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Documentos\GitHub\LABSFISICAIII\EXP 7\"/>
    </mc:Choice>
  </mc:AlternateContent>
  <xr:revisionPtr revIDLastSave="0" documentId="13_ncr:1_{2858E032-5DDE-486E-82B8-D20AAF43C146}" xr6:coauthVersionLast="47" xr6:coauthVersionMax="47" xr10:uidLastSave="{00000000-0000-0000-0000-000000000000}"/>
  <bookViews>
    <workbookView xWindow="-108" yWindow="-108" windowWidth="23256" windowHeight="12456" xr2:uid="{1894F30A-1EA7-48B7-9539-EEB8D657A845}"/>
  </bookViews>
  <sheets>
    <sheet name="Parte 1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0" i="14" l="1"/>
  <c r="K27" i="14"/>
  <c r="K28" i="14"/>
  <c r="K26" i="14"/>
  <c r="D26" i="14"/>
  <c r="E26" i="14"/>
  <c r="T8" i="14"/>
  <c r="U8" i="14"/>
  <c r="W8" i="14" s="1"/>
  <c r="U12" i="14"/>
  <c r="T12" i="14"/>
  <c r="U11" i="14"/>
  <c r="T11" i="14"/>
  <c r="V11" i="14" s="1"/>
  <c r="U10" i="14"/>
  <c r="T10" i="14"/>
  <c r="U9" i="14"/>
  <c r="T9" i="14"/>
  <c r="W7" i="14"/>
  <c r="V7" i="14"/>
  <c r="M8" i="14"/>
  <c r="M11" i="14"/>
  <c r="N11" i="14" s="1"/>
  <c r="P8" i="14" s="1"/>
  <c r="M10" i="14"/>
  <c r="M9" i="14"/>
  <c r="N9" i="14" s="1"/>
  <c r="P7" i="14" s="1"/>
  <c r="M7" i="14"/>
  <c r="M6" i="14"/>
  <c r="M5" i="14"/>
  <c r="M4" i="14"/>
  <c r="E5" i="14"/>
  <c r="E6" i="14"/>
  <c r="E7" i="14"/>
  <c r="E8" i="14"/>
  <c r="E9" i="14"/>
  <c r="E10" i="14"/>
  <c r="E11" i="14"/>
  <c r="F11" i="14" s="1"/>
  <c r="H7" i="14" s="1"/>
  <c r="E4" i="14"/>
  <c r="L26" i="14" l="1"/>
  <c r="M26" i="14"/>
  <c r="N26" i="14" s="1"/>
  <c r="F26" i="14"/>
  <c r="V8" i="14"/>
  <c r="W11" i="14"/>
  <c r="V9" i="14"/>
  <c r="F4" i="14"/>
  <c r="H5" i="14" s="1"/>
  <c r="W10" i="14"/>
  <c r="F8" i="14"/>
  <c r="H6" i="14" s="1"/>
  <c r="N4" i="14"/>
  <c r="P6" i="14" s="1"/>
  <c r="V10" i="14"/>
  <c r="V12" i="14"/>
  <c r="W9" i="14"/>
  <c r="C15" i="14" l="1" a="1"/>
  <c r="K15" i="14" a="1"/>
  <c r="K15" i="14" l="1"/>
  <c r="L16" i="14"/>
  <c r="K21" i="14" s="1"/>
  <c r="L17" i="14"/>
  <c r="K17" i="14"/>
  <c r="K16" i="14"/>
  <c r="L15" i="14"/>
  <c r="K20" i="14" s="1"/>
  <c r="D15" i="14"/>
  <c r="C20" i="14" s="1"/>
  <c r="C17" i="14"/>
  <c r="C16" i="14"/>
  <c r="C15" i="14"/>
  <c r="E20" i="14" s="1"/>
  <c r="D17" i="14"/>
  <c r="D16" i="14"/>
  <c r="C28" i="14" l="1"/>
  <c r="C27" i="14"/>
  <c r="C26" i="14"/>
  <c r="M21" i="14"/>
  <c r="C21" i="14"/>
  <c r="C22" i="14"/>
  <c r="E21" i="14"/>
  <c r="K22" i="14"/>
  <c r="M22" i="14"/>
  <c r="E22" i="14" l="1"/>
</calcChain>
</file>

<file path=xl/sharedStrings.xml><?xml version="1.0" encoding="utf-8"?>
<sst xmlns="http://schemas.openxmlformats.org/spreadsheetml/2006/main" count="92" uniqueCount="38">
  <si>
    <t>m</t>
  </si>
  <si>
    <t>u(m)</t>
  </si>
  <si>
    <t>r^2</t>
  </si>
  <si>
    <t>b</t>
  </si>
  <si>
    <t>u(b)</t>
  </si>
  <si>
    <t>sy</t>
  </si>
  <si>
    <t>1 MHz</t>
  </si>
  <si>
    <t>Cilindro 1</t>
  </si>
  <si>
    <t>Ensaio 1</t>
  </si>
  <si>
    <t>Ensaio 2</t>
  </si>
  <si>
    <t>Ensaio 3</t>
  </si>
  <si>
    <t>Ensaio 4</t>
  </si>
  <si>
    <t>Cilindro 2</t>
  </si>
  <si>
    <t>Cilindro 3</t>
  </si>
  <si>
    <t>c</t>
  </si>
  <si>
    <t>t 2L</t>
  </si>
  <si>
    <t>Ensaio 5</t>
  </si>
  <si>
    <t>2 MHz</t>
  </si>
  <si>
    <t>Medições dos Cilindros</t>
  </si>
  <si>
    <t>Média</t>
  </si>
  <si>
    <t>Incerteza</t>
  </si>
  <si>
    <t>D</t>
  </si>
  <si>
    <t>h</t>
  </si>
  <si>
    <t>u(t 2L)</t>
  </si>
  <si>
    <t>u(t 2L) (%)</t>
  </si>
  <si>
    <t>u(c) (%)</t>
  </si>
  <si>
    <t>u(c)</t>
  </si>
  <si>
    <t>Obtido com a fórmula</t>
  </si>
  <si>
    <t>Conclusão: A regressão linear T(h) é boa para determinar c, mas má para obter T_2L. Assim, usamos a fórmula abaixo:</t>
  </si>
  <si>
    <t>t (us)</t>
  </si>
  <si>
    <t>t (s)</t>
  </si>
  <si>
    <t>t médio</t>
  </si>
  <si>
    <t>Regressão t(h)</t>
  </si>
  <si>
    <t>Obtido com a regressão t(h)</t>
  </si>
  <si>
    <t>t med</t>
  </si>
  <si>
    <t>t 2L médio</t>
  </si>
  <si>
    <t>0,285 um</t>
  </si>
  <si>
    <t>0,0557 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</si>
</sst>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"/>
    <numFmt numFmtId="165" formatCode="0.0E+00"/>
    <numFmt numFmtId="166" formatCode="0.000E+00"/>
    <numFmt numFmtId="167" formatCode="0.0000E+00"/>
    <numFmt numFmtId="168" formatCode="0.00000E+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167" fontId="0" fillId="0" borderId="2" xfId="0" applyNumberFormat="1" applyBorder="1" applyAlignment="1">
      <alignment horizontal="center" vertical="center"/>
    </xf>
    <xf numFmtId="166" fontId="0" fillId="0" borderId="2" xfId="0" applyNumberFormat="1" applyBorder="1" applyAlignment="1">
      <alignment horizontal="center" vertical="center"/>
    </xf>
    <xf numFmtId="166" fontId="0" fillId="0" borderId="4" xfId="0" applyNumberFormat="1" applyBorder="1" applyAlignment="1">
      <alignment horizontal="center" vertical="center"/>
    </xf>
    <xf numFmtId="166" fontId="0" fillId="0" borderId="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18</xdr:row>
      <xdr:rowOff>7620</xdr:rowOff>
    </xdr:from>
    <xdr:to>
      <xdr:col>8</xdr:col>
      <xdr:colOff>7620</xdr:colOff>
      <xdr:row>21</xdr:row>
      <xdr:rowOff>108033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5EED510-6037-4A60-99A4-56BE7BB8E8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37660" y="3307080"/>
          <a:ext cx="1417320" cy="649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55332-3599-4A83-B4E4-ACD73C7DE97C}">
  <dimension ref="B2:W29"/>
  <sheetViews>
    <sheetView tabSelected="1" workbookViewId="0">
      <selection activeCell="H10" sqref="H10"/>
    </sheetView>
  </sheetViews>
  <sheetFormatPr defaultRowHeight="14.4" x14ac:dyDescent="0.3"/>
  <cols>
    <col min="1" max="2" width="8.88671875" style="2"/>
    <col min="3" max="3" width="11.109375" style="2" bestFit="1" customWidth="1"/>
    <col min="4" max="5" width="10.109375" style="2" bestFit="1" customWidth="1"/>
    <col min="6" max="6" width="11.21875" style="2" customWidth="1"/>
    <col min="7" max="7" width="9.109375" style="2" bestFit="1" customWidth="1"/>
    <col min="8" max="8" width="11.44140625" style="2" customWidth="1"/>
    <col min="9" max="10" width="8.88671875" style="2"/>
    <col min="11" max="11" width="11.77734375" style="2" bestFit="1" customWidth="1"/>
    <col min="12" max="12" width="9" style="2" customWidth="1"/>
    <col min="13" max="13" width="9.109375" style="2" bestFit="1" customWidth="1"/>
    <col min="14" max="14" width="11.21875" style="2" customWidth="1"/>
    <col min="15" max="15" width="9.44140625" style="2" bestFit="1" customWidth="1"/>
    <col min="16" max="16" width="11" style="2" customWidth="1"/>
    <col min="17" max="19" width="8.88671875" style="2"/>
    <col min="20" max="20" width="9.109375" style="2" bestFit="1" customWidth="1"/>
    <col min="21" max="21" width="11.109375" style="2" bestFit="1" customWidth="1"/>
    <col min="22" max="22" width="9.44140625" style="2" bestFit="1" customWidth="1"/>
    <col min="23" max="16384" width="8.88671875" style="2"/>
  </cols>
  <sheetData>
    <row r="2" spans="2:23" x14ac:dyDescent="0.3">
      <c r="B2" s="17" t="s">
        <v>6</v>
      </c>
      <c r="C2" s="17"/>
      <c r="D2" s="17"/>
      <c r="E2" s="17"/>
      <c r="F2" s="17"/>
      <c r="J2" s="17" t="s">
        <v>17</v>
      </c>
      <c r="K2" s="17"/>
      <c r="L2" s="17"/>
      <c r="M2" s="17"/>
      <c r="N2" s="17"/>
    </row>
    <row r="3" spans="2:23" ht="14.4" customHeight="1" x14ac:dyDescent="0.3">
      <c r="B3" s="5"/>
      <c r="C3" s="6"/>
      <c r="D3" s="3" t="s">
        <v>29</v>
      </c>
      <c r="E3" s="3" t="s">
        <v>30</v>
      </c>
      <c r="F3" s="3" t="s">
        <v>31</v>
      </c>
      <c r="J3" s="5"/>
      <c r="K3" s="6"/>
      <c r="L3" s="3" t="s">
        <v>29</v>
      </c>
      <c r="M3" s="3" t="s">
        <v>30</v>
      </c>
      <c r="N3" s="3" t="s">
        <v>31</v>
      </c>
    </row>
    <row r="4" spans="2:23" x14ac:dyDescent="0.3">
      <c r="B4" s="11" t="s">
        <v>7</v>
      </c>
      <c r="C4" s="4" t="s">
        <v>8</v>
      </c>
      <c r="D4" s="1">
        <v>13.3</v>
      </c>
      <c r="E4" s="1">
        <f>D4*10^-6</f>
        <v>1.33E-5</v>
      </c>
      <c r="F4" s="14">
        <f>AVERAGE(E4:E7)</f>
        <v>1.3749999999999999E-5</v>
      </c>
      <c r="H4" s="2" t="s">
        <v>34</v>
      </c>
      <c r="J4" s="11" t="s">
        <v>7</v>
      </c>
      <c r="K4" s="4" t="s">
        <v>8</v>
      </c>
      <c r="L4" s="1">
        <v>13.8</v>
      </c>
      <c r="M4" s="7">
        <f>L4*10^-6</f>
        <v>1.38E-5</v>
      </c>
      <c r="N4" s="14">
        <f>AVERAGE(M4:M8)</f>
        <v>1.3859999999999998E-5</v>
      </c>
    </row>
    <row r="5" spans="2:23" x14ac:dyDescent="0.3">
      <c r="B5" s="12"/>
      <c r="C5" s="4" t="s">
        <v>9</v>
      </c>
      <c r="D5" s="1">
        <v>13.9</v>
      </c>
      <c r="E5" s="1">
        <f t="shared" ref="E5:E11" si="0">D5*10^-6</f>
        <v>1.3899999999999999E-5</v>
      </c>
      <c r="F5" s="15"/>
      <c r="H5" s="9">
        <f>F4</f>
        <v>1.3749999999999999E-5</v>
      </c>
      <c r="J5" s="12"/>
      <c r="K5" s="4" t="s">
        <v>9</v>
      </c>
      <c r="L5" s="1">
        <v>14</v>
      </c>
      <c r="M5" s="7">
        <f t="shared" ref="M5:M10" si="1">L5*10^-6</f>
        <v>1.4E-5</v>
      </c>
      <c r="N5" s="15"/>
      <c r="P5" s="2" t="s">
        <v>34</v>
      </c>
      <c r="R5" s="17" t="s">
        <v>18</v>
      </c>
      <c r="S5" s="17"/>
      <c r="T5" s="17"/>
      <c r="U5" s="17"/>
      <c r="V5" s="17"/>
      <c r="W5" s="17"/>
    </row>
    <row r="6" spans="2:23" x14ac:dyDescent="0.3">
      <c r="B6" s="12"/>
      <c r="C6" s="4" t="s">
        <v>10</v>
      </c>
      <c r="D6" s="1">
        <v>13.9</v>
      </c>
      <c r="E6" s="1">
        <f t="shared" si="0"/>
        <v>1.3899999999999999E-5</v>
      </c>
      <c r="F6" s="15"/>
      <c r="H6" s="9">
        <f>F8</f>
        <v>2.9299999999999997E-5</v>
      </c>
      <c r="J6" s="12"/>
      <c r="K6" s="4" t="s">
        <v>10</v>
      </c>
      <c r="L6" s="1">
        <v>14</v>
      </c>
      <c r="M6" s="7">
        <f t="shared" si="1"/>
        <v>1.4E-5</v>
      </c>
      <c r="N6" s="15"/>
      <c r="P6" s="9">
        <f>N4</f>
        <v>1.3859999999999998E-5</v>
      </c>
      <c r="R6" s="18"/>
      <c r="S6" s="18"/>
      <c r="T6" s="4" t="s">
        <v>8</v>
      </c>
      <c r="U6" s="4" t="s">
        <v>9</v>
      </c>
      <c r="V6" s="4" t="s">
        <v>19</v>
      </c>
      <c r="W6" s="4" t="s">
        <v>20</v>
      </c>
    </row>
    <row r="7" spans="2:23" x14ac:dyDescent="0.3">
      <c r="B7" s="13"/>
      <c r="C7" s="4" t="s">
        <v>11</v>
      </c>
      <c r="D7" s="1">
        <v>13.9</v>
      </c>
      <c r="E7" s="1">
        <f t="shared" si="0"/>
        <v>1.3899999999999999E-5</v>
      </c>
      <c r="F7" s="16"/>
      <c r="H7" s="9">
        <f>F11</f>
        <v>5.8299999999999994E-5</v>
      </c>
      <c r="J7" s="12"/>
      <c r="K7" s="4" t="s">
        <v>11</v>
      </c>
      <c r="L7" s="1">
        <v>13.8</v>
      </c>
      <c r="M7" s="7">
        <f t="shared" si="1"/>
        <v>1.38E-5</v>
      </c>
      <c r="N7" s="15"/>
      <c r="P7" s="9">
        <f>N9</f>
        <v>2.8899999999999998E-5</v>
      </c>
      <c r="R7" s="18" t="s">
        <v>21</v>
      </c>
      <c r="S7" s="4" t="s">
        <v>7</v>
      </c>
      <c r="T7" s="19">
        <v>4.07E-2</v>
      </c>
      <c r="U7" s="19">
        <v>4.0599999999999997E-2</v>
      </c>
      <c r="V7" s="19">
        <f>AVERAGE(T7:U7)</f>
        <v>4.0649999999999999E-2</v>
      </c>
      <c r="W7" s="1">
        <f>_xlfn.STDEV.P(T7:U7)/SQRT(2)</f>
        <v>3.5355339059328387E-5</v>
      </c>
    </row>
    <row r="8" spans="2:23" x14ac:dyDescent="0.3">
      <c r="B8" s="11" t="s">
        <v>12</v>
      </c>
      <c r="C8" s="4" t="s">
        <v>8</v>
      </c>
      <c r="D8" s="1">
        <v>28.7</v>
      </c>
      <c r="E8" s="1">
        <f t="shared" si="0"/>
        <v>2.87E-5</v>
      </c>
      <c r="F8" s="14">
        <f>AVERAGE(E8:E10)</f>
        <v>2.9299999999999997E-5</v>
      </c>
      <c r="J8" s="13"/>
      <c r="K8" s="4" t="s">
        <v>16</v>
      </c>
      <c r="L8" s="1">
        <v>13.7</v>
      </c>
      <c r="M8" s="7">
        <f>L8*10^-6</f>
        <v>1.3699999999999999E-5</v>
      </c>
      <c r="N8" s="16"/>
      <c r="P8" s="9">
        <f>N11</f>
        <v>5.8600000000000001E-5</v>
      </c>
      <c r="R8" s="18"/>
      <c r="S8" s="4" t="s">
        <v>12</v>
      </c>
      <c r="T8" s="19">
        <f>0.04015</f>
        <v>4.0149999999999998E-2</v>
      </c>
      <c r="U8" s="19">
        <f>0.0402</f>
        <v>4.02E-2</v>
      </c>
      <c r="V8" s="19">
        <f>AVERAGE(T8:U8)</f>
        <v>4.0175000000000002E-2</v>
      </c>
      <c r="W8" s="1">
        <f t="shared" ref="W8:W9" si="2">_xlfn.STDEV.P(T8:U8)/SQRT(2)</f>
        <v>1.7677669529664193E-5</v>
      </c>
    </row>
    <row r="9" spans="2:23" x14ac:dyDescent="0.3">
      <c r="B9" s="12"/>
      <c r="C9" s="4" t="s">
        <v>9</v>
      </c>
      <c r="D9" s="1">
        <v>29.4</v>
      </c>
      <c r="E9" s="1">
        <f t="shared" si="0"/>
        <v>2.9399999999999996E-5</v>
      </c>
      <c r="F9" s="15"/>
      <c r="J9" s="11" t="s">
        <v>12</v>
      </c>
      <c r="K9" s="4" t="s">
        <v>8</v>
      </c>
      <c r="L9" s="1">
        <v>28.8</v>
      </c>
      <c r="M9" s="7">
        <f t="shared" si="1"/>
        <v>2.8799999999999999E-5</v>
      </c>
      <c r="N9" s="14">
        <f>AVERAGE(M9:M10)</f>
        <v>2.8899999999999998E-5</v>
      </c>
      <c r="R9" s="18"/>
      <c r="S9" s="4" t="s">
        <v>13</v>
      </c>
      <c r="T9" s="19">
        <f>0.04015</f>
        <v>4.0149999999999998E-2</v>
      </c>
      <c r="U9" s="19">
        <f>0.0403</f>
        <v>4.0300000000000002E-2</v>
      </c>
      <c r="V9" s="19">
        <f t="shared" ref="V8:V9" si="3">AVERAGE(T9:U9)</f>
        <v>4.0224999999999997E-2</v>
      </c>
      <c r="W9" s="1">
        <f t="shared" si="2"/>
        <v>5.303300858899258E-5</v>
      </c>
    </row>
    <row r="10" spans="2:23" x14ac:dyDescent="0.3">
      <c r="B10" s="13"/>
      <c r="C10" s="4" t="s">
        <v>10</v>
      </c>
      <c r="D10" s="1">
        <v>29.8</v>
      </c>
      <c r="E10" s="1">
        <f t="shared" si="0"/>
        <v>2.9799999999999999E-5</v>
      </c>
      <c r="F10" s="16"/>
      <c r="J10" s="13"/>
      <c r="K10" s="4" t="s">
        <v>9</v>
      </c>
      <c r="L10" s="1">
        <v>29</v>
      </c>
      <c r="M10" s="7">
        <f t="shared" si="1"/>
        <v>2.9E-5</v>
      </c>
      <c r="N10" s="16"/>
      <c r="R10" s="18" t="s">
        <v>22</v>
      </c>
      <c r="S10" s="4" t="s">
        <v>7</v>
      </c>
      <c r="T10" s="19">
        <f>0.0188</f>
        <v>1.8800000000000001E-2</v>
      </c>
      <c r="U10" s="19">
        <f>0.019</f>
        <v>1.9E-2</v>
      </c>
      <c r="V10" s="19">
        <f>AVERAGE(T10:U10)</f>
        <v>1.89E-2</v>
      </c>
      <c r="W10" s="1">
        <f>_xlfn.STDEV.P(T10:U10)/SQRT(2)</f>
        <v>7.071067811865432E-5</v>
      </c>
    </row>
    <row r="11" spans="2:23" x14ac:dyDescent="0.3">
      <c r="B11" s="3" t="s">
        <v>13</v>
      </c>
      <c r="C11" s="4" t="s">
        <v>8</v>
      </c>
      <c r="D11" s="1">
        <v>58.3</v>
      </c>
      <c r="E11" s="1">
        <f t="shared" si="0"/>
        <v>5.8299999999999994E-5</v>
      </c>
      <c r="F11" s="8">
        <f>E11</f>
        <v>5.8299999999999994E-5</v>
      </c>
      <c r="J11" s="3" t="s">
        <v>13</v>
      </c>
      <c r="K11" s="4" t="s">
        <v>8</v>
      </c>
      <c r="L11" s="1">
        <v>58.6</v>
      </c>
      <c r="M11" s="7">
        <f>L11*10^-6</f>
        <v>5.8600000000000001E-5</v>
      </c>
      <c r="N11" s="8">
        <f>M11</f>
        <v>5.8600000000000001E-5</v>
      </c>
      <c r="R11" s="18"/>
      <c r="S11" s="4" t="s">
        <v>12</v>
      </c>
      <c r="T11" s="19">
        <f>0.03985</f>
        <v>3.9849999999999997E-2</v>
      </c>
      <c r="U11" s="19">
        <f>0.0398</f>
        <v>3.9800000000000002E-2</v>
      </c>
      <c r="V11" s="19">
        <f t="shared" ref="V11:V12" si="4">AVERAGE(T11:U11)</f>
        <v>3.9824999999999999E-2</v>
      </c>
      <c r="W11" s="1">
        <f t="shared" ref="W11" si="5">_xlfn.STDEV.P(T11:U11)/SQRT(2)</f>
        <v>1.767766952966174E-5</v>
      </c>
    </row>
    <row r="12" spans="2:23" ht="15" thickBot="1" x14ac:dyDescent="0.35">
      <c r="R12" s="18"/>
      <c r="S12" s="4" t="s">
        <v>13</v>
      </c>
      <c r="T12" s="19">
        <f>0.0805</f>
        <v>8.0500000000000002E-2</v>
      </c>
      <c r="U12" s="19">
        <f>0.0805</f>
        <v>8.0500000000000002E-2</v>
      </c>
      <c r="V12" s="19">
        <f t="shared" si="4"/>
        <v>8.0500000000000002E-2</v>
      </c>
      <c r="W12" s="7">
        <v>5.0000000000000001E-4</v>
      </c>
    </row>
    <row r="13" spans="2:23" x14ac:dyDescent="0.3">
      <c r="G13" s="23" t="s">
        <v>28</v>
      </c>
      <c r="H13" s="24"/>
    </row>
    <row r="14" spans="2:23" ht="14.4" customHeight="1" x14ac:dyDescent="0.3">
      <c r="B14" s="17" t="s">
        <v>32</v>
      </c>
      <c r="C14" s="17"/>
      <c r="D14" s="17"/>
      <c r="E14" s="17"/>
      <c r="G14" s="25"/>
      <c r="H14" s="26"/>
      <c r="J14" s="17" t="s">
        <v>32</v>
      </c>
      <c r="K14" s="17"/>
      <c r="L14" s="17"/>
      <c r="M14" s="17"/>
    </row>
    <row r="15" spans="2:23" x14ac:dyDescent="0.3">
      <c r="B15" s="4" t="s">
        <v>0</v>
      </c>
      <c r="C15" s="1">
        <f t="array" ref="C15:D17">LINEST(H5:H7,V10:V12,1,1)</f>
        <v>7.2181615149133739E-4</v>
      </c>
      <c r="D15" s="1">
        <v>2.8504876953952188E-7</v>
      </c>
      <c r="E15" s="4" t="s">
        <v>3</v>
      </c>
      <c r="G15" s="25"/>
      <c r="H15" s="26"/>
      <c r="J15" s="4" t="s">
        <v>0</v>
      </c>
      <c r="K15" s="1">
        <f t="array" ref="K15:L17">LINEST(P6:P8,V10:V12,1,1)</f>
        <v>7.2682810924393822E-4</v>
      </c>
      <c r="L15" s="1">
        <v>5.5785496837569332E-8</v>
      </c>
      <c r="M15" s="4" t="s">
        <v>3</v>
      </c>
    </row>
    <row r="16" spans="2:23" x14ac:dyDescent="0.3">
      <c r="B16" s="4" t="s">
        <v>1</v>
      </c>
      <c r="C16" s="1">
        <v>7.5530629778598066E-6</v>
      </c>
      <c r="D16" s="1">
        <v>4.0022897527755975E-7</v>
      </c>
      <c r="E16" s="4" t="s">
        <v>4</v>
      </c>
      <c r="G16" s="25"/>
      <c r="H16" s="26"/>
      <c r="J16" s="4" t="s">
        <v>1</v>
      </c>
      <c r="K16" s="1">
        <v>2.8599911837675034E-6</v>
      </c>
      <c r="L16" s="1">
        <v>1.5154796724685392E-7</v>
      </c>
      <c r="M16" s="4" t="s">
        <v>4</v>
      </c>
    </row>
    <row r="17" spans="2:14" x14ac:dyDescent="0.3">
      <c r="B17" s="4" t="s">
        <v>2</v>
      </c>
      <c r="C17" s="1">
        <v>0.99989051730734324</v>
      </c>
      <c r="D17" s="1">
        <v>3.3458367520344579E-7</v>
      </c>
      <c r="E17" s="4" t="s">
        <v>5</v>
      </c>
      <c r="G17" s="25"/>
      <c r="H17" s="26"/>
      <c r="J17" s="4" t="s">
        <v>2</v>
      </c>
      <c r="K17" s="1">
        <v>0.9999845168530801</v>
      </c>
      <c r="L17" s="1">
        <v>1.2669116676497359E-7</v>
      </c>
      <c r="M17" s="4" t="s">
        <v>5</v>
      </c>
    </row>
    <row r="18" spans="2:14" ht="14.4" customHeight="1" thickBot="1" x14ac:dyDescent="0.35">
      <c r="G18" s="27"/>
      <c r="H18" s="28"/>
    </row>
    <row r="19" spans="2:14" x14ac:dyDescent="0.3">
      <c r="B19" s="17" t="s">
        <v>33</v>
      </c>
      <c r="C19" s="17"/>
      <c r="D19" s="17"/>
      <c r="E19" s="17"/>
      <c r="J19" s="17" t="s">
        <v>33</v>
      </c>
      <c r="K19" s="17"/>
      <c r="L19" s="17"/>
      <c r="M19" s="17"/>
    </row>
    <row r="20" spans="2:14" x14ac:dyDescent="0.3">
      <c r="B20" s="4" t="s">
        <v>15</v>
      </c>
      <c r="C20" s="10">
        <f>D15</f>
        <v>2.8504876953952188E-7</v>
      </c>
      <c r="D20" s="4" t="s">
        <v>14</v>
      </c>
      <c r="E20" s="1">
        <f>2/C15</f>
        <v>2770.7886500846776</v>
      </c>
      <c r="J20" s="4" t="s">
        <v>15</v>
      </c>
      <c r="K20" s="10">
        <f>L15</f>
        <v>5.5785496837569332E-8</v>
      </c>
      <c r="L20" s="4" t="s">
        <v>14</v>
      </c>
      <c r="M20" s="1">
        <f>2/K15</f>
        <v>2751.682240358648</v>
      </c>
    </row>
    <row r="21" spans="2:14" x14ac:dyDescent="0.3">
      <c r="B21" s="4" t="s">
        <v>23</v>
      </c>
      <c r="C21" s="1">
        <f>D16</f>
        <v>4.0022897527755975E-7</v>
      </c>
      <c r="D21" s="4" t="s">
        <v>26</v>
      </c>
      <c r="E21" s="1">
        <f>ABS(2*C16/(C15*C15))</f>
        <v>28.993450935102675</v>
      </c>
      <c r="J21" s="4" t="s">
        <v>23</v>
      </c>
      <c r="K21" s="1">
        <f>L16</f>
        <v>1.5154796724685392E-7</v>
      </c>
      <c r="L21" s="4" t="s">
        <v>26</v>
      </c>
      <c r="M21" s="1">
        <f>ABS(2*K16/(K15*K15))</f>
        <v>10.827576490047505</v>
      </c>
    </row>
    <row r="22" spans="2:14" x14ac:dyDescent="0.3">
      <c r="B22" s="4" t="s">
        <v>24</v>
      </c>
      <c r="C22" s="22">
        <f>D16/D15</f>
        <v>1.4040719274954392</v>
      </c>
      <c r="D22" s="4" t="s">
        <v>25</v>
      </c>
      <c r="E22" s="22">
        <f>E21/E20</f>
        <v>1.0463970586214367E-2</v>
      </c>
      <c r="J22" s="4" t="s">
        <v>24</v>
      </c>
      <c r="K22" s="22">
        <f>L16/L15</f>
        <v>2.7166194770679599</v>
      </c>
      <c r="L22" s="4" t="s">
        <v>25</v>
      </c>
      <c r="M22" s="22">
        <f>M21/M20</f>
        <v>3.9348934739776723E-3</v>
      </c>
    </row>
    <row r="24" spans="2:14" x14ac:dyDescent="0.3">
      <c r="B24" s="29" t="s">
        <v>27</v>
      </c>
      <c r="C24" s="29"/>
      <c r="D24" s="29"/>
      <c r="E24" s="29"/>
      <c r="F24" s="29"/>
      <c r="J24" s="29" t="s">
        <v>27</v>
      </c>
      <c r="K24" s="29"/>
      <c r="L24" s="29"/>
      <c r="M24" s="29"/>
      <c r="N24" s="29"/>
    </row>
    <row r="25" spans="2:14" x14ac:dyDescent="0.3">
      <c r="B25" s="4"/>
      <c r="C25" s="4" t="s">
        <v>15</v>
      </c>
      <c r="D25" s="4" t="s">
        <v>35</v>
      </c>
      <c r="E25" s="4" t="s">
        <v>23</v>
      </c>
      <c r="F25" s="4" t="s">
        <v>24</v>
      </c>
      <c r="J25" s="4"/>
      <c r="K25" s="4" t="s">
        <v>15</v>
      </c>
      <c r="L25" s="4" t="s">
        <v>35</v>
      </c>
      <c r="M25" s="4" t="s">
        <v>23</v>
      </c>
      <c r="N25" s="4" t="s">
        <v>24</v>
      </c>
    </row>
    <row r="26" spans="2:14" x14ac:dyDescent="0.3">
      <c r="B26" s="4" t="s">
        <v>7</v>
      </c>
      <c r="C26" s="20">
        <f>H5-2*V10/E20</f>
        <v>1.0767473681372135E-7</v>
      </c>
      <c r="D26" s="35">
        <f>AVERAGE(C26:C28)</f>
        <v>2.8504876953951172E-7</v>
      </c>
      <c r="E26" s="35">
        <f>_xlfn.STDEV.P(C26:C28)/SQRT(3)</f>
        <v>1.1152789173448214E-7</v>
      </c>
      <c r="F26" s="32">
        <f>E26/D26</f>
        <v>0.39125898320716246</v>
      </c>
      <c r="J26" s="4" t="s">
        <v>7</v>
      </c>
      <c r="K26" s="20">
        <f>P6-2*V10/M$20</f>
        <v>1.229487352895654E-7</v>
      </c>
      <c r="L26" s="36">
        <f>AVERAGE(K26:K28)</f>
        <v>5.5785496837565943E-8</v>
      </c>
      <c r="M26" s="36">
        <f>_xlfn.STDEV.P(K26:K28)/SQRT(3)</f>
        <v>4.2230388921654392E-8</v>
      </c>
      <c r="N26" s="32">
        <f>M26/L26</f>
        <v>0.7570137637138773</v>
      </c>
    </row>
    <row r="27" spans="2:14" x14ac:dyDescent="0.3">
      <c r="B27" s="4" t="s">
        <v>12</v>
      </c>
      <c r="C27" s="20">
        <f>H6-2*V11/E20</f>
        <v>5.5367176685748254E-7</v>
      </c>
      <c r="D27" s="30"/>
      <c r="E27" s="30"/>
      <c r="F27" s="33"/>
      <c r="J27" s="4" t="s">
        <v>12</v>
      </c>
      <c r="K27" s="21">
        <f>P7-2*V11/M$20</f>
        <v>-4.5929450639839111E-8</v>
      </c>
      <c r="L27" s="37"/>
      <c r="M27" s="37"/>
      <c r="N27" s="33"/>
    </row>
    <row r="28" spans="2:14" x14ac:dyDescent="0.3">
      <c r="B28" s="4" t="s">
        <v>13</v>
      </c>
      <c r="C28" s="20">
        <f>H7-2*V12/E20</f>
        <v>1.9379980494733126E-7</v>
      </c>
      <c r="D28" s="31"/>
      <c r="E28" s="31"/>
      <c r="F28" s="34"/>
      <c r="J28" s="4" t="s">
        <v>13</v>
      </c>
      <c r="K28" s="20">
        <f>P8-2*V12/M$20</f>
        <v>9.0337205862971539E-8</v>
      </c>
      <c r="L28" s="38"/>
      <c r="M28" s="38"/>
      <c r="N28" s="34"/>
    </row>
    <row r="29" spans="2:14" x14ac:dyDescent="0.3">
      <c r="D29" s="2" t="s">
        <v>36</v>
      </c>
      <c r="L29" s="2" t="s">
        <v>37</v>
      </c>
    </row>
  </sheetData>
  <mergeCells count="27">
    <mergeCell ref="J24:N24"/>
    <mergeCell ref="L26:L28"/>
    <mergeCell ref="M26:M28"/>
    <mergeCell ref="N26:N28"/>
    <mergeCell ref="G13:H18"/>
    <mergeCell ref="B24:F24"/>
    <mergeCell ref="F26:F28"/>
    <mergeCell ref="E26:E28"/>
    <mergeCell ref="D26:D28"/>
    <mergeCell ref="R5:W5"/>
    <mergeCell ref="R6:S6"/>
    <mergeCell ref="R7:R9"/>
    <mergeCell ref="R10:R12"/>
    <mergeCell ref="J4:J8"/>
    <mergeCell ref="J9:J10"/>
    <mergeCell ref="N9:N10"/>
    <mergeCell ref="J14:M14"/>
    <mergeCell ref="N4:N8"/>
    <mergeCell ref="B14:E14"/>
    <mergeCell ref="J2:N2"/>
    <mergeCell ref="B2:F2"/>
    <mergeCell ref="B19:E19"/>
    <mergeCell ref="J19:M19"/>
    <mergeCell ref="B4:B7"/>
    <mergeCell ref="B8:B10"/>
    <mergeCell ref="F8:F10"/>
    <mergeCell ref="F4:F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Duarte Parente</dc:creator>
  <cp:lastModifiedBy>Nuno Duarte Parente</cp:lastModifiedBy>
  <dcterms:created xsi:type="dcterms:W3CDTF">2023-10-09T15:37:57Z</dcterms:created>
  <dcterms:modified xsi:type="dcterms:W3CDTF">2023-10-31T11:30:23Z</dcterms:modified>
</cp:coreProperties>
</file>