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3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drawings/drawing4.xml" ContentType="application/vnd.openxmlformats-officedocument.drawing+xml"/>
  <Override PartName="/xl/charts/chart10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11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2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unop\OneDrive\Documentos\GitHub\LABSFISICAIII\EXP 9\"/>
    </mc:Choice>
  </mc:AlternateContent>
  <xr:revisionPtr revIDLastSave="0" documentId="13_ncr:1_{D46EF1F5-B761-4D00-A7BB-5B8B6F24558D}" xr6:coauthVersionLast="47" xr6:coauthVersionMax="47" xr10:uidLastSave="{00000000-0000-0000-0000-000000000000}"/>
  <bookViews>
    <workbookView xWindow="-108" yWindow="-108" windowWidth="23256" windowHeight="12456" activeTab="3" xr2:uid="{CAF38A1F-BD9D-416B-BE17-8DE3D13292B8}"/>
  </bookViews>
  <sheets>
    <sheet name="Polarização" sheetId="10" r:id="rId1"/>
    <sheet name="Lâmina - 83" sheetId="11" r:id="rId2"/>
    <sheet name="Lâmina - 43" sheetId="13" r:id="rId3"/>
    <sheet name="Luz" sheetId="1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2" i="13" l="1"/>
  <c r="B21" i="13"/>
  <c r="B20" i="13"/>
  <c r="B19" i="13"/>
  <c r="B18" i="13"/>
  <c r="B17" i="13"/>
  <c r="B16" i="13"/>
  <c r="B15" i="13"/>
  <c r="B14" i="13"/>
  <c r="B13" i="13"/>
  <c r="B12" i="13"/>
  <c r="B11" i="13"/>
  <c r="G10" i="13"/>
  <c r="D22" i="13" s="1"/>
  <c r="B10" i="13"/>
  <c r="B9" i="13"/>
  <c r="B8" i="13"/>
  <c r="B7" i="13"/>
  <c r="B6" i="13"/>
  <c r="B5" i="13"/>
  <c r="B4" i="13"/>
  <c r="B3" i="13"/>
  <c r="D12" i="11"/>
  <c r="B22" i="11"/>
  <c r="G10" i="11"/>
  <c r="D3" i="11" s="1"/>
  <c r="D6" i="13" l="1"/>
  <c r="D17" i="13"/>
  <c r="D12" i="13"/>
  <c r="D15" i="13"/>
  <c r="D11" i="13"/>
  <c r="D13" i="13"/>
  <c r="D18" i="13"/>
  <c r="D3" i="13"/>
  <c r="D4" i="13"/>
  <c r="D14" i="13"/>
  <c r="D5" i="13"/>
  <c r="D7" i="13"/>
  <c r="D8" i="13"/>
  <c r="D19" i="13"/>
  <c r="D9" i="13"/>
  <c r="D20" i="13"/>
  <c r="D10" i="13"/>
  <c r="D21" i="13"/>
  <c r="D16" i="13"/>
  <c r="D22" i="11"/>
  <c r="D21" i="11"/>
  <c r="D8" i="11"/>
  <c r="D7" i="11"/>
  <c r="D18" i="11"/>
  <c r="D17" i="11"/>
  <c r="D5" i="11"/>
  <c r="D14" i="11"/>
  <c r="D10" i="11"/>
  <c r="D4" i="11"/>
  <c r="D13" i="11"/>
  <c r="D11" i="11"/>
  <c r="D9" i="11"/>
  <c r="D20" i="11"/>
  <c r="D19" i="11"/>
  <c r="D6" i="11"/>
  <c r="D16" i="11"/>
  <c r="D15" i="11"/>
  <c r="I4" i="10" l="1"/>
  <c r="I5" i="10"/>
  <c r="I6" i="10"/>
  <c r="I7" i="10"/>
  <c r="I8" i="10"/>
  <c r="I9" i="10"/>
  <c r="I10" i="10"/>
  <c r="I11" i="10"/>
  <c r="I12" i="10"/>
  <c r="I13" i="10"/>
  <c r="I14" i="10"/>
  <c r="I15" i="10"/>
  <c r="I16" i="10"/>
  <c r="I17" i="10"/>
  <c r="I18" i="10"/>
  <c r="I19" i="10"/>
  <c r="I20" i="10"/>
  <c r="I21" i="10"/>
  <c r="I3" i="10"/>
  <c r="D4" i="10"/>
  <c r="D5" i="10"/>
  <c r="D6" i="10"/>
  <c r="D7" i="10"/>
  <c r="D8" i="10"/>
  <c r="D9" i="10"/>
  <c r="D10" i="10"/>
  <c r="D11" i="10"/>
  <c r="D12" i="10"/>
  <c r="D13" i="10"/>
  <c r="D14" i="10"/>
  <c r="D15" i="10"/>
  <c r="D16" i="10"/>
  <c r="D17" i="10"/>
  <c r="D18" i="10"/>
  <c r="D19" i="10"/>
  <c r="D20" i="10"/>
  <c r="D21" i="10"/>
  <c r="D22" i="10"/>
  <c r="D23" i="10"/>
  <c r="D24" i="10"/>
  <c r="D25" i="10"/>
  <c r="D26" i="10"/>
  <c r="D27" i="10"/>
  <c r="D28" i="10"/>
  <c r="D29" i="10"/>
  <c r="D30" i="10"/>
  <c r="D31" i="10"/>
  <c r="D32" i="10"/>
  <c r="D33" i="10"/>
  <c r="D34" i="10"/>
  <c r="D35" i="10"/>
  <c r="D36" i="10"/>
  <c r="D37" i="10"/>
  <c r="D38" i="10"/>
  <c r="D39" i="10"/>
  <c r="D40" i="10"/>
  <c r="D41" i="10"/>
  <c r="D3" i="10"/>
  <c r="B4" i="10"/>
  <c r="B5" i="10"/>
  <c r="B6" i="10"/>
  <c r="B7" i="10"/>
  <c r="B8" i="10"/>
  <c r="B9" i="10"/>
  <c r="B10" i="10"/>
  <c r="B11" i="10"/>
  <c r="B12" i="10"/>
  <c r="B13" i="10"/>
  <c r="B14" i="10"/>
  <c r="B15" i="10"/>
  <c r="B16" i="10"/>
  <c r="B17" i="10"/>
  <c r="B18" i="10"/>
  <c r="B19" i="10"/>
  <c r="B20" i="10"/>
  <c r="B21" i="10"/>
  <c r="B22" i="10"/>
  <c r="B23" i="10"/>
  <c r="B24" i="10"/>
  <c r="B25" i="10"/>
  <c r="B26" i="10"/>
  <c r="B27" i="10"/>
  <c r="B28" i="10"/>
  <c r="B29" i="10"/>
  <c r="B30" i="10"/>
  <c r="B31" i="10"/>
  <c r="B32" i="10"/>
  <c r="B33" i="10"/>
  <c r="B34" i="10"/>
  <c r="B35" i="10"/>
  <c r="B36" i="10"/>
  <c r="B37" i="10"/>
  <c r="B38" i="10"/>
  <c r="B39" i="10"/>
  <c r="B40" i="10"/>
  <c r="B41" i="10"/>
  <c r="B3" i="10"/>
  <c r="M5" i="12"/>
  <c r="M3" i="12" s="1"/>
  <c r="M2" i="12"/>
  <c r="O5" i="12"/>
  <c r="H3" i="12" l="1" a="1"/>
  <c r="H3" i="12" s="1"/>
  <c r="B4" i="11"/>
  <c r="B5" i="11"/>
  <c r="B6" i="11"/>
  <c r="B7" i="11"/>
  <c r="B8" i="11"/>
  <c r="B9" i="11"/>
  <c r="B10" i="11"/>
  <c r="B11" i="11"/>
  <c r="B12" i="11"/>
  <c r="B13" i="11"/>
  <c r="B14" i="11"/>
  <c r="B15" i="11"/>
  <c r="B16" i="11"/>
  <c r="B17" i="11"/>
  <c r="B18" i="11"/>
  <c r="B19" i="11"/>
  <c r="B20" i="11"/>
  <c r="B21" i="11"/>
  <c r="B3" i="11"/>
  <c r="G4" i="10"/>
  <c r="G5" i="10"/>
  <c r="G6" i="10"/>
  <c r="G7" i="10"/>
  <c r="G8" i="10"/>
  <c r="G9" i="10"/>
  <c r="G10" i="10"/>
  <c r="G11" i="10"/>
  <c r="G12" i="10"/>
  <c r="G13" i="10"/>
  <c r="G14" i="10"/>
  <c r="G15" i="10"/>
  <c r="G16" i="10"/>
  <c r="G17" i="10"/>
  <c r="G18" i="10"/>
  <c r="G19" i="10"/>
  <c r="G20" i="10"/>
  <c r="G21" i="10"/>
  <c r="G3" i="10"/>
  <c r="I3" i="12" l="1"/>
  <c r="D4" i="12" s="1"/>
  <c r="E4" i="12" s="1"/>
  <c r="I5" i="12"/>
  <c r="H5" i="12"/>
  <c r="I4" i="12"/>
  <c r="H4" i="12"/>
  <c r="D12" i="12" l="1"/>
  <c r="E12" i="12" s="1"/>
  <c r="D8" i="12"/>
  <c r="E8" i="12" s="1"/>
  <c r="D9" i="12"/>
  <c r="E9" i="12" s="1"/>
  <c r="D2" i="12"/>
  <c r="E2" i="12" s="1"/>
  <c r="D7" i="12"/>
  <c r="E7" i="12" s="1"/>
  <c r="D11" i="12"/>
  <c r="E11" i="12" s="1"/>
  <c r="D3" i="12"/>
  <c r="E3" i="12" s="1"/>
  <c r="D10" i="12"/>
  <c r="E10" i="12" s="1"/>
  <c r="D5" i="12"/>
  <c r="E5" i="12" s="1"/>
  <c r="D6" i="12"/>
  <c r="E6" i="12" s="1"/>
  <c r="M4" i="12" l="1"/>
  <c r="O4" i="12"/>
  <c r="R2" i="12" l="1"/>
  <c r="R5" i="12" s="1"/>
  <c r="R3" i="12"/>
  <c r="R4" i="12" l="1"/>
</calcChain>
</file>

<file path=xl/sharedStrings.xml><?xml version="1.0" encoding="utf-8"?>
<sst xmlns="http://schemas.openxmlformats.org/spreadsheetml/2006/main" count="52" uniqueCount="39">
  <si>
    <t>Sem Analisador</t>
  </si>
  <si>
    <t xml:space="preserve"> θ P (rad)</t>
  </si>
  <si>
    <t>VPP</t>
  </si>
  <si>
    <r>
      <t> </t>
    </r>
    <r>
      <rPr>
        <b/>
        <sz val="11"/>
        <color rgb="FF202122"/>
        <rFont val="Arial"/>
        <family val="2"/>
      </rPr>
      <t>θ</t>
    </r>
    <r>
      <rPr>
        <sz val="11"/>
        <color rgb="FF202122"/>
        <rFont val="Arial"/>
        <family val="2"/>
      </rPr>
      <t xml:space="preserve"> P</t>
    </r>
  </si>
  <si>
    <t>Polarizador na  θP max</t>
  </si>
  <si>
    <r>
      <t> </t>
    </r>
    <r>
      <rPr>
        <b/>
        <sz val="11"/>
        <color rgb="FF202122"/>
        <rFont val="Arial"/>
        <family val="2"/>
      </rPr>
      <t>θ</t>
    </r>
    <r>
      <rPr>
        <sz val="11"/>
        <color rgb="FF202122"/>
        <rFont val="Arial"/>
        <family val="2"/>
      </rPr>
      <t xml:space="preserve"> A</t>
    </r>
  </si>
  <si>
    <t xml:space="preserve"> θ A (rad)</t>
  </si>
  <si>
    <t>Lâmina Anisotrópica</t>
  </si>
  <si>
    <t>Z</t>
  </si>
  <si>
    <t>ajuste</t>
  </si>
  <si>
    <t>Resíduos</t>
  </si>
  <si>
    <t>fase</t>
  </si>
  <si>
    <t>m</t>
  </si>
  <si>
    <t>u(m)</t>
  </si>
  <si>
    <t>r^2</t>
  </si>
  <si>
    <t>b</t>
  </si>
  <si>
    <t>u(b)</t>
  </si>
  <si>
    <t>sy</t>
  </si>
  <si>
    <t>Regressão Linear</t>
  </si>
  <si>
    <t>c</t>
  </si>
  <si>
    <t>fm</t>
  </si>
  <si>
    <t>T(fm-fr)</t>
  </si>
  <si>
    <t>fm-fr</t>
  </si>
  <si>
    <t>fr</t>
  </si>
  <si>
    <t>u(fm)</t>
  </si>
  <si>
    <t>u(fm-fr)</t>
  </si>
  <si>
    <t>u(T(fm-fr))</t>
  </si>
  <si>
    <t>u(fr)</t>
  </si>
  <si>
    <t>u(c)</t>
  </si>
  <si>
    <t>u(c) (%)</t>
  </si>
  <si>
    <t>erro %</t>
  </si>
  <si>
    <t>c ref</t>
  </si>
  <si>
    <t>Δt osc</t>
  </si>
  <si>
    <t>Valores q registamos é o valor que diz na escala do analisador. Maximo ocorre para  θ = 50º</t>
  </si>
  <si>
    <t>normal</t>
  </si>
  <si>
    <t>Registamos valores  "corretos" de theta. -40º excel = 90 º escala; 45º excel = 5º escala</t>
  </si>
  <si>
    <t>Elipse</t>
  </si>
  <si>
    <t>beta</t>
  </si>
  <si>
    <t>beta (rad)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</si>
</sst>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202122"/>
      <name val="Arial"/>
      <family val="2"/>
    </font>
    <font>
      <b/>
      <sz val="11"/>
      <color rgb="FF202122"/>
      <name val="Arial"/>
      <family val="2"/>
    </font>
    <font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1" fontId="0" fillId="0" borderId="1" xfId="0" applyNumberFormat="1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0" fillId="2" borderId="3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Polarização!$B$3:$B$41</c:f>
              <c:numCache>
                <c:formatCode>General</c:formatCode>
                <c:ptCount val="39"/>
                <c:pt idx="0">
                  <c:v>1.6580627893946132</c:v>
                </c:pt>
                <c:pt idx="1">
                  <c:v>1.5707963267948966</c:v>
                </c:pt>
                <c:pt idx="2">
                  <c:v>1.4835298641951802</c:v>
                </c:pt>
                <c:pt idx="3">
                  <c:v>1.3962634015954636</c:v>
                </c:pt>
                <c:pt idx="4">
                  <c:v>1.3089969389957472</c:v>
                </c:pt>
                <c:pt idx="5">
                  <c:v>1.2217304763960306</c:v>
                </c:pt>
                <c:pt idx="6">
                  <c:v>1.1344640137963142</c:v>
                </c:pt>
                <c:pt idx="7">
                  <c:v>1.0471975511965976</c:v>
                </c:pt>
                <c:pt idx="8">
                  <c:v>0.95993108859688125</c:v>
                </c:pt>
                <c:pt idx="9">
                  <c:v>0.87266462599716477</c:v>
                </c:pt>
                <c:pt idx="10">
                  <c:v>0.78539816339744828</c:v>
                </c:pt>
                <c:pt idx="11">
                  <c:v>0.69813170079773179</c:v>
                </c:pt>
                <c:pt idx="12">
                  <c:v>0.6108652381980153</c:v>
                </c:pt>
                <c:pt idx="13">
                  <c:v>0.52359877559829882</c:v>
                </c:pt>
                <c:pt idx="14">
                  <c:v>0.43633231299858238</c:v>
                </c:pt>
                <c:pt idx="15">
                  <c:v>0.3490658503988659</c:v>
                </c:pt>
                <c:pt idx="16">
                  <c:v>0.26179938779914941</c:v>
                </c:pt>
                <c:pt idx="17">
                  <c:v>0.17453292519943295</c:v>
                </c:pt>
                <c:pt idx="18">
                  <c:v>8.7266462599716474E-2</c:v>
                </c:pt>
                <c:pt idx="19">
                  <c:v>0</c:v>
                </c:pt>
                <c:pt idx="20">
                  <c:v>-8.7266462599716474E-2</c:v>
                </c:pt>
                <c:pt idx="21">
                  <c:v>-0.17453292519943295</c:v>
                </c:pt>
                <c:pt idx="22">
                  <c:v>-0.26179938779914941</c:v>
                </c:pt>
                <c:pt idx="23">
                  <c:v>-0.3490658503988659</c:v>
                </c:pt>
                <c:pt idx="24">
                  <c:v>-0.43633231299858238</c:v>
                </c:pt>
                <c:pt idx="25">
                  <c:v>-0.52359877559829882</c:v>
                </c:pt>
                <c:pt idx="26">
                  <c:v>-0.6108652381980153</c:v>
                </c:pt>
                <c:pt idx="27">
                  <c:v>-0.69813170079773179</c:v>
                </c:pt>
                <c:pt idx="28">
                  <c:v>-0.78539816339744828</c:v>
                </c:pt>
                <c:pt idx="29">
                  <c:v>-0.87266462599716477</c:v>
                </c:pt>
                <c:pt idx="30">
                  <c:v>-0.95993108859688125</c:v>
                </c:pt>
                <c:pt idx="31">
                  <c:v>-1.0471975511965976</c:v>
                </c:pt>
                <c:pt idx="32">
                  <c:v>-1.1344640137963142</c:v>
                </c:pt>
                <c:pt idx="33">
                  <c:v>-1.2217304763960306</c:v>
                </c:pt>
                <c:pt idx="34">
                  <c:v>-1.3089969389957472</c:v>
                </c:pt>
                <c:pt idx="35">
                  <c:v>-1.3962634015954636</c:v>
                </c:pt>
                <c:pt idx="36">
                  <c:v>-1.4835298641951802</c:v>
                </c:pt>
                <c:pt idx="37">
                  <c:v>-1.5707963267948966</c:v>
                </c:pt>
                <c:pt idx="38">
                  <c:v>-1.6580627893946132</c:v>
                </c:pt>
              </c:numCache>
            </c:numRef>
          </c:xVal>
          <c:yVal>
            <c:numRef>
              <c:f>Polarização!$D$3:$D$41</c:f>
              <c:numCache>
                <c:formatCode>General</c:formatCode>
                <c:ptCount val="39"/>
                <c:pt idx="0">
                  <c:v>0.69747899159663873</c:v>
                </c:pt>
                <c:pt idx="1">
                  <c:v>0.74789915966386555</c:v>
                </c:pt>
                <c:pt idx="2">
                  <c:v>0.80882352941176472</c:v>
                </c:pt>
                <c:pt idx="3">
                  <c:v>0.86554621848739499</c:v>
                </c:pt>
                <c:pt idx="4">
                  <c:v>0.90756302521008403</c:v>
                </c:pt>
                <c:pt idx="5">
                  <c:v>0.94117647058823517</c:v>
                </c:pt>
                <c:pt idx="6">
                  <c:v>0.96638655462184875</c:v>
                </c:pt>
                <c:pt idx="7">
                  <c:v>0.98739495798319321</c:v>
                </c:pt>
                <c:pt idx="8">
                  <c:v>1</c:v>
                </c:pt>
                <c:pt idx="9">
                  <c:v>0.99159663865546221</c:v>
                </c:pt>
                <c:pt idx="10">
                  <c:v>0.99159663865546221</c:v>
                </c:pt>
                <c:pt idx="11">
                  <c:v>0.97058823529411764</c:v>
                </c:pt>
                <c:pt idx="12">
                  <c:v>0.9243697478991596</c:v>
                </c:pt>
                <c:pt idx="13">
                  <c:v>0.88235294117647056</c:v>
                </c:pt>
                <c:pt idx="14">
                  <c:v>0.83193277310924374</c:v>
                </c:pt>
                <c:pt idx="15">
                  <c:v>0.77310924369747891</c:v>
                </c:pt>
                <c:pt idx="16">
                  <c:v>0.69747899159663873</c:v>
                </c:pt>
                <c:pt idx="17">
                  <c:v>0.63025210084033612</c:v>
                </c:pt>
                <c:pt idx="18">
                  <c:v>0.5714285714285714</c:v>
                </c:pt>
                <c:pt idx="19">
                  <c:v>0.50420168067226889</c:v>
                </c:pt>
                <c:pt idx="20">
                  <c:v>0.45378151260504201</c:v>
                </c:pt>
                <c:pt idx="21">
                  <c:v>0.37815126050420167</c:v>
                </c:pt>
                <c:pt idx="22">
                  <c:v>0.34453781512605036</c:v>
                </c:pt>
                <c:pt idx="23">
                  <c:v>0.31932773109243695</c:v>
                </c:pt>
                <c:pt idx="24">
                  <c:v>0.29831932773109243</c:v>
                </c:pt>
                <c:pt idx="25">
                  <c:v>0.2857142857142857</c:v>
                </c:pt>
                <c:pt idx="26">
                  <c:v>0.2857142857142857</c:v>
                </c:pt>
                <c:pt idx="27">
                  <c:v>0.2857142857142857</c:v>
                </c:pt>
                <c:pt idx="28">
                  <c:v>0.29831932773109243</c:v>
                </c:pt>
                <c:pt idx="29">
                  <c:v>0.31092436974789917</c:v>
                </c:pt>
                <c:pt idx="30">
                  <c:v>0.34453781512605036</c:v>
                </c:pt>
                <c:pt idx="31">
                  <c:v>0.38655462184873945</c:v>
                </c:pt>
                <c:pt idx="32">
                  <c:v>0.43697478991596639</c:v>
                </c:pt>
                <c:pt idx="33">
                  <c:v>0.5</c:v>
                </c:pt>
                <c:pt idx="34">
                  <c:v>0.55462184873949572</c:v>
                </c:pt>
                <c:pt idx="35">
                  <c:v>0.60504201680672265</c:v>
                </c:pt>
                <c:pt idx="36">
                  <c:v>0.67226890756302515</c:v>
                </c:pt>
                <c:pt idx="37">
                  <c:v>0.72689075630252098</c:v>
                </c:pt>
                <c:pt idx="38">
                  <c:v>0.78991596638655459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EA3-48AA-B771-7A9A3F4504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22638656"/>
        <c:axId val="1939475904"/>
      </c:scatterChart>
      <c:valAx>
        <c:axId val="15226386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9475904"/>
        <c:crosses val="autoZero"/>
        <c:crossBetween val="midCat"/>
      </c:valAx>
      <c:valAx>
        <c:axId val="1939475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26386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theta 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Polarização!$G$3:$G$21</c:f>
              <c:numCache>
                <c:formatCode>General</c:formatCode>
                <c:ptCount val="19"/>
                <c:pt idx="0">
                  <c:v>1.5707963267948966</c:v>
                </c:pt>
                <c:pt idx="1">
                  <c:v>1.3962634015954636</c:v>
                </c:pt>
                <c:pt idx="2">
                  <c:v>1.2217304763960306</c:v>
                </c:pt>
                <c:pt idx="3">
                  <c:v>1.0471975511965976</c:v>
                </c:pt>
                <c:pt idx="4">
                  <c:v>0.87266462599716477</c:v>
                </c:pt>
                <c:pt idx="5">
                  <c:v>0.69813170079773179</c:v>
                </c:pt>
                <c:pt idx="6">
                  <c:v>0.52359877559829882</c:v>
                </c:pt>
                <c:pt idx="7">
                  <c:v>0.3490658503988659</c:v>
                </c:pt>
                <c:pt idx="8">
                  <c:v>0.17453292519943295</c:v>
                </c:pt>
                <c:pt idx="9">
                  <c:v>0</c:v>
                </c:pt>
                <c:pt idx="10">
                  <c:v>-0.17453292519943295</c:v>
                </c:pt>
                <c:pt idx="11">
                  <c:v>-0.3490658503988659</c:v>
                </c:pt>
                <c:pt idx="12">
                  <c:v>-0.52359877559829882</c:v>
                </c:pt>
                <c:pt idx="13">
                  <c:v>-0.69813170079773179</c:v>
                </c:pt>
                <c:pt idx="14">
                  <c:v>-0.87266462599716477</c:v>
                </c:pt>
                <c:pt idx="15">
                  <c:v>-1.0471975511965976</c:v>
                </c:pt>
                <c:pt idx="16">
                  <c:v>-1.2217304763960306</c:v>
                </c:pt>
                <c:pt idx="17">
                  <c:v>-1.3962634015954636</c:v>
                </c:pt>
                <c:pt idx="18">
                  <c:v>-1.5707963267948966</c:v>
                </c:pt>
              </c:numCache>
            </c:numRef>
          </c:xVal>
          <c:yVal>
            <c:numRef>
              <c:f>Polarização!$H$3:$H$21</c:f>
              <c:numCache>
                <c:formatCode>General</c:formatCode>
                <c:ptCount val="19"/>
                <c:pt idx="0">
                  <c:v>36</c:v>
                </c:pt>
                <c:pt idx="1">
                  <c:v>46.4</c:v>
                </c:pt>
                <c:pt idx="2">
                  <c:v>53.6</c:v>
                </c:pt>
                <c:pt idx="3">
                  <c:v>58.8</c:v>
                </c:pt>
                <c:pt idx="4">
                  <c:v>60.8</c:v>
                </c:pt>
                <c:pt idx="5">
                  <c:v>59.2</c:v>
                </c:pt>
                <c:pt idx="6">
                  <c:v>54</c:v>
                </c:pt>
                <c:pt idx="7">
                  <c:v>46.4</c:v>
                </c:pt>
                <c:pt idx="8">
                  <c:v>36</c:v>
                </c:pt>
                <c:pt idx="9">
                  <c:v>26.4</c:v>
                </c:pt>
                <c:pt idx="10">
                  <c:v>16.399999999999999</c:v>
                </c:pt>
                <c:pt idx="11">
                  <c:v>8.8000000000000007</c:v>
                </c:pt>
                <c:pt idx="12">
                  <c:v>3.6</c:v>
                </c:pt>
                <c:pt idx="13">
                  <c:v>2.4</c:v>
                </c:pt>
                <c:pt idx="14">
                  <c:v>4</c:v>
                </c:pt>
                <c:pt idx="15">
                  <c:v>9.6</c:v>
                </c:pt>
                <c:pt idx="16">
                  <c:v>17.600000000000001</c:v>
                </c:pt>
                <c:pt idx="17">
                  <c:v>27.2</c:v>
                </c:pt>
                <c:pt idx="18">
                  <c:v>37.6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79F-4310-A89B-2B59F4F98D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22638656"/>
        <c:axId val="1939475904"/>
      </c:scatterChart>
      <c:valAx>
        <c:axId val="15226386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9475904"/>
        <c:crosses val="autoZero"/>
        <c:crossBetween val="midCat"/>
      </c:valAx>
      <c:valAx>
        <c:axId val="1939475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26386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theta 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Polarização!$G$3:$G$21</c:f>
              <c:numCache>
                <c:formatCode>General</c:formatCode>
                <c:ptCount val="19"/>
                <c:pt idx="0">
                  <c:v>1.5707963267948966</c:v>
                </c:pt>
                <c:pt idx="1">
                  <c:v>1.3962634015954636</c:v>
                </c:pt>
                <c:pt idx="2">
                  <c:v>1.2217304763960306</c:v>
                </c:pt>
                <c:pt idx="3">
                  <c:v>1.0471975511965976</c:v>
                </c:pt>
                <c:pt idx="4">
                  <c:v>0.87266462599716477</c:v>
                </c:pt>
                <c:pt idx="5">
                  <c:v>0.69813170079773179</c:v>
                </c:pt>
                <c:pt idx="6">
                  <c:v>0.52359877559829882</c:v>
                </c:pt>
                <c:pt idx="7">
                  <c:v>0.3490658503988659</c:v>
                </c:pt>
                <c:pt idx="8">
                  <c:v>0.17453292519943295</c:v>
                </c:pt>
                <c:pt idx="9">
                  <c:v>0</c:v>
                </c:pt>
                <c:pt idx="10">
                  <c:v>-0.17453292519943295</c:v>
                </c:pt>
                <c:pt idx="11">
                  <c:v>-0.3490658503988659</c:v>
                </c:pt>
                <c:pt idx="12">
                  <c:v>-0.52359877559829882</c:v>
                </c:pt>
                <c:pt idx="13">
                  <c:v>-0.69813170079773179</c:v>
                </c:pt>
                <c:pt idx="14">
                  <c:v>-0.87266462599716477</c:v>
                </c:pt>
                <c:pt idx="15">
                  <c:v>-1.0471975511965976</c:v>
                </c:pt>
                <c:pt idx="16">
                  <c:v>-1.2217304763960306</c:v>
                </c:pt>
                <c:pt idx="17">
                  <c:v>-1.3962634015954636</c:v>
                </c:pt>
                <c:pt idx="18">
                  <c:v>-1.5707963267948966</c:v>
                </c:pt>
              </c:numCache>
            </c:numRef>
          </c:xVal>
          <c:yVal>
            <c:numRef>
              <c:f>Polarização!$I$3:$I$21</c:f>
              <c:numCache>
                <c:formatCode>General</c:formatCode>
                <c:ptCount val="19"/>
                <c:pt idx="0">
                  <c:v>0.5921052631578948</c:v>
                </c:pt>
                <c:pt idx="1">
                  <c:v>0.76315789473684215</c:v>
                </c:pt>
                <c:pt idx="2">
                  <c:v>0.88157894736842113</c:v>
                </c:pt>
                <c:pt idx="3">
                  <c:v>0.96710526315789469</c:v>
                </c:pt>
                <c:pt idx="4">
                  <c:v>1</c:v>
                </c:pt>
                <c:pt idx="5">
                  <c:v>0.97368421052631593</c:v>
                </c:pt>
                <c:pt idx="6">
                  <c:v>0.88815789473684215</c:v>
                </c:pt>
                <c:pt idx="7">
                  <c:v>0.76315789473684215</c:v>
                </c:pt>
                <c:pt idx="8">
                  <c:v>0.5921052631578948</c:v>
                </c:pt>
                <c:pt idx="9">
                  <c:v>0.43421052631578949</c:v>
                </c:pt>
                <c:pt idx="10">
                  <c:v>0.26973684210526316</c:v>
                </c:pt>
                <c:pt idx="11">
                  <c:v>0.14473684210526316</c:v>
                </c:pt>
                <c:pt idx="12">
                  <c:v>5.9210526315789477E-2</c:v>
                </c:pt>
                <c:pt idx="13">
                  <c:v>3.9473684210526314E-2</c:v>
                </c:pt>
                <c:pt idx="14">
                  <c:v>6.5789473684210523E-2</c:v>
                </c:pt>
                <c:pt idx="15">
                  <c:v>0.15789473684210525</c:v>
                </c:pt>
                <c:pt idx="16">
                  <c:v>0.28947368421052633</c:v>
                </c:pt>
                <c:pt idx="17">
                  <c:v>0.44736842105263158</c:v>
                </c:pt>
                <c:pt idx="18">
                  <c:v>0.61842105263157898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BF6-458A-9676-186B3CB900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22638656"/>
        <c:axId val="1939475904"/>
      </c:scatterChart>
      <c:valAx>
        <c:axId val="15226386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9475904"/>
        <c:crosses val="autoZero"/>
        <c:crossBetween val="midCat"/>
      </c:valAx>
      <c:valAx>
        <c:axId val="1939475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26386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 (theta)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'Lâmina - 83'!$B$3:$B$22</c:f>
              <c:numCache>
                <c:formatCode>General</c:formatCode>
                <c:ptCount val="20"/>
                <c:pt idx="0">
                  <c:v>-0.78539816339744828</c:v>
                </c:pt>
                <c:pt idx="1">
                  <c:v>-0.6108652381980153</c:v>
                </c:pt>
                <c:pt idx="2">
                  <c:v>-0.43633231299858238</c:v>
                </c:pt>
                <c:pt idx="3">
                  <c:v>-0.26179938779914941</c:v>
                </c:pt>
                <c:pt idx="4">
                  <c:v>-8.7266462599716474E-2</c:v>
                </c:pt>
                <c:pt idx="5">
                  <c:v>8.7266462599716474E-2</c:v>
                </c:pt>
                <c:pt idx="6">
                  <c:v>0.26179938779914941</c:v>
                </c:pt>
                <c:pt idx="7">
                  <c:v>0.43633231299858238</c:v>
                </c:pt>
                <c:pt idx="8">
                  <c:v>0.6108652381980153</c:v>
                </c:pt>
                <c:pt idx="9">
                  <c:v>0.78539816339744828</c:v>
                </c:pt>
                <c:pt idx="10">
                  <c:v>0.95993108859688125</c:v>
                </c:pt>
                <c:pt idx="11">
                  <c:v>1.1344640137963142</c:v>
                </c:pt>
                <c:pt idx="12">
                  <c:v>1.3089969389957472</c:v>
                </c:pt>
                <c:pt idx="13">
                  <c:v>1.4835298641951802</c:v>
                </c:pt>
                <c:pt idx="14">
                  <c:v>1.6580627893946132</c:v>
                </c:pt>
                <c:pt idx="15">
                  <c:v>1.8325957145940461</c:v>
                </c:pt>
                <c:pt idx="16">
                  <c:v>2.0071286397934789</c:v>
                </c:pt>
                <c:pt idx="17">
                  <c:v>2.1816615649929121</c:v>
                </c:pt>
                <c:pt idx="18">
                  <c:v>2.3561944901923448</c:v>
                </c:pt>
                <c:pt idx="19">
                  <c:v>2.530727415391778</c:v>
                </c:pt>
              </c:numCache>
            </c:numRef>
          </c:xVal>
          <c:yVal>
            <c:numRef>
              <c:f>'Lâmina - 83'!$C$3:$C$22</c:f>
              <c:numCache>
                <c:formatCode>General</c:formatCode>
                <c:ptCount val="20"/>
                <c:pt idx="0">
                  <c:v>37.6</c:v>
                </c:pt>
                <c:pt idx="1">
                  <c:v>40.4</c:v>
                </c:pt>
                <c:pt idx="2">
                  <c:v>42.4</c:v>
                </c:pt>
                <c:pt idx="3">
                  <c:v>41.6</c:v>
                </c:pt>
                <c:pt idx="4">
                  <c:v>39.200000000000003</c:v>
                </c:pt>
                <c:pt idx="5">
                  <c:v>35.200000000000003</c:v>
                </c:pt>
                <c:pt idx="6">
                  <c:v>30.4</c:v>
                </c:pt>
                <c:pt idx="7">
                  <c:v>24.8</c:v>
                </c:pt>
                <c:pt idx="8">
                  <c:v>20</c:v>
                </c:pt>
                <c:pt idx="9">
                  <c:v>14.4</c:v>
                </c:pt>
                <c:pt idx="10">
                  <c:v>11.2</c:v>
                </c:pt>
                <c:pt idx="11">
                  <c:v>9.6</c:v>
                </c:pt>
                <c:pt idx="12">
                  <c:v>10.4</c:v>
                </c:pt>
                <c:pt idx="13">
                  <c:v>12.8</c:v>
                </c:pt>
                <c:pt idx="14">
                  <c:v>16.8</c:v>
                </c:pt>
                <c:pt idx="15">
                  <c:v>22.4</c:v>
                </c:pt>
                <c:pt idx="16">
                  <c:v>28</c:v>
                </c:pt>
                <c:pt idx="17">
                  <c:v>33.6</c:v>
                </c:pt>
                <c:pt idx="18">
                  <c:v>38.4</c:v>
                </c:pt>
                <c:pt idx="19">
                  <c:v>41.6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C5E-4A35-B8CF-F9BBCF3406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22638656"/>
        <c:axId val="1701359488"/>
      </c:scatterChart>
      <c:valAx>
        <c:axId val="15226386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1359488"/>
        <c:crosses val="autoZero"/>
        <c:crossBetween val="midCat"/>
      </c:valAx>
      <c:valAx>
        <c:axId val="1701359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26386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Elipse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'Lâmina - 83'!$D$3:$D$22</c:f>
              <c:numCache>
                <c:formatCode>General</c:formatCode>
                <c:ptCount val="20"/>
                <c:pt idx="0">
                  <c:v>1.2347357813929456</c:v>
                </c:pt>
                <c:pt idx="1">
                  <c:v>1.5425824844015315</c:v>
                </c:pt>
                <c:pt idx="2">
                  <c:v>1.7849857321266633</c:v>
                </c:pt>
                <c:pt idx="3">
                  <c:v>1.9327081154017673</c:v>
                </c:pt>
                <c:pt idx="4">
                  <c:v>1.9679321346536807</c:v>
                </c:pt>
                <c:pt idx="5">
                  <c:v>1.886409253309465</c:v>
                </c:pt>
                <c:pt idx="6">
                  <c:v>1.6979723340088217</c:v>
                </c:pt>
                <c:pt idx="7">
                  <c:v>1.4253496502521492</c:v>
                </c:pt>
                <c:pt idx="8">
                  <c:v>1.1014235211828014</c:v>
                </c:pt>
                <c:pt idx="9">
                  <c:v>0.76526421860705485</c:v>
                </c:pt>
                <c:pt idx="10">
                  <c:v>0.4574175155984686</c:v>
                </c:pt>
                <c:pt idx="11">
                  <c:v>0.21501426787333663</c:v>
                </c:pt>
                <c:pt idx="12">
                  <c:v>6.7291884598232793E-2</c:v>
                </c:pt>
                <c:pt idx="13">
                  <c:v>3.2067865346319196E-2</c:v>
                </c:pt>
                <c:pt idx="14">
                  <c:v>0.11359074669053505</c:v>
                </c:pt>
                <c:pt idx="15">
                  <c:v>0.30202766599117831</c:v>
                </c:pt>
                <c:pt idx="16">
                  <c:v>0.57465034974785045</c:v>
                </c:pt>
                <c:pt idx="17">
                  <c:v>0.8985764788171986</c:v>
                </c:pt>
                <c:pt idx="18">
                  <c:v>1.2347357813929452</c:v>
                </c:pt>
                <c:pt idx="19">
                  <c:v>1.5425824844015319</c:v>
                </c:pt>
              </c:numCache>
            </c:numRef>
          </c:xVal>
          <c:yVal>
            <c:numRef>
              <c:f>'Lâmina - 83'!$C$3:$C$22</c:f>
              <c:numCache>
                <c:formatCode>General</c:formatCode>
                <c:ptCount val="20"/>
                <c:pt idx="0">
                  <c:v>37.6</c:v>
                </c:pt>
                <c:pt idx="1">
                  <c:v>40.4</c:v>
                </c:pt>
                <c:pt idx="2">
                  <c:v>42.4</c:v>
                </c:pt>
                <c:pt idx="3">
                  <c:v>41.6</c:v>
                </c:pt>
                <c:pt idx="4">
                  <c:v>39.200000000000003</c:v>
                </c:pt>
                <c:pt idx="5">
                  <c:v>35.200000000000003</c:v>
                </c:pt>
                <c:pt idx="6">
                  <c:v>30.4</c:v>
                </c:pt>
                <c:pt idx="7">
                  <c:v>24.8</c:v>
                </c:pt>
                <c:pt idx="8">
                  <c:v>20</c:v>
                </c:pt>
                <c:pt idx="9">
                  <c:v>14.4</c:v>
                </c:pt>
                <c:pt idx="10">
                  <c:v>11.2</c:v>
                </c:pt>
                <c:pt idx="11">
                  <c:v>9.6</c:v>
                </c:pt>
                <c:pt idx="12">
                  <c:v>10.4</c:v>
                </c:pt>
                <c:pt idx="13">
                  <c:v>12.8</c:v>
                </c:pt>
                <c:pt idx="14">
                  <c:v>16.8</c:v>
                </c:pt>
                <c:pt idx="15">
                  <c:v>22.4</c:v>
                </c:pt>
                <c:pt idx="16">
                  <c:v>28</c:v>
                </c:pt>
                <c:pt idx="17">
                  <c:v>33.6</c:v>
                </c:pt>
                <c:pt idx="18">
                  <c:v>38.4</c:v>
                </c:pt>
                <c:pt idx="19">
                  <c:v>41.6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57B-4C1C-8937-91CB2AEB1B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22638656"/>
        <c:axId val="1701359488"/>
      </c:scatterChart>
      <c:valAx>
        <c:axId val="15226386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1359488"/>
        <c:crosses val="autoZero"/>
        <c:crossBetween val="midCat"/>
      </c:valAx>
      <c:valAx>
        <c:axId val="1701359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26386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 (theta)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'Lâmina - 43'!$B$3:$B$22</c:f>
              <c:numCache>
                <c:formatCode>General</c:formatCode>
                <c:ptCount val="20"/>
                <c:pt idx="0">
                  <c:v>-0.78539816339744828</c:v>
                </c:pt>
                <c:pt idx="1">
                  <c:v>-0.6108652381980153</c:v>
                </c:pt>
                <c:pt idx="2">
                  <c:v>-0.43633231299858238</c:v>
                </c:pt>
                <c:pt idx="3">
                  <c:v>-0.26179938779914941</c:v>
                </c:pt>
                <c:pt idx="4">
                  <c:v>-8.7266462599716474E-2</c:v>
                </c:pt>
                <c:pt idx="5">
                  <c:v>8.7266462599716474E-2</c:v>
                </c:pt>
                <c:pt idx="6">
                  <c:v>0.26179938779914941</c:v>
                </c:pt>
                <c:pt idx="7">
                  <c:v>0.43633231299858238</c:v>
                </c:pt>
                <c:pt idx="8">
                  <c:v>0.6108652381980153</c:v>
                </c:pt>
                <c:pt idx="9">
                  <c:v>0.78539816339744828</c:v>
                </c:pt>
                <c:pt idx="10">
                  <c:v>0.95993108859688125</c:v>
                </c:pt>
                <c:pt idx="11">
                  <c:v>1.1344640137963142</c:v>
                </c:pt>
                <c:pt idx="12">
                  <c:v>1.3089969389957472</c:v>
                </c:pt>
                <c:pt idx="13">
                  <c:v>1.4835298641951802</c:v>
                </c:pt>
                <c:pt idx="14">
                  <c:v>1.6580627893946132</c:v>
                </c:pt>
                <c:pt idx="15">
                  <c:v>1.8325957145940461</c:v>
                </c:pt>
                <c:pt idx="16">
                  <c:v>2.0071286397934789</c:v>
                </c:pt>
                <c:pt idx="17">
                  <c:v>2.1816615649929121</c:v>
                </c:pt>
                <c:pt idx="18">
                  <c:v>2.3561944901923448</c:v>
                </c:pt>
                <c:pt idx="19">
                  <c:v>2.530727415391778</c:v>
                </c:pt>
              </c:numCache>
            </c:numRef>
          </c:xVal>
          <c:yVal>
            <c:numRef>
              <c:f>'Lâmina - 43'!$C$3:$C$22</c:f>
              <c:numCache>
                <c:formatCode>General</c:formatCode>
                <c:ptCount val="20"/>
                <c:pt idx="0">
                  <c:v>14.4</c:v>
                </c:pt>
                <c:pt idx="1">
                  <c:v>18.399999999999999</c:v>
                </c:pt>
                <c:pt idx="2">
                  <c:v>24.4</c:v>
                </c:pt>
                <c:pt idx="3">
                  <c:v>29.2</c:v>
                </c:pt>
                <c:pt idx="4">
                  <c:v>34.799999999999997</c:v>
                </c:pt>
                <c:pt idx="5">
                  <c:v>38.799999999999997</c:v>
                </c:pt>
                <c:pt idx="6">
                  <c:v>41.6</c:v>
                </c:pt>
                <c:pt idx="7">
                  <c:v>42.4</c:v>
                </c:pt>
                <c:pt idx="8">
                  <c:v>41.2</c:v>
                </c:pt>
                <c:pt idx="9">
                  <c:v>38.4</c:v>
                </c:pt>
                <c:pt idx="10">
                  <c:v>33.799999999999997</c:v>
                </c:pt>
                <c:pt idx="11">
                  <c:v>28.8</c:v>
                </c:pt>
                <c:pt idx="12">
                  <c:v>23.2</c:v>
                </c:pt>
                <c:pt idx="13">
                  <c:v>17.600000000000001</c:v>
                </c:pt>
                <c:pt idx="14">
                  <c:v>14</c:v>
                </c:pt>
                <c:pt idx="15">
                  <c:v>11.2</c:v>
                </c:pt>
                <c:pt idx="16">
                  <c:v>10.4</c:v>
                </c:pt>
                <c:pt idx="17">
                  <c:v>11.2</c:v>
                </c:pt>
                <c:pt idx="18">
                  <c:v>14.4</c:v>
                </c:pt>
                <c:pt idx="19">
                  <c:v>19.2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341-480F-B25A-0B69B37533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22638656"/>
        <c:axId val="1701359488"/>
      </c:scatterChart>
      <c:valAx>
        <c:axId val="15226386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1359488"/>
        <c:crosses val="autoZero"/>
        <c:crossBetween val="midCat"/>
      </c:valAx>
      <c:valAx>
        <c:axId val="1701359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26386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Elipse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'Lâmina - 43'!$D$3:$D$22</c:f>
              <c:numCache>
                <c:formatCode>General</c:formatCode>
                <c:ptCount val="20"/>
                <c:pt idx="0">
                  <c:v>0.93041344951996718</c:v>
                </c:pt>
                <c:pt idx="1">
                  <c:v>0.93627429026988906</c:v>
                </c:pt>
                <c:pt idx="2">
                  <c:v>0.9498213921045725</c:v>
                </c:pt>
                <c:pt idx="3">
                  <c:v>0.9694207746088257</c:v>
                </c:pt>
                <c:pt idx="4">
                  <c:v>0.99270846299655624</c:v>
                </c:pt>
                <c:pt idx="5">
                  <c:v>1.0168756183585272</c:v>
                </c:pt>
                <c:pt idx="6">
                  <c:v>1.0390073250888583</c:v>
                </c:pt>
                <c:pt idx="7">
                  <c:v>1.0564341727266671</c:v>
                </c:pt>
                <c:pt idx="8">
                  <c:v>1.0670542262539546</c:v>
                </c:pt>
                <c:pt idx="9">
                  <c:v>1.0695865504800328</c:v>
                </c:pt>
                <c:pt idx="10">
                  <c:v>1.0637257097301109</c:v>
                </c:pt>
                <c:pt idx="11">
                  <c:v>1.0501786078954274</c:v>
                </c:pt>
                <c:pt idx="12">
                  <c:v>1.0305792253911743</c:v>
                </c:pt>
                <c:pt idx="13">
                  <c:v>1.0072915370034439</c:v>
                </c:pt>
                <c:pt idx="14">
                  <c:v>0.98312438164147276</c:v>
                </c:pt>
                <c:pt idx="15">
                  <c:v>0.96099267491114171</c:v>
                </c:pt>
                <c:pt idx="16">
                  <c:v>0.94356582727333282</c:v>
                </c:pt>
                <c:pt idx="17">
                  <c:v>0.93294577374604537</c:v>
                </c:pt>
                <c:pt idx="18">
                  <c:v>0.93041344951996729</c:v>
                </c:pt>
                <c:pt idx="19">
                  <c:v>0.93627429026988906</c:v>
                </c:pt>
              </c:numCache>
            </c:numRef>
          </c:xVal>
          <c:yVal>
            <c:numRef>
              <c:f>'Lâmina - 43'!$C$3:$C$22</c:f>
              <c:numCache>
                <c:formatCode>General</c:formatCode>
                <c:ptCount val="20"/>
                <c:pt idx="0">
                  <c:v>14.4</c:v>
                </c:pt>
                <c:pt idx="1">
                  <c:v>18.399999999999999</c:v>
                </c:pt>
                <c:pt idx="2">
                  <c:v>24.4</c:v>
                </c:pt>
                <c:pt idx="3">
                  <c:v>29.2</c:v>
                </c:pt>
                <c:pt idx="4">
                  <c:v>34.799999999999997</c:v>
                </c:pt>
                <c:pt idx="5">
                  <c:v>38.799999999999997</c:v>
                </c:pt>
                <c:pt idx="6">
                  <c:v>41.6</c:v>
                </c:pt>
                <c:pt idx="7">
                  <c:v>42.4</c:v>
                </c:pt>
                <c:pt idx="8">
                  <c:v>41.2</c:v>
                </c:pt>
                <c:pt idx="9">
                  <c:v>38.4</c:v>
                </c:pt>
                <c:pt idx="10">
                  <c:v>33.799999999999997</c:v>
                </c:pt>
                <c:pt idx="11">
                  <c:v>28.8</c:v>
                </c:pt>
                <c:pt idx="12">
                  <c:v>23.2</c:v>
                </c:pt>
                <c:pt idx="13">
                  <c:v>17.600000000000001</c:v>
                </c:pt>
                <c:pt idx="14">
                  <c:v>14</c:v>
                </c:pt>
                <c:pt idx="15">
                  <c:v>11.2</c:v>
                </c:pt>
                <c:pt idx="16">
                  <c:v>10.4</c:v>
                </c:pt>
                <c:pt idx="17">
                  <c:v>11.2</c:v>
                </c:pt>
                <c:pt idx="18">
                  <c:v>14.4</c:v>
                </c:pt>
                <c:pt idx="19">
                  <c:v>19.2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1BC-4C0A-B9E4-10B25345CE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22638656"/>
        <c:axId val="1701359488"/>
      </c:scatterChart>
      <c:valAx>
        <c:axId val="15226386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1359488"/>
        <c:crosses val="autoZero"/>
        <c:crossBetween val="midCat"/>
      </c:valAx>
      <c:valAx>
        <c:axId val="1701359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26386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Elipse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v>43</c:v>
          </c:tx>
          <c:spPr>
            <a:ln>
              <a:noFill/>
            </a:ln>
          </c:spPr>
          <c:marker>
            <c:symbol val="circle"/>
            <c:size val="5"/>
          </c:marker>
          <c:xVal>
            <c:numRef>
              <c:f>'Lâmina - 43'!$D$3:$D$22</c:f>
              <c:numCache>
                <c:formatCode>General</c:formatCode>
                <c:ptCount val="20"/>
                <c:pt idx="0">
                  <c:v>0.93041344951996718</c:v>
                </c:pt>
                <c:pt idx="1">
                  <c:v>0.93627429026988906</c:v>
                </c:pt>
                <c:pt idx="2">
                  <c:v>0.9498213921045725</c:v>
                </c:pt>
                <c:pt idx="3">
                  <c:v>0.9694207746088257</c:v>
                </c:pt>
                <c:pt idx="4">
                  <c:v>0.99270846299655624</c:v>
                </c:pt>
                <c:pt idx="5">
                  <c:v>1.0168756183585272</c:v>
                </c:pt>
                <c:pt idx="6">
                  <c:v>1.0390073250888583</c:v>
                </c:pt>
                <c:pt idx="7">
                  <c:v>1.0564341727266671</c:v>
                </c:pt>
                <c:pt idx="8">
                  <c:v>1.0670542262539546</c:v>
                </c:pt>
                <c:pt idx="9">
                  <c:v>1.0695865504800328</c:v>
                </c:pt>
                <c:pt idx="10">
                  <c:v>1.0637257097301109</c:v>
                </c:pt>
                <c:pt idx="11">
                  <c:v>1.0501786078954274</c:v>
                </c:pt>
                <c:pt idx="12">
                  <c:v>1.0305792253911743</c:v>
                </c:pt>
                <c:pt idx="13">
                  <c:v>1.0072915370034439</c:v>
                </c:pt>
                <c:pt idx="14">
                  <c:v>0.98312438164147276</c:v>
                </c:pt>
                <c:pt idx="15">
                  <c:v>0.96099267491114171</c:v>
                </c:pt>
                <c:pt idx="16">
                  <c:v>0.94356582727333282</c:v>
                </c:pt>
                <c:pt idx="17">
                  <c:v>0.93294577374604537</c:v>
                </c:pt>
                <c:pt idx="18">
                  <c:v>0.93041344951996729</c:v>
                </c:pt>
                <c:pt idx="19">
                  <c:v>0.93627429026988906</c:v>
                </c:pt>
              </c:numCache>
            </c:numRef>
          </c:xVal>
          <c:yVal>
            <c:numRef>
              <c:f>'Lâmina - 43'!$C$3:$C$22</c:f>
              <c:numCache>
                <c:formatCode>General</c:formatCode>
                <c:ptCount val="20"/>
                <c:pt idx="0">
                  <c:v>14.4</c:v>
                </c:pt>
                <c:pt idx="1">
                  <c:v>18.399999999999999</c:v>
                </c:pt>
                <c:pt idx="2">
                  <c:v>24.4</c:v>
                </c:pt>
                <c:pt idx="3">
                  <c:v>29.2</c:v>
                </c:pt>
                <c:pt idx="4">
                  <c:v>34.799999999999997</c:v>
                </c:pt>
                <c:pt idx="5">
                  <c:v>38.799999999999997</c:v>
                </c:pt>
                <c:pt idx="6">
                  <c:v>41.6</c:v>
                </c:pt>
                <c:pt idx="7">
                  <c:v>42.4</c:v>
                </c:pt>
                <c:pt idx="8">
                  <c:v>41.2</c:v>
                </c:pt>
                <c:pt idx="9">
                  <c:v>38.4</c:v>
                </c:pt>
                <c:pt idx="10">
                  <c:v>33.799999999999997</c:v>
                </c:pt>
                <c:pt idx="11">
                  <c:v>28.8</c:v>
                </c:pt>
                <c:pt idx="12">
                  <c:v>23.2</c:v>
                </c:pt>
                <c:pt idx="13">
                  <c:v>17.600000000000001</c:v>
                </c:pt>
                <c:pt idx="14">
                  <c:v>14</c:v>
                </c:pt>
                <c:pt idx="15">
                  <c:v>11.2</c:v>
                </c:pt>
                <c:pt idx="16">
                  <c:v>10.4</c:v>
                </c:pt>
                <c:pt idx="17">
                  <c:v>11.2</c:v>
                </c:pt>
                <c:pt idx="18">
                  <c:v>14.4</c:v>
                </c:pt>
                <c:pt idx="19">
                  <c:v>19.2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BF3-4F3F-AA87-DB85A16BB36E}"/>
            </c:ext>
          </c:extLst>
        </c:ser>
        <c:ser>
          <c:idx val="0"/>
          <c:order val="1"/>
          <c:tx>
            <c:v>83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'Lâmina - 83'!$D$3:$D$22</c:f>
              <c:numCache>
                <c:formatCode>General</c:formatCode>
                <c:ptCount val="20"/>
                <c:pt idx="0">
                  <c:v>1.2347357813929456</c:v>
                </c:pt>
                <c:pt idx="1">
                  <c:v>1.5425824844015315</c:v>
                </c:pt>
                <c:pt idx="2">
                  <c:v>1.7849857321266633</c:v>
                </c:pt>
                <c:pt idx="3">
                  <c:v>1.9327081154017673</c:v>
                </c:pt>
                <c:pt idx="4">
                  <c:v>1.9679321346536807</c:v>
                </c:pt>
                <c:pt idx="5">
                  <c:v>1.886409253309465</c:v>
                </c:pt>
                <c:pt idx="6">
                  <c:v>1.6979723340088217</c:v>
                </c:pt>
                <c:pt idx="7">
                  <c:v>1.4253496502521492</c:v>
                </c:pt>
                <c:pt idx="8">
                  <c:v>1.1014235211828014</c:v>
                </c:pt>
                <c:pt idx="9">
                  <c:v>0.76526421860705485</c:v>
                </c:pt>
                <c:pt idx="10">
                  <c:v>0.4574175155984686</c:v>
                </c:pt>
                <c:pt idx="11">
                  <c:v>0.21501426787333663</c:v>
                </c:pt>
                <c:pt idx="12">
                  <c:v>6.7291884598232793E-2</c:v>
                </c:pt>
                <c:pt idx="13">
                  <c:v>3.2067865346319196E-2</c:v>
                </c:pt>
                <c:pt idx="14">
                  <c:v>0.11359074669053505</c:v>
                </c:pt>
                <c:pt idx="15">
                  <c:v>0.30202766599117831</c:v>
                </c:pt>
                <c:pt idx="16">
                  <c:v>0.57465034974785045</c:v>
                </c:pt>
                <c:pt idx="17">
                  <c:v>0.8985764788171986</c:v>
                </c:pt>
                <c:pt idx="18">
                  <c:v>1.2347357813929452</c:v>
                </c:pt>
                <c:pt idx="19">
                  <c:v>1.5425824844015319</c:v>
                </c:pt>
              </c:numCache>
            </c:numRef>
          </c:xVal>
          <c:yVal>
            <c:numRef>
              <c:f>'Lâmina - 83'!$C$3:$C$22</c:f>
              <c:numCache>
                <c:formatCode>General</c:formatCode>
                <c:ptCount val="20"/>
                <c:pt idx="0">
                  <c:v>37.6</c:v>
                </c:pt>
                <c:pt idx="1">
                  <c:v>40.4</c:v>
                </c:pt>
                <c:pt idx="2">
                  <c:v>42.4</c:v>
                </c:pt>
                <c:pt idx="3">
                  <c:v>41.6</c:v>
                </c:pt>
                <c:pt idx="4">
                  <c:v>39.200000000000003</c:v>
                </c:pt>
                <c:pt idx="5">
                  <c:v>35.200000000000003</c:v>
                </c:pt>
                <c:pt idx="6">
                  <c:v>30.4</c:v>
                </c:pt>
                <c:pt idx="7">
                  <c:v>24.8</c:v>
                </c:pt>
                <c:pt idx="8">
                  <c:v>20</c:v>
                </c:pt>
                <c:pt idx="9">
                  <c:v>14.4</c:v>
                </c:pt>
                <c:pt idx="10">
                  <c:v>11.2</c:v>
                </c:pt>
                <c:pt idx="11">
                  <c:v>9.6</c:v>
                </c:pt>
                <c:pt idx="12">
                  <c:v>10.4</c:v>
                </c:pt>
                <c:pt idx="13">
                  <c:v>12.8</c:v>
                </c:pt>
                <c:pt idx="14">
                  <c:v>16.8</c:v>
                </c:pt>
                <c:pt idx="15">
                  <c:v>22.4</c:v>
                </c:pt>
                <c:pt idx="16">
                  <c:v>28</c:v>
                </c:pt>
                <c:pt idx="17">
                  <c:v>33.6</c:v>
                </c:pt>
                <c:pt idx="18">
                  <c:v>38.4</c:v>
                </c:pt>
                <c:pt idx="19">
                  <c:v>41.6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BF3-4F3F-AA87-DB85A16BB3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22638656"/>
        <c:axId val="1701359488"/>
      </c:scatterChart>
      <c:valAx>
        <c:axId val="15226386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1359488"/>
        <c:crosses val="autoZero"/>
        <c:crossBetween val="midCat"/>
      </c:valAx>
      <c:valAx>
        <c:axId val="1701359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2638656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 (theta)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v>43</c:v>
          </c:tx>
          <c:spPr>
            <a:ln>
              <a:noFill/>
            </a:ln>
          </c:spPr>
          <c:marker>
            <c:symbol val="circle"/>
            <c:size val="5"/>
          </c:marker>
          <c:xVal>
            <c:numRef>
              <c:f>'Lâmina - 43'!$B$3:$B$22</c:f>
              <c:numCache>
                <c:formatCode>General</c:formatCode>
                <c:ptCount val="20"/>
                <c:pt idx="0">
                  <c:v>-0.78539816339744828</c:v>
                </c:pt>
                <c:pt idx="1">
                  <c:v>-0.6108652381980153</c:v>
                </c:pt>
                <c:pt idx="2">
                  <c:v>-0.43633231299858238</c:v>
                </c:pt>
                <c:pt idx="3">
                  <c:v>-0.26179938779914941</c:v>
                </c:pt>
                <c:pt idx="4">
                  <c:v>-8.7266462599716474E-2</c:v>
                </c:pt>
                <c:pt idx="5">
                  <c:v>8.7266462599716474E-2</c:v>
                </c:pt>
                <c:pt idx="6">
                  <c:v>0.26179938779914941</c:v>
                </c:pt>
                <c:pt idx="7">
                  <c:v>0.43633231299858238</c:v>
                </c:pt>
                <c:pt idx="8">
                  <c:v>0.6108652381980153</c:v>
                </c:pt>
                <c:pt idx="9">
                  <c:v>0.78539816339744828</c:v>
                </c:pt>
                <c:pt idx="10">
                  <c:v>0.95993108859688125</c:v>
                </c:pt>
                <c:pt idx="11">
                  <c:v>1.1344640137963142</c:v>
                </c:pt>
                <c:pt idx="12">
                  <c:v>1.3089969389957472</c:v>
                </c:pt>
                <c:pt idx="13">
                  <c:v>1.4835298641951802</c:v>
                </c:pt>
                <c:pt idx="14">
                  <c:v>1.6580627893946132</c:v>
                </c:pt>
                <c:pt idx="15">
                  <c:v>1.8325957145940461</c:v>
                </c:pt>
                <c:pt idx="16">
                  <c:v>2.0071286397934789</c:v>
                </c:pt>
                <c:pt idx="17">
                  <c:v>2.1816615649929121</c:v>
                </c:pt>
                <c:pt idx="18">
                  <c:v>2.3561944901923448</c:v>
                </c:pt>
                <c:pt idx="19">
                  <c:v>2.530727415391778</c:v>
                </c:pt>
              </c:numCache>
            </c:numRef>
          </c:xVal>
          <c:yVal>
            <c:numRef>
              <c:f>'Lâmina - 43'!$C$3:$C$22</c:f>
              <c:numCache>
                <c:formatCode>General</c:formatCode>
                <c:ptCount val="20"/>
                <c:pt idx="0">
                  <c:v>14.4</c:v>
                </c:pt>
                <c:pt idx="1">
                  <c:v>18.399999999999999</c:v>
                </c:pt>
                <c:pt idx="2">
                  <c:v>24.4</c:v>
                </c:pt>
                <c:pt idx="3">
                  <c:v>29.2</c:v>
                </c:pt>
                <c:pt idx="4">
                  <c:v>34.799999999999997</c:v>
                </c:pt>
                <c:pt idx="5">
                  <c:v>38.799999999999997</c:v>
                </c:pt>
                <c:pt idx="6">
                  <c:v>41.6</c:v>
                </c:pt>
                <c:pt idx="7">
                  <c:v>42.4</c:v>
                </c:pt>
                <c:pt idx="8">
                  <c:v>41.2</c:v>
                </c:pt>
                <c:pt idx="9">
                  <c:v>38.4</c:v>
                </c:pt>
                <c:pt idx="10">
                  <c:v>33.799999999999997</c:v>
                </c:pt>
                <c:pt idx="11">
                  <c:v>28.8</c:v>
                </c:pt>
                <c:pt idx="12">
                  <c:v>23.2</c:v>
                </c:pt>
                <c:pt idx="13">
                  <c:v>17.600000000000001</c:v>
                </c:pt>
                <c:pt idx="14">
                  <c:v>14</c:v>
                </c:pt>
                <c:pt idx="15">
                  <c:v>11.2</c:v>
                </c:pt>
                <c:pt idx="16">
                  <c:v>10.4</c:v>
                </c:pt>
                <c:pt idx="17">
                  <c:v>11.2</c:v>
                </c:pt>
                <c:pt idx="18">
                  <c:v>14.4</c:v>
                </c:pt>
                <c:pt idx="19">
                  <c:v>19.2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752-423F-9292-64923171DE53}"/>
            </c:ext>
          </c:extLst>
        </c:ser>
        <c:ser>
          <c:idx val="0"/>
          <c:order val="1"/>
          <c:tx>
            <c:v>83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'Lâmina - 83'!$B$3:$B$22</c:f>
              <c:numCache>
                <c:formatCode>General</c:formatCode>
                <c:ptCount val="20"/>
                <c:pt idx="0">
                  <c:v>-0.78539816339744828</c:v>
                </c:pt>
                <c:pt idx="1">
                  <c:v>-0.6108652381980153</c:v>
                </c:pt>
                <c:pt idx="2">
                  <c:v>-0.43633231299858238</c:v>
                </c:pt>
                <c:pt idx="3">
                  <c:v>-0.26179938779914941</c:v>
                </c:pt>
                <c:pt idx="4">
                  <c:v>-8.7266462599716474E-2</c:v>
                </c:pt>
                <c:pt idx="5">
                  <c:v>8.7266462599716474E-2</c:v>
                </c:pt>
                <c:pt idx="6">
                  <c:v>0.26179938779914941</c:v>
                </c:pt>
                <c:pt idx="7">
                  <c:v>0.43633231299858238</c:v>
                </c:pt>
                <c:pt idx="8">
                  <c:v>0.6108652381980153</c:v>
                </c:pt>
                <c:pt idx="9">
                  <c:v>0.78539816339744828</c:v>
                </c:pt>
                <c:pt idx="10">
                  <c:v>0.95993108859688125</c:v>
                </c:pt>
                <c:pt idx="11">
                  <c:v>1.1344640137963142</c:v>
                </c:pt>
                <c:pt idx="12">
                  <c:v>1.3089969389957472</c:v>
                </c:pt>
                <c:pt idx="13">
                  <c:v>1.4835298641951802</c:v>
                </c:pt>
                <c:pt idx="14">
                  <c:v>1.6580627893946132</c:v>
                </c:pt>
                <c:pt idx="15">
                  <c:v>1.8325957145940461</c:v>
                </c:pt>
                <c:pt idx="16">
                  <c:v>2.0071286397934789</c:v>
                </c:pt>
                <c:pt idx="17">
                  <c:v>2.1816615649929121</c:v>
                </c:pt>
                <c:pt idx="18">
                  <c:v>2.3561944901923448</c:v>
                </c:pt>
                <c:pt idx="19">
                  <c:v>2.530727415391778</c:v>
                </c:pt>
              </c:numCache>
            </c:numRef>
          </c:xVal>
          <c:yVal>
            <c:numRef>
              <c:f>'Lâmina - 83'!$C$3:$C$22</c:f>
              <c:numCache>
                <c:formatCode>General</c:formatCode>
                <c:ptCount val="20"/>
                <c:pt idx="0">
                  <c:v>37.6</c:v>
                </c:pt>
                <c:pt idx="1">
                  <c:v>40.4</c:v>
                </c:pt>
                <c:pt idx="2">
                  <c:v>42.4</c:v>
                </c:pt>
                <c:pt idx="3">
                  <c:v>41.6</c:v>
                </c:pt>
                <c:pt idx="4">
                  <c:v>39.200000000000003</c:v>
                </c:pt>
                <c:pt idx="5">
                  <c:v>35.200000000000003</c:v>
                </c:pt>
                <c:pt idx="6">
                  <c:v>30.4</c:v>
                </c:pt>
                <c:pt idx="7">
                  <c:v>24.8</c:v>
                </c:pt>
                <c:pt idx="8">
                  <c:v>20</c:v>
                </c:pt>
                <c:pt idx="9">
                  <c:v>14.4</c:v>
                </c:pt>
                <c:pt idx="10">
                  <c:v>11.2</c:v>
                </c:pt>
                <c:pt idx="11">
                  <c:v>9.6</c:v>
                </c:pt>
                <c:pt idx="12">
                  <c:v>10.4</c:v>
                </c:pt>
                <c:pt idx="13">
                  <c:v>12.8</c:v>
                </c:pt>
                <c:pt idx="14">
                  <c:v>16.8</c:v>
                </c:pt>
                <c:pt idx="15">
                  <c:v>22.4</c:v>
                </c:pt>
                <c:pt idx="16">
                  <c:v>28</c:v>
                </c:pt>
                <c:pt idx="17">
                  <c:v>33.6</c:v>
                </c:pt>
                <c:pt idx="18">
                  <c:v>38.4</c:v>
                </c:pt>
                <c:pt idx="19">
                  <c:v>41.6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752-423F-9292-64923171DE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22638656"/>
        <c:axId val="1701359488"/>
      </c:scatterChart>
      <c:valAx>
        <c:axId val="15226386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1359488"/>
        <c:crosses val="autoZero"/>
        <c:crossBetween val="midCat"/>
      </c:valAx>
      <c:valAx>
        <c:axId val="1701359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2638656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ajuste</c:v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Luz!$A$2:$A$12</c:f>
              <c:numCache>
                <c:formatCode>0.00</c:formatCode>
                <c:ptCount val="11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</c:numCache>
            </c:numRef>
          </c:xVal>
          <c:yVal>
            <c:numRef>
              <c:f>Luz!$D$2:$D$12</c:f>
              <c:numCache>
                <c:formatCode>General</c:formatCode>
                <c:ptCount val="11"/>
                <c:pt idx="0">
                  <c:v>-6.5000000000000225E-8</c:v>
                </c:pt>
                <c:pt idx="1">
                  <c:v>2.6181818181818159E-7</c:v>
                </c:pt>
                <c:pt idx="2">
                  <c:v>5.8863636363636341E-7</c:v>
                </c:pt>
                <c:pt idx="3">
                  <c:v>9.1545454545454512E-7</c:v>
                </c:pt>
                <c:pt idx="4">
                  <c:v>1.242272727272727E-6</c:v>
                </c:pt>
                <c:pt idx="5">
                  <c:v>1.5690909090909088E-6</c:v>
                </c:pt>
                <c:pt idx="6">
                  <c:v>1.8959090909090905E-6</c:v>
                </c:pt>
                <c:pt idx="7">
                  <c:v>2.2227272727272724E-6</c:v>
                </c:pt>
                <c:pt idx="8">
                  <c:v>2.5495454545454543E-6</c:v>
                </c:pt>
                <c:pt idx="9">
                  <c:v>2.8763636363636358E-6</c:v>
                </c:pt>
                <c:pt idx="10">
                  <c:v>3.2031818181818177E-6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AD1-4495-92B0-6D7DED1EC39F}"/>
            </c:ext>
          </c:extLst>
        </c:ser>
        <c:ser>
          <c:idx val="1"/>
          <c:order val="1"/>
          <c:tx>
            <c:v>grafico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Luz!$A$2:$A$12</c:f>
              <c:numCache>
                <c:formatCode>0.00</c:formatCode>
                <c:ptCount val="11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</c:numCache>
            </c:numRef>
          </c:xVal>
          <c:yVal>
            <c:numRef>
              <c:f>Luz!$B$2:$B$12</c:f>
              <c:numCache>
                <c:formatCode>0.00E+00</c:formatCode>
                <c:ptCount val="11"/>
                <c:pt idx="0">
                  <c:v>2E-8</c:v>
                </c:pt>
                <c:pt idx="1">
                  <c:v>3.8000000000000001E-7</c:v>
                </c:pt>
                <c:pt idx="2">
                  <c:v>7.4000000000000001E-7</c:v>
                </c:pt>
                <c:pt idx="3">
                  <c:v>6.7999999999999995E-7</c:v>
                </c:pt>
                <c:pt idx="4">
                  <c:v>1.1200000000000001E-6</c:v>
                </c:pt>
                <c:pt idx="5">
                  <c:v>1.4699999999999999E-6</c:v>
                </c:pt>
                <c:pt idx="6">
                  <c:v>1.8199999999999999E-6</c:v>
                </c:pt>
                <c:pt idx="7">
                  <c:v>2.2000000000000001E-6</c:v>
                </c:pt>
                <c:pt idx="8">
                  <c:v>2.5799999999999999E-6</c:v>
                </c:pt>
                <c:pt idx="9">
                  <c:v>2.9399999999999998E-6</c:v>
                </c:pt>
                <c:pt idx="10">
                  <c:v>3.3100000000000001E-6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AD1-4495-92B0-6D7DED1EC3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22629536"/>
        <c:axId val="1701358000"/>
      </c:scatterChart>
      <c:valAx>
        <c:axId val="15226295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1358000"/>
        <c:crosses val="autoZero"/>
        <c:crossBetween val="midCat"/>
      </c:valAx>
      <c:valAx>
        <c:axId val="170135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26295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0"/>
          <c:tx>
            <c:v>residuos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Luz!$A$2:$A$12</c:f>
              <c:numCache>
                <c:formatCode>0.00</c:formatCode>
                <c:ptCount val="11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</c:numCache>
            </c:numRef>
          </c:xVal>
          <c:yVal>
            <c:numRef>
              <c:f>Luz!$E$2:$E$12</c:f>
              <c:numCache>
                <c:formatCode>General</c:formatCode>
                <c:ptCount val="11"/>
                <c:pt idx="0">
                  <c:v>8.5000000000000218E-8</c:v>
                </c:pt>
                <c:pt idx="1">
                  <c:v>1.1818181818181842E-7</c:v>
                </c:pt>
                <c:pt idx="2">
                  <c:v>1.513636363636366E-7</c:v>
                </c:pt>
                <c:pt idx="3">
                  <c:v>-2.3545454545454517E-7</c:v>
                </c:pt>
                <c:pt idx="4">
                  <c:v>-1.2227272727272697E-7</c:v>
                </c:pt>
                <c:pt idx="5">
                  <c:v>-9.9090909090908854E-8</c:v>
                </c:pt>
                <c:pt idx="6">
                  <c:v>-7.5909090909090529E-8</c:v>
                </c:pt>
                <c:pt idx="7">
                  <c:v>-2.2727272727272279E-8</c:v>
                </c:pt>
                <c:pt idx="8">
                  <c:v>3.0454545454545548E-8</c:v>
                </c:pt>
                <c:pt idx="9">
                  <c:v>6.363636363636399E-8</c:v>
                </c:pt>
                <c:pt idx="10">
                  <c:v>1.0681818181818234E-7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BA0-4125-ABAF-D95F7A10CC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22629536"/>
        <c:axId val="1701358000"/>
      </c:scatterChart>
      <c:valAx>
        <c:axId val="15226295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1358000"/>
        <c:crosses val="autoZero"/>
        <c:crossBetween val="midCat"/>
      </c:valAx>
      <c:valAx>
        <c:axId val="170135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26295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Luz!$A$2:$A$12</c:f>
              <c:numCache>
                <c:formatCode>0.00</c:formatCode>
                <c:ptCount val="11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</c:numCache>
            </c:numRef>
          </c:xVal>
          <c:yVal>
            <c:numRef>
              <c:f>Luz!$C$2:$C$12</c:f>
              <c:numCache>
                <c:formatCode>General</c:formatCode>
                <c:ptCount val="11"/>
                <c:pt idx="0">
                  <c:v>0.7</c:v>
                </c:pt>
                <c:pt idx="1">
                  <c:v>14.9</c:v>
                </c:pt>
                <c:pt idx="2">
                  <c:v>28.2</c:v>
                </c:pt>
                <c:pt idx="3">
                  <c:v>23</c:v>
                </c:pt>
                <c:pt idx="4">
                  <c:v>41</c:v>
                </c:pt>
                <c:pt idx="5">
                  <c:v>54</c:v>
                </c:pt>
                <c:pt idx="6">
                  <c:v>65.2</c:v>
                </c:pt>
                <c:pt idx="7">
                  <c:v>79.8</c:v>
                </c:pt>
                <c:pt idx="8">
                  <c:v>95</c:v>
                </c:pt>
                <c:pt idx="9">
                  <c:v>107</c:v>
                </c:pt>
                <c:pt idx="10">
                  <c:v>120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DAE-456A-9A0C-3C26AC5DD3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22629536"/>
        <c:axId val="1701358000"/>
      </c:scatterChart>
      <c:valAx>
        <c:axId val="15226295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1358000"/>
        <c:crosses val="autoZero"/>
        <c:crossBetween val="midCat"/>
      </c:valAx>
      <c:valAx>
        <c:axId val="170135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26295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Relationship Id="rId4" Type="http://schemas.openxmlformats.org/officeDocument/2006/relationships/chart" Target="../charts/chart9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chart" Target="../charts/chart11.xml"/><Relationship Id="rId1" Type="http://schemas.openxmlformats.org/officeDocument/2006/relationships/chart" Target="../charts/chart10.xml"/><Relationship Id="rId4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0</xdr:row>
      <xdr:rowOff>171450</xdr:rowOff>
    </xdr:from>
    <xdr:to>
      <xdr:col>18</xdr:col>
      <xdr:colOff>304800</xdr:colOff>
      <xdr:row>15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0BF75D4-8B7E-5747-6C04-C146F20DCFF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15240</xdr:colOff>
      <xdr:row>16</xdr:row>
      <xdr:rowOff>137160</xdr:rowOff>
    </xdr:from>
    <xdr:to>
      <xdr:col>18</xdr:col>
      <xdr:colOff>320040</xdr:colOff>
      <xdr:row>31</xdr:row>
      <xdr:rowOff>137160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1089FB2-0342-483B-BB6B-1785B2BAB7B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20</xdr:col>
      <xdr:colOff>0</xdr:colOff>
      <xdr:row>2</xdr:row>
      <xdr:rowOff>0</xdr:rowOff>
    </xdr:from>
    <xdr:to>
      <xdr:col>27</xdr:col>
      <xdr:colOff>304800</xdr:colOff>
      <xdr:row>17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8715AF4-2D20-4662-AD49-EE864979F12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1</xdr:row>
      <xdr:rowOff>156210</xdr:rowOff>
    </xdr:from>
    <xdr:to>
      <xdr:col>16</xdr:col>
      <xdr:colOff>304800</xdr:colOff>
      <xdr:row>16</xdr:row>
      <xdr:rowOff>156210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43A31B6-8375-B3B0-EA35-0A4134125B8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0</xdr:colOff>
      <xdr:row>2</xdr:row>
      <xdr:rowOff>0</xdr:rowOff>
    </xdr:from>
    <xdr:to>
      <xdr:col>25</xdr:col>
      <xdr:colOff>304800</xdr:colOff>
      <xdr:row>17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3EBCBFE-85D0-4549-B9D4-4A54D2C7E38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1</xdr:row>
      <xdr:rowOff>156210</xdr:rowOff>
    </xdr:from>
    <xdr:to>
      <xdr:col>16</xdr:col>
      <xdr:colOff>304800</xdr:colOff>
      <xdr:row>16</xdr:row>
      <xdr:rowOff>156210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ACFC8F4-82EF-437F-9152-7F0DCF63CF7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0</xdr:colOff>
      <xdr:row>2</xdr:row>
      <xdr:rowOff>0</xdr:rowOff>
    </xdr:from>
    <xdr:to>
      <xdr:col>25</xdr:col>
      <xdr:colOff>304800</xdr:colOff>
      <xdr:row>17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F4C0DF5-928F-44D8-96AA-D910B123FBF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0</xdr:colOff>
      <xdr:row>18</xdr:row>
      <xdr:rowOff>0</xdr:rowOff>
    </xdr:from>
    <xdr:to>
      <xdr:col>16</xdr:col>
      <xdr:colOff>304800</xdr:colOff>
      <xdr:row>33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ED3FA03-40D3-4867-906C-21759C28A3D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0</xdr:colOff>
      <xdr:row>18</xdr:row>
      <xdr:rowOff>0</xdr:rowOff>
    </xdr:from>
    <xdr:to>
      <xdr:col>25</xdr:col>
      <xdr:colOff>304800</xdr:colOff>
      <xdr:row>33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31C3870-7866-4DC2-87E4-3895C532C80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7620</xdr:colOff>
      <xdr:row>5</xdr:row>
      <xdr:rowOff>179070</xdr:rowOff>
    </xdr:from>
    <xdr:to>
      <xdr:col>13</xdr:col>
      <xdr:colOff>312420</xdr:colOff>
      <xdr:row>20</xdr:row>
      <xdr:rowOff>179070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464EBA2-DD31-6361-1BD9-6F2AA50D757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0</xdr:colOff>
      <xdr:row>6</xdr:row>
      <xdr:rowOff>0</xdr:rowOff>
    </xdr:from>
    <xdr:to>
      <xdr:col>22</xdr:col>
      <xdr:colOff>144780</xdr:colOff>
      <xdr:row>21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AED59E8-BE3E-4B70-9255-5D26F4F83AA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20</xdr:col>
      <xdr:colOff>594360</xdr:colOff>
      <xdr:row>1</xdr:row>
      <xdr:rowOff>7620</xdr:rowOff>
    </xdr:from>
    <xdr:to>
      <xdr:col>24</xdr:col>
      <xdr:colOff>23022</xdr:colOff>
      <xdr:row>4</xdr:row>
      <xdr:rowOff>22909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9D20430-FC2B-C109-CF6C-752AC551F7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144500" y="190500"/>
          <a:ext cx="1867062" cy="563929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21</xdr:row>
      <xdr:rowOff>160020</xdr:rowOff>
    </xdr:from>
    <xdr:to>
      <xdr:col>13</xdr:col>
      <xdr:colOff>472440</xdr:colOff>
      <xdr:row>36</xdr:row>
      <xdr:rowOff>160020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280D15A-B45D-4790-8842-C068927889B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6C681-8152-40A3-AC76-807F44F66683}">
  <dimension ref="A1:K41"/>
  <sheetViews>
    <sheetView workbookViewId="0">
      <selection activeCell="G13" sqref="G13"/>
    </sheetView>
  </sheetViews>
  <sheetFormatPr defaultRowHeight="14.4" x14ac:dyDescent="0.3"/>
  <cols>
    <col min="1" max="16384" width="8.88671875" style="1"/>
  </cols>
  <sheetData>
    <row r="1" spans="1:11" x14ac:dyDescent="0.3">
      <c r="A1" s="9" t="s">
        <v>0</v>
      </c>
      <c r="B1" s="9"/>
      <c r="C1" s="9"/>
      <c r="D1" s="9"/>
      <c r="F1" s="13" t="s">
        <v>4</v>
      </c>
      <c r="G1" s="14"/>
      <c r="H1" s="14"/>
      <c r="I1" s="14"/>
    </row>
    <row r="2" spans="1:11" x14ac:dyDescent="0.3">
      <c r="A2" s="3" t="s">
        <v>3</v>
      </c>
      <c r="B2" s="3" t="s">
        <v>1</v>
      </c>
      <c r="C2" s="4" t="s">
        <v>2</v>
      </c>
      <c r="D2" s="4" t="s">
        <v>34</v>
      </c>
      <c r="F2" s="3" t="s">
        <v>5</v>
      </c>
      <c r="G2" s="3" t="s">
        <v>6</v>
      </c>
      <c r="H2" s="4" t="s">
        <v>2</v>
      </c>
      <c r="I2" s="3" t="s">
        <v>34</v>
      </c>
      <c r="J2" s="15" t="s">
        <v>33</v>
      </c>
      <c r="K2" s="12"/>
    </row>
    <row r="3" spans="1:11" x14ac:dyDescent="0.3">
      <c r="A3" s="2">
        <v>95</v>
      </c>
      <c r="B3" s="2">
        <f>RADIANS(A3)</f>
        <v>1.6580627893946132</v>
      </c>
      <c r="C3" s="2">
        <v>66.400000000000006</v>
      </c>
      <c r="D3" s="2">
        <f>C3/$C$11</f>
        <v>0.69747899159663873</v>
      </c>
      <c r="F3" s="2">
        <v>90</v>
      </c>
      <c r="G3" s="2">
        <f>RADIANS(F3)</f>
        <v>1.5707963267948966</v>
      </c>
      <c r="H3" s="2">
        <v>36</v>
      </c>
      <c r="I3" s="2">
        <f>H3/$H$7</f>
        <v>0.5921052631578948</v>
      </c>
      <c r="J3" s="15"/>
      <c r="K3" s="12"/>
    </row>
    <row r="4" spans="1:11" x14ac:dyDescent="0.3">
      <c r="A4" s="2">
        <v>90</v>
      </c>
      <c r="B4" s="2">
        <f t="shared" ref="B4:B41" si="0">RADIANS(A4)</f>
        <v>1.5707963267948966</v>
      </c>
      <c r="C4" s="2">
        <v>71.2</v>
      </c>
      <c r="D4" s="2">
        <f t="shared" ref="D4:D41" si="1">C4/$C$11</f>
        <v>0.74789915966386555</v>
      </c>
      <c r="F4" s="2">
        <v>80</v>
      </c>
      <c r="G4" s="2">
        <f t="shared" ref="G4:G21" si="2">RADIANS(F4)</f>
        <v>1.3962634015954636</v>
      </c>
      <c r="H4" s="2">
        <v>46.4</v>
      </c>
      <c r="I4" s="2">
        <f t="shared" ref="I4:I21" si="3">H4/$H$7</f>
        <v>0.76315789473684215</v>
      </c>
      <c r="J4" s="15"/>
      <c r="K4" s="12"/>
    </row>
    <row r="5" spans="1:11" x14ac:dyDescent="0.3">
      <c r="A5" s="2">
        <v>85</v>
      </c>
      <c r="B5" s="2">
        <f t="shared" si="0"/>
        <v>1.4835298641951802</v>
      </c>
      <c r="C5" s="2">
        <v>77</v>
      </c>
      <c r="D5" s="2">
        <f t="shared" si="1"/>
        <v>0.80882352941176472</v>
      </c>
      <c r="F5" s="2">
        <v>70</v>
      </c>
      <c r="G5" s="2">
        <f t="shared" si="2"/>
        <v>1.2217304763960306</v>
      </c>
      <c r="H5" s="2">
        <v>53.6</v>
      </c>
      <c r="I5" s="2">
        <f t="shared" si="3"/>
        <v>0.88157894736842113</v>
      </c>
      <c r="J5" s="15"/>
      <c r="K5" s="12"/>
    </row>
    <row r="6" spans="1:11" x14ac:dyDescent="0.3">
      <c r="A6" s="2">
        <v>80</v>
      </c>
      <c r="B6" s="2">
        <f t="shared" si="0"/>
        <v>1.3962634015954636</v>
      </c>
      <c r="C6" s="2">
        <v>82.4</v>
      </c>
      <c r="D6" s="2">
        <f t="shared" si="1"/>
        <v>0.86554621848739499</v>
      </c>
      <c r="F6" s="2">
        <v>60</v>
      </c>
      <c r="G6" s="2">
        <f t="shared" si="2"/>
        <v>1.0471975511965976</v>
      </c>
      <c r="H6" s="2">
        <v>58.8</v>
      </c>
      <c r="I6" s="2">
        <f t="shared" si="3"/>
        <v>0.96710526315789469</v>
      </c>
      <c r="J6" s="15"/>
      <c r="K6" s="12"/>
    </row>
    <row r="7" spans="1:11" x14ac:dyDescent="0.3">
      <c r="A7" s="2">
        <v>75</v>
      </c>
      <c r="B7" s="2">
        <f t="shared" si="0"/>
        <v>1.3089969389957472</v>
      </c>
      <c r="C7" s="2">
        <v>86.4</v>
      </c>
      <c r="D7" s="2">
        <f t="shared" si="1"/>
        <v>0.90756302521008403</v>
      </c>
      <c r="F7" s="2">
        <v>50</v>
      </c>
      <c r="G7" s="2">
        <f t="shared" si="2"/>
        <v>0.87266462599716477</v>
      </c>
      <c r="H7" s="2">
        <v>60.8</v>
      </c>
      <c r="I7" s="2">
        <f t="shared" si="3"/>
        <v>1</v>
      </c>
    </row>
    <row r="8" spans="1:11" x14ac:dyDescent="0.3">
      <c r="A8" s="2">
        <v>70</v>
      </c>
      <c r="B8" s="2">
        <f t="shared" si="0"/>
        <v>1.2217304763960306</v>
      </c>
      <c r="C8" s="2">
        <v>89.6</v>
      </c>
      <c r="D8" s="2">
        <f t="shared" si="1"/>
        <v>0.94117647058823517</v>
      </c>
      <c r="F8" s="2">
        <v>40</v>
      </c>
      <c r="G8" s="2">
        <f t="shared" si="2"/>
        <v>0.69813170079773179</v>
      </c>
      <c r="H8" s="2">
        <v>59.2</v>
      </c>
      <c r="I8" s="2">
        <f t="shared" si="3"/>
        <v>0.97368421052631593</v>
      </c>
    </row>
    <row r="9" spans="1:11" x14ac:dyDescent="0.3">
      <c r="A9" s="2">
        <v>65</v>
      </c>
      <c r="B9" s="2">
        <f t="shared" si="0"/>
        <v>1.1344640137963142</v>
      </c>
      <c r="C9" s="2">
        <v>92</v>
      </c>
      <c r="D9" s="2">
        <f t="shared" si="1"/>
        <v>0.96638655462184875</v>
      </c>
      <c r="F9" s="2">
        <v>30</v>
      </c>
      <c r="G9" s="2">
        <f t="shared" si="2"/>
        <v>0.52359877559829882</v>
      </c>
      <c r="H9" s="2">
        <v>54</v>
      </c>
      <c r="I9" s="2">
        <f t="shared" si="3"/>
        <v>0.88815789473684215</v>
      </c>
    </row>
    <row r="10" spans="1:11" x14ac:dyDescent="0.3">
      <c r="A10" s="2">
        <v>60</v>
      </c>
      <c r="B10" s="2">
        <f t="shared" si="0"/>
        <v>1.0471975511965976</v>
      </c>
      <c r="C10" s="2">
        <v>94</v>
      </c>
      <c r="D10" s="2">
        <f t="shared" si="1"/>
        <v>0.98739495798319321</v>
      </c>
      <c r="F10" s="2">
        <v>20</v>
      </c>
      <c r="G10" s="2">
        <f t="shared" si="2"/>
        <v>0.3490658503988659</v>
      </c>
      <c r="H10" s="2">
        <v>46.4</v>
      </c>
      <c r="I10" s="2">
        <f t="shared" si="3"/>
        <v>0.76315789473684215</v>
      </c>
    </row>
    <row r="11" spans="1:11" x14ac:dyDescent="0.3">
      <c r="A11" s="11">
        <v>55</v>
      </c>
      <c r="B11" s="11">
        <f t="shared" si="0"/>
        <v>0.95993108859688125</v>
      </c>
      <c r="C11" s="11">
        <v>95.2</v>
      </c>
      <c r="D11" s="2">
        <f t="shared" si="1"/>
        <v>1</v>
      </c>
      <c r="F11" s="2">
        <v>10</v>
      </c>
      <c r="G11" s="2">
        <f t="shared" si="2"/>
        <v>0.17453292519943295</v>
      </c>
      <c r="H11" s="2">
        <v>36</v>
      </c>
      <c r="I11" s="2">
        <f t="shared" si="3"/>
        <v>0.5921052631578948</v>
      </c>
    </row>
    <row r="12" spans="1:11" x14ac:dyDescent="0.3">
      <c r="A12" s="2">
        <v>50</v>
      </c>
      <c r="B12" s="2">
        <f t="shared" si="0"/>
        <v>0.87266462599716477</v>
      </c>
      <c r="C12" s="2">
        <v>94.4</v>
      </c>
      <c r="D12" s="2">
        <f t="shared" si="1"/>
        <v>0.99159663865546221</v>
      </c>
      <c r="F12" s="2">
        <v>0</v>
      </c>
      <c r="G12" s="2">
        <f t="shared" si="2"/>
        <v>0</v>
      </c>
      <c r="H12" s="2">
        <v>26.4</v>
      </c>
      <c r="I12" s="2">
        <f t="shared" si="3"/>
        <v>0.43421052631578949</v>
      </c>
    </row>
    <row r="13" spans="1:11" x14ac:dyDescent="0.3">
      <c r="A13" s="2">
        <v>45</v>
      </c>
      <c r="B13" s="2">
        <f t="shared" si="0"/>
        <v>0.78539816339744828</v>
      </c>
      <c r="C13" s="2">
        <v>94.4</v>
      </c>
      <c r="D13" s="2">
        <f t="shared" si="1"/>
        <v>0.99159663865546221</v>
      </c>
      <c r="F13" s="2">
        <v>-10</v>
      </c>
      <c r="G13" s="2">
        <f t="shared" si="2"/>
        <v>-0.17453292519943295</v>
      </c>
      <c r="H13" s="2">
        <v>16.399999999999999</v>
      </c>
      <c r="I13" s="2">
        <f t="shared" si="3"/>
        <v>0.26973684210526316</v>
      </c>
    </row>
    <row r="14" spans="1:11" x14ac:dyDescent="0.3">
      <c r="A14" s="2">
        <v>40</v>
      </c>
      <c r="B14" s="2">
        <f t="shared" si="0"/>
        <v>0.69813170079773179</v>
      </c>
      <c r="C14" s="2">
        <v>92.4</v>
      </c>
      <c r="D14" s="2">
        <f t="shared" si="1"/>
        <v>0.97058823529411764</v>
      </c>
      <c r="F14" s="2">
        <v>-20</v>
      </c>
      <c r="G14" s="2">
        <f t="shared" si="2"/>
        <v>-0.3490658503988659</v>
      </c>
      <c r="H14" s="2">
        <v>8.8000000000000007</v>
      </c>
      <c r="I14" s="2">
        <f t="shared" si="3"/>
        <v>0.14473684210526316</v>
      </c>
    </row>
    <row r="15" spans="1:11" x14ac:dyDescent="0.3">
      <c r="A15" s="2">
        <v>35</v>
      </c>
      <c r="B15" s="2">
        <f t="shared" si="0"/>
        <v>0.6108652381980153</v>
      </c>
      <c r="C15" s="2">
        <v>88</v>
      </c>
      <c r="D15" s="2">
        <f t="shared" si="1"/>
        <v>0.9243697478991596</v>
      </c>
      <c r="F15" s="2">
        <v>-30</v>
      </c>
      <c r="G15" s="2">
        <f t="shared" si="2"/>
        <v>-0.52359877559829882</v>
      </c>
      <c r="H15" s="2">
        <v>3.6</v>
      </c>
      <c r="I15" s="2">
        <f t="shared" si="3"/>
        <v>5.9210526315789477E-2</v>
      </c>
    </row>
    <row r="16" spans="1:11" x14ac:dyDescent="0.3">
      <c r="A16" s="2">
        <v>30</v>
      </c>
      <c r="B16" s="2">
        <f t="shared" si="0"/>
        <v>0.52359877559829882</v>
      </c>
      <c r="C16" s="2">
        <v>84</v>
      </c>
      <c r="D16" s="2">
        <f t="shared" si="1"/>
        <v>0.88235294117647056</v>
      </c>
      <c r="F16" s="2">
        <v>-40</v>
      </c>
      <c r="G16" s="2">
        <f t="shared" si="2"/>
        <v>-0.69813170079773179</v>
      </c>
      <c r="H16" s="2">
        <v>2.4</v>
      </c>
      <c r="I16" s="2">
        <f t="shared" si="3"/>
        <v>3.9473684210526314E-2</v>
      </c>
    </row>
    <row r="17" spans="1:9" x14ac:dyDescent="0.3">
      <c r="A17" s="2">
        <v>25</v>
      </c>
      <c r="B17" s="2">
        <f t="shared" si="0"/>
        <v>0.43633231299858238</v>
      </c>
      <c r="C17" s="2">
        <v>79.2</v>
      </c>
      <c r="D17" s="2">
        <f t="shared" si="1"/>
        <v>0.83193277310924374</v>
      </c>
      <c r="F17" s="2">
        <v>-50</v>
      </c>
      <c r="G17" s="2">
        <f t="shared" si="2"/>
        <v>-0.87266462599716477</v>
      </c>
      <c r="H17" s="2">
        <v>4</v>
      </c>
      <c r="I17" s="2">
        <f t="shared" si="3"/>
        <v>6.5789473684210523E-2</v>
      </c>
    </row>
    <row r="18" spans="1:9" x14ac:dyDescent="0.3">
      <c r="A18" s="2">
        <v>20</v>
      </c>
      <c r="B18" s="2">
        <f t="shared" si="0"/>
        <v>0.3490658503988659</v>
      </c>
      <c r="C18" s="2">
        <v>73.599999999999994</v>
      </c>
      <c r="D18" s="2">
        <f t="shared" si="1"/>
        <v>0.77310924369747891</v>
      </c>
      <c r="F18" s="2">
        <v>-60</v>
      </c>
      <c r="G18" s="2">
        <f t="shared" si="2"/>
        <v>-1.0471975511965976</v>
      </c>
      <c r="H18" s="2">
        <v>9.6</v>
      </c>
      <c r="I18" s="2">
        <f t="shared" si="3"/>
        <v>0.15789473684210525</v>
      </c>
    </row>
    <row r="19" spans="1:9" x14ac:dyDescent="0.3">
      <c r="A19" s="2">
        <v>15</v>
      </c>
      <c r="B19" s="2">
        <f t="shared" si="0"/>
        <v>0.26179938779914941</v>
      </c>
      <c r="C19" s="2">
        <v>66.400000000000006</v>
      </c>
      <c r="D19" s="2">
        <f t="shared" si="1"/>
        <v>0.69747899159663873</v>
      </c>
      <c r="F19" s="2">
        <v>-70</v>
      </c>
      <c r="G19" s="2">
        <f t="shared" si="2"/>
        <v>-1.2217304763960306</v>
      </c>
      <c r="H19" s="2">
        <v>17.600000000000001</v>
      </c>
      <c r="I19" s="2">
        <f t="shared" si="3"/>
        <v>0.28947368421052633</v>
      </c>
    </row>
    <row r="20" spans="1:9" x14ac:dyDescent="0.3">
      <c r="A20" s="2">
        <v>10</v>
      </c>
      <c r="B20" s="2">
        <f t="shared" si="0"/>
        <v>0.17453292519943295</v>
      </c>
      <c r="C20" s="2">
        <v>60</v>
      </c>
      <c r="D20" s="2">
        <f t="shared" si="1"/>
        <v>0.63025210084033612</v>
      </c>
      <c r="F20" s="2">
        <v>-80</v>
      </c>
      <c r="G20" s="2">
        <f t="shared" si="2"/>
        <v>-1.3962634015954636</v>
      </c>
      <c r="H20" s="2">
        <v>27.2</v>
      </c>
      <c r="I20" s="2">
        <f t="shared" si="3"/>
        <v>0.44736842105263158</v>
      </c>
    </row>
    <row r="21" spans="1:9" x14ac:dyDescent="0.3">
      <c r="A21" s="2">
        <v>5</v>
      </c>
      <c r="B21" s="2">
        <f t="shared" si="0"/>
        <v>8.7266462599716474E-2</v>
      </c>
      <c r="C21" s="2">
        <v>54.4</v>
      </c>
      <c r="D21" s="2">
        <f t="shared" si="1"/>
        <v>0.5714285714285714</v>
      </c>
      <c r="F21" s="2">
        <v>-90</v>
      </c>
      <c r="G21" s="2">
        <f t="shared" si="2"/>
        <v>-1.5707963267948966</v>
      </c>
      <c r="H21" s="2">
        <v>37.6</v>
      </c>
      <c r="I21" s="2">
        <f t="shared" si="3"/>
        <v>0.61842105263157898</v>
      </c>
    </row>
    <row r="22" spans="1:9" x14ac:dyDescent="0.3">
      <c r="A22" s="2">
        <v>0</v>
      </c>
      <c r="B22" s="2">
        <f t="shared" si="0"/>
        <v>0</v>
      </c>
      <c r="C22" s="2">
        <v>48</v>
      </c>
      <c r="D22" s="2">
        <f t="shared" si="1"/>
        <v>0.50420168067226889</v>
      </c>
    </row>
    <row r="23" spans="1:9" x14ac:dyDescent="0.3">
      <c r="A23" s="2">
        <v>-5</v>
      </c>
      <c r="B23" s="2">
        <f t="shared" si="0"/>
        <v>-8.7266462599716474E-2</v>
      </c>
      <c r="C23" s="2">
        <v>43.2</v>
      </c>
      <c r="D23" s="2">
        <f t="shared" si="1"/>
        <v>0.45378151260504201</v>
      </c>
    </row>
    <row r="24" spans="1:9" x14ac:dyDescent="0.3">
      <c r="A24" s="2">
        <v>-10</v>
      </c>
      <c r="B24" s="2">
        <f t="shared" si="0"/>
        <v>-0.17453292519943295</v>
      </c>
      <c r="C24" s="2">
        <v>36</v>
      </c>
      <c r="D24" s="2">
        <f t="shared" si="1"/>
        <v>0.37815126050420167</v>
      </c>
    </row>
    <row r="25" spans="1:9" x14ac:dyDescent="0.3">
      <c r="A25" s="2">
        <v>-15</v>
      </c>
      <c r="B25" s="2">
        <f t="shared" si="0"/>
        <v>-0.26179938779914941</v>
      </c>
      <c r="C25" s="2">
        <v>32.799999999999997</v>
      </c>
      <c r="D25" s="2">
        <f t="shared" si="1"/>
        <v>0.34453781512605036</v>
      </c>
    </row>
    <row r="26" spans="1:9" x14ac:dyDescent="0.3">
      <c r="A26" s="2">
        <v>-20</v>
      </c>
      <c r="B26" s="2">
        <f t="shared" si="0"/>
        <v>-0.3490658503988659</v>
      </c>
      <c r="C26" s="2">
        <v>30.4</v>
      </c>
      <c r="D26" s="2">
        <f t="shared" si="1"/>
        <v>0.31932773109243695</v>
      </c>
    </row>
    <row r="27" spans="1:9" x14ac:dyDescent="0.3">
      <c r="A27" s="2">
        <v>-25</v>
      </c>
      <c r="B27" s="2">
        <f t="shared" si="0"/>
        <v>-0.43633231299858238</v>
      </c>
      <c r="C27" s="2">
        <v>28.4</v>
      </c>
      <c r="D27" s="2">
        <f t="shared" si="1"/>
        <v>0.29831932773109243</v>
      </c>
    </row>
    <row r="28" spans="1:9" x14ac:dyDescent="0.3">
      <c r="A28" s="2">
        <v>-30</v>
      </c>
      <c r="B28" s="2">
        <f t="shared" si="0"/>
        <v>-0.52359877559829882</v>
      </c>
      <c r="C28" s="2">
        <v>27.2</v>
      </c>
      <c r="D28" s="2">
        <f t="shared" si="1"/>
        <v>0.2857142857142857</v>
      </c>
    </row>
    <row r="29" spans="1:9" x14ac:dyDescent="0.3">
      <c r="A29" s="11">
        <v>-35</v>
      </c>
      <c r="B29" s="11">
        <f t="shared" si="0"/>
        <v>-0.6108652381980153</v>
      </c>
      <c r="C29" s="11">
        <v>27.2</v>
      </c>
      <c r="D29" s="2">
        <f t="shared" si="1"/>
        <v>0.2857142857142857</v>
      </c>
    </row>
    <row r="30" spans="1:9" x14ac:dyDescent="0.3">
      <c r="A30" s="2">
        <v>-40</v>
      </c>
      <c r="B30" s="2">
        <f t="shared" si="0"/>
        <v>-0.69813170079773179</v>
      </c>
      <c r="C30" s="2">
        <v>27.2</v>
      </c>
      <c r="D30" s="2">
        <f t="shared" si="1"/>
        <v>0.2857142857142857</v>
      </c>
    </row>
    <row r="31" spans="1:9" x14ac:dyDescent="0.3">
      <c r="A31" s="2">
        <v>-45</v>
      </c>
      <c r="B31" s="2">
        <f t="shared" si="0"/>
        <v>-0.78539816339744828</v>
      </c>
      <c r="C31" s="2">
        <v>28.4</v>
      </c>
      <c r="D31" s="2">
        <f t="shared" si="1"/>
        <v>0.29831932773109243</v>
      </c>
    </row>
    <row r="32" spans="1:9" x14ac:dyDescent="0.3">
      <c r="A32" s="2">
        <v>-50</v>
      </c>
      <c r="B32" s="2">
        <f t="shared" si="0"/>
        <v>-0.87266462599716477</v>
      </c>
      <c r="C32" s="2">
        <v>29.6</v>
      </c>
      <c r="D32" s="2">
        <f t="shared" si="1"/>
        <v>0.31092436974789917</v>
      </c>
    </row>
    <row r="33" spans="1:4" x14ac:dyDescent="0.3">
      <c r="A33" s="2">
        <v>-55</v>
      </c>
      <c r="B33" s="2">
        <f t="shared" si="0"/>
        <v>-0.95993108859688125</v>
      </c>
      <c r="C33" s="2">
        <v>32.799999999999997</v>
      </c>
      <c r="D33" s="2">
        <f t="shared" si="1"/>
        <v>0.34453781512605036</v>
      </c>
    </row>
    <row r="34" spans="1:4" x14ac:dyDescent="0.3">
      <c r="A34" s="2">
        <v>-60</v>
      </c>
      <c r="B34" s="2">
        <f t="shared" si="0"/>
        <v>-1.0471975511965976</v>
      </c>
      <c r="C34" s="2">
        <v>36.799999999999997</v>
      </c>
      <c r="D34" s="2">
        <f t="shared" si="1"/>
        <v>0.38655462184873945</v>
      </c>
    </row>
    <row r="35" spans="1:4" x14ac:dyDescent="0.3">
      <c r="A35" s="2">
        <v>-65</v>
      </c>
      <c r="B35" s="2">
        <f t="shared" si="0"/>
        <v>-1.1344640137963142</v>
      </c>
      <c r="C35" s="2">
        <v>41.6</v>
      </c>
      <c r="D35" s="2">
        <f t="shared" si="1"/>
        <v>0.43697478991596639</v>
      </c>
    </row>
    <row r="36" spans="1:4" x14ac:dyDescent="0.3">
      <c r="A36" s="2">
        <v>-70</v>
      </c>
      <c r="B36" s="2">
        <f t="shared" si="0"/>
        <v>-1.2217304763960306</v>
      </c>
      <c r="C36" s="2">
        <v>47.6</v>
      </c>
      <c r="D36" s="2">
        <f t="shared" si="1"/>
        <v>0.5</v>
      </c>
    </row>
    <row r="37" spans="1:4" x14ac:dyDescent="0.3">
      <c r="A37" s="2">
        <v>-75</v>
      </c>
      <c r="B37" s="2">
        <f t="shared" si="0"/>
        <v>-1.3089969389957472</v>
      </c>
      <c r="C37" s="2">
        <v>52.8</v>
      </c>
      <c r="D37" s="2">
        <f t="shared" si="1"/>
        <v>0.55462184873949572</v>
      </c>
    </row>
    <row r="38" spans="1:4" x14ac:dyDescent="0.3">
      <c r="A38" s="2">
        <v>-80</v>
      </c>
      <c r="B38" s="2">
        <f t="shared" si="0"/>
        <v>-1.3962634015954636</v>
      </c>
      <c r="C38" s="2">
        <v>57.6</v>
      </c>
      <c r="D38" s="2">
        <f t="shared" si="1"/>
        <v>0.60504201680672265</v>
      </c>
    </row>
    <row r="39" spans="1:4" x14ac:dyDescent="0.3">
      <c r="A39" s="2">
        <v>-85</v>
      </c>
      <c r="B39" s="2">
        <f t="shared" si="0"/>
        <v>-1.4835298641951802</v>
      </c>
      <c r="C39" s="2">
        <v>64</v>
      </c>
      <c r="D39" s="2">
        <f t="shared" si="1"/>
        <v>0.67226890756302515</v>
      </c>
    </row>
    <row r="40" spans="1:4" x14ac:dyDescent="0.3">
      <c r="A40" s="2">
        <v>-90</v>
      </c>
      <c r="B40" s="2">
        <f t="shared" si="0"/>
        <v>-1.5707963267948966</v>
      </c>
      <c r="C40" s="2">
        <v>69.2</v>
      </c>
      <c r="D40" s="2">
        <f t="shared" si="1"/>
        <v>0.72689075630252098</v>
      </c>
    </row>
    <row r="41" spans="1:4" x14ac:dyDescent="0.3">
      <c r="A41" s="2">
        <v>-95</v>
      </c>
      <c r="B41" s="2">
        <f t="shared" si="0"/>
        <v>-1.6580627893946132</v>
      </c>
      <c r="C41" s="2">
        <v>75.2</v>
      </c>
      <c r="D41" s="2">
        <f t="shared" si="1"/>
        <v>0.78991596638655459</v>
      </c>
    </row>
  </sheetData>
  <mergeCells count="3">
    <mergeCell ref="J2:K6"/>
    <mergeCell ref="A1:D1"/>
    <mergeCell ref="F1:I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3B386-072D-4DD8-952A-56344A1D5722}">
  <dimension ref="A1:H22"/>
  <sheetViews>
    <sheetView workbookViewId="0">
      <selection activeCell="G10" sqref="G10"/>
    </sheetView>
  </sheetViews>
  <sheetFormatPr defaultRowHeight="14.4" x14ac:dyDescent="0.3"/>
  <cols>
    <col min="1" max="16384" width="8.88671875" style="1"/>
  </cols>
  <sheetData>
    <row r="1" spans="1:8" x14ac:dyDescent="0.3">
      <c r="A1" s="9" t="s">
        <v>7</v>
      </c>
      <c r="B1" s="9"/>
      <c r="C1" s="9"/>
      <c r="D1" s="9"/>
    </row>
    <row r="2" spans="1:8" x14ac:dyDescent="0.3">
      <c r="A2" s="3" t="s">
        <v>5</v>
      </c>
      <c r="B2" s="3" t="s">
        <v>6</v>
      </c>
      <c r="C2" s="4" t="s">
        <v>2</v>
      </c>
      <c r="D2" s="4" t="s">
        <v>36</v>
      </c>
    </row>
    <row r="3" spans="1:8" x14ac:dyDescent="0.3">
      <c r="A3" s="2">
        <v>-45</v>
      </c>
      <c r="B3" s="2">
        <f>RADIANS(A3)</f>
        <v>-0.78539816339744828</v>
      </c>
      <c r="C3" s="2">
        <v>37.6</v>
      </c>
      <c r="D3" s="2">
        <f>COS(B3)^2+COS(2*$G$10-B3)^2</f>
        <v>1.2347357813929456</v>
      </c>
      <c r="F3" s="10" t="s">
        <v>35</v>
      </c>
      <c r="G3" s="10"/>
      <c r="H3" s="10"/>
    </row>
    <row r="4" spans="1:8" x14ac:dyDescent="0.3">
      <c r="A4" s="2">
        <v>-35</v>
      </c>
      <c r="B4" s="2">
        <f t="shared" ref="B4:B22" si="0">RADIANS(A4)</f>
        <v>-0.6108652381980153</v>
      </c>
      <c r="C4" s="2">
        <v>40.4</v>
      </c>
      <c r="D4" s="2">
        <f t="shared" ref="D4:D22" si="1">COS(B4)^2+COS(2*$G$10-B4)^2</f>
        <v>1.5425824844015315</v>
      </c>
      <c r="F4" s="10"/>
      <c r="G4" s="10"/>
      <c r="H4" s="10"/>
    </row>
    <row r="5" spans="1:8" x14ac:dyDescent="0.3">
      <c r="A5" s="2">
        <v>-25</v>
      </c>
      <c r="B5" s="2">
        <f t="shared" si="0"/>
        <v>-0.43633231299858238</v>
      </c>
      <c r="C5" s="2">
        <v>42.4</v>
      </c>
      <c r="D5" s="2">
        <f t="shared" si="1"/>
        <v>1.7849857321266633</v>
      </c>
      <c r="F5" s="10"/>
      <c r="G5" s="10"/>
      <c r="H5" s="10"/>
    </row>
    <row r="6" spans="1:8" x14ac:dyDescent="0.3">
      <c r="A6" s="2">
        <v>-15</v>
      </c>
      <c r="B6" s="2">
        <f t="shared" si="0"/>
        <v>-0.26179938779914941</v>
      </c>
      <c r="C6" s="2">
        <v>41.6</v>
      </c>
      <c r="D6" s="2">
        <f t="shared" si="1"/>
        <v>1.9327081154017673</v>
      </c>
      <c r="F6" s="10"/>
      <c r="G6" s="10"/>
      <c r="H6" s="10"/>
    </row>
    <row r="7" spans="1:8" x14ac:dyDescent="0.3">
      <c r="A7" s="2">
        <v>-5</v>
      </c>
      <c r="B7" s="2">
        <f t="shared" si="0"/>
        <v>-8.7266462599716474E-2</v>
      </c>
      <c r="C7" s="2">
        <v>39.200000000000003</v>
      </c>
      <c r="D7" s="2">
        <f t="shared" si="1"/>
        <v>1.9679321346536807</v>
      </c>
      <c r="F7" s="10"/>
      <c r="G7" s="10"/>
      <c r="H7" s="10"/>
    </row>
    <row r="8" spans="1:8" x14ac:dyDescent="0.3">
      <c r="A8" s="2">
        <v>5</v>
      </c>
      <c r="B8" s="2">
        <f t="shared" si="0"/>
        <v>8.7266462599716474E-2</v>
      </c>
      <c r="C8" s="2">
        <v>35.200000000000003</v>
      </c>
      <c r="D8" s="2">
        <f t="shared" si="1"/>
        <v>1.886409253309465</v>
      </c>
    </row>
    <row r="9" spans="1:8" x14ac:dyDescent="0.3">
      <c r="A9" s="2">
        <v>15</v>
      </c>
      <c r="B9" s="2">
        <f t="shared" si="0"/>
        <v>0.26179938779914941</v>
      </c>
      <c r="C9" s="2">
        <v>30.4</v>
      </c>
      <c r="D9" s="2">
        <f t="shared" si="1"/>
        <v>1.6979723340088217</v>
      </c>
      <c r="F9" s="4" t="s">
        <v>37</v>
      </c>
      <c r="G9" s="2">
        <v>83</v>
      </c>
    </row>
    <row r="10" spans="1:8" x14ac:dyDescent="0.3">
      <c r="A10" s="2">
        <v>25</v>
      </c>
      <c r="B10" s="2">
        <f t="shared" si="0"/>
        <v>0.43633231299858238</v>
      </c>
      <c r="C10" s="2">
        <v>24.8</v>
      </c>
      <c r="D10" s="2">
        <f t="shared" si="1"/>
        <v>1.4253496502521492</v>
      </c>
      <c r="F10" s="4" t="s">
        <v>38</v>
      </c>
      <c r="G10" s="2">
        <f>RADIANS(G9)</f>
        <v>1.4486232791552935</v>
      </c>
    </row>
    <row r="11" spans="1:8" x14ac:dyDescent="0.3">
      <c r="A11" s="2">
        <v>35</v>
      </c>
      <c r="B11" s="2">
        <f t="shared" si="0"/>
        <v>0.6108652381980153</v>
      </c>
      <c r="C11" s="2">
        <v>20</v>
      </c>
      <c r="D11" s="2">
        <f t="shared" si="1"/>
        <v>1.1014235211828014</v>
      </c>
    </row>
    <row r="12" spans="1:8" x14ac:dyDescent="0.3">
      <c r="A12" s="2">
        <v>45</v>
      </c>
      <c r="B12" s="2">
        <f t="shared" si="0"/>
        <v>0.78539816339744828</v>
      </c>
      <c r="C12" s="2">
        <v>14.4</v>
      </c>
      <c r="D12" s="2">
        <f t="shared" si="1"/>
        <v>0.76526421860705485</v>
      </c>
    </row>
    <row r="13" spans="1:8" x14ac:dyDescent="0.3">
      <c r="A13" s="2">
        <v>55</v>
      </c>
      <c r="B13" s="2">
        <f t="shared" si="0"/>
        <v>0.95993108859688125</v>
      </c>
      <c r="C13" s="2">
        <v>11.2</v>
      </c>
      <c r="D13" s="2">
        <f t="shared" si="1"/>
        <v>0.4574175155984686</v>
      </c>
    </row>
    <row r="14" spans="1:8" x14ac:dyDescent="0.3">
      <c r="A14" s="2">
        <v>65</v>
      </c>
      <c r="B14" s="2">
        <f t="shared" si="0"/>
        <v>1.1344640137963142</v>
      </c>
      <c r="C14" s="2">
        <v>9.6</v>
      </c>
      <c r="D14" s="2">
        <f t="shared" si="1"/>
        <v>0.21501426787333663</v>
      </c>
    </row>
    <row r="15" spans="1:8" x14ac:dyDescent="0.3">
      <c r="A15" s="2">
        <v>75</v>
      </c>
      <c r="B15" s="2">
        <f t="shared" si="0"/>
        <v>1.3089969389957472</v>
      </c>
      <c r="C15" s="2">
        <v>10.4</v>
      </c>
      <c r="D15" s="2">
        <f t="shared" si="1"/>
        <v>6.7291884598232793E-2</v>
      </c>
    </row>
    <row r="16" spans="1:8" x14ac:dyDescent="0.3">
      <c r="A16" s="2">
        <v>85</v>
      </c>
      <c r="B16" s="2">
        <f t="shared" si="0"/>
        <v>1.4835298641951802</v>
      </c>
      <c r="C16" s="2">
        <v>12.8</v>
      </c>
      <c r="D16" s="2">
        <f t="shared" si="1"/>
        <v>3.2067865346319196E-2</v>
      </c>
    </row>
    <row r="17" spans="1:4" x14ac:dyDescent="0.3">
      <c r="A17" s="2">
        <v>95</v>
      </c>
      <c r="B17" s="2">
        <f t="shared" si="0"/>
        <v>1.6580627893946132</v>
      </c>
      <c r="C17" s="2">
        <v>16.8</v>
      </c>
      <c r="D17" s="2">
        <f t="shared" si="1"/>
        <v>0.11359074669053505</v>
      </c>
    </row>
    <row r="18" spans="1:4" x14ac:dyDescent="0.3">
      <c r="A18" s="2">
        <v>105</v>
      </c>
      <c r="B18" s="2">
        <f t="shared" si="0"/>
        <v>1.8325957145940461</v>
      </c>
      <c r="C18" s="2">
        <v>22.4</v>
      </c>
      <c r="D18" s="2">
        <f t="shared" si="1"/>
        <v>0.30202766599117831</v>
      </c>
    </row>
    <row r="19" spans="1:4" x14ac:dyDescent="0.3">
      <c r="A19" s="2">
        <v>115</v>
      </c>
      <c r="B19" s="2">
        <f t="shared" si="0"/>
        <v>2.0071286397934789</v>
      </c>
      <c r="C19" s="2">
        <v>28</v>
      </c>
      <c r="D19" s="2">
        <f t="shared" si="1"/>
        <v>0.57465034974785045</v>
      </c>
    </row>
    <row r="20" spans="1:4" x14ac:dyDescent="0.3">
      <c r="A20" s="2">
        <v>125</v>
      </c>
      <c r="B20" s="2">
        <f t="shared" si="0"/>
        <v>2.1816615649929121</v>
      </c>
      <c r="C20" s="2">
        <v>33.6</v>
      </c>
      <c r="D20" s="2">
        <f t="shared" si="1"/>
        <v>0.8985764788171986</v>
      </c>
    </row>
    <row r="21" spans="1:4" x14ac:dyDescent="0.3">
      <c r="A21" s="2">
        <v>135</v>
      </c>
      <c r="B21" s="2">
        <f t="shared" si="0"/>
        <v>2.3561944901923448</v>
      </c>
      <c r="C21" s="2">
        <v>38.4</v>
      </c>
      <c r="D21" s="2">
        <f t="shared" si="1"/>
        <v>1.2347357813929452</v>
      </c>
    </row>
    <row r="22" spans="1:4" x14ac:dyDescent="0.3">
      <c r="A22" s="2">
        <v>145</v>
      </c>
      <c r="B22" s="2">
        <f t="shared" si="0"/>
        <v>2.530727415391778</v>
      </c>
      <c r="C22" s="2">
        <v>41.6</v>
      </c>
      <c r="D22" s="2">
        <f t="shared" si="1"/>
        <v>1.5425824844015319</v>
      </c>
    </row>
  </sheetData>
  <mergeCells count="2">
    <mergeCell ref="F3:H7"/>
    <mergeCell ref="A1:D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302B7-50F8-4784-AFBC-5E3A2AEE181A}">
  <dimension ref="A1:H22"/>
  <sheetViews>
    <sheetView topLeftCell="E7" workbookViewId="0">
      <selection activeCell="H19" sqref="H19"/>
    </sheetView>
  </sheetViews>
  <sheetFormatPr defaultRowHeight="14.4" x14ac:dyDescent="0.3"/>
  <cols>
    <col min="1" max="16384" width="8.88671875" style="1"/>
  </cols>
  <sheetData>
    <row r="1" spans="1:8" x14ac:dyDescent="0.3">
      <c r="A1" s="9" t="s">
        <v>7</v>
      </c>
      <c r="B1" s="9"/>
      <c r="C1" s="9"/>
      <c r="D1" s="9"/>
    </row>
    <row r="2" spans="1:8" x14ac:dyDescent="0.3">
      <c r="A2" s="3" t="s">
        <v>5</v>
      </c>
      <c r="B2" s="3" t="s">
        <v>6</v>
      </c>
      <c r="C2" s="4" t="s">
        <v>2</v>
      </c>
      <c r="D2" s="4" t="s">
        <v>36</v>
      </c>
    </row>
    <row r="3" spans="1:8" x14ac:dyDescent="0.3">
      <c r="A3" s="2">
        <v>-45</v>
      </c>
      <c r="B3" s="2">
        <f>RADIANS(A3)</f>
        <v>-0.78539816339744828</v>
      </c>
      <c r="C3" s="2">
        <v>14.4</v>
      </c>
      <c r="D3" s="2">
        <f>COS(B3)^2+COS(2*$G$10-B3)^2</f>
        <v>0.93041344951996718</v>
      </c>
      <c r="F3" s="10" t="s">
        <v>35</v>
      </c>
      <c r="G3" s="10"/>
      <c r="H3" s="10"/>
    </row>
    <row r="4" spans="1:8" x14ac:dyDescent="0.3">
      <c r="A4" s="2">
        <v>-35</v>
      </c>
      <c r="B4" s="2">
        <f t="shared" ref="B4:B22" si="0">RADIANS(A4)</f>
        <v>-0.6108652381980153</v>
      </c>
      <c r="C4" s="2">
        <v>18.399999999999999</v>
      </c>
      <c r="D4" s="2">
        <f t="shared" ref="D4:D22" si="1">COS(B4)^2+COS(2*$G$10-B4)^2</f>
        <v>0.93627429026988906</v>
      </c>
      <c r="F4" s="10"/>
      <c r="G4" s="10"/>
      <c r="H4" s="10"/>
    </row>
    <row r="5" spans="1:8" x14ac:dyDescent="0.3">
      <c r="A5" s="2">
        <v>-25</v>
      </c>
      <c r="B5" s="2">
        <f t="shared" si="0"/>
        <v>-0.43633231299858238</v>
      </c>
      <c r="C5" s="2">
        <v>24.4</v>
      </c>
      <c r="D5" s="2">
        <f t="shared" si="1"/>
        <v>0.9498213921045725</v>
      </c>
      <c r="F5" s="10"/>
      <c r="G5" s="10"/>
      <c r="H5" s="10"/>
    </row>
    <row r="6" spans="1:8" x14ac:dyDescent="0.3">
      <c r="A6" s="2">
        <v>-15</v>
      </c>
      <c r="B6" s="2">
        <f t="shared" si="0"/>
        <v>-0.26179938779914941</v>
      </c>
      <c r="C6" s="2">
        <v>29.2</v>
      </c>
      <c r="D6" s="2">
        <f t="shared" si="1"/>
        <v>0.9694207746088257</v>
      </c>
      <c r="F6" s="10"/>
      <c r="G6" s="10"/>
      <c r="H6" s="10"/>
    </row>
    <row r="7" spans="1:8" x14ac:dyDescent="0.3">
      <c r="A7" s="2">
        <v>-5</v>
      </c>
      <c r="B7" s="2">
        <f t="shared" si="0"/>
        <v>-8.7266462599716474E-2</v>
      </c>
      <c r="C7" s="2">
        <v>34.799999999999997</v>
      </c>
      <c r="D7" s="2">
        <f t="shared" si="1"/>
        <v>0.99270846299655624</v>
      </c>
      <c r="F7" s="10"/>
      <c r="G7" s="10"/>
      <c r="H7" s="10"/>
    </row>
    <row r="8" spans="1:8" x14ac:dyDescent="0.3">
      <c r="A8" s="2">
        <v>5</v>
      </c>
      <c r="B8" s="2">
        <f t="shared" si="0"/>
        <v>8.7266462599716474E-2</v>
      </c>
      <c r="C8" s="2">
        <v>38.799999999999997</v>
      </c>
      <c r="D8" s="2">
        <f t="shared" si="1"/>
        <v>1.0168756183585272</v>
      </c>
    </row>
    <row r="9" spans="1:8" x14ac:dyDescent="0.3">
      <c r="A9" s="2">
        <v>15</v>
      </c>
      <c r="B9" s="2">
        <f t="shared" si="0"/>
        <v>0.26179938779914941</v>
      </c>
      <c r="C9" s="2">
        <v>41.6</v>
      </c>
      <c r="D9" s="2">
        <f t="shared" si="1"/>
        <v>1.0390073250888583</v>
      </c>
      <c r="F9" s="4" t="s">
        <v>37</v>
      </c>
      <c r="G9" s="2">
        <v>43</v>
      </c>
    </row>
    <row r="10" spans="1:8" x14ac:dyDescent="0.3">
      <c r="A10" s="2">
        <v>25</v>
      </c>
      <c r="B10" s="2">
        <f t="shared" si="0"/>
        <v>0.43633231299858238</v>
      </c>
      <c r="C10" s="2">
        <v>42.4</v>
      </c>
      <c r="D10" s="2">
        <f t="shared" si="1"/>
        <v>1.0564341727266671</v>
      </c>
      <c r="F10" s="4" t="s">
        <v>38</v>
      </c>
      <c r="G10" s="2">
        <f>RADIANS(G9)</f>
        <v>0.75049157835756175</v>
      </c>
    </row>
    <row r="11" spans="1:8" x14ac:dyDescent="0.3">
      <c r="A11" s="2">
        <v>35</v>
      </c>
      <c r="B11" s="2">
        <f t="shared" si="0"/>
        <v>0.6108652381980153</v>
      </c>
      <c r="C11" s="2">
        <v>41.2</v>
      </c>
      <c r="D11" s="2">
        <f t="shared" si="1"/>
        <v>1.0670542262539546</v>
      </c>
    </row>
    <row r="12" spans="1:8" x14ac:dyDescent="0.3">
      <c r="A12" s="2">
        <v>45</v>
      </c>
      <c r="B12" s="2">
        <f t="shared" si="0"/>
        <v>0.78539816339744828</v>
      </c>
      <c r="C12" s="2">
        <v>38.4</v>
      </c>
      <c r="D12" s="2">
        <f t="shared" si="1"/>
        <v>1.0695865504800328</v>
      </c>
    </row>
    <row r="13" spans="1:8" x14ac:dyDescent="0.3">
      <c r="A13" s="2">
        <v>55</v>
      </c>
      <c r="B13" s="2">
        <f t="shared" si="0"/>
        <v>0.95993108859688125</v>
      </c>
      <c r="C13" s="2">
        <v>33.799999999999997</v>
      </c>
      <c r="D13" s="2">
        <f t="shared" si="1"/>
        <v>1.0637257097301109</v>
      </c>
    </row>
    <row r="14" spans="1:8" x14ac:dyDescent="0.3">
      <c r="A14" s="2">
        <v>65</v>
      </c>
      <c r="B14" s="2">
        <f t="shared" si="0"/>
        <v>1.1344640137963142</v>
      </c>
      <c r="C14" s="2">
        <v>28.8</v>
      </c>
      <c r="D14" s="2">
        <f t="shared" si="1"/>
        <v>1.0501786078954274</v>
      </c>
    </row>
    <row r="15" spans="1:8" x14ac:dyDescent="0.3">
      <c r="A15" s="2">
        <v>75</v>
      </c>
      <c r="B15" s="2">
        <f t="shared" si="0"/>
        <v>1.3089969389957472</v>
      </c>
      <c r="C15" s="2">
        <v>23.2</v>
      </c>
      <c r="D15" s="2">
        <f t="shared" si="1"/>
        <v>1.0305792253911743</v>
      </c>
    </row>
    <row r="16" spans="1:8" x14ac:dyDescent="0.3">
      <c r="A16" s="2">
        <v>85</v>
      </c>
      <c r="B16" s="2">
        <f t="shared" si="0"/>
        <v>1.4835298641951802</v>
      </c>
      <c r="C16" s="2">
        <v>17.600000000000001</v>
      </c>
      <c r="D16" s="2">
        <f t="shared" si="1"/>
        <v>1.0072915370034439</v>
      </c>
    </row>
    <row r="17" spans="1:4" x14ac:dyDescent="0.3">
      <c r="A17" s="2">
        <v>95</v>
      </c>
      <c r="B17" s="2">
        <f t="shared" si="0"/>
        <v>1.6580627893946132</v>
      </c>
      <c r="C17" s="2">
        <v>14</v>
      </c>
      <c r="D17" s="2">
        <f t="shared" si="1"/>
        <v>0.98312438164147276</v>
      </c>
    </row>
    <row r="18" spans="1:4" x14ac:dyDescent="0.3">
      <c r="A18" s="2">
        <v>105</v>
      </c>
      <c r="B18" s="2">
        <f t="shared" si="0"/>
        <v>1.8325957145940461</v>
      </c>
      <c r="C18" s="2">
        <v>11.2</v>
      </c>
      <c r="D18" s="2">
        <f t="shared" si="1"/>
        <v>0.96099267491114171</v>
      </c>
    </row>
    <row r="19" spans="1:4" x14ac:dyDescent="0.3">
      <c r="A19" s="2">
        <v>115</v>
      </c>
      <c r="B19" s="2">
        <f t="shared" si="0"/>
        <v>2.0071286397934789</v>
      </c>
      <c r="C19" s="2">
        <v>10.4</v>
      </c>
      <c r="D19" s="2">
        <f t="shared" si="1"/>
        <v>0.94356582727333282</v>
      </c>
    </row>
    <row r="20" spans="1:4" x14ac:dyDescent="0.3">
      <c r="A20" s="2">
        <v>125</v>
      </c>
      <c r="B20" s="2">
        <f t="shared" si="0"/>
        <v>2.1816615649929121</v>
      </c>
      <c r="C20" s="2">
        <v>11.2</v>
      </c>
      <c r="D20" s="2">
        <f t="shared" si="1"/>
        <v>0.93294577374604537</v>
      </c>
    </row>
    <row r="21" spans="1:4" x14ac:dyDescent="0.3">
      <c r="A21" s="2">
        <v>135</v>
      </c>
      <c r="B21" s="2">
        <f t="shared" si="0"/>
        <v>2.3561944901923448</v>
      </c>
      <c r="C21" s="2">
        <v>14.4</v>
      </c>
      <c r="D21" s="2">
        <f t="shared" si="1"/>
        <v>0.93041344951996729</v>
      </c>
    </row>
    <row r="22" spans="1:4" x14ac:dyDescent="0.3">
      <c r="A22" s="2">
        <v>145</v>
      </c>
      <c r="B22" s="2">
        <f t="shared" si="0"/>
        <v>2.530727415391778</v>
      </c>
      <c r="C22" s="2">
        <v>19.2</v>
      </c>
      <c r="D22" s="2">
        <f t="shared" si="1"/>
        <v>0.93627429026988906</v>
      </c>
    </row>
  </sheetData>
  <mergeCells count="2">
    <mergeCell ref="A1:D1"/>
    <mergeCell ref="F3:H7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30DFD-D638-43EC-8030-F74C3758638B}">
  <dimension ref="A1:T12"/>
  <sheetViews>
    <sheetView tabSelected="1" workbookViewId="0">
      <selection activeCell="D19" sqref="D19"/>
    </sheetView>
  </sheetViews>
  <sheetFormatPr defaultRowHeight="14.4" x14ac:dyDescent="0.3"/>
  <cols>
    <col min="1" max="2" width="8.88671875" style="1"/>
    <col min="3" max="3" width="12" style="1" bestFit="1" customWidth="1"/>
    <col min="4" max="17" width="8.88671875" style="1"/>
    <col min="18" max="18" width="11" style="1" bestFit="1" customWidth="1"/>
    <col min="19" max="19" width="8.88671875" style="1"/>
    <col min="20" max="20" width="11.5546875" style="1" customWidth="1"/>
    <col min="21" max="16384" width="8.88671875" style="1"/>
  </cols>
  <sheetData>
    <row r="1" spans="1:20" x14ac:dyDescent="0.3">
      <c r="A1" s="4" t="s">
        <v>8</v>
      </c>
      <c r="B1" s="4" t="s">
        <v>32</v>
      </c>
      <c r="C1" s="4" t="s">
        <v>11</v>
      </c>
      <c r="D1" s="4" t="s">
        <v>9</v>
      </c>
      <c r="E1" s="4" t="s">
        <v>10</v>
      </c>
    </row>
    <row r="2" spans="1:20" x14ac:dyDescent="0.3">
      <c r="A2" s="8">
        <v>0</v>
      </c>
      <c r="B2" s="5">
        <v>2E-8</v>
      </c>
      <c r="C2" s="2">
        <v>0.7</v>
      </c>
      <c r="D2" s="2">
        <f>A2*$H$3+$I$3</f>
        <v>-6.5000000000000225E-8</v>
      </c>
      <c r="E2" s="2">
        <f>B2-D2</f>
        <v>8.5000000000000218E-8</v>
      </c>
      <c r="G2" s="9" t="s">
        <v>18</v>
      </c>
      <c r="H2" s="9"/>
      <c r="I2" s="9"/>
      <c r="J2" s="9"/>
      <c r="L2" s="4" t="s">
        <v>20</v>
      </c>
      <c r="M2" s="2">
        <f>60*10^6</f>
        <v>60000000</v>
      </c>
      <c r="N2" s="4" t="s">
        <v>24</v>
      </c>
      <c r="O2" s="2"/>
      <c r="Q2" s="4" t="s">
        <v>19</v>
      </c>
      <c r="R2" s="2">
        <f>M2*M4/H3</f>
        <v>367176634.21418637</v>
      </c>
      <c r="S2" s="4" t="s">
        <v>31</v>
      </c>
      <c r="T2" s="7">
        <v>299702547</v>
      </c>
    </row>
    <row r="3" spans="1:20" x14ac:dyDescent="0.3">
      <c r="A3" s="8">
        <v>0.2</v>
      </c>
      <c r="B3" s="5">
        <v>3.8000000000000001E-7</v>
      </c>
      <c r="C3" s="2">
        <v>14.9</v>
      </c>
      <c r="D3" s="2">
        <f t="shared" ref="D3:D12" si="0">A3*$H$3+$I$3</f>
        <v>2.6181818181818159E-7</v>
      </c>
      <c r="E3" s="2">
        <f t="shared" ref="E3:E12" si="1">B3-D3</f>
        <v>1.1818181818181842E-7</v>
      </c>
      <c r="G3" s="4" t="s">
        <v>12</v>
      </c>
      <c r="H3" s="2">
        <f t="array" ref="H3:I5">LINEST(B2:B12,A2:A12,1,1)</f>
        <v>1.634090909090909E-6</v>
      </c>
      <c r="I3" s="2">
        <v>-6.5000000000000225E-8</v>
      </c>
      <c r="J3" s="4" t="s">
        <v>15</v>
      </c>
      <c r="L3" s="4" t="s">
        <v>22</v>
      </c>
      <c r="M3" s="5">
        <f>M2-M5</f>
        <v>100000</v>
      </c>
      <c r="N3" s="4" t="s">
        <v>25</v>
      </c>
      <c r="O3" s="2"/>
      <c r="Q3" s="4" t="s">
        <v>28</v>
      </c>
      <c r="R3" s="2">
        <f>SQRT((M4/H3*O2)^2+(M2/H3*O4)^2+(M2*M4/(H3^2)*H4)^2)</f>
        <v>13689144.941653872</v>
      </c>
    </row>
    <row r="4" spans="1:20" x14ac:dyDescent="0.3">
      <c r="A4" s="8">
        <v>0.4</v>
      </c>
      <c r="B4" s="5">
        <v>7.4000000000000001E-7</v>
      </c>
      <c r="C4" s="2">
        <v>28.2</v>
      </c>
      <c r="D4" s="2">
        <f t="shared" si="0"/>
        <v>5.8863636363636341E-7</v>
      </c>
      <c r="E4" s="2">
        <f t="shared" si="1"/>
        <v>1.513636363636366E-7</v>
      </c>
      <c r="G4" s="4" t="s">
        <v>13</v>
      </c>
      <c r="H4" s="2">
        <v>6.0922469509145365E-8</v>
      </c>
      <c r="I4" s="2">
        <v>7.208443803991153E-8</v>
      </c>
      <c r="J4" s="4" t="s">
        <v>16</v>
      </c>
      <c r="L4" s="4" t="s">
        <v>21</v>
      </c>
      <c r="M4" s="2">
        <f>1/M3</f>
        <v>1.0000000000000001E-5</v>
      </c>
      <c r="N4" s="4" t="s">
        <v>26</v>
      </c>
      <c r="O4" s="2">
        <f>ABS(1/(M3^2)*O3)</f>
        <v>0</v>
      </c>
      <c r="Q4" s="4" t="s">
        <v>29</v>
      </c>
      <c r="R4" s="6">
        <f>R3/R2</f>
        <v>3.7282178837307327E-2</v>
      </c>
    </row>
    <row r="5" spans="1:20" x14ac:dyDescent="0.3">
      <c r="A5" s="8">
        <v>0.6</v>
      </c>
      <c r="B5" s="5">
        <v>6.7999999999999995E-7</v>
      </c>
      <c r="C5" s="2">
        <v>23</v>
      </c>
      <c r="D5" s="2">
        <f t="shared" si="0"/>
        <v>9.1545454545454512E-7</v>
      </c>
      <c r="E5" s="2">
        <f t="shared" si="1"/>
        <v>-2.3545454545454517E-7</v>
      </c>
      <c r="G5" s="4" t="s">
        <v>14</v>
      </c>
      <c r="H5" s="2">
        <v>0.98764491009269662</v>
      </c>
      <c r="I5" s="2">
        <v>1.2779205014713585E-7</v>
      </c>
      <c r="J5" s="4" t="s">
        <v>17</v>
      </c>
      <c r="L5" s="4" t="s">
        <v>23</v>
      </c>
      <c r="M5" s="2">
        <f>59.9*10^6</f>
        <v>59900000</v>
      </c>
      <c r="N5" s="4" t="s">
        <v>27</v>
      </c>
      <c r="O5" s="2">
        <f>SQRT(O3^2+O2^2)</f>
        <v>0</v>
      </c>
      <c r="Q5" s="4" t="s">
        <v>30</v>
      </c>
      <c r="R5" s="6">
        <f>ABS(R2-T2)/T2</f>
        <v>0.22513684948492069</v>
      </c>
    </row>
    <row r="6" spans="1:20" x14ac:dyDescent="0.3">
      <c r="A6" s="8">
        <v>0.8</v>
      </c>
      <c r="B6" s="5">
        <v>1.1200000000000001E-6</v>
      </c>
      <c r="C6" s="2">
        <v>41</v>
      </c>
      <c r="D6" s="2">
        <f t="shared" si="0"/>
        <v>1.242272727272727E-6</v>
      </c>
      <c r="E6" s="2">
        <f t="shared" si="1"/>
        <v>-1.2227272727272697E-7</v>
      </c>
    </row>
    <row r="7" spans="1:20" x14ac:dyDescent="0.3">
      <c r="A7" s="8">
        <v>1</v>
      </c>
      <c r="B7" s="5">
        <v>1.4699999999999999E-6</v>
      </c>
      <c r="C7" s="2">
        <v>54</v>
      </c>
      <c r="D7" s="2">
        <f t="shared" si="0"/>
        <v>1.5690909090909088E-6</v>
      </c>
      <c r="E7" s="2">
        <f t="shared" si="1"/>
        <v>-9.9090909090908854E-8</v>
      </c>
    </row>
    <row r="8" spans="1:20" x14ac:dyDescent="0.3">
      <c r="A8" s="8">
        <v>1.2</v>
      </c>
      <c r="B8" s="5">
        <v>1.8199999999999999E-6</v>
      </c>
      <c r="C8" s="2">
        <v>65.2</v>
      </c>
      <c r="D8" s="2">
        <f t="shared" si="0"/>
        <v>1.8959090909090905E-6</v>
      </c>
      <c r="E8" s="2">
        <f t="shared" si="1"/>
        <v>-7.5909090909090529E-8</v>
      </c>
    </row>
    <row r="9" spans="1:20" x14ac:dyDescent="0.3">
      <c r="A9" s="8">
        <v>1.4</v>
      </c>
      <c r="B9" s="5">
        <v>2.2000000000000001E-6</v>
      </c>
      <c r="C9" s="2">
        <v>79.8</v>
      </c>
      <c r="D9" s="2">
        <f t="shared" si="0"/>
        <v>2.2227272727272724E-6</v>
      </c>
      <c r="E9" s="2">
        <f t="shared" si="1"/>
        <v>-2.2727272727272279E-8</v>
      </c>
    </row>
    <row r="10" spans="1:20" x14ac:dyDescent="0.3">
      <c r="A10" s="8">
        <v>1.6</v>
      </c>
      <c r="B10" s="5">
        <v>2.5799999999999999E-6</v>
      </c>
      <c r="C10" s="2">
        <v>95</v>
      </c>
      <c r="D10" s="2">
        <f t="shared" si="0"/>
        <v>2.5495454545454543E-6</v>
      </c>
      <c r="E10" s="2">
        <f t="shared" si="1"/>
        <v>3.0454545454545548E-8</v>
      </c>
    </row>
    <row r="11" spans="1:20" x14ac:dyDescent="0.3">
      <c r="A11" s="8">
        <v>1.8</v>
      </c>
      <c r="B11" s="5">
        <v>2.9399999999999998E-6</v>
      </c>
      <c r="C11" s="2">
        <v>107</v>
      </c>
      <c r="D11" s="2">
        <f t="shared" si="0"/>
        <v>2.8763636363636358E-6</v>
      </c>
      <c r="E11" s="2">
        <f t="shared" si="1"/>
        <v>6.363636363636399E-8</v>
      </c>
    </row>
    <row r="12" spans="1:20" x14ac:dyDescent="0.3">
      <c r="A12" s="8">
        <v>2</v>
      </c>
      <c r="B12" s="5">
        <v>3.3100000000000001E-6</v>
      </c>
      <c r="C12" s="2">
        <v>120</v>
      </c>
      <c r="D12" s="2">
        <f t="shared" si="0"/>
        <v>3.2031818181818177E-6</v>
      </c>
      <c r="E12" s="2">
        <f t="shared" si="1"/>
        <v>1.0681818181818234E-7</v>
      </c>
    </row>
  </sheetData>
  <mergeCells count="1">
    <mergeCell ref="G2:J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Polarização</vt:lpstr>
      <vt:lpstr>Lâmina - 83</vt:lpstr>
      <vt:lpstr>Lâmina - 43</vt:lpstr>
      <vt:lpstr>Luz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Nuno Duarte Parente</dc:creator>
  <cp:lastModifiedBy>Nuno Duarte Parente</cp:lastModifiedBy>
  <dcterms:created xsi:type="dcterms:W3CDTF">2023-09-24T21:28:11Z</dcterms:created>
  <dcterms:modified xsi:type="dcterms:W3CDTF">2023-11-13T17:16:49Z</dcterms:modified>
</cp:coreProperties>
</file>