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9\"/>
    </mc:Choice>
  </mc:AlternateContent>
  <xr:revisionPtr revIDLastSave="0" documentId="13_ncr:1_{6172BC0F-639F-43D0-991A-EB342A7F01C4}" xr6:coauthVersionLast="47" xr6:coauthVersionMax="47" xr10:uidLastSave="{00000000-0000-0000-0000-000000000000}"/>
  <bookViews>
    <workbookView xWindow="-108" yWindow="-108" windowWidth="23256" windowHeight="12456" xr2:uid="{CAF38A1F-BD9D-416B-BE17-8DE3D13292B8}"/>
  </bookViews>
  <sheets>
    <sheet name="Polarização" sheetId="10" r:id="rId1"/>
    <sheet name="Lâmina - 83" sheetId="11" r:id="rId2"/>
    <sheet name="Lâmina - 43" sheetId="13" r:id="rId3"/>
    <sheet name="Luz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0" l="1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3" i="10"/>
  <c r="AA58" i="10" s="1"/>
  <c r="L3" i="10"/>
  <c r="H28" i="10"/>
  <c r="E2" i="12"/>
  <c r="B25" i="12" a="1"/>
  <c r="B25" i="12" s="1"/>
  <c r="C25" i="12" s="1" a="1"/>
  <c r="C25" i="12" s="1"/>
  <c r="F2" i="12" s="1"/>
  <c r="F8" i="12" l="1"/>
  <c r="F7" i="12"/>
  <c r="F6" i="12"/>
  <c r="F5" i="12"/>
  <c r="F9" i="12"/>
  <c r="F12" i="12"/>
  <c r="F4" i="12"/>
  <c r="F10" i="12"/>
  <c r="F11" i="12"/>
  <c r="F3" i="12"/>
  <c r="C14" i="12" a="1"/>
  <c r="C14" i="12" s="1"/>
  <c r="B14" i="12" a="1"/>
  <c r="B14" i="12" s="1"/>
  <c r="M2" i="12"/>
  <c r="B22" i="13"/>
  <c r="B21" i="13"/>
  <c r="B20" i="13"/>
  <c r="B19" i="13"/>
  <c r="B18" i="13"/>
  <c r="B17" i="13"/>
  <c r="B16" i="13"/>
  <c r="B15" i="13"/>
  <c r="B14" i="13"/>
  <c r="B13" i="13"/>
  <c r="B12" i="13"/>
  <c r="B11" i="13"/>
  <c r="G10" i="13"/>
  <c r="D22" i="13" s="1"/>
  <c r="B10" i="13"/>
  <c r="B9" i="13"/>
  <c r="B8" i="13"/>
  <c r="B7" i="13"/>
  <c r="B6" i="13"/>
  <c r="B5" i="13"/>
  <c r="B4" i="13"/>
  <c r="B3" i="13"/>
  <c r="D12" i="11"/>
  <c r="B22" i="11"/>
  <c r="G10" i="11"/>
  <c r="D3" i="11" s="1"/>
  <c r="D6" i="13" l="1"/>
  <c r="D17" i="13"/>
  <c r="D12" i="13"/>
  <c r="D15" i="13"/>
  <c r="D11" i="13"/>
  <c r="D13" i="13"/>
  <c r="D18" i="13"/>
  <c r="D3" i="13"/>
  <c r="D4" i="13"/>
  <c r="D14" i="13"/>
  <c r="D5" i="13"/>
  <c r="D7" i="13"/>
  <c r="D8" i="13"/>
  <c r="D19" i="13"/>
  <c r="D9" i="13"/>
  <c r="D20" i="13"/>
  <c r="D10" i="13"/>
  <c r="D21" i="13"/>
  <c r="D16" i="13"/>
  <c r="D22" i="11"/>
  <c r="D21" i="11"/>
  <c r="D8" i="11"/>
  <c r="D7" i="11"/>
  <c r="D18" i="11"/>
  <c r="D17" i="11"/>
  <c r="D5" i="11"/>
  <c r="D14" i="11"/>
  <c r="D10" i="11"/>
  <c r="D4" i="11"/>
  <c r="D13" i="11"/>
  <c r="D11" i="11"/>
  <c r="D9" i="11"/>
  <c r="D20" i="11"/>
  <c r="D19" i="11"/>
  <c r="D6" i="11"/>
  <c r="D16" i="11"/>
  <c r="D15" i="11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3" i="10"/>
  <c r="M5" i="12"/>
  <c r="M3" i="12" s="1"/>
  <c r="O5" i="12"/>
  <c r="H3" i="12" l="1" a="1"/>
  <c r="H3" i="12" s="1"/>
  <c r="R2" i="12" s="1"/>
  <c r="R5" i="12" s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3" i="1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3" i="10"/>
  <c r="I4" i="10" l="1"/>
  <c r="H4" i="10"/>
  <c r="L4" i="10" s="1"/>
  <c r="H18" i="10"/>
  <c r="L18" i="10" s="1"/>
  <c r="I18" i="10"/>
  <c r="H5" i="10"/>
  <c r="L5" i="10" s="1"/>
  <c r="I5" i="10"/>
  <c r="H15" i="10"/>
  <c r="L15" i="10" s="1"/>
  <c r="I15" i="10"/>
  <c r="H10" i="10"/>
  <c r="L10" i="10" s="1"/>
  <c r="I10" i="10"/>
  <c r="I17" i="10"/>
  <c r="H17" i="10"/>
  <c r="L17" i="10" s="1"/>
  <c r="H12" i="10"/>
  <c r="L12" i="10" s="1"/>
  <c r="I12" i="10"/>
  <c r="H3" i="10"/>
  <c r="H9" i="10"/>
  <c r="L9" i="10" s="1"/>
  <c r="I9" i="10"/>
  <c r="I20" i="10"/>
  <c r="H20" i="10"/>
  <c r="L20" i="10" s="1"/>
  <c r="H8" i="10"/>
  <c r="L8" i="10" s="1"/>
  <c r="I8" i="10"/>
  <c r="H6" i="10"/>
  <c r="L6" i="10" s="1"/>
  <c r="I6" i="10"/>
  <c r="I16" i="10"/>
  <c r="H16" i="10"/>
  <c r="L16" i="10" s="1"/>
  <c r="H14" i="10"/>
  <c r="L14" i="10" s="1"/>
  <c r="I14" i="10"/>
  <c r="I13" i="10"/>
  <c r="H13" i="10"/>
  <c r="L13" i="10" s="1"/>
  <c r="I11" i="10"/>
  <c r="H11" i="10"/>
  <c r="L11" i="10" s="1"/>
  <c r="H21" i="10"/>
  <c r="L21" i="10" s="1"/>
  <c r="I21" i="10"/>
  <c r="I19" i="10"/>
  <c r="H19" i="10"/>
  <c r="L19" i="10" s="1"/>
  <c r="I7" i="10"/>
  <c r="H7" i="10"/>
  <c r="L7" i="10" s="1"/>
  <c r="I3" i="12"/>
  <c r="D4" i="12" s="1"/>
  <c r="E4" i="12" s="1"/>
  <c r="I5" i="12"/>
  <c r="H5" i="12"/>
  <c r="I4" i="12"/>
  <c r="H4" i="12"/>
  <c r="AA41" i="10" l="1"/>
  <c r="D12" i="12"/>
  <c r="E12" i="12" s="1"/>
  <c r="D8" i="12"/>
  <c r="E8" i="12" s="1"/>
  <c r="D9" i="12"/>
  <c r="E9" i="12" s="1"/>
  <c r="D2" i="12"/>
  <c r="D7" i="12"/>
  <c r="E7" i="12" s="1"/>
  <c r="D11" i="12"/>
  <c r="E11" i="12" s="1"/>
  <c r="D3" i="12"/>
  <c r="E3" i="12" s="1"/>
  <c r="D10" i="12"/>
  <c r="E10" i="12" s="1"/>
  <c r="D5" i="12"/>
  <c r="E5" i="12" s="1"/>
  <c r="D6" i="12"/>
  <c r="E6" i="12" s="1"/>
  <c r="M4" i="12" l="1"/>
  <c r="O4" i="12"/>
  <c r="R3" i="12" l="1"/>
  <c r="R4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<sst xmlns="http://schemas.openxmlformats.org/spreadsheetml/2006/main" count="61" uniqueCount="48">
  <si>
    <t>Sem Analisador</t>
  </si>
  <si>
    <t xml:space="preserve"> θ P (rad)</t>
  </si>
  <si>
    <t>VPP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</si>
  <si>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P</t>
    </r>
  </si>
  <si>
    <t>Polarizador na  θP max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</si>
  <si>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A</t>
    </r>
  </si>
  <si>
    <t xml:space="preserve"> θ A (rad)</t>
  </si>
  <si>
    <t>Lâmina Anisotrópica</t>
  </si>
  <si>
    <t>Z</t>
  </si>
  <si>
    <t>ajuste</t>
  </si>
  <si>
    <t>Resíduos</t>
  </si>
  <si>
    <t>fase</t>
  </si>
  <si>
    <t>m</t>
  </si>
  <si>
    <t>u(m)</t>
  </si>
  <si>
    <t>r^2</t>
  </si>
  <si>
    <t>b</t>
  </si>
  <si>
    <t>u(b)</t>
  </si>
  <si>
    <t>sy</t>
  </si>
  <si>
    <t>Regressão Linear</t>
  </si>
  <si>
    <t>c</t>
  </si>
  <si>
    <t>fm</t>
  </si>
  <si>
    <t>T(fm-fr)</t>
  </si>
  <si>
    <t>fm-fr</t>
  </si>
  <si>
    <t>fr</t>
  </si>
  <si>
    <t>u(fm)</t>
  </si>
  <si>
    <t>u(fm-fr)</t>
  </si>
  <si>
    <t>u(T(fm-fr))</t>
  </si>
  <si>
    <t>u(fr)</t>
  </si>
  <si>
    <t>u(c)</t>
  </si>
  <si>
    <t>u(c) (%)</t>
  </si>
  <si>
    <t>erro %</t>
  </si>
  <si>
    <t>c ref</t>
  </si>
  <si>
    <t>Δt osc</t>
  </si>
  <si>
    <t>Valores q registamos é o valor que diz na escala do analisador. Maximo ocorre para  θ = 50º</t>
  </si>
  <si>
    <t>normal</t>
  </si>
  <si>
    <t>Registamos valores  "corretos" de theta. -40º excel = 90 º escala; 45º excel = 5º escala</t>
  </si>
  <si>
    <t>Elipse</t>
  </si>
  <si>
    <t>beta</t>
  </si>
  <si>
    <t>beta (rad)</t>
  </si>
  <si>
    <r>
      <t>P</t>
    </r>
    <r>
      <rPr>
        <vertAlign val="subscript"/>
        <sz val="11"/>
        <color theme="1"/>
        <rFont val="Calibri"/>
        <family val="2"/>
        <scheme val="minor"/>
      </rPr>
      <t>A</t>
    </r>
  </si>
  <si>
    <t>residuos</t>
  </si>
  <si>
    <r>
      <t>cos</t>
    </r>
    <r>
      <rPr>
        <vertAlign val="superscript"/>
        <sz val="11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(Δθ)</t>
    </r>
  </si>
  <si>
    <t>Correção de 5º para a esquerda</t>
  </si>
  <si>
    <t>Grau Polarização</t>
  </si>
  <si>
    <t>r2 entre experimental e teórico</t>
  </si>
  <si>
    <t xml:space="preserve">Δθ </t>
  </si>
  <si>
    <t>c correção</t>
  </si>
  <si>
    <r>
      <t>cos</t>
    </r>
    <r>
      <rPr>
        <vertAlign val="superscript"/>
        <sz val="8"/>
        <color rgb="FF202122"/>
        <rFont val="Arial"/>
        <family val="2"/>
      </rPr>
      <t>2</t>
    </r>
    <r>
      <rPr>
        <sz val="8"/>
        <color rgb="FF202122"/>
        <rFont val="Arial"/>
        <family val="2"/>
      </rPr>
      <t>(Δθ) c correção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</si>
</sst>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rgb="FF202122"/>
      <name val="Arial"/>
      <family val="2"/>
    </font>
    <font>
      <sz val="10"/>
      <color theme="1"/>
      <name val="Calibri"/>
      <family val="2"/>
      <scheme val="minor"/>
    </font>
    <font>
      <sz val="9"/>
      <color rgb="FF202122"/>
      <name val="Arial"/>
      <family val="2"/>
    </font>
    <font>
      <sz val="8"/>
      <color rgb="FF202122"/>
      <name val="Arial"/>
      <family val="2"/>
    </font>
    <font>
      <vertAlign val="superscript"/>
      <sz val="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7" fontId="0" fillId="0" borderId="3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Polarização!$D$3:$D$41</c:f>
              <c:numCache>
                <c:formatCode>General</c:formatCode>
                <c:ptCount val="39"/>
                <c:pt idx="0">
                  <c:v>0.69747899159663873</c:v>
                </c:pt>
                <c:pt idx="1">
                  <c:v>0.74789915966386555</c:v>
                </c:pt>
                <c:pt idx="2">
                  <c:v>0.80882352941176472</c:v>
                </c:pt>
                <c:pt idx="3">
                  <c:v>0.86554621848739499</c:v>
                </c:pt>
                <c:pt idx="4">
                  <c:v>0.90756302521008403</c:v>
                </c:pt>
                <c:pt idx="5">
                  <c:v>0.94117647058823517</c:v>
                </c:pt>
                <c:pt idx="6">
                  <c:v>0.96638655462184875</c:v>
                </c:pt>
                <c:pt idx="7">
                  <c:v>0.98739495798319321</c:v>
                </c:pt>
                <c:pt idx="8">
                  <c:v>1</c:v>
                </c:pt>
                <c:pt idx="9">
                  <c:v>0.99159663865546221</c:v>
                </c:pt>
                <c:pt idx="10">
                  <c:v>0.99159663865546221</c:v>
                </c:pt>
                <c:pt idx="11">
                  <c:v>0.97058823529411764</c:v>
                </c:pt>
                <c:pt idx="12">
                  <c:v>0.9243697478991596</c:v>
                </c:pt>
                <c:pt idx="13">
                  <c:v>0.88235294117647056</c:v>
                </c:pt>
                <c:pt idx="14">
                  <c:v>0.83193277310924374</c:v>
                </c:pt>
                <c:pt idx="15">
                  <c:v>0.77310924369747891</c:v>
                </c:pt>
                <c:pt idx="16">
                  <c:v>0.69747899159663873</c:v>
                </c:pt>
                <c:pt idx="17">
                  <c:v>0.63025210084033612</c:v>
                </c:pt>
                <c:pt idx="18">
                  <c:v>0.5714285714285714</c:v>
                </c:pt>
                <c:pt idx="19">
                  <c:v>0.50420168067226889</c:v>
                </c:pt>
                <c:pt idx="20">
                  <c:v>0.45378151260504201</c:v>
                </c:pt>
                <c:pt idx="21">
                  <c:v>0.37815126050420167</c:v>
                </c:pt>
                <c:pt idx="22">
                  <c:v>0.34453781512605036</c:v>
                </c:pt>
                <c:pt idx="23">
                  <c:v>0.31932773109243695</c:v>
                </c:pt>
                <c:pt idx="24">
                  <c:v>0.29831932773109243</c:v>
                </c:pt>
                <c:pt idx="25">
                  <c:v>0.2857142857142857</c:v>
                </c:pt>
                <c:pt idx="26">
                  <c:v>0.2857142857142857</c:v>
                </c:pt>
                <c:pt idx="27">
                  <c:v>0.2857142857142857</c:v>
                </c:pt>
                <c:pt idx="28">
                  <c:v>0.29831932773109243</c:v>
                </c:pt>
                <c:pt idx="29">
                  <c:v>0.31092436974789917</c:v>
                </c:pt>
                <c:pt idx="30">
                  <c:v>0.34453781512605036</c:v>
                </c:pt>
                <c:pt idx="31">
                  <c:v>0.38655462184873945</c:v>
                </c:pt>
                <c:pt idx="32">
                  <c:v>0.43697478991596639</c:v>
                </c:pt>
                <c:pt idx="33">
                  <c:v>0.5</c:v>
                </c:pt>
                <c:pt idx="34">
                  <c:v>0.55462184873949572</c:v>
                </c:pt>
                <c:pt idx="35">
                  <c:v>0.60504201680672265</c:v>
                </c:pt>
                <c:pt idx="36">
                  <c:v>0.67226890756302515</c:v>
                </c:pt>
                <c:pt idx="37">
                  <c:v>0.72689075630252098</c:v>
                </c:pt>
                <c:pt idx="38">
                  <c:v>0.78991596638655459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48AA-B771-7A9A3F45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 (Volts)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 (55</a:t>
            </a:r>
            <a:r>
              <a:rPr lang="pt-PT" sz="1400" b="0" i="0" u="none" strike="noStrike" baseline="0">
                <a:effectLst/>
              </a:rPr>
              <a:t>°</a:t>
            </a:r>
            <a:r>
              <a:rPr lang="en-US"/>
              <a:t>) e Analisador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310-A89B-2B59F4F9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Lei de Malus</a:t>
            </a:r>
            <a:r>
              <a:rPr lang="pt-PT" baseline="0"/>
              <a:t> - </a:t>
            </a:r>
            <a:r>
              <a:rPr lang="pt-PT"/>
              <a:t>teórico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2B2-A917-B1D84562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sem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teorico</c:v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5"/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7-4B6C-9914-6145C7FE05D2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E7-4B6C-9914-6145C7FE0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30026333845198816"/>
          <c:y val="0.20352799650043746"/>
          <c:w val="0.23228302893673561"/>
          <c:h val="0.1691968503937007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com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marker>
            <c:symbol val="circle"/>
            <c:size val="5"/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Polarização!$M$3:$M$21</c:f>
              <c:numCache>
                <c:formatCode>0.000</c:formatCode>
                <c:ptCount val="19"/>
                <c:pt idx="0">
                  <c:v>0.58682408883346515</c:v>
                </c:pt>
                <c:pt idx="1">
                  <c:v>0.75000000000000011</c:v>
                </c:pt>
                <c:pt idx="2">
                  <c:v>0.88302222155948906</c:v>
                </c:pt>
                <c:pt idx="3">
                  <c:v>0.9698463103929541</c:v>
                </c:pt>
                <c:pt idx="4">
                  <c:v>1</c:v>
                </c:pt>
                <c:pt idx="5">
                  <c:v>0.9698463103929541</c:v>
                </c:pt>
                <c:pt idx="6">
                  <c:v>0.88302222155948884</c:v>
                </c:pt>
                <c:pt idx="7">
                  <c:v>0.74999999999999989</c:v>
                </c:pt>
                <c:pt idx="8">
                  <c:v>0.58682408883346515</c:v>
                </c:pt>
                <c:pt idx="9">
                  <c:v>0.41317591116653485</c:v>
                </c:pt>
                <c:pt idx="10">
                  <c:v>0.25000000000000011</c:v>
                </c:pt>
                <c:pt idx="11">
                  <c:v>0.11697777844051105</c:v>
                </c:pt>
                <c:pt idx="12">
                  <c:v>3.0153689607045831E-2</c:v>
                </c:pt>
                <c:pt idx="13">
                  <c:v>3.7524718414124473E-33</c:v>
                </c:pt>
                <c:pt idx="14">
                  <c:v>3.0153689607045793E-2</c:v>
                </c:pt>
                <c:pt idx="15">
                  <c:v>0.11697777844051097</c:v>
                </c:pt>
                <c:pt idx="16">
                  <c:v>0.24999999999999978</c:v>
                </c:pt>
                <c:pt idx="17">
                  <c:v>0.41317591116653485</c:v>
                </c:pt>
                <c:pt idx="18">
                  <c:v>0.58682408883346493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6-4C07-A133-F1C584541EF3}"/>
            </c:ext>
          </c:extLst>
        </c:ser>
        <c:ser>
          <c:idx val="0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6-4C07-A133-F1C58454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30026333845198816"/>
          <c:y val="0.20352799650043746"/>
          <c:w val="0.23228302893673561"/>
          <c:h val="0.1674343832020997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(83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E-4A35-B8CF-F9BBCF340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1.2347357813929456</c:v>
                </c:pt>
                <c:pt idx="1">
                  <c:v>1.5425824844015315</c:v>
                </c:pt>
                <c:pt idx="2">
                  <c:v>1.7849857321266633</c:v>
                </c:pt>
                <c:pt idx="3">
                  <c:v>1.9327081154017673</c:v>
                </c:pt>
                <c:pt idx="4">
                  <c:v>1.9679321346536807</c:v>
                </c:pt>
                <c:pt idx="5">
                  <c:v>1.886409253309465</c:v>
                </c:pt>
                <c:pt idx="6">
                  <c:v>1.6979723340088217</c:v>
                </c:pt>
                <c:pt idx="7">
                  <c:v>1.4253496502521492</c:v>
                </c:pt>
                <c:pt idx="8">
                  <c:v>1.1014235211828014</c:v>
                </c:pt>
                <c:pt idx="9">
                  <c:v>0.76526421860705485</c:v>
                </c:pt>
                <c:pt idx="10">
                  <c:v>0.4574175155984686</c:v>
                </c:pt>
                <c:pt idx="11">
                  <c:v>0.21501426787333663</c:v>
                </c:pt>
                <c:pt idx="12">
                  <c:v>6.7291884598232793E-2</c:v>
                </c:pt>
                <c:pt idx="13">
                  <c:v>3.2067865346319196E-2</c:v>
                </c:pt>
                <c:pt idx="14">
                  <c:v>0.11359074669053505</c:v>
                </c:pt>
                <c:pt idx="15">
                  <c:v>0.30202766599117831</c:v>
                </c:pt>
                <c:pt idx="16">
                  <c:v>0.57465034974785045</c:v>
                </c:pt>
                <c:pt idx="17">
                  <c:v>0.8985764788171986</c:v>
                </c:pt>
                <c:pt idx="18">
                  <c:v>1.2347357813929452</c:v>
                </c:pt>
                <c:pt idx="19">
                  <c:v>1.5425824844015319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B-4C1C-8937-91CB2AEB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48923659222"/>
          <c:y val="0.15595555555555554"/>
          <c:w val="0.83274937199373689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06-4EF4-8907-91D097ABF7CF}"/>
            </c:ext>
          </c:extLst>
        </c:ser>
        <c:ser>
          <c:idx val="0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1.2347357813929456</c:v>
                </c:pt>
                <c:pt idx="1">
                  <c:v>1.5425824844015315</c:v>
                </c:pt>
                <c:pt idx="2">
                  <c:v>1.7849857321266633</c:v>
                </c:pt>
                <c:pt idx="3">
                  <c:v>1.9327081154017673</c:v>
                </c:pt>
                <c:pt idx="4">
                  <c:v>1.9679321346536807</c:v>
                </c:pt>
                <c:pt idx="5">
                  <c:v>1.886409253309465</c:v>
                </c:pt>
                <c:pt idx="6">
                  <c:v>1.6979723340088217</c:v>
                </c:pt>
                <c:pt idx="7">
                  <c:v>1.4253496502521492</c:v>
                </c:pt>
                <c:pt idx="8">
                  <c:v>1.1014235211828014</c:v>
                </c:pt>
                <c:pt idx="9">
                  <c:v>0.76526421860705485</c:v>
                </c:pt>
                <c:pt idx="10">
                  <c:v>0.4574175155984686</c:v>
                </c:pt>
                <c:pt idx="11">
                  <c:v>0.21501426787333663</c:v>
                </c:pt>
                <c:pt idx="12">
                  <c:v>6.7291884598232793E-2</c:v>
                </c:pt>
                <c:pt idx="13">
                  <c:v>3.2067865346319196E-2</c:v>
                </c:pt>
                <c:pt idx="14">
                  <c:v>0.11359074669053505</c:v>
                </c:pt>
                <c:pt idx="15">
                  <c:v>0.30202766599117831</c:v>
                </c:pt>
                <c:pt idx="16">
                  <c:v>0.57465034974785045</c:v>
                </c:pt>
                <c:pt idx="17">
                  <c:v>0.8985764788171986</c:v>
                </c:pt>
                <c:pt idx="18">
                  <c:v>1.2347357813929452</c:v>
                </c:pt>
                <c:pt idx="19">
                  <c:v>1.5425824844015319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06-4EF4-8907-91D097AB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72106383697732"/>
          <c:y val="0.60649798775153108"/>
          <c:w val="9.1915559911234276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Polarizador(55º)</a:t>
            </a:r>
            <a:r>
              <a:rPr lang="en-US" baseline="0"/>
              <a:t>, Analisador e Lâmina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71453031889"/>
          <c:y val="0.16484444444444443"/>
          <c:w val="0.82380926633097895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C-4D18-B054-606664F5DB65}"/>
            </c:ext>
          </c:extLst>
        </c:ser>
        <c:ser>
          <c:idx val="2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C-4D18-B054-606664F5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100"/>
        <c:crossBetween val="midCat"/>
      </c:valAx>
    </c:plotArea>
    <c:legend>
      <c:legendPos val="r"/>
      <c:layout>
        <c:manualLayout>
          <c:xMode val="edge"/>
          <c:yMode val="edge"/>
          <c:x val="0.8422761425208114"/>
          <c:y val="0.61983132108486449"/>
          <c:w val="9.4776790240275757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(43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7-4C12-8A2E-9A82B2B66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5-4AA2-88FD-A20699D7E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</a:t>
            </a:r>
            <a:r>
              <a:rPr lang="pt-PT" baseline="0"/>
              <a:t> ??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07070843612359"/>
          <c:y val="0.16484444444444443"/>
          <c:w val="0.76026629718495486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Luz!$D$2:$D$12</c:f>
              <c:numCache>
                <c:formatCode>General</c:formatCode>
                <c:ptCount val="11"/>
                <c:pt idx="0">
                  <c:v>1.5000000000000068E-8</c:v>
                </c:pt>
                <c:pt idx="1">
                  <c:v>3.6854545454545462E-7</c:v>
                </c:pt>
                <c:pt idx="2">
                  <c:v>7.2209090909090918E-7</c:v>
                </c:pt>
                <c:pt idx="3">
                  <c:v>1.0756363636363636E-6</c:v>
                </c:pt>
                <c:pt idx="4">
                  <c:v>1.4291818181818183E-6</c:v>
                </c:pt>
                <c:pt idx="5">
                  <c:v>1.7827272727272728E-6</c:v>
                </c:pt>
                <c:pt idx="6">
                  <c:v>2.1362727272727269E-6</c:v>
                </c:pt>
                <c:pt idx="7">
                  <c:v>2.4898181818181814E-6</c:v>
                </c:pt>
                <c:pt idx="8">
                  <c:v>2.8433636363636367E-6</c:v>
                </c:pt>
                <c:pt idx="9">
                  <c:v>3.1969090909090912E-6</c:v>
                </c:pt>
                <c:pt idx="10">
                  <c:v>3.5504545454545457E-6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495-92B0-6D7DED1EC39F}"/>
            </c:ext>
          </c:extLst>
        </c:ser>
        <c:ser>
          <c:idx val="1"/>
          <c:order val="1"/>
          <c:tx>
            <c:v>grafico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Luz!$B$2:$B$12</c:f>
              <c:numCache>
                <c:formatCode>0.00E+00</c:formatCode>
                <c:ptCount val="11"/>
                <c:pt idx="0">
                  <c:v>2E-8</c:v>
                </c:pt>
                <c:pt idx="1">
                  <c:v>3.8000000000000001E-7</c:v>
                </c:pt>
                <c:pt idx="2">
                  <c:v>7.4000000000000001E-7</c:v>
                </c:pt>
                <c:pt idx="3">
                  <c:v>1.1200000000000001E-6</c:v>
                </c:pt>
                <c:pt idx="4">
                  <c:v>1.35E-6</c:v>
                </c:pt>
                <c:pt idx="5">
                  <c:v>1.7400000000000001E-6</c:v>
                </c:pt>
                <c:pt idx="6">
                  <c:v>2.1299999999999999E-6</c:v>
                </c:pt>
                <c:pt idx="7">
                  <c:v>2.5799999999999999E-6</c:v>
                </c:pt>
                <c:pt idx="8">
                  <c:v>2.7499999999999999E-6</c:v>
                </c:pt>
                <c:pt idx="9">
                  <c:v>3.2200000000000001E-6</c:v>
                </c:pt>
                <c:pt idx="10">
                  <c:v>3.58E-6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1-4495-92B0-6D7DED1E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t osc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8334854065988"/>
          <c:y val="0.64297707786526681"/>
          <c:w val="0.15642283844954163"/>
          <c:h val="0.1509064888015758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Luz!$E$2:$E$12</c:f>
              <c:numCache>
                <c:formatCode>General</c:formatCode>
                <c:ptCount val="11"/>
                <c:pt idx="0" formatCode="0.00E+00">
                  <c:v>4.9999999999999323E-9</c:v>
                </c:pt>
                <c:pt idx="1">
                  <c:v>1.1454545454545391E-8</c:v>
                </c:pt>
                <c:pt idx="2">
                  <c:v>1.790909090909083E-8</c:v>
                </c:pt>
                <c:pt idx="3">
                  <c:v>4.4363636363636501E-8</c:v>
                </c:pt>
                <c:pt idx="4">
                  <c:v>-7.9181818181818298E-8</c:v>
                </c:pt>
                <c:pt idx="5">
                  <c:v>-4.2727272727272722E-8</c:v>
                </c:pt>
                <c:pt idx="6">
                  <c:v>-6.2727272727269355E-9</c:v>
                </c:pt>
                <c:pt idx="7">
                  <c:v>9.0181818181818489E-8</c:v>
                </c:pt>
                <c:pt idx="8">
                  <c:v>-9.3363636363636794E-8</c:v>
                </c:pt>
                <c:pt idx="9">
                  <c:v>2.3090909090908862E-8</c:v>
                </c:pt>
                <c:pt idx="10">
                  <c:v>2.9545454545454301E-8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0-4125-ABAF-D95F7A10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At val="-1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osc  </a:t>
                </a:r>
                <a:r>
                  <a:rPr lang="pt-PT"/>
                  <a:t>- ajuste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67871988104492"/>
          <c:y val="0.16484444444444443"/>
          <c:w val="0.83465828574003342"/>
          <c:h val="0.67336307961504815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Luz!$C$25:$C$35</c:f>
              <c:numCache>
                <c:formatCode>General</c:formatCode>
                <c:ptCount val="11"/>
                <c:pt idx="0">
                  <c:v>0</c:v>
                </c:pt>
                <c:pt idx="1">
                  <c:v>13.966363636363637</c:v>
                </c:pt>
                <c:pt idx="2">
                  <c:v>27.932727272727274</c:v>
                </c:pt>
                <c:pt idx="3">
                  <c:v>41.899090909090908</c:v>
                </c:pt>
                <c:pt idx="4">
                  <c:v>55.865454545454547</c:v>
                </c:pt>
                <c:pt idx="5">
                  <c:v>69.831818181818178</c:v>
                </c:pt>
                <c:pt idx="6">
                  <c:v>83.798181818181817</c:v>
                </c:pt>
                <c:pt idx="7">
                  <c:v>97.764545454545441</c:v>
                </c:pt>
                <c:pt idx="8">
                  <c:v>111.73090909090909</c:v>
                </c:pt>
                <c:pt idx="9">
                  <c:v>125.69727272727272</c:v>
                </c:pt>
                <c:pt idx="10">
                  <c:v>139.66363636363636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5-4187-9733-893DDD845D0E}"/>
            </c:ext>
          </c:extLst>
        </c:ser>
        <c:ser>
          <c:idx val="1"/>
          <c:order val="1"/>
          <c:tx>
            <c:v>Valores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Luz!$C$2:$C$12</c:f>
              <c:numCache>
                <c:formatCode>General</c:formatCode>
                <c:ptCount val="11"/>
                <c:pt idx="0">
                  <c:v>0.7</c:v>
                </c:pt>
                <c:pt idx="1">
                  <c:v>14.9</c:v>
                </c:pt>
                <c:pt idx="2">
                  <c:v>28.2</c:v>
                </c:pt>
                <c:pt idx="3">
                  <c:v>40</c:v>
                </c:pt>
                <c:pt idx="4">
                  <c:v>53</c:v>
                </c:pt>
                <c:pt idx="5">
                  <c:v>72</c:v>
                </c:pt>
                <c:pt idx="6">
                  <c:v>81</c:v>
                </c:pt>
                <c:pt idx="7">
                  <c:v>99</c:v>
                </c:pt>
                <c:pt idx="8">
                  <c:v>112</c:v>
                </c:pt>
                <c:pt idx="9">
                  <c:v>128</c:v>
                </c:pt>
                <c:pt idx="10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5-4187-9733-893DDD84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91073862548297"/>
          <c:y val="0.6740881889763779"/>
          <c:w val="0.31772588512272876"/>
          <c:h val="0.1500010498687664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Luz!$F$2:$F$12</c:f>
              <c:numCache>
                <c:formatCode>General</c:formatCode>
                <c:ptCount val="11"/>
                <c:pt idx="0">
                  <c:v>0.7</c:v>
                </c:pt>
                <c:pt idx="1">
                  <c:v>0.9336363636363636</c:v>
                </c:pt>
                <c:pt idx="2">
                  <c:v>0.26727272727272577</c:v>
                </c:pt>
                <c:pt idx="3">
                  <c:v>-1.8990909090909085</c:v>
                </c:pt>
                <c:pt idx="4">
                  <c:v>-2.865454545454547</c:v>
                </c:pt>
                <c:pt idx="5">
                  <c:v>2.1681818181818215</c:v>
                </c:pt>
                <c:pt idx="6">
                  <c:v>-2.798181818181817</c:v>
                </c:pt>
                <c:pt idx="7">
                  <c:v>1.2354545454545587</c:v>
                </c:pt>
                <c:pt idx="8">
                  <c:v>0.26909090909090594</c:v>
                </c:pt>
                <c:pt idx="9">
                  <c:v>2.3027272727272816</c:v>
                </c:pt>
                <c:pt idx="10">
                  <c:v>-1.6636363636363569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1-4B51-9AC7-2F678E14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At val="-10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fase</a:t>
                </a:r>
                <a:r>
                  <a:rPr lang="pt-PT"/>
                  <a:t>- ajuste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0</xdr:row>
      <xdr:rowOff>133350</xdr:rowOff>
    </xdr:from>
    <xdr:to>
      <xdr:col>22</xdr:col>
      <xdr:colOff>519525</xdr:colOff>
      <xdr:row>15</xdr:row>
      <xdr:rowOff>155850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75D4-8B7E-5747-6C04-C146F20DC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329565</xdr:colOff>
      <xdr:row>16</xdr:row>
      <xdr:rowOff>32385</xdr:rowOff>
    </xdr:from>
    <xdr:to>
      <xdr:col>23</xdr:col>
      <xdr:colOff>43815</xdr:colOff>
      <xdr:row>31</xdr:row>
      <xdr:rowOff>32385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89FB2-0342-483B-BB6B-1785B2BAB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15240</xdr:colOff>
      <xdr:row>16</xdr:row>
      <xdr:rowOff>15240</xdr:rowOff>
    </xdr:from>
    <xdr:to>
      <xdr:col>31</xdr:col>
      <xdr:colOff>339090</xdr:colOff>
      <xdr:row>31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F10C70-7FBA-4411-9B6C-24AED038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23</xdr:col>
      <xdr:colOff>323850</xdr:colOff>
      <xdr:row>48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D267D-6E42-4BB6-9A65-1E86D9180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50</xdr:row>
      <xdr:rowOff>0</xdr:rowOff>
    </xdr:from>
    <xdr:to>
      <xdr:col>23</xdr:col>
      <xdr:colOff>323850</xdr:colOff>
      <xdr:row>65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10776F-32D8-4A96-8B9D-7DA6257F2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156210</xdr:rowOff>
    </xdr:from>
    <xdr:to>
      <xdr:col>16</xdr:col>
      <xdr:colOff>304800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A31B6-8375-B3B0-EA35-0A413412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581025</xdr:colOff>
      <xdr:row>17</xdr:row>
      <xdr:rowOff>19050</xdr:rowOff>
    </xdr:from>
    <xdr:to>
      <xdr:col>16</xdr:col>
      <xdr:colOff>295275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BCBFE-85D0-4549-B9D4-4A54D2C7E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16</xdr:row>
      <xdr:rowOff>114300</xdr:rowOff>
    </xdr:from>
    <xdr:to>
      <xdr:col>15</xdr:col>
      <xdr:colOff>361950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D3FA03-40D3-4867-906C-21759C28A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17</xdr:row>
      <xdr:rowOff>95250</xdr:rowOff>
    </xdr:from>
    <xdr:to>
      <xdr:col>25</xdr:col>
      <xdr:colOff>400050</xdr:colOff>
      <xdr:row>32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1C3870-7866-4DC2-87E4-3895C532C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504825</xdr:colOff>
      <xdr:row>0</xdr:row>
      <xdr:rowOff>76200</xdr:rowOff>
    </xdr:from>
    <xdr:to>
      <xdr:col>15</xdr:col>
      <xdr:colOff>219075</xdr:colOff>
      <xdr:row>15</xdr:row>
      <xdr:rowOff>114300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4E2151F-8F62-45EB-84E4-800376922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1</xdr:row>
      <xdr:rowOff>28575</xdr:rowOff>
    </xdr:from>
    <xdr:to>
      <xdr:col>25</xdr:col>
      <xdr:colOff>314325</xdr:colOff>
      <xdr:row>16</xdr:row>
      <xdr:rowOff>28575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B01674AA-839E-4764-BBC5-446B94508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207645</xdr:colOff>
      <xdr:row>6</xdr:row>
      <xdr:rowOff>7620</xdr:rowOff>
    </xdr:from>
    <xdr:to>
      <xdr:col>13</xdr:col>
      <xdr:colOff>542925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4EBA2-DD31-6361-1BD9-6F2AA50D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6</xdr:row>
      <xdr:rowOff>0</xdr:rowOff>
    </xdr:from>
    <xdr:to>
      <xdr:col>22</xdr:col>
      <xdr:colOff>144780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D59E8-BE3E-4B70-9255-5D26F4F8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594360</xdr:colOff>
      <xdr:row>1</xdr:row>
      <xdr:rowOff>7620</xdr:rowOff>
    </xdr:from>
    <xdr:to>
      <xdr:col>24</xdr:col>
      <xdr:colOff>23022</xdr:colOff>
      <xdr:row>4</xdr:row>
      <xdr:rowOff>22909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20430-FC2B-C109-CF6C-752AC551F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0" y="190500"/>
          <a:ext cx="1867062" cy="563929"/>
        </a:xfrm>
        <a:prstGeom prst="rect">
          <a:avLst/>
        </a:prstGeom>
      </xdr:spPr>
    </xdr:pic>
    <xdr:clientData/>
  </xdr:twoCellAnchor>
  <xdr:twoCellAnchor>
    <xdr:from>
      <xdr:col>6</xdr:col>
      <xdr:colOff>161925</xdr:colOff>
      <xdr:row>22</xdr:row>
      <xdr:rowOff>133350</xdr:rowOff>
    </xdr:from>
    <xdr:to>
      <xdr:col>13</xdr:col>
      <xdr:colOff>466725</xdr:colOff>
      <xdr:row>37</xdr:row>
      <xdr:rowOff>133350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574DCD-B730-49E2-B4ED-4A08D0BD6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23</xdr:col>
      <xdr:colOff>144780</xdr:colOff>
      <xdr:row>37</xdr:row>
      <xdr:rowOff>0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77578F83-B316-4D7A-9C17-629D5DA97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681-8152-40A3-AC76-807F44F66683}">
  <dimension ref="A1:AA59"/>
  <sheetViews>
    <sheetView tabSelected="1" zoomScale="80" zoomScaleNormal="80" workbookViewId="0">
      <selection activeCell="L30" sqref="L30"/>
    </sheetView>
  </sheetViews>
  <sheetFormatPr defaultColWidth="8.88671875" defaultRowHeight="14.4" x14ac:dyDescent="0.3"/>
  <cols>
    <col min="1" max="10" width="8.88671875" style="1"/>
    <col min="11" max="11" width="9.44140625" style="1" bestFit="1" customWidth="1"/>
    <col min="12" max="12" width="12.109375" style="1" bestFit="1" customWidth="1"/>
    <col min="13" max="13" width="12.109375" style="1" customWidth="1"/>
    <col min="14" max="16384" width="8.88671875" style="1"/>
  </cols>
  <sheetData>
    <row r="1" spans="1:15" x14ac:dyDescent="0.3">
      <c r="A1" s="12" t="s">
        <v>0</v>
      </c>
      <c r="B1" s="12"/>
      <c r="C1" s="12"/>
      <c r="D1" s="12"/>
      <c r="F1" s="12" t="s">
        <v>4</v>
      </c>
      <c r="G1" s="12"/>
      <c r="H1" s="12"/>
      <c r="I1" s="12"/>
      <c r="J1" s="12"/>
      <c r="K1" s="12"/>
      <c r="L1" s="12"/>
      <c r="M1" s="12"/>
    </row>
    <row r="2" spans="1:15" ht="16.2" x14ac:dyDescent="0.3">
      <c r="A2" s="3" t="s">
        <v>3</v>
      </c>
      <c r="B2" s="3" t="s">
        <v>1</v>
      </c>
      <c r="C2" s="4" t="s">
        <v>2</v>
      </c>
      <c r="D2" s="4" t="s">
        <v>34</v>
      </c>
      <c r="F2" s="3" t="s">
        <v>5</v>
      </c>
      <c r="G2" s="3" t="s">
        <v>6</v>
      </c>
      <c r="H2" s="3" t="s">
        <v>45</v>
      </c>
      <c r="I2" s="21" t="s">
        <v>46</v>
      </c>
      <c r="J2" s="4" t="s">
        <v>2</v>
      </c>
      <c r="K2" s="3" t="s">
        <v>34</v>
      </c>
      <c r="L2" s="3" t="s">
        <v>41</v>
      </c>
      <c r="M2" s="22" t="s">
        <v>47</v>
      </c>
      <c r="N2" s="11" t="s">
        <v>33</v>
      </c>
      <c r="O2" s="11"/>
    </row>
    <row r="3" spans="1:15" x14ac:dyDescent="0.3">
      <c r="A3" s="2">
        <v>95</v>
      </c>
      <c r="B3" s="2">
        <f>RADIANS(A3)</f>
        <v>1.6580627893946132</v>
      </c>
      <c r="C3" s="2">
        <v>66.400000000000006</v>
      </c>
      <c r="D3" s="2">
        <f>C3/$C$11</f>
        <v>0.69747899159663873</v>
      </c>
      <c r="E3" s="10"/>
      <c r="F3" s="2">
        <v>90</v>
      </c>
      <c r="G3" s="2">
        <f>RADIANS(F3)</f>
        <v>1.5707963267948966</v>
      </c>
      <c r="H3" s="2">
        <f>G3-RADIANS(55)</f>
        <v>0.6108652381980153</v>
      </c>
      <c r="I3" s="2">
        <f>G3-RADIANS(55-5)</f>
        <v>0.69813170079773179</v>
      </c>
      <c r="J3" s="2">
        <v>36</v>
      </c>
      <c r="K3" s="14">
        <f>J3/$J$7</f>
        <v>0.5921052631578948</v>
      </c>
      <c r="L3" s="14">
        <f>COS(H3)^2</f>
        <v>0.67101007166283433</v>
      </c>
      <c r="M3" s="14">
        <f>COS(I3)^2</f>
        <v>0.58682408883346515</v>
      </c>
      <c r="N3" s="11"/>
      <c r="O3" s="11"/>
    </row>
    <row r="4" spans="1:15" x14ac:dyDescent="0.3">
      <c r="A4" s="2">
        <v>90</v>
      </c>
      <c r="B4" s="2">
        <f t="shared" ref="B4:B41" si="0">RADIANS(A4)</f>
        <v>1.5707963267948966</v>
      </c>
      <c r="C4" s="2">
        <v>71.2</v>
      </c>
      <c r="D4" s="2">
        <f t="shared" ref="D4:D41" si="1">C4/$C$11</f>
        <v>0.74789915966386555</v>
      </c>
      <c r="E4" s="10"/>
      <c r="F4" s="2">
        <v>80</v>
      </c>
      <c r="G4" s="2">
        <f>RADIANS(F4)</f>
        <v>1.3962634015954636</v>
      </c>
      <c r="H4" s="2">
        <f t="shared" ref="H4:H21" si="2">G4-RADIANS(55)</f>
        <v>0.43633231299858233</v>
      </c>
      <c r="I4" s="2">
        <f t="shared" ref="I4:I21" si="3">G4-RADIANS(55-5)</f>
        <v>0.52359877559829882</v>
      </c>
      <c r="J4" s="2">
        <v>46.4</v>
      </c>
      <c r="K4" s="14">
        <f t="shared" ref="K4:K21" si="4">J4/$J$7</f>
        <v>0.76315789473684215</v>
      </c>
      <c r="L4" s="14">
        <f t="shared" ref="L4:L21" si="5">COS(H4)^2</f>
        <v>0.82139380484326963</v>
      </c>
      <c r="M4" s="14">
        <f t="shared" ref="M4:M26" si="6">COS(I4)^2</f>
        <v>0.75000000000000011</v>
      </c>
      <c r="N4" s="11"/>
      <c r="O4" s="11"/>
    </row>
    <row r="5" spans="1:15" x14ac:dyDescent="0.3">
      <c r="A5" s="2">
        <v>85</v>
      </c>
      <c r="B5" s="2">
        <f t="shared" si="0"/>
        <v>1.4835298641951802</v>
      </c>
      <c r="C5" s="2">
        <v>77</v>
      </c>
      <c r="D5" s="2">
        <f t="shared" si="1"/>
        <v>0.80882352941176472</v>
      </c>
      <c r="E5" s="10"/>
      <c r="F5" s="2">
        <v>70</v>
      </c>
      <c r="G5" s="2">
        <f>RADIANS(F5)</f>
        <v>1.2217304763960306</v>
      </c>
      <c r="H5" s="2">
        <f t="shared" si="2"/>
        <v>0.26179938779914935</v>
      </c>
      <c r="I5" s="2">
        <f t="shared" si="3"/>
        <v>0.34906585039886584</v>
      </c>
      <c r="J5" s="2">
        <v>53.6</v>
      </c>
      <c r="K5" s="14">
        <f t="shared" si="4"/>
        <v>0.88157894736842113</v>
      </c>
      <c r="L5" s="14">
        <f t="shared" si="5"/>
        <v>0.93301270189221941</v>
      </c>
      <c r="M5" s="14">
        <f t="shared" si="6"/>
        <v>0.88302222155948906</v>
      </c>
      <c r="N5" s="11"/>
      <c r="O5" s="11"/>
    </row>
    <row r="6" spans="1:15" x14ac:dyDescent="0.3">
      <c r="A6" s="2">
        <v>80</v>
      </c>
      <c r="B6" s="2">
        <f t="shared" si="0"/>
        <v>1.3962634015954636</v>
      </c>
      <c r="C6" s="2">
        <v>82.4</v>
      </c>
      <c r="D6" s="2">
        <f t="shared" si="1"/>
        <v>0.86554621848739499</v>
      </c>
      <c r="E6" s="10"/>
      <c r="F6" s="2">
        <v>60</v>
      </c>
      <c r="G6" s="2">
        <f>RADIANS(F6)</f>
        <v>1.0471975511965976</v>
      </c>
      <c r="H6" s="2">
        <f t="shared" si="2"/>
        <v>8.7266462599716377E-2</v>
      </c>
      <c r="I6" s="2">
        <f t="shared" si="3"/>
        <v>0.17453292519943286</v>
      </c>
      <c r="J6" s="2">
        <v>58.8</v>
      </c>
      <c r="K6" s="14">
        <f t="shared" si="4"/>
        <v>0.96710526315789469</v>
      </c>
      <c r="L6" s="14">
        <f t="shared" si="5"/>
        <v>0.99240387650610407</v>
      </c>
      <c r="M6" s="14">
        <f t="shared" si="6"/>
        <v>0.9698463103929541</v>
      </c>
      <c r="N6" s="11"/>
      <c r="O6" s="11"/>
    </row>
    <row r="7" spans="1:15" x14ac:dyDescent="0.3">
      <c r="A7" s="2">
        <v>75</v>
      </c>
      <c r="B7" s="2">
        <f t="shared" si="0"/>
        <v>1.3089969389957472</v>
      </c>
      <c r="C7" s="2">
        <v>86.4</v>
      </c>
      <c r="D7" s="2">
        <f t="shared" si="1"/>
        <v>0.90756302521008403</v>
      </c>
      <c r="E7" s="10"/>
      <c r="F7" s="2">
        <v>50</v>
      </c>
      <c r="G7" s="2">
        <f>RADIANS(F7)</f>
        <v>0.87266462599716477</v>
      </c>
      <c r="H7" s="2">
        <f t="shared" si="2"/>
        <v>-8.7266462599716488E-2</v>
      </c>
      <c r="I7" s="2">
        <f t="shared" si="3"/>
        <v>0</v>
      </c>
      <c r="J7" s="2">
        <v>60.8</v>
      </c>
      <c r="K7" s="14">
        <f t="shared" si="4"/>
        <v>1</v>
      </c>
      <c r="L7" s="14">
        <f t="shared" si="5"/>
        <v>0.99240387650610407</v>
      </c>
      <c r="M7" s="14">
        <f t="shared" si="6"/>
        <v>1</v>
      </c>
    </row>
    <row r="8" spans="1:15" x14ac:dyDescent="0.3">
      <c r="A8" s="2">
        <v>70</v>
      </c>
      <c r="B8" s="2">
        <f t="shared" si="0"/>
        <v>1.2217304763960306</v>
      </c>
      <c r="C8" s="2">
        <v>89.6</v>
      </c>
      <c r="D8" s="2">
        <f t="shared" si="1"/>
        <v>0.94117647058823517</v>
      </c>
      <c r="E8" s="10"/>
      <c r="F8" s="2">
        <v>40</v>
      </c>
      <c r="G8" s="2">
        <f>RADIANS(F8)</f>
        <v>0.69813170079773179</v>
      </c>
      <c r="H8" s="2">
        <f t="shared" si="2"/>
        <v>-0.26179938779914946</v>
      </c>
      <c r="I8" s="2">
        <f t="shared" si="3"/>
        <v>-0.17453292519943298</v>
      </c>
      <c r="J8" s="2">
        <v>59.2</v>
      </c>
      <c r="K8" s="14">
        <f t="shared" si="4"/>
        <v>0.97368421052631593</v>
      </c>
      <c r="L8" s="14">
        <f t="shared" si="5"/>
        <v>0.93301270189221941</v>
      </c>
      <c r="M8" s="14">
        <f t="shared" si="6"/>
        <v>0.9698463103929541</v>
      </c>
    </row>
    <row r="9" spans="1:15" x14ac:dyDescent="0.3">
      <c r="A9" s="2">
        <v>65</v>
      </c>
      <c r="B9" s="2">
        <f t="shared" si="0"/>
        <v>1.1344640137963142</v>
      </c>
      <c r="C9" s="2">
        <v>92</v>
      </c>
      <c r="D9" s="2">
        <f t="shared" si="1"/>
        <v>0.96638655462184875</v>
      </c>
      <c r="E9" s="10"/>
      <c r="F9" s="2">
        <v>30</v>
      </c>
      <c r="G9" s="2">
        <f>RADIANS(F9)</f>
        <v>0.52359877559829882</v>
      </c>
      <c r="H9" s="2">
        <f t="shared" si="2"/>
        <v>-0.43633231299858244</v>
      </c>
      <c r="I9" s="2">
        <f t="shared" si="3"/>
        <v>-0.34906585039886595</v>
      </c>
      <c r="J9" s="2">
        <v>54</v>
      </c>
      <c r="K9" s="14">
        <f t="shared" si="4"/>
        <v>0.88815789473684215</v>
      </c>
      <c r="L9" s="14">
        <f t="shared" si="5"/>
        <v>0.82139380484326963</v>
      </c>
      <c r="M9" s="14">
        <f t="shared" si="6"/>
        <v>0.88302222155948884</v>
      </c>
    </row>
    <row r="10" spans="1:15" x14ac:dyDescent="0.3">
      <c r="A10" s="2">
        <v>60</v>
      </c>
      <c r="B10" s="2">
        <f t="shared" si="0"/>
        <v>1.0471975511965976</v>
      </c>
      <c r="C10" s="2">
        <v>94</v>
      </c>
      <c r="D10" s="2">
        <f t="shared" si="1"/>
        <v>0.98739495798319321</v>
      </c>
      <c r="E10" s="10"/>
      <c r="F10" s="2">
        <v>20</v>
      </c>
      <c r="G10" s="2">
        <f>RADIANS(F10)</f>
        <v>0.3490658503988659</v>
      </c>
      <c r="H10" s="2">
        <f t="shared" si="2"/>
        <v>-0.6108652381980153</v>
      </c>
      <c r="I10" s="2">
        <f t="shared" si="3"/>
        <v>-0.52359877559829893</v>
      </c>
      <c r="J10" s="2">
        <v>46.4</v>
      </c>
      <c r="K10" s="14">
        <f t="shared" si="4"/>
        <v>0.76315789473684215</v>
      </c>
      <c r="L10" s="14">
        <f t="shared" si="5"/>
        <v>0.67101007166283433</v>
      </c>
      <c r="M10" s="14">
        <f t="shared" si="6"/>
        <v>0.74999999999999989</v>
      </c>
    </row>
    <row r="11" spans="1:15" x14ac:dyDescent="0.3">
      <c r="A11" s="9">
        <v>55</v>
      </c>
      <c r="B11" s="9">
        <f t="shared" si="0"/>
        <v>0.95993108859688125</v>
      </c>
      <c r="C11" s="9">
        <v>95.2</v>
      </c>
      <c r="D11" s="2">
        <f t="shared" si="1"/>
        <v>1</v>
      </c>
      <c r="E11" s="10"/>
      <c r="F11" s="2">
        <v>10</v>
      </c>
      <c r="G11" s="2">
        <f>RADIANS(F11)</f>
        <v>0.17453292519943295</v>
      </c>
      <c r="H11" s="2">
        <f t="shared" si="2"/>
        <v>-0.78539816339744828</v>
      </c>
      <c r="I11" s="2">
        <f t="shared" si="3"/>
        <v>-0.69813170079773179</v>
      </c>
      <c r="J11" s="2">
        <v>36</v>
      </c>
      <c r="K11" s="14">
        <f t="shared" si="4"/>
        <v>0.5921052631578948</v>
      </c>
      <c r="L11" s="14">
        <f t="shared" si="5"/>
        <v>0.50000000000000011</v>
      </c>
      <c r="M11" s="14">
        <f t="shared" si="6"/>
        <v>0.58682408883346515</v>
      </c>
    </row>
    <row r="12" spans="1:15" x14ac:dyDescent="0.3">
      <c r="A12" s="2">
        <v>50</v>
      </c>
      <c r="B12" s="2">
        <f t="shared" si="0"/>
        <v>0.87266462599716477</v>
      </c>
      <c r="C12" s="2">
        <v>94.4</v>
      </c>
      <c r="D12" s="2">
        <f t="shared" si="1"/>
        <v>0.99159663865546221</v>
      </c>
      <c r="E12" s="10"/>
      <c r="F12" s="2">
        <v>0</v>
      </c>
      <c r="G12" s="2">
        <f>RADIANS(F12)</f>
        <v>0</v>
      </c>
      <c r="H12" s="2">
        <f t="shared" si="2"/>
        <v>-0.95993108859688125</v>
      </c>
      <c r="I12" s="2">
        <f t="shared" si="3"/>
        <v>-0.87266462599716477</v>
      </c>
      <c r="J12" s="2">
        <v>26.4</v>
      </c>
      <c r="K12" s="14">
        <f t="shared" si="4"/>
        <v>0.43421052631578949</v>
      </c>
      <c r="L12" s="14">
        <f t="shared" si="5"/>
        <v>0.32898992833716573</v>
      </c>
      <c r="M12" s="14">
        <f t="shared" si="6"/>
        <v>0.41317591116653485</v>
      </c>
    </row>
    <row r="13" spans="1:15" x14ac:dyDescent="0.3">
      <c r="A13" s="2">
        <v>45</v>
      </c>
      <c r="B13" s="2">
        <f t="shared" si="0"/>
        <v>0.78539816339744828</v>
      </c>
      <c r="C13" s="2">
        <v>94.4</v>
      </c>
      <c r="D13" s="2">
        <f t="shared" si="1"/>
        <v>0.99159663865546221</v>
      </c>
      <c r="E13" s="10"/>
      <c r="F13" s="2">
        <v>-10</v>
      </c>
      <c r="G13" s="2">
        <f>RADIANS(F13)</f>
        <v>-0.17453292519943295</v>
      </c>
      <c r="H13" s="2">
        <f t="shared" si="2"/>
        <v>-1.1344640137963142</v>
      </c>
      <c r="I13" s="2">
        <f t="shared" si="3"/>
        <v>-1.0471975511965976</v>
      </c>
      <c r="J13" s="2">
        <v>16.399999999999999</v>
      </c>
      <c r="K13" s="14">
        <f t="shared" si="4"/>
        <v>0.26973684210526316</v>
      </c>
      <c r="L13" s="14">
        <f t="shared" si="5"/>
        <v>0.17860619515673035</v>
      </c>
      <c r="M13" s="14">
        <f t="shared" si="6"/>
        <v>0.25000000000000011</v>
      </c>
    </row>
    <row r="14" spans="1:15" x14ac:dyDescent="0.3">
      <c r="A14" s="2">
        <v>40</v>
      </c>
      <c r="B14" s="2">
        <f t="shared" si="0"/>
        <v>0.69813170079773179</v>
      </c>
      <c r="C14" s="2">
        <v>92.4</v>
      </c>
      <c r="D14" s="2">
        <f t="shared" si="1"/>
        <v>0.97058823529411764</v>
      </c>
      <c r="E14" s="10"/>
      <c r="F14" s="2">
        <v>-20</v>
      </c>
      <c r="G14" s="2">
        <f>RADIANS(F14)</f>
        <v>-0.3490658503988659</v>
      </c>
      <c r="H14" s="2">
        <f t="shared" si="2"/>
        <v>-1.3089969389957472</v>
      </c>
      <c r="I14" s="2">
        <f t="shared" si="3"/>
        <v>-1.2217304763960306</v>
      </c>
      <c r="J14" s="2">
        <v>8.8000000000000007</v>
      </c>
      <c r="K14" s="14">
        <f t="shared" si="4"/>
        <v>0.14473684210526316</v>
      </c>
      <c r="L14" s="14">
        <f t="shared" si="5"/>
        <v>6.698729810778066E-2</v>
      </c>
      <c r="M14" s="14">
        <f t="shared" si="6"/>
        <v>0.11697777844051105</v>
      </c>
    </row>
    <row r="15" spans="1:15" x14ac:dyDescent="0.3">
      <c r="A15" s="2">
        <v>35</v>
      </c>
      <c r="B15" s="2">
        <f t="shared" si="0"/>
        <v>0.6108652381980153</v>
      </c>
      <c r="C15" s="2">
        <v>88</v>
      </c>
      <c r="D15" s="2">
        <f t="shared" si="1"/>
        <v>0.9243697478991596</v>
      </c>
      <c r="E15" s="10"/>
      <c r="F15" s="2">
        <v>-30</v>
      </c>
      <c r="G15" s="2">
        <f>RADIANS(F15)</f>
        <v>-0.52359877559829882</v>
      </c>
      <c r="H15" s="2">
        <f t="shared" si="2"/>
        <v>-1.4835298641951802</v>
      </c>
      <c r="I15" s="2">
        <f t="shared" si="3"/>
        <v>-1.3962634015954636</v>
      </c>
      <c r="J15" s="2">
        <v>3.6</v>
      </c>
      <c r="K15" s="14">
        <f t="shared" si="4"/>
        <v>5.9210526315789477E-2</v>
      </c>
      <c r="L15" s="14">
        <f t="shared" si="5"/>
        <v>7.5961234938959638E-3</v>
      </c>
      <c r="M15" s="14">
        <f t="shared" si="6"/>
        <v>3.0153689607045831E-2</v>
      </c>
    </row>
    <row r="16" spans="1:15" x14ac:dyDescent="0.3">
      <c r="A16" s="2">
        <v>30</v>
      </c>
      <c r="B16" s="2">
        <f t="shared" si="0"/>
        <v>0.52359877559829882</v>
      </c>
      <c r="C16" s="2">
        <v>84</v>
      </c>
      <c r="D16" s="2">
        <f t="shared" si="1"/>
        <v>0.88235294117647056</v>
      </c>
      <c r="E16" s="10"/>
      <c r="F16" s="2">
        <v>-40</v>
      </c>
      <c r="G16" s="2">
        <f>RADIANS(F16)</f>
        <v>-0.69813170079773179</v>
      </c>
      <c r="H16" s="2">
        <f t="shared" si="2"/>
        <v>-1.6580627893946129</v>
      </c>
      <c r="I16" s="2">
        <f t="shared" si="3"/>
        <v>-1.5707963267948966</v>
      </c>
      <c r="J16" s="2">
        <v>2.4</v>
      </c>
      <c r="K16" s="14">
        <f t="shared" si="4"/>
        <v>3.9473684210526314E-2</v>
      </c>
      <c r="L16" s="14">
        <f t="shared" si="5"/>
        <v>7.5961234938959421E-3</v>
      </c>
      <c r="M16" s="14">
        <f t="shared" si="6"/>
        <v>3.7524718414124473E-33</v>
      </c>
    </row>
    <row r="17" spans="1:13" x14ac:dyDescent="0.3">
      <c r="A17" s="2">
        <v>25</v>
      </c>
      <c r="B17" s="2">
        <f t="shared" si="0"/>
        <v>0.43633231299858238</v>
      </c>
      <c r="C17" s="2">
        <v>79.2</v>
      </c>
      <c r="D17" s="2">
        <f t="shared" si="1"/>
        <v>0.83193277310924374</v>
      </c>
      <c r="E17" s="10"/>
      <c r="F17" s="2">
        <v>-50</v>
      </c>
      <c r="G17" s="2">
        <f>RADIANS(F17)</f>
        <v>-0.87266462599716477</v>
      </c>
      <c r="H17" s="2">
        <f t="shared" si="2"/>
        <v>-1.8325957145940461</v>
      </c>
      <c r="I17" s="2">
        <f t="shared" si="3"/>
        <v>-1.7453292519943295</v>
      </c>
      <c r="J17" s="2">
        <v>4</v>
      </c>
      <c r="K17" s="14">
        <f t="shared" si="4"/>
        <v>6.5789473684210523E-2</v>
      </c>
      <c r="L17" s="14">
        <f t="shared" si="5"/>
        <v>6.6987298107780716E-2</v>
      </c>
      <c r="M17" s="14">
        <f t="shared" si="6"/>
        <v>3.0153689607045793E-2</v>
      </c>
    </row>
    <row r="18" spans="1:13" x14ac:dyDescent="0.3">
      <c r="A18" s="2">
        <v>20</v>
      </c>
      <c r="B18" s="2">
        <f t="shared" si="0"/>
        <v>0.3490658503988659</v>
      </c>
      <c r="C18" s="2">
        <v>73.599999999999994</v>
      </c>
      <c r="D18" s="2">
        <f t="shared" si="1"/>
        <v>0.77310924369747891</v>
      </c>
      <c r="E18" s="10"/>
      <c r="F18" s="2">
        <v>-60</v>
      </c>
      <c r="G18" s="2">
        <f>RADIANS(F18)</f>
        <v>-1.0471975511965976</v>
      </c>
      <c r="H18" s="2">
        <f t="shared" si="2"/>
        <v>-2.0071286397934789</v>
      </c>
      <c r="I18" s="2">
        <f t="shared" si="3"/>
        <v>-1.9198621771937625</v>
      </c>
      <c r="J18" s="2">
        <v>9.6</v>
      </c>
      <c r="K18" s="14">
        <f t="shared" si="4"/>
        <v>0.15789473684210525</v>
      </c>
      <c r="L18" s="14">
        <f t="shared" si="5"/>
        <v>0.17860619515673024</v>
      </c>
      <c r="M18" s="14">
        <f t="shared" si="6"/>
        <v>0.11697777844051097</v>
      </c>
    </row>
    <row r="19" spans="1:13" x14ac:dyDescent="0.3">
      <c r="A19" s="2">
        <v>15</v>
      </c>
      <c r="B19" s="2">
        <f t="shared" si="0"/>
        <v>0.26179938779914941</v>
      </c>
      <c r="C19" s="2">
        <v>66.400000000000006</v>
      </c>
      <c r="D19" s="2">
        <f t="shared" si="1"/>
        <v>0.69747899159663873</v>
      </c>
      <c r="E19" s="10"/>
      <c r="F19" s="2">
        <v>-70</v>
      </c>
      <c r="G19" s="2">
        <f>RADIANS(F19)</f>
        <v>-1.2217304763960306</v>
      </c>
      <c r="H19" s="2">
        <f t="shared" si="2"/>
        <v>-2.1816615649929121</v>
      </c>
      <c r="I19" s="2">
        <f t="shared" si="3"/>
        <v>-2.0943951023931953</v>
      </c>
      <c r="J19" s="2">
        <v>17.600000000000001</v>
      </c>
      <c r="K19" s="14">
        <f t="shared" si="4"/>
        <v>0.28947368421052633</v>
      </c>
      <c r="L19" s="14">
        <f t="shared" si="5"/>
        <v>0.32898992833716573</v>
      </c>
      <c r="M19" s="14">
        <f t="shared" si="6"/>
        <v>0.24999999999999978</v>
      </c>
    </row>
    <row r="20" spans="1:13" x14ac:dyDescent="0.3">
      <c r="A20" s="2">
        <v>10</v>
      </c>
      <c r="B20" s="2">
        <f t="shared" si="0"/>
        <v>0.17453292519943295</v>
      </c>
      <c r="C20" s="2">
        <v>60</v>
      </c>
      <c r="D20" s="2">
        <f t="shared" si="1"/>
        <v>0.63025210084033612</v>
      </c>
      <c r="E20" s="10"/>
      <c r="F20" s="2">
        <v>-80</v>
      </c>
      <c r="G20" s="2">
        <f>RADIANS(F20)</f>
        <v>-1.3962634015954636</v>
      </c>
      <c r="H20" s="2">
        <f t="shared" si="2"/>
        <v>-2.3561944901923448</v>
      </c>
      <c r="I20" s="2">
        <f t="shared" si="3"/>
        <v>-2.2689280275926285</v>
      </c>
      <c r="J20" s="2">
        <v>27.2</v>
      </c>
      <c r="K20" s="14">
        <f t="shared" si="4"/>
        <v>0.44736842105263158</v>
      </c>
      <c r="L20" s="14">
        <f t="shared" si="5"/>
        <v>0.49999999999999989</v>
      </c>
      <c r="M20" s="14">
        <f t="shared" si="6"/>
        <v>0.41317591116653485</v>
      </c>
    </row>
    <row r="21" spans="1:13" x14ac:dyDescent="0.3">
      <c r="A21" s="2">
        <v>5</v>
      </c>
      <c r="B21" s="2">
        <f t="shared" si="0"/>
        <v>8.7266462599716474E-2</v>
      </c>
      <c r="C21" s="2">
        <v>54.4</v>
      </c>
      <c r="D21" s="2">
        <f t="shared" si="1"/>
        <v>0.5714285714285714</v>
      </c>
      <c r="E21" s="10"/>
      <c r="F21" s="2">
        <v>-90</v>
      </c>
      <c r="G21" s="2">
        <f>RADIANS(F21)</f>
        <v>-1.5707963267948966</v>
      </c>
      <c r="H21" s="2">
        <f t="shared" si="2"/>
        <v>-2.5307274153917776</v>
      </c>
      <c r="I21" s="2">
        <f t="shared" si="3"/>
        <v>-2.4434609527920612</v>
      </c>
      <c r="J21" s="2">
        <v>37.6</v>
      </c>
      <c r="K21" s="14">
        <f t="shared" si="4"/>
        <v>0.61842105263157898</v>
      </c>
      <c r="L21" s="14">
        <f t="shared" si="5"/>
        <v>0.671010071662834</v>
      </c>
      <c r="M21" s="14">
        <f t="shared" si="6"/>
        <v>0.58682408883346493</v>
      </c>
    </row>
    <row r="22" spans="1:13" x14ac:dyDescent="0.3">
      <c r="A22" s="2">
        <v>0</v>
      </c>
      <c r="B22" s="2">
        <f t="shared" si="0"/>
        <v>0</v>
      </c>
      <c r="C22" s="2">
        <v>48</v>
      </c>
      <c r="D22" s="2">
        <f t="shared" si="1"/>
        <v>0.50420168067226889</v>
      </c>
      <c r="I22" s="23" t="s">
        <v>42</v>
      </c>
    </row>
    <row r="23" spans="1:13" x14ac:dyDescent="0.3">
      <c r="A23" s="2">
        <v>-5</v>
      </c>
      <c r="B23" s="2">
        <f t="shared" si="0"/>
        <v>-8.7266462599716474E-2</v>
      </c>
      <c r="C23" s="2">
        <v>43.2</v>
      </c>
      <c r="D23" s="2">
        <f t="shared" si="1"/>
        <v>0.45378151260504201</v>
      </c>
      <c r="I23" s="15"/>
    </row>
    <row r="24" spans="1:13" x14ac:dyDescent="0.3">
      <c r="A24" s="2">
        <v>-10</v>
      </c>
      <c r="B24" s="2">
        <f t="shared" si="0"/>
        <v>-0.17453292519943295</v>
      </c>
      <c r="C24" s="2">
        <v>36</v>
      </c>
      <c r="D24" s="2">
        <f t="shared" si="1"/>
        <v>0.37815126050420167</v>
      </c>
      <c r="I24" s="15"/>
    </row>
    <row r="25" spans="1:13" x14ac:dyDescent="0.3">
      <c r="A25" s="2">
        <v>-15</v>
      </c>
      <c r="B25" s="2">
        <f t="shared" si="0"/>
        <v>-0.26179938779914941</v>
      </c>
      <c r="C25" s="2">
        <v>32.799999999999997</v>
      </c>
      <c r="D25" s="2">
        <f t="shared" si="1"/>
        <v>0.34453781512605036</v>
      </c>
      <c r="I25" s="15"/>
    </row>
    <row r="26" spans="1:13" x14ac:dyDescent="0.3">
      <c r="A26" s="2">
        <v>-20</v>
      </c>
      <c r="B26" s="2">
        <f t="shared" si="0"/>
        <v>-0.3490658503988659</v>
      </c>
      <c r="C26" s="2">
        <v>30.4</v>
      </c>
      <c r="D26" s="2">
        <f t="shared" si="1"/>
        <v>0.31932773109243695</v>
      </c>
      <c r="I26" s="15"/>
    </row>
    <row r="27" spans="1:13" x14ac:dyDescent="0.3">
      <c r="A27" s="2">
        <v>-25</v>
      </c>
      <c r="B27" s="2">
        <f t="shared" si="0"/>
        <v>-0.43633231299858238</v>
      </c>
      <c r="C27" s="2">
        <v>28.4</v>
      </c>
      <c r="D27" s="2">
        <f t="shared" si="1"/>
        <v>0.29831932773109243</v>
      </c>
    </row>
    <row r="28" spans="1:13" x14ac:dyDescent="0.3">
      <c r="A28" s="2">
        <v>-30</v>
      </c>
      <c r="B28" s="2">
        <f t="shared" si="0"/>
        <v>-0.52359877559829882</v>
      </c>
      <c r="C28" s="2">
        <v>27.2</v>
      </c>
      <c r="D28" s="2">
        <f t="shared" si="1"/>
        <v>0.2857142857142857</v>
      </c>
      <c r="F28" s="16" t="s">
        <v>43</v>
      </c>
      <c r="G28" s="16"/>
      <c r="H28" s="6">
        <f>(C11-C29)/(C11+C29)</f>
        <v>0.55555555555555558</v>
      </c>
      <c r="I28" s="20"/>
    </row>
    <row r="29" spans="1:13" x14ac:dyDescent="0.3">
      <c r="A29" s="9">
        <v>-35</v>
      </c>
      <c r="B29" s="9">
        <f t="shared" si="0"/>
        <v>-0.6108652381980153</v>
      </c>
      <c r="C29" s="9">
        <v>27.2</v>
      </c>
      <c r="D29" s="2">
        <f t="shared" si="1"/>
        <v>0.2857142857142857</v>
      </c>
    </row>
    <row r="30" spans="1:13" x14ac:dyDescent="0.3">
      <c r="A30" s="2">
        <v>-40</v>
      </c>
      <c r="B30" s="2">
        <f t="shared" si="0"/>
        <v>-0.69813170079773179</v>
      </c>
      <c r="C30" s="2">
        <v>27.2</v>
      </c>
      <c r="D30" s="2">
        <f t="shared" si="1"/>
        <v>0.2857142857142857</v>
      </c>
    </row>
    <row r="31" spans="1:13" x14ac:dyDescent="0.3">
      <c r="A31" s="2">
        <v>-45</v>
      </c>
      <c r="B31" s="2">
        <f t="shared" si="0"/>
        <v>-0.78539816339744828</v>
      </c>
      <c r="C31" s="2">
        <v>28.4</v>
      </c>
      <c r="D31" s="2">
        <f t="shared" si="1"/>
        <v>0.29831932773109243</v>
      </c>
    </row>
    <row r="32" spans="1:13" x14ac:dyDescent="0.3">
      <c r="A32" s="2">
        <v>-50</v>
      </c>
      <c r="B32" s="2">
        <f t="shared" si="0"/>
        <v>-0.87266462599716477</v>
      </c>
      <c r="C32" s="2">
        <v>29.6</v>
      </c>
      <c r="D32" s="2">
        <f t="shared" si="1"/>
        <v>0.31092436974789917</v>
      </c>
    </row>
    <row r="33" spans="1:27" x14ac:dyDescent="0.3">
      <c r="A33" s="2">
        <v>-55</v>
      </c>
      <c r="B33" s="2">
        <f t="shared" si="0"/>
        <v>-0.95993108859688125</v>
      </c>
      <c r="C33" s="2">
        <v>32.799999999999997</v>
      </c>
      <c r="D33" s="2">
        <f t="shared" si="1"/>
        <v>0.34453781512605036</v>
      </c>
    </row>
    <row r="34" spans="1:27" x14ac:dyDescent="0.3">
      <c r="A34" s="2">
        <v>-60</v>
      </c>
      <c r="B34" s="2">
        <f t="shared" si="0"/>
        <v>-1.0471975511965976</v>
      </c>
      <c r="C34" s="2">
        <v>36.799999999999997</v>
      </c>
      <c r="D34" s="2">
        <f t="shared" si="1"/>
        <v>0.38655462184873945</v>
      </c>
    </row>
    <row r="35" spans="1:27" x14ac:dyDescent="0.3">
      <c r="A35" s="2">
        <v>-65</v>
      </c>
      <c r="B35" s="2">
        <f t="shared" si="0"/>
        <v>-1.1344640137963142</v>
      </c>
      <c r="C35" s="2">
        <v>41.6</v>
      </c>
      <c r="D35" s="2">
        <f t="shared" si="1"/>
        <v>0.43697478991596639</v>
      </c>
    </row>
    <row r="36" spans="1:27" x14ac:dyDescent="0.3">
      <c r="A36" s="2">
        <v>-70</v>
      </c>
      <c r="B36" s="2">
        <f t="shared" si="0"/>
        <v>-1.2217304763960306</v>
      </c>
      <c r="C36" s="2">
        <v>47.6</v>
      </c>
      <c r="D36" s="2">
        <f t="shared" si="1"/>
        <v>0.5</v>
      </c>
    </row>
    <row r="37" spans="1:27" x14ac:dyDescent="0.3">
      <c r="A37" s="2">
        <v>-75</v>
      </c>
      <c r="B37" s="2">
        <f t="shared" si="0"/>
        <v>-1.3089969389957472</v>
      </c>
      <c r="C37" s="2">
        <v>52.8</v>
      </c>
      <c r="D37" s="2">
        <f t="shared" si="1"/>
        <v>0.55462184873949572</v>
      </c>
    </row>
    <row r="38" spans="1:27" x14ac:dyDescent="0.3">
      <c r="A38" s="2">
        <v>-80</v>
      </c>
      <c r="B38" s="2">
        <f t="shared" si="0"/>
        <v>-1.3962634015954636</v>
      </c>
      <c r="C38" s="2">
        <v>57.6</v>
      </c>
      <c r="D38" s="2">
        <f t="shared" si="1"/>
        <v>0.60504201680672265</v>
      </c>
    </row>
    <row r="39" spans="1:27" x14ac:dyDescent="0.3">
      <c r="A39" s="2">
        <v>-85</v>
      </c>
      <c r="B39" s="2">
        <f t="shared" si="0"/>
        <v>-1.4835298641951802</v>
      </c>
      <c r="C39" s="2">
        <v>64</v>
      </c>
      <c r="D39" s="2">
        <f t="shared" si="1"/>
        <v>0.67226890756302515</v>
      </c>
    </row>
    <row r="40" spans="1:27" x14ac:dyDescent="0.3">
      <c r="A40" s="2">
        <v>-90</v>
      </c>
      <c r="B40" s="2">
        <f t="shared" si="0"/>
        <v>-1.5707963267948966</v>
      </c>
      <c r="C40" s="2">
        <v>69.2</v>
      </c>
      <c r="D40" s="2">
        <f t="shared" si="1"/>
        <v>0.72689075630252098</v>
      </c>
    </row>
    <row r="41" spans="1:27" x14ac:dyDescent="0.3">
      <c r="A41" s="2">
        <v>-95</v>
      </c>
      <c r="B41" s="2">
        <f t="shared" si="0"/>
        <v>-1.6580627893946132</v>
      </c>
      <c r="C41" s="2">
        <v>75.2</v>
      </c>
      <c r="D41" s="2">
        <f t="shared" si="1"/>
        <v>0.78991596638655459</v>
      </c>
      <c r="Y41" s="17" t="s">
        <v>44</v>
      </c>
      <c r="Z41" s="17"/>
      <c r="AA41" s="18">
        <f>RSQ(K3:K21,L3:L21)</f>
        <v>0.97059649523454494</v>
      </c>
    </row>
    <row r="42" spans="1:27" x14ac:dyDescent="0.3">
      <c r="Y42" s="17"/>
      <c r="Z42" s="17"/>
      <c r="AA42" s="19"/>
    </row>
    <row r="58" spans="25:27" x14ac:dyDescent="0.3">
      <c r="Y58" s="17" t="s">
        <v>44</v>
      </c>
      <c r="Z58" s="17"/>
      <c r="AA58" s="18">
        <f>RSQ(M3:M21,K3:K21)</f>
        <v>0.99949954907022054</v>
      </c>
    </row>
    <row r="59" spans="25:27" x14ac:dyDescent="0.3">
      <c r="Y59" s="17"/>
      <c r="Z59" s="17"/>
      <c r="AA59" s="19"/>
    </row>
  </sheetData>
  <mergeCells count="9">
    <mergeCell ref="F28:G28"/>
    <mergeCell ref="Y41:Z42"/>
    <mergeCell ref="AA41:AA42"/>
    <mergeCell ref="Y58:Z59"/>
    <mergeCell ref="AA58:AA59"/>
    <mergeCell ref="N2:O6"/>
    <mergeCell ref="A1:D1"/>
    <mergeCell ref="I22:I26"/>
    <mergeCell ref="F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386-072D-4DD8-952A-56344A1D5722}">
  <dimension ref="A1:H22"/>
  <sheetViews>
    <sheetView workbookViewId="0">
      <selection activeCell="D3" sqref="D3"/>
    </sheetView>
  </sheetViews>
  <sheetFormatPr defaultColWidth="8.88671875" defaultRowHeight="14.4" x14ac:dyDescent="0.3"/>
  <cols>
    <col min="1" max="16384" width="8.88671875" style="1"/>
  </cols>
  <sheetData>
    <row r="1" spans="1:8" x14ac:dyDescent="0.3">
      <c r="A1" s="12" t="s">
        <v>7</v>
      </c>
      <c r="B1" s="12"/>
      <c r="C1" s="12"/>
      <c r="D1" s="12"/>
    </row>
    <row r="2" spans="1:8" ht="15.6" x14ac:dyDescent="0.3">
      <c r="A2" s="3" t="s">
        <v>5</v>
      </c>
      <c r="B2" s="3" t="s">
        <v>6</v>
      </c>
      <c r="C2" s="4" t="s">
        <v>2</v>
      </c>
      <c r="D2" s="4" t="s">
        <v>39</v>
      </c>
    </row>
    <row r="3" spans="1:8" x14ac:dyDescent="0.3">
      <c r="A3" s="2">
        <v>-45</v>
      </c>
      <c r="B3" s="2">
        <f>RADIANS(A3)</f>
        <v>-0.78539816339744828</v>
      </c>
      <c r="C3" s="2">
        <v>37.6</v>
      </c>
      <c r="D3" s="2">
        <f>COS(B3)^2+COS(2*$G$10-B3)^2</f>
        <v>1.2347357813929456</v>
      </c>
      <c r="F3" s="13" t="s">
        <v>35</v>
      </c>
      <c r="G3" s="13"/>
      <c r="H3" s="13"/>
    </row>
    <row r="4" spans="1:8" x14ac:dyDescent="0.3">
      <c r="A4" s="2">
        <v>-35</v>
      </c>
      <c r="B4" s="2">
        <f t="shared" ref="B4:B22" si="0">RADIANS(A4)</f>
        <v>-0.6108652381980153</v>
      </c>
      <c r="C4" s="2">
        <v>40.4</v>
      </c>
      <c r="D4" s="2">
        <f t="shared" ref="D4:D22" si="1">COS(B4)^2+COS(2*$G$10-B4)^2</f>
        <v>1.5425824844015315</v>
      </c>
      <c r="F4" s="13"/>
      <c r="G4" s="13"/>
      <c r="H4" s="13"/>
    </row>
    <row r="5" spans="1:8" x14ac:dyDescent="0.3">
      <c r="A5" s="2">
        <v>-25</v>
      </c>
      <c r="B5" s="2">
        <f t="shared" si="0"/>
        <v>-0.43633231299858238</v>
      </c>
      <c r="C5" s="2">
        <v>42.4</v>
      </c>
      <c r="D5" s="2">
        <f t="shared" si="1"/>
        <v>1.7849857321266633</v>
      </c>
      <c r="F5" s="13"/>
      <c r="G5" s="13"/>
      <c r="H5" s="13"/>
    </row>
    <row r="6" spans="1:8" x14ac:dyDescent="0.3">
      <c r="A6" s="2">
        <v>-15</v>
      </c>
      <c r="B6" s="2">
        <f t="shared" si="0"/>
        <v>-0.26179938779914941</v>
      </c>
      <c r="C6" s="2">
        <v>41.6</v>
      </c>
      <c r="D6" s="2">
        <f t="shared" si="1"/>
        <v>1.9327081154017673</v>
      </c>
      <c r="F6" s="13"/>
      <c r="G6" s="13"/>
      <c r="H6" s="13"/>
    </row>
    <row r="7" spans="1:8" x14ac:dyDescent="0.3">
      <c r="A7" s="2">
        <v>-5</v>
      </c>
      <c r="B7" s="2">
        <f t="shared" si="0"/>
        <v>-8.7266462599716474E-2</v>
      </c>
      <c r="C7" s="2">
        <v>39.200000000000003</v>
      </c>
      <c r="D7" s="2">
        <f t="shared" si="1"/>
        <v>1.9679321346536807</v>
      </c>
      <c r="F7" s="13"/>
      <c r="G7" s="13"/>
      <c r="H7" s="13"/>
    </row>
    <row r="8" spans="1:8" x14ac:dyDescent="0.3">
      <c r="A8" s="2">
        <v>5</v>
      </c>
      <c r="B8" s="2">
        <f t="shared" si="0"/>
        <v>8.7266462599716474E-2</v>
      </c>
      <c r="C8" s="2">
        <v>35.200000000000003</v>
      </c>
      <c r="D8" s="2">
        <f t="shared" si="1"/>
        <v>1.886409253309465</v>
      </c>
    </row>
    <row r="9" spans="1:8" x14ac:dyDescent="0.3">
      <c r="A9" s="2">
        <v>15</v>
      </c>
      <c r="B9" s="2">
        <f t="shared" si="0"/>
        <v>0.26179938779914941</v>
      </c>
      <c r="C9" s="2">
        <v>30.4</v>
      </c>
      <c r="D9" s="2">
        <f t="shared" si="1"/>
        <v>1.6979723340088217</v>
      </c>
      <c r="F9" s="4" t="s">
        <v>37</v>
      </c>
      <c r="G9" s="2">
        <v>83</v>
      </c>
    </row>
    <row r="10" spans="1:8" x14ac:dyDescent="0.3">
      <c r="A10" s="2">
        <v>25</v>
      </c>
      <c r="B10" s="2">
        <f t="shared" si="0"/>
        <v>0.43633231299858238</v>
      </c>
      <c r="C10" s="2">
        <v>24.8</v>
      </c>
      <c r="D10" s="2">
        <f t="shared" si="1"/>
        <v>1.4253496502521492</v>
      </c>
      <c r="F10" s="4" t="s">
        <v>38</v>
      </c>
      <c r="G10" s="2">
        <f>RADIANS(G9)</f>
        <v>1.4486232791552935</v>
      </c>
    </row>
    <row r="11" spans="1:8" x14ac:dyDescent="0.3">
      <c r="A11" s="2">
        <v>35</v>
      </c>
      <c r="B11" s="2">
        <f t="shared" si="0"/>
        <v>0.6108652381980153</v>
      </c>
      <c r="C11" s="2">
        <v>20</v>
      </c>
      <c r="D11" s="2">
        <f t="shared" si="1"/>
        <v>1.1014235211828014</v>
      </c>
    </row>
    <row r="12" spans="1:8" x14ac:dyDescent="0.3">
      <c r="A12" s="2">
        <v>45</v>
      </c>
      <c r="B12" s="2">
        <f t="shared" si="0"/>
        <v>0.78539816339744828</v>
      </c>
      <c r="C12" s="2">
        <v>14.4</v>
      </c>
      <c r="D12" s="2">
        <f t="shared" si="1"/>
        <v>0.76526421860705485</v>
      </c>
    </row>
    <row r="13" spans="1:8" x14ac:dyDescent="0.3">
      <c r="A13" s="2">
        <v>55</v>
      </c>
      <c r="B13" s="2">
        <f t="shared" si="0"/>
        <v>0.95993108859688125</v>
      </c>
      <c r="C13" s="2">
        <v>11.2</v>
      </c>
      <c r="D13" s="2">
        <f t="shared" si="1"/>
        <v>0.4574175155984686</v>
      </c>
    </row>
    <row r="14" spans="1:8" x14ac:dyDescent="0.3">
      <c r="A14" s="2">
        <v>65</v>
      </c>
      <c r="B14" s="2">
        <f t="shared" si="0"/>
        <v>1.1344640137963142</v>
      </c>
      <c r="C14" s="2">
        <v>9.6</v>
      </c>
      <c r="D14" s="2">
        <f t="shared" si="1"/>
        <v>0.21501426787333663</v>
      </c>
    </row>
    <row r="15" spans="1:8" x14ac:dyDescent="0.3">
      <c r="A15" s="2">
        <v>75</v>
      </c>
      <c r="B15" s="2">
        <f t="shared" si="0"/>
        <v>1.3089969389957472</v>
      </c>
      <c r="C15" s="2">
        <v>10.4</v>
      </c>
      <c r="D15" s="2">
        <f t="shared" si="1"/>
        <v>6.7291884598232793E-2</v>
      </c>
    </row>
    <row r="16" spans="1:8" x14ac:dyDescent="0.3">
      <c r="A16" s="2">
        <v>85</v>
      </c>
      <c r="B16" s="2">
        <f t="shared" si="0"/>
        <v>1.4835298641951802</v>
      </c>
      <c r="C16" s="2">
        <v>12.8</v>
      </c>
      <c r="D16" s="2">
        <f t="shared" si="1"/>
        <v>3.2067865346319196E-2</v>
      </c>
    </row>
    <row r="17" spans="1:4" x14ac:dyDescent="0.3">
      <c r="A17" s="2">
        <v>95</v>
      </c>
      <c r="B17" s="2">
        <f t="shared" si="0"/>
        <v>1.6580627893946132</v>
      </c>
      <c r="C17" s="2">
        <v>16.8</v>
      </c>
      <c r="D17" s="2">
        <f t="shared" si="1"/>
        <v>0.11359074669053505</v>
      </c>
    </row>
    <row r="18" spans="1:4" x14ac:dyDescent="0.3">
      <c r="A18" s="2">
        <v>105</v>
      </c>
      <c r="B18" s="2">
        <f t="shared" si="0"/>
        <v>1.8325957145940461</v>
      </c>
      <c r="C18" s="2">
        <v>22.4</v>
      </c>
      <c r="D18" s="2">
        <f t="shared" si="1"/>
        <v>0.30202766599117831</v>
      </c>
    </row>
    <row r="19" spans="1:4" x14ac:dyDescent="0.3">
      <c r="A19" s="2">
        <v>115</v>
      </c>
      <c r="B19" s="2">
        <f t="shared" si="0"/>
        <v>2.0071286397934789</v>
      </c>
      <c r="C19" s="2">
        <v>28</v>
      </c>
      <c r="D19" s="2">
        <f t="shared" si="1"/>
        <v>0.57465034974785045</v>
      </c>
    </row>
    <row r="20" spans="1:4" x14ac:dyDescent="0.3">
      <c r="A20" s="2">
        <v>125</v>
      </c>
      <c r="B20" s="2">
        <f t="shared" si="0"/>
        <v>2.1816615649929121</v>
      </c>
      <c r="C20" s="2">
        <v>33.6</v>
      </c>
      <c r="D20" s="2">
        <f t="shared" si="1"/>
        <v>0.8985764788171986</v>
      </c>
    </row>
    <row r="21" spans="1:4" x14ac:dyDescent="0.3">
      <c r="A21" s="2">
        <v>135</v>
      </c>
      <c r="B21" s="2">
        <f t="shared" si="0"/>
        <v>2.3561944901923448</v>
      </c>
      <c r="C21" s="2">
        <v>38.4</v>
      </c>
      <c r="D21" s="2">
        <f t="shared" si="1"/>
        <v>1.2347357813929452</v>
      </c>
    </row>
    <row r="22" spans="1:4" x14ac:dyDescent="0.3">
      <c r="A22" s="2">
        <v>145</v>
      </c>
      <c r="B22" s="2">
        <f t="shared" si="0"/>
        <v>2.530727415391778</v>
      </c>
      <c r="C22" s="2">
        <v>41.6</v>
      </c>
      <c r="D22" s="2">
        <f t="shared" si="1"/>
        <v>1.5425824844015319</v>
      </c>
    </row>
  </sheetData>
  <mergeCells count="2">
    <mergeCell ref="F3:H7"/>
    <mergeCell ref="A1:D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2B7-50F8-4784-AFBC-5E3A2AEE181A}">
  <dimension ref="A1:H22"/>
  <sheetViews>
    <sheetView topLeftCell="E1" workbookViewId="0">
      <selection activeCell="R5" sqref="R5"/>
    </sheetView>
  </sheetViews>
  <sheetFormatPr defaultColWidth="8.88671875" defaultRowHeight="14.4" x14ac:dyDescent="0.3"/>
  <cols>
    <col min="1" max="16384" width="8.88671875" style="1"/>
  </cols>
  <sheetData>
    <row r="1" spans="1:8" x14ac:dyDescent="0.3">
      <c r="A1" s="12" t="s">
        <v>7</v>
      </c>
      <c r="B1" s="12"/>
      <c r="C1" s="12"/>
      <c r="D1" s="12"/>
    </row>
    <row r="2" spans="1:8" x14ac:dyDescent="0.3">
      <c r="A2" s="3" t="s">
        <v>5</v>
      </c>
      <c r="B2" s="3" t="s">
        <v>6</v>
      </c>
      <c r="C2" s="4" t="s">
        <v>2</v>
      </c>
      <c r="D2" s="4" t="s">
        <v>36</v>
      </c>
    </row>
    <row r="3" spans="1:8" x14ac:dyDescent="0.3">
      <c r="A3" s="2">
        <v>-45</v>
      </c>
      <c r="B3" s="2">
        <f>RADIANS(A3)</f>
        <v>-0.78539816339744828</v>
      </c>
      <c r="C3" s="2">
        <v>14.4</v>
      </c>
      <c r="D3" s="2">
        <f>COS(B3)^2+COS(2*$G$10-B3)^2</f>
        <v>0.93041344951996718</v>
      </c>
      <c r="F3" s="13" t="s">
        <v>35</v>
      </c>
      <c r="G3" s="13"/>
      <c r="H3" s="13"/>
    </row>
    <row r="4" spans="1:8" x14ac:dyDescent="0.3">
      <c r="A4" s="2">
        <v>-35</v>
      </c>
      <c r="B4" s="2">
        <f t="shared" ref="B4:B22" si="0">RADIANS(A4)</f>
        <v>-0.6108652381980153</v>
      </c>
      <c r="C4" s="2">
        <v>18.399999999999999</v>
      </c>
      <c r="D4" s="2">
        <f t="shared" ref="D4:D22" si="1">COS(B4)^2+COS(2*$G$10-B4)^2</f>
        <v>0.93627429026988906</v>
      </c>
      <c r="F4" s="13"/>
      <c r="G4" s="13"/>
      <c r="H4" s="13"/>
    </row>
    <row r="5" spans="1:8" x14ac:dyDescent="0.3">
      <c r="A5" s="2">
        <v>-25</v>
      </c>
      <c r="B5" s="2">
        <f t="shared" si="0"/>
        <v>-0.43633231299858238</v>
      </c>
      <c r="C5" s="2">
        <v>24.4</v>
      </c>
      <c r="D5" s="2">
        <f t="shared" si="1"/>
        <v>0.9498213921045725</v>
      </c>
      <c r="F5" s="13"/>
      <c r="G5" s="13"/>
      <c r="H5" s="13"/>
    </row>
    <row r="6" spans="1:8" x14ac:dyDescent="0.3">
      <c r="A6" s="2">
        <v>-15</v>
      </c>
      <c r="B6" s="2">
        <f t="shared" si="0"/>
        <v>-0.26179938779914941</v>
      </c>
      <c r="C6" s="2">
        <v>29.2</v>
      </c>
      <c r="D6" s="2">
        <f t="shared" si="1"/>
        <v>0.9694207746088257</v>
      </c>
      <c r="F6" s="13"/>
      <c r="G6" s="13"/>
      <c r="H6" s="13"/>
    </row>
    <row r="7" spans="1:8" x14ac:dyDescent="0.3">
      <c r="A7" s="2">
        <v>-5</v>
      </c>
      <c r="B7" s="2">
        <f t="shared" si="0"/>
        <v>-8.7266462599716474E-2</v>
      </c>
      <c r="C7" s="2">
        <v>34.799999999999997</v>
      </c>
      <c r="D7" s="2">
        <f t="shared" si="1"/>
        <v>0.99270846299655624</v>
      </c>
      <c r="F7" s="13"/>
      <c r="G7" s="13"/>
      <c r="H7" s="13"/>
    </row>
    <row r="8" spans="1:8" x14ac:dyDescent="0.3">
      <c r="A8" s="2">
        <v>5</v>
      </c>
      <c r="B8" s="2">
        <f t="shared" si="0"/>
        <v>8.7266462599716474E-2</v>
      </c>
      <c r="C8" s="2">
        <v>38.799999999999997</v>
      </c>
      <c r="D8" s="2">
        <f t="shared" si="1"/>
        <v>1.0168756183585272</v>
      </c>
    </row>
    <row r="9" spans="1:8" x14ac:dyDescent="0.3">
      <c r="A9" s="2">
        <v>15</v>
      </c>
      <c r="B9" s="2">
        <f t="shared" si="0"/>
        <v>0.26179938779914941</v>
      </c>
      <c r="C9" s="2">
        <v>41.6</v>
      </c>
      <c r="D9" s="2">
        <f t="shared" si="1"/>
        <v>1.0390073250888583</v>
      </c>
      <c r="F9" s="4" t="s">
        <v>37</v>
      </c>
      <c r="G9" s="2">
        <v>43</v>
      </c>
    </row>
    <row r="10" spans="1:8" x14ac:dyDescent="0.3">
      <c r="A10" s="2">
        <v>25</v>
      </c>
      <c r="B10" s="2">
        <f t="shared" si="0"/>
        <v>0.43633231299858238</v>
      </c>
      <c r="C10" s="2">
        <v>42.4</v>
      </c>
      <c r="D10" s="2">
        <f t="shared" si="1"/>
        <v>1.0564341727266671</v>
      </c>
      <c r="F10" s="4" t="s">
        <v>38</v>
      </c>
      <c r="G10" s="2">
        <f>RADIANS(G9)</f>
        <v>0.75049157835756175</v>
      </c>
    </row>
    <row r="11" spans="1:8" x14ac:dyDescent="0.3">
      <c r="A11" s="2">
        <v>35</v>
      </c>
      <c r="B11" s="2">
        <f t="shared" si="0"/>
        <v>0.6108652381980153</v>
      </c>
      <c r="C11" s="2">
        <v>41.2</v>
      </c>
      <c r="D11" s="2">
        <f t="shared" si="1"/>
        <v>1.0670542262539546</v>
      </c>
    </row>
    <row r="12" spans="1:8" x14ac:dyDescent="0.3">
      <c r="A12" s="2">
        <v>45</v>
      </c>
      <c r="B12" s="2">
        <f t="shared" si="0"/>
        <v>0.78539816339744828</v>
      </c>
      <c r="C12" s="2">
        <v>38.4</v>
      </c>
      <c r="D12" s="2">
        <f t="shared" si="1"/>
        <v>1.0695865504800328</v>
      </c>
    </row>
    <row r="13" spans="1:8" x14ac:dyDescent="0.3">
      <c r="A13" s="2">
        <v>55</v>
      </c>
      <c r="B13" s="2">
        <f t="shared" si="0"/>
        <v>0.95993108859688125</v>
      </c>
      <c r="C13" s="2">
        <v>33.799999999999997</v>
      </c>
      <c r="D13" s="2">
        <f t="shared" si="1"/>
        <v>1.0637257097301109</v>
      </c>
    </row>
    <row r="14" spans="1:8" x14ac:dyDescent="0.3">
      <c r="A14" s="2">
        <v>65</v>
      </c>
      <c r="B14" s="2">
        <f t="shared" si="0"/>
        <v>1.1344640137963142</v>
      </c>
      <c r="C14" s="2">
        <v>28.8</v>
      </c>
      <c r="D14" s="2">
        <f t="shared" si="1"/>
        <v>1.0501786078954274</v>
      </c>
    </row>
    <row r="15" spans="1:8" x14ac:dyDescent="0.3">
      <c r="A15" s="2">
        <v>75</v>
      </c>
      <c r="B15" s="2">
        <f t="shared" si="0"/>
        <v>1.3089969389957472</v>
      </c>
      <c r="C15" s="2">
        <v>23.2</v>
      </c>
      <c r="D15" s="2">
        <f t="shared" si="1"/>
        <v>1.0305792253911743</v>
      </c>
    </row>
    <row r="16" spans="1:8" x14ac:dyDescent="0.3">
      <c r="A16" s="2">
        <v>85</v>
      </c>
      <c r="B16" s="2">
        <f t="shared" si="0"/>
        <v>1.4835298641951802</v>
      </c>
      <c r="C16" s="2">
        <v>17.600000000000001</v>
      </c>
      <c r="D16" s="2">
        <f t="shared" si="1"/>
        <v>1.0072915370034439</v>
      </c>
    </row>
    <row r="17" spans="1:4" x14ac:dyDescent="0.3">
      <c r="A17" s="2">
        <v>95</v>
      </c>
      <c r="B17" s="2">
        <f t="shared" si="0"/>
        <v>1.6580627893946132</v>
      </c>
      <c r="C17" s="2">
        <v>14</v>
      </c>
      <c r="D17" s="2">
        <f t="shared" si="1"/>
        <v>0.98312438164147276</v>
      </c>
    </row>
    <row r="18" spans="1:4" x14ac:dyDescent="0.3">
      <c r="A18" s="2">
        <v>105</v>
      </c>
      <c r="B18" s="2">
        <f t="shared" si="0"/>
        <v>1.8325957145940461</v>
      </c>
      <c r="C18" s="2">
        <v>11.2</v>
      </c>
      <c r="D18" s="2">
        <f t="shared" si="1"/>
        <v>0.96099267491114171</v>
      </c>
    </row>
    <row r="19" spans="1:4" x14ac:dyDescent="0.3">
      <c r="A19" s="2">
        <v>115</v>
      </c>
      <c r="B19" s="2">
        <f t="shared" si="0"/>
        <v>2.0071286397934789</v>
      </c>
      <c r="C19" s="2">
        <v>10.4</v>
      </c>
      <c r="D19" s="2">
        <f t="shared" si="1"/>
        <v>0.94356582727333282</v>
      </c>
    </row>
    <row r="20" spans="1:4" x14ac:dyDescent="0.3">
      <c r="A20" s="2">
        <v>125</v>
      </c>
      <c r="B20" s="2">
        <f t="shared" si="0"/>
        <v>2.1816615649929121</v>
      </c>
      <c r="C20" s="2">
        <v>11.2</v>
      </c>
      <c r="D20" s="2">
        <f t="shared" si="1"/>
        <v>0.93294577374604537</v>
      </c>
    </row>
    <row r="21" spans="1:4" x14ac:dyDescent="0.3">
      <c r="A21" s="2">
        <v>135</v>
      </c>
      <c r="B21" s="2">
        <f t="shared" si="0"/>
        <v>2.3561944901923448</v>
      </c>
      <c r="C21" s="2">
        <v>14.4</v>
      </c>
      <c r="D21" s="2">
        <f t="shared" si="1"/>
        <v>0.93041344951996729</v>
      </c>
    </row>
    <row r="22" spans="1:4" x14ac:dyDescent="0.3">
      <c r="A22" s="2">
        <v>145</v>
      </c>
      <c r="B22" s="2">
        <f t="shared" si="0"/>
        <v>2.530727415391778</v>
      </c>
      <c r="C22" s="2">
        <v>19.2</v>
      </c>
      <c r="D22" s="2">
        <f t="shared" si="1"/>
        <v>0.93627429026988906</v>
      </c>
    </row>
  </sheetData>
  <mergeCells count="2">
    <mergeCell ref="A1:D1"/>
    <mergeCell ref="F3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DFD-D638-43EC-8030-F74C3758638B}">
  <dimension ref="A1:R35"/>
  <sheetViews>
    <sheetView topLeftCell="D1" workbookViewId="0">
      <selection activeCell="T4" sqref="T4"/>
    </sheetView>
  </sheetViews>
  <sheetFormatPr defaultColWidth="8.88671875" defaultRowHeight="14.4" x14ac:dyDescent="0.3"/>
  <cols>
    <col min="1" max="1" width="8.88671875" style="1"/>
    <col min="2" max="2" width="10" style="1" bestFit="1" customWidth="1"/>
    <col min="3" max="3" width="12" style="1" bestFit="1" customWidth="1"/>
    <col min="4" max="17" width="8.88671875" style="1"/>
    <col min="18" max="18" width="11" style="1" bestFit="1" customWidth="1"/>
    <col min="19" max="19" width="8.88671875" style="1"/>
    <col min="20" max="20" width="11.5546875" style="1" customWidth="1"/>
    <col min="21" max="16384" width="8.88671875" style="1"/>
  </cols>
  <sheetData>
    <row r="1" spans="1:18" x14ac:dyDescent="0.3">
      <c r="A1" s="4" t="s">
        <v>8</v>
      </c>
      <c r="B1" s="4" t="s">
        <v>32</v>
      </c>
      <c r="C1" s="4" t="s">
        <v>11</v>
      </c>
      <c r="D1" s="4" t="s">
        <v>9</v>
      </c>
      <c r="E1" s="4" t="s">
        <v>10</v>
      </c>
      <c r="F1" s="1" t="s">
        <v>40</v>
      </c>
      <c r="Q1" s="4" t="s">
        <v>31</v>
      </c>
      <c r="R1" s="7">
        <v>299702547</v>
      </c>
    </row>
    <row r="2" spans="1:18" x14ac:dyDescent="0.3">
      <c r="A2" s="8">
        <v>0</v>
      </c>
      <c r="B2" s="5">
        <v>2E-8</v>
      </c>
      <c r="C2" s="2">
        <v>0.7</v>
      </c>
      <c r="D2" s="2">
        <f>A2*$H$3+$I$3</f>
        <v>1.5000000000000068E-8</v>
      </c>
      <c r="E2" s="5">
        <f>B2-D2</f>
        <v>4.9999999999999323E-9</v>
      </c>
      <c r="F2" s="1">
        <f>C2-C25</f>
        <v>0.7</v>
      </c>
      <c r="G2" s="12" t="s">
        <v>18</v>
      </c>
      <c r="H2" s="12"/>
      <c r="I2" s="12"/>
      <c r="J2" s="12"/>
      <c r="L2" s="4" t="s">
        <v>20</v>
      </c>
      <c r="M2" s="2">
        <f>60*10^6</f>
        <v>60000000</v>
      </c>
      <c r="N2" s="4" t="s">
        <v>24</v>
      </c>
      <c r="O2" s="2"/>
      <c r="Q2" s="4" t="s">
        <v>19</v>
      </c>
      <c r="R2" s="2">
        <f>M2*M4/H3</f>
        <v>339418873.74646437</v>
      </c>
    </row>
    <row r="3" spans="1:18" x14ac:dyDescent="0.3">
      <c r="A3" s="8">
        <v>0.2</v>
      </c>
      <c r="B3" s="5">
        <v>3.8000000000000001E-7</v>
      </c>
      <c r="C3" s="2">
        <v>14.9</v>
      </c>
      <c r="D3" s="2">
        <f t="shared" ref="D3:D12" si="0">A3*$H$3+$I$3</f>
        <v>3.6854545454545462E-7</v>
      </c>
      <c r="E3" s="2">
        <f t="shared" ref="E3:E12" si="1">B3-D3</f>
        <v>1.1454545454545391E-8</v>
      </c>
      <c r="F3" s="1">
        <f t="shared" ref="F3:F12" si="2">C3-C26</f>
        <v>0.9336363636363636</v>
      </c>
      <c r="G3" s="4" t="s">
        <v>12</v>
      </c>
      <c r="H3" s="2">
        <f t="array" ref="H3:I5">LINEST(B2:B12,A2:A12,1,1)</f>
        <v>1.7677272727272727E-6</v>
      </c>
      <c r="I3" s="2">
        <v>1.5000000000000068E-8</v>
      </c>
      <c r="J3" s="4" t="s">
        <v>15</v>
      </c>
      <c r="L3" s="4" t="s">
        <v>22</v>
      </c>
      <c r="M3" s="5">
        <f>M2-M5</f>
        <v>100000</v>
      </c>
      <c r="N3" s="4" t="s">
        <v>25</v>
      </c>
      <c r="O3" s="2"/>
      <c r="Q3" s="4" t="s">
        <v>28</v>
      </c>
      <c r="R3" s="2">
        <f>SQRT((M4/H3*O2)^2+(M2/H3*O4)^2+(M2*M4/(H3^2)*H4)^2)</f>
        <v>5181273.6907073669</v>
      </c>
    </row>
    <row r="4" spans="1:18" x14ac:dyDescent="0.3">
      <c r="A4" s="8">
        <v>0.4</v>
      </c>
      <c r="B4" s="5">
        <v>7.4000000000000001E-7</v>
      </c>
      <c r="C4" s="2">
        <v>28.2</v>
      </c>
      <c r="D4" s="2">
        <f t="shared" si="0"/>
        <v>7.2209090909090918E-7</v>
      </c>
      <c r="E4" s="2">
        <f t="shared" si="1"/>
        <v>1.790909090909083E-8</v>
      </c>
      <c r="F4" s="1">
        <f t="shared" si="2"/>
        <v>0.26727272727272577</v>
      </c>
      <c r="G4" s="4" t="s">
        <v>13</v>
      </c>
      <c r="H4" s="2">
        <v>2.698458901071382E-8</v>
      </c>
      <c r="I4" s="2">
        <v>3.1928596300307218E-8</v>
      </c>
      <c r="J4" s="4" t="s">
        <v>16</v>
      </c>
      <c r="L4" s="4" t="s">
        <v>21</v>
      </c>
      <c r="M4" s="2">
        <f>1/M3</f>
        <v>1.0000000000000001E-5</v>
      </c>
      <c r="N4" s="4" t="s">
        <v>26</v>
      </c>
      <c r="O4" s="2">
        <f>ABS(1/(M3^2)*O3)</f>
        <v>0</v>
      </c>
      <c r="Q4" s="4" t="s">
        <v>29</v>
      </c>
      <c r="R4" s="6">
        <f>R3/R2</f>
        <v>1.5265131350879509E-2</v>
      </c>
    </row>
    <row r="5" spans="1:18" x14ac:dyDescent="0.3">
      <c r="A5" s="8">
        <v>0.6</v>
      </c>
      <c r="B5" s="5">
        <v>1.1200000000000001E-6</v>
      </c>
      <c r="C5" s="2">
        <v>40</v>
      </c>
      <c r="D5" s="2">
        <f t="shared" si="0"/>
        <v>1.0756363636363636E-6</v>
      </c>
      <c r="E5" s="2">
        <f t="shared" si="1"/>
        <v>4.4363636363636501E-8</v>
      </c>
      <c r="F5" s="1">
        <f t="shared" si="2"/>
        <v>-1.8990909090909085</v>
      </c>
      <c r="G5" s="4" t="s">
        <v>14</v>
      </c>
      <c r="H5" s="2">
        <v>0.99790717100245185</v>
      </c>
      <c r="I5" s="2">
        <v>5.6603351437343383E-8</v>
      </c>
      <c r="J5" s="4" t="s">
        <v>17</v>
      </c>
      <c r="L5" s="4" t="s">
        <v>23</v>
      </c>
      <c r="M5" s="2">
        <f>59.9*10^6</f>
        <v>59900000</v>
      </c>
      <c r="N5" s="4" t="s">
        <v>27</v>
      </c>
      <c r="O5" s="2">
        <f>SQRT(O3^2+O2^2)</f>
        <v>0</v>
      </c>
      <c r="Q5" s="4" t="s">
        <v>30</v>
      </c>
      <c r="R5" s="6">
        <f>ABS(R2-R1)/R1</f>
        <v>0.13251914988384925</v>
      </c>
    </row>
    <row r="6" spans="1:18" x14ac:dyDescent="0.3">
      <c r="A6" s="8">
        <v>0.8</v>
      </c>
      <c r="B6" s="5">
        <v>1.35E-6</v>
      </c>
      <c r="C6" s="2">
        <v>53</v>
      </c>
      <c r="D6" s="2">
        <f t="shared" si="0"/>
        <v>1.4291818181818183E-6</v>
      </c>
      <c r="E6" s="2">
        <f t="shared" si="1"/>
        <v>-7.9181818181818298E-8</v>
      </c>
      <c r="F6" s="1">
        <f t="shared" si="2"/>
        <v>-2.865454545454547</v>
      </c>
    </row>
    <row r="7" spans="1:18" x14ac:dyDescent="0.3">
      <c r="A7" s="8">
        <v>1</v>
      </c>
      <c r="B7" s="5">
        <v>1.7400000000000001E-6</v>
      </c>
      <c r="C7" s="2">
        <v>72</v>
      </c>
      <c r="D7" s="2">
        <f t="shared" si="0"/>
        <v>1.7827272727272728E-6</v>
      </c>
      <c r="E7" s="2">
        <f t="shared" si="1"/>
        <v>-4.2727272727272722E-8</v>
      </c>
      <c r="F7" s="1">
        <f t="shared" si="2"/>
        <v>2.1681818181818215</v>
      </c>
    </row>
    <row r="8" spans="1:18" x14ac:dyDescent="0.3">
      <c r="A8" s="8">
        <v>1.2</v>
      </c>
      <c r="B8" s="5">
        <v>2.1299999999999999E-6</v>
      </c>
      <c r="C8" s="2">
        <v>81</v>
      </c>
      <c r="D8" s="2">
        <f t="shared" si="0"/>
        <v>2.1362727272727269E-6</v>
      </c>
      <c r="E8" s="2">
        <f t="shared" si="1"/>
        <v>-6.2727272727269355E-9</v>
      </c>
      <c r="F8" s="1">
        <f t="shared" si="2"/>
        <v>-2.798181818181817</v>
      </c>
    </row>
    <row r="9" spans="1:18" x14ac:dyDescent="0.3">
      <c r="A9" s="8">
        <v>1.4</v>
      </c>
      <c r="B9" s="5">
        <v>2.5799999999999999E-6</v>
      </c>
      <c r="C9" s="2">
        <v>99</v>
      </c>
      <c r="D9" s="2">
        <f t="shared" si="0"/>
        <v>2.4898181818181814E-6</v>
      </c>
      <c r="E9" s="2">
        <f t="shared" si="1"/>
        <v>9.0181818181818489E-8</v>
      </c>
      <c r="F9" s="1">
        <f t="shared" si="2"/>
        <v>1.2354545454545587</v>
      </c>
    </row>
    <row r="10" spans="1:18" x14ac:dyDescent="0.3">
      <c r="A10" s="8">
        <v>1.6</v>
      </c>
      <c r="B10" s="5">
        <v>2.7499999999999999E-6</v>
      </c>
      <c r="C10" s="2">
        <v>112</v>
      </c>
      <c r="D10" s="2">
        <f t="shared" si="0"/>
        <v>2.8433636363636367E-6</v>
      </c>
      <c r="E10" s="2">
        <f t="shared" si="1"/>
        <v>-9.3363636363636794E-8</v>
      </c>
      <c r="F10" s="1">
        <f t="shared" si="2"/>
        <v>0.26909090909090594</v>
      </c>
    </row>
    <row r="11" spans="1:18" x14ac:dyDescent="0.3">
      <c r="A11" s="8">
        <v>1.8</v>
      </c>
      <c r="B11" s="5">
        <v>3.2200000000000001E-6</v>
      </c>
      <c r="C11" s="2">
        <v>128</v>
      </c>
      <c r="D11" s="2">
        <f t="shared" si="0"/>
        <v>3.1969090909090912E-6</v>
      </c>
      <c r="E11" s="2">
        <f t="shared" si="1"/>
        <v>2.3090909090908862E-8</v>
      </c>
      <c r="F11" s="1">
        <f t="shared" si="2"/>
        <v>2.3027272727272816</v>
      </c>
    </row>
    <row r="12" spans="1:18" x14ac:dyDescent="0.3">
      <c r="A12" s="8">
        <v>2</v>
      </c>
      <c r="B12" s="5">
        <v>3.58E-6</v>
      </c>
      <c r="C12" s="2">
        <v>138</v>
      </c>
      <c r="D12" s="2">
        <f t="shared" si="0"/>
        <v>3.5504545454545457E-6</v>
      </c>
      <c r="E12" s="2">
        <f t="shared" si="1"/>
        <v>2.9545454545454301E-8</v>
      </c>
      <c r="F12" s="1">
        <f t="shared" si="2"/>
        <v>-1.6636363636363569</v>
      </c>
    </row>
    <row r="14" spans="1:18" x14ac:dyDescent="0.3">
      <c r="B14" s="1">
        <f t="array" ref="B14">LINEST(B2:B4,A2:A4,1,1)</f>
        <v>1.7999999999999993E-6</v>
      </c>
      <c r="C14" s="1" cm="1">
        <f t="array" ref="C14:C24">A2:A12*B14</f>
        <v>0</v>
      </c>
    </row>
    <row r="15" spans="1:18" x14ac:dyDescent="0.3">
      <c r="C15" s="1">
        <v>3.5999999999999989E-7</v>
      </c>
    </row>
    <row r="16" spans="1:18" x14ac:dyDescent="0.3">
      <c r="C16" s="1">
        <v>7.1999999999999978E-7</v>
      </c>
    </row>
    <row r="17" spans="2:3" x14ac:dyDescent="0.3">
      <c r="C17" s="1">
        <v>1.0799999999999996E-6</v>
      </c>
    </row>
    <row r="18" spans="2:3" x14ac:dyDescent="0.3">
      <c r="C18" s="1">
        <v>1.4399999999999996E-6</v>
      </c>
    </row>
    <row r="19" spans="2:3" x14ac:dyDescent="0.3">
      <c r="C19" s="1">
        <v>1.7999999999999993E-6</v>
      </c>
    </row>
    <row r="20" spans="2:3" x14ac:dyDescent="0.3">
      <c r="C20" s="1">
        <v>2.1599999999999992E-6</v>
      </c>
    </row>
    <row r="21" spans="2:3" x14ac:dyDescent="0.3">
      <c r="C21" s="1">
        <v>2.5199999999999987E-6</v>
      </c>
    </row>
    <row r="22" spans="2:3" x14ac:dyDescent="0.3">
      <c r="C22" s="1">
        <v>2.8799999999999991E-6</v>
      </c>
    </row>
    <row r="23" spans="2:3" x14ac:dyDescent="0.3">
      <c r="C23" s="1">
        <v>3.2399999999999986E-6</v>
      </c>
    </row>
    <row r="24" spans="2:3" x14ac:dyDescent="0.3">
      <c r="C24" s="1">
        <v>3.5999999999999986E-6</v>
      </c>
    </row>
    <row r="25" spans="2:3" x14ac:dyDescent="0.3">
      <c r="B25" s="1">
        <f t="array" ref="B25">LINEST(C2:C12,A2:A12,1,1)</f>
        <v>69.831818181818178</v>
      </c>
      <c r="C25" s="1" cm="1">
        <f t="array" ref="C25:C35">A2:A12*B25</f>
        <v>0</v>
      </c>
    </row>
    <row r="26" spans="2:3" x14ac:dyDescent="0.3">
      <c r="C26" s="1">
        <v>13.966363636363637</v>
      </c>
    </row>
    <row r="27" spans="2:3" x14ac:dyDescent="0.3">
      <c r="C27" s="1">
        <v>27.932727272727274</v>
      </c>
    </row>
    <row r="28" spans="2:3" x14ac:dyDescent="0.3">
      <c r="C28" s="1">
        <v>41.899090909090908</v>
      </c>
    </row>
    <row r="29" spans="2:3" x14ac:dyDescent="0.3">
      <c r="C29" s="1">
        <v>55.865454545454547</v>
      </c>
    </row>
    <row r="30" spans="2:3" x14ac:dyDescent="0.3">
      <c r="C30" s="1">
        <v>69.831818181818178</v>
      </c>
    </row>
    <row r="31" spans="2:3" x14ac:dyDescent="0.3">
      <c r="C31" s="1">
        <v>83.798181818181817</v>
      </c>
    </row>
    <row r="32" spans="2:3" x14ac:dyDescent="0.3">
      <c r="C32" s="1">
        <v>97.764545454545441</v>
      </c>
    </row>
    <row r="33" spans="3:3" x14ac:dyDescent="0.3">
      <c r="C33" s="1">
        <v>111.73090909090909</v>
      </c>
    </row>
    <row r="34" spans="3:3" x14ac:dyDescent="0.3">
      <c r="C34" s="1">
        <v>125.69727272727272</v>
      </c>
    </row>
    <row r="35" spans="3:3" x14ac:dyDescent="0.3">
      <c r="C35" s="1">
        <v>139.66363636363636</v>
      </c>
    </row>
  </sheetData>
  <mergeCells count="1">
    <mergeCell ref="G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Polarização</vt:lpstr>
      <vt:lpstr>Lâmina - 83</vt:lpstr>
      <vt:lpstr>Lâmina - 43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2023-11-19T19:10:36Z</dcterms:modified>
</cp:coreProperties>
</file>