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II\EXP 4\"/>
    </mc:Choice>
  </mc:AlternateContent>
  <xr:revisionPtr revIDLastSave="0" documentId="13_ncr:1_{5EC8C630-E343-4005-B4DA-7C67519762FC}" xr6:coauthVersionLast="47" xr6:coauthVersionMax="47" xr10:uidLastSave="{00000000-0000-0000-0000-000000000000}"/>
  <bookViews>
    <workbookView xWindow="-108" yWindow="-108" windowWidth="23256" windowHeight="12456" activeTab="4" xr2:uid="{8AC084CF-F7C1-414B-AB07-F8052F6533B6}"/>
  </bookViews>
  <sheets>
    <sheet name="Calibração - FINAL!!!" sheetId="1" r:id="rId1"/>
    <sheet name="Variar IP" sheetId="2" r:id="rId2"/>
    <sheet name="Variar B" sheetId="5" r:id="rId3"/>
    <sheet name="Variar T - Aq2" sheetId="12" r:id="rId4"/>
    <sheet name="Variar T - Ar2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2" l="1"/>
  <c r="P23" i="12" a="1"/>
  <c r="P24" i="12" s="1"/>
  <c r="J41" i="12"/>
  <c r="U23" i="13"/>
  <c r="U23" i="12"/>
  <c r="I4" i="1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5" i="13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5" i="12"/>
  <c r="V6" i="5"/>
  <c r="U6" i="2"/>
  <c r="K48" i="13"/>
  <c r="J48" i="13"/>
  <c r="I48" i="13"/>
  <c r="K47" i="13"/>
  <c r="J47" i="13"/>
  <c r="I47" i="13"/>
  <c r="K46" i="13"/>
  <c r="J46" i="13"/>
  <c r="I46" i="13"/>
  <c r="K45" i="13"/>
  <c r="J45" i="13"/>
  <c r="I45" i="13"/>
  <c r="K44" i="13"/>
  <c r="J44" i="13"/>
  <c r="I44" i="13"/>
  <c r="K43" i="13"/>
  <c r="J43" i="13"/>
  <c r="I43" i="13"/>
  <c r="K42" i="13"/>
  <c r="J42" i="13"/>
  <c r="I42" i="13"/>
  <c r="K41" i="13"/>
  <c r="J41" i="13"/>
  <c r="I41" i="13"/>
  <c r="K40" i="13"/>
  <c r="J40" i="13"/>
  <c r="I40" i="13"/>
  <c r="K39" i="13"/>
  <c r="J39" i="13"/>
  <c r="I39" i="13"/>
  <c r="K38" i="13"/>
  <c r="J38" i="13"/>
  <c r="I38" i="13"/>
  <c r="K37" i="13"/>
  <c r="J37" i="13"/>
  <c r="I37" i="13"/>
  <c r="K36" i="13"/>
  <c r="J36" i="13"/>
  <c r="I36" i="13"/>
  <c r="K35" i="13"/>
  <c r="J35" i="13"/>
  <c r="I35" i="13"/>
  <c r="K34" i="13"/>
  <c r="J34" i="13"/>
  <c r="I34" i="13"/>
  <c r="K33" i="13"/>
  <c r="J33" i="13"/>
  <c r="I33" i="13"/>
  <c r="K32" i="13"/>
  <c r="J32" i="13"/>
  <c r="I32" i="13"/>
  <c r="K31" i="13"/>
  <c r="J31" i="13"/>
  <c r="I31" i="13"/>
  <c r="K30" i="13"/>
  <c r="J30" i="13"/>
  <c r="I30" i="13"/>
  <c r="K29" i="13"/>
  <c r="J29" i="13"/>
  <c r="I29" i="13"/>
  <c r="K28" i="13"/>
  <c r="J28" i="13"/>
  <c r="I28" i="13"/>
  <c r="K27" i="13"/>
  <c r="J27" i="13"/>
  <c r="I27" i="13"/>
  <c r="K26" i="13"/>
  <c r="J26" i="13"/>
  <c r="I26" i="13"/>
  <c r="K25" i="13"/>
  <c r="J25" i="13"/>
  <c r="I25" i="13"/>
  <c r="K24" i="13"/>
  <c r="J24" i="13"/>
  <c r="I24" i="13"/>
  <c r="K23" i="13"/>
  <c r="J23" i="13"/>
  <c r="I23" i="13"/>
  <c r="K22" i="13"/>
  <c r="J22" i="13"/>
  <c r="I22" i="13"/>
  <c r="K21" i="13"/>
  <c r="J21" i="13"/>
  <c r="I21" i="13"/>
  <c r="K20" i="13"/>
  <c r="J20" i="13"/>
  <c r="I20" i="13"/>
  <c r="K19" i="13"/>
  <c r="J19" i="13"/>
  <c r="I19" i="13"/>
  <c r="K18" i="13"/>
  <c r="J18" i="13"/>
  <c r="I18" i="13"/>
  <c r="K17" i="13"/>
  <c r="J17" i="13"/>
  <c r="I17" i="13"/>
  <c r="K16" i="13"/>
  <c r="J16" i="13"/>
  <c r="I16" i="13"/>
  <c r="K15" i="13"/>
  <c r="J15" i="13"/>
  <c r="I15" i="13"/>
  <c r="K14" i="13"/>
  <c r="J14" i="13"/>
  <c r="I14" i="13"/>
  <c r="K13" i="13"/>
  <c r="J13" i="13"/>
  <c r="I13" i="13"/>
  <c r="K12" i="13"/>
  <c r="J12" i="13"/>
  <c r="I12" i="13"/>
  <c r="K11" i="13"/>
  <c r="J11" i="13"/>
  <c r="I11" i="13"/>
  <c r="K10" i="13"/>
  <c r="J10" i="13"/>
  <c r="I10" i="13"/>
  <c r="K9" i="13"/>
  <c r="J9" i="13"/>
  <c r="I9" i="13"/>
  <c r="K8" i="13"/>
  <c r="J8" i="13"/>
  <c r="I8" i="13"/>
  <c r="K7" i="13"/>
  <c r="J7" i="13"/>
  <c r="I7" i="13"/>
  <c r="K6" i="13"/>
  <c r="J6" i="13"/>
  <c r="I6" i="13"/>
  <c r="K5" i="13"/>
  <c r="J5" i="13"/>
  <c r="I5" i="13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5" i="12"/>
  <c r="J7" i="12"/>
  <c r="J43" i="12"/>
  <c r="B6" i="12"/>
  <c r="J6" i="12" s="1"/>
  <c r="B7" i="12"/>
  <c r="B8" i="12"/>
  <c r="J8" i="12" s="1"/>
  <c r="B9" i="12"/>
  <c r="J9" i="12" s="1"/>
  <c r="B10" i="12"/>
  <c r="J10" i="12" s="1"/>
  <c r="B11" i="12"/>
  <c r="J11" i="12" s="1"/>
  <c r="B12" i="12"/>
  <c r="J12" i="12" s="1"/>
  <c r="B13" i="12"/>
  <c r="J13" i="12" s="1"/>
  <c r="B14" i="12"/>
  <c r="J14" i="12" s="1"/>
  <c r="B15" i="12"/>
  <c r="J15" i="12" s="1"/>
  <c r="B16" i="12"/>
  <c r="J16" i="12" s="1"/>
  <c r="B17" i="12"/>
  <c r="J17" i="12" s="1"/>
  <c r="B18" i="12"/>
  <c r="J18" i="12" s="1"/>
  <c r="B19" i="12"/>
  <c r="J19" i="12" s="1"/>
  <c r="B20" i="12"/>
  <c r="J20" i="12" s="1"/>
  <c r="B21" i="12"/>
  <c r="J21" i="12" s="1"/>
  <c r="B22" i="12"/>
  <c r="J22" i="12" s="1"/>
  <c r="B23" i="12"/>
  <c r="J23" i="12" s="1"/>
  <c r="B24" i="12"/>
  <c r="J24" i="12" s="1"/>
  <c r="B25" i="12"/>
  <c r="J25" i="12" s="1"/>
  <c r="B26" i="12"/>
  <c r="J26" i="12" s="1"/>
  <c r="B27" i="12"/>
  <c r="J27" i="12" s="1"/>
  <c r="B28" i="12"/>
  <c r="J28" i="12" s="1"/>
  <c r="B29" i="12"/>
  <c r="J29" i="12" s="1"/>
  <c r="B30" i="12"/>
  <c r="J30" i="12" s="1"/>
  <c r="B31" i="12"/>
  <c r="J31" i="12" s="1"/>
  <c r="B32" i="12"/>
  <c r="J32" i="12" s="1"/>
  <c r="B33" i="12"/>
  <c r="J33" i="12" s="1"/>
  <c r="B34" i="12"/>
  <c r="J34" i="12" s="1"/>
  <c r="B35" i="12"/>
  <c r="J35" i="12" s="1"/>
  <c r="B36" i="12"/>
  <c r="J36" i="12" s="1"/>
  <c r="B37" i="12"/>
  <c r="J37" i="12" s="1"/>
  <c r="B38" i="12"/>
  <c r="J38" i="12" s="1"/>
  <c r="B39" i="12"/>
  <c r="J39" i="12" s="1"/>
  <c r="B40" i="12"/>
  <c r="J40" i="12" s="1"/>
  <c r="B41" i="12"/>
  <c r="B42" i="12"/>
  <c r="J42" i="12" s="1"/>
  <c r="B43" i="12"/>
  <c r="B44" i="12"/>
  <c r="J44" i="12" s="1"/>
  <c r="B45" i="12"/>
  <c r="J45" i="12" s="1"/>
  <c r="B46" i="12"/>
  <c r="J46" i="12" s="1"/>
  <c r="B47" i="12"/>
  <c r="J47" i="12" s="1"/>
  <c r="B48" i="12"/>
  <c r="J48" i="12" s="1"/>
  <c r="B5" i="12"/>
  <c r="J5" i="12" s="1"/>
  <c r="U22" i="12"/>
  <c r="U22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5" i="13"/>
  <c r="T3" i="2"/>
  <c r="S3" i="5"/>
  <c r="O3" i="5"/>
  <c r="AB7" i="2" a="1"/>
  <c r="AB7" i="2" s="1"/>
  <c r="N7" i="2" a="1"/>
  <c r="N7" i="2" s="1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5" i="2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4" i="1"/>
  <c r="M6" i="1" s="1" a="1"/>
  <c r="M6" i="1" s="1"/>
  <c r="R7" i="1"/>
  <c r="Q23" i="12" l="1"/>
  <c r="P23" i="12"/>
  <c r="Q25" i="12"/>
  <c r="P25" i="12"/>
  <c r="Q24" i="12"/>
  <c r="R3" i="13"/>
  <c r="P23" i="13" a="1"/>
  <c r="P23" i="13" s="1"/>
  <c r="J14" i="2"/>
  <c r="J18" i="2"/>
  <c r="J21" i="2"/>
  <c r="J16" i="2"/>
  <c r="AB9" i="2"/>
  <c r="AC8" i="2"/>
  <c r="AB8" i="2"/>
  <c r="AC7" i="2"/>
  <c r="J11" i="2" s="1"/>
  <c r="AC9" i="2"/>
  <c r="O9" i="2"/>
  <c r="N9" i="2"/>
  <c r="O8" i="2"/>
  <c r="N8" i="2"/>
  <c r="O7" i="2"/>
  <c r="H13" i="2" s="1"/>
  <c r="N6" i="1"/>
  <c r="C36" i="5" s="1"/>
  <c r="N8" i="1"/>
  <c r="M8" i="1"/>
  <c r="N7" i="1"/>
  <c r="M7" i="1"/>
  <c r="J23" i="2" l="1"/>
  <c r="J17" i="2"/>
  <c r="W22" i="13"/>
  <c r="W22" i="12"/>
  <c r="L22" i="12"/>
  <c r="M22" i="12" s="1"/>
  <c r="L28" i="12"/>
  <c r="M28" i="12" s="1"/>
  <c r="W23" i="12"/>
  <c r="J4" i="1"/>
  <c r="I12" i="1"/>
  <c r="J12" i="1" s="1"/>
  <c r="I19" i="1"/>
  <c r="J19" i="1" s="1"/>
  <c r="I26" i="1"/>
  <c r="J26" i="1" s="1"/>
  <c r="I5" i="1"/>
  <c r="J5" i="1" s="1"/>
  <c r="I13" i="1"/>
  <c r="J13" i="1" s="1"/>
  <c r="I33" i="1"/>
  <c r="J33" i="1" s="1"/>
  <c r="I31" i="1"/>
  <c r="J31" i="1" s="1"/>
  <c r="I6" i="1"/>
  <c r="J6" i="1" s="1"/>
  <c r="I20" i="1"/>
  <c r="J20" i="1" s="1"/>
  <c r="I27" i="1"/>
  <c r="J27" i="1" s="1"/>
  <c r="I7" i="1"/>
  <c r="J7" i="1" s="1"/>
  <c r="I14" i="1"/>
  <c r="J14" i="1" s="1"/>
  <c r="I28" i="1"/>
  <c r="J28" i="1" s="1"/>
  <c r="I21" i="1"/>
  <c r="J21" i="1" s="1"/>
  <c r="I8" i="1"/>
  <c r="J8" i="1" s="1"/>
  <c r="I15" i="1"/>
  <c r="J15" i="1" s="1"/>
  <c r="I22" i="1"/>
  <c r="J22" i="1" s="1"/>
  <c r="I29" i="1"/>
  <c r="J29" i="1" s="1"/>
  <c r="I24" i="1"/>
  <c r="J24" i="1" s="1"/>
  <c r="I16" i="1"/>
  <c r="J16" i="1" s="1"/>
  <c r="I10" i="1"/>
  <c r="J10" i="1" s="1"/>
  <c r="I9" i="1"/>
  <c r="J9" i="1" s="1"/>
  <c r="I23" i="1"/>
  <c r="J23" i="1" s="1"/>
  <c r="I30" i="1"/>
  <c r="J30" i="1" s="1"/>
  <c r="I17" i="1"/>
  <c r="J17" i="1" s="1"/>
  <c r="I11" i="1"/>
  <c r="J11" i="1" s="1"/>
  <c r="I18" i="1"/>
  <c r="J18" i="1" s="1"/>
  <c r="I25" i="1"/>
  <c r="J25" i="1" s="1"/>
  <c r="I32" i="1"/>
  <c r="J32" i="1" s="1"/>
  <c r="R3" i="12"/>
  <c r="P4" i="2"/>
  <c r="R4" i="13"/>
  <c r="R4" i="12"/>
  <c r="P3" i="2"/>
  <c r="S7" i="2" s="1"/>
  <c r="U7" i="2" s="1"/>
  <c r="L25" i="12"/>
  <c r="M25" i="12" s="1"/>
  <c r="L45" i="12"/>
  <c r="M45" i="12" s="1"/>
  <c r="L29" i="12"/>
  <c r="M29" i="12" s="1"/>
  <c r="L8" i="12"/>
  <c r="M8" i="12" s="1"/>
  <c r="L43" i="12"/>
  <c r="M43" i="12" s="1"/>
  <c r="L44" i="12"/>
  <c r="M44" i="12" s="1"/>
  <c r="L9" i="12"/>
  <c r="M9" i="12" s="1"/>
  <c r="L12" i="12"/>
  <c r="M12" i="12" s="1"/>
  <c r="L46" i="12"/>
  <c r="M46" i="12" s="1"/>
  <c r="L27" i="12"/>
  <c r="M27" i="12" s="1"/>
  <c r="L36" i="12"/>
  <c r="M36" i="12" s="1"/>
  <c r="L21" i="12"/>
  <c r="M21" i="12" s="1"/>
  <c r="L19" i="12"/>
  <c r="M19" i="12" s="1"/>
  <c r="L16" i="12"/>
  <c r="M16" i="12" s="1"/>
  <c r="L30" i="12"/>
  <c r="M30" i="12" s="1"/>
  <c r="L31" i="12"/>
  <c r="M31" i="12" s="1"/>
  <c r="L38" i="12"/>
  <c r="M38" i="12" s="1"/>
  <c r="P24" i="13"/>
  <c r="W23" i="13" s="1"/>
  <c r="W24" i="13" s="1"/>
  <c r="Q24" i="13"/>
  <c r="Q25" i="13"/>
  <c r="Q23" i="13"/>
  <c r="L17" i="13" s="1"/>
  <c r="M17" i="13" s="1"/>
  <c r="P25" i="13"/>
  <c r="J13" i="2"/>
  <c r="J10" i="2"/>
  <c r="K10" i="2" s="1"/>
  <c r="J19" i="2"/>
  <c r="J22" i="2"/>
  <c r="K22" i="2" s="1"/>
  <c r="J24" i="2"/>
  <c r="K24" i="2" s="1"/>
  <c r="J25" i="2"/>
  <c r="K25" i="2" s="1"/>
  <c r="J9" i="2"/>
  <c r="K9" i="2" s="1"/>
  <c r="J20" i="2"/>
  <c r="K20" i="2" s="1"/>
  <c r="J15" i="2"/>
  <c r="K15" i="2" s="1"/>
  <c r="H25" i="2"/>
  <c r="J8" i="2"/>
  <c r="K8" i="2" s="1"/>
  <c r="H15" i="2"/>
  <c r="J6" i="2"/>
  <c r="H14" i="2"/>
  <c r="J5" i="2"/>
  <c r="C30" i="5"/>
  <c r="C26" i="5"/>
  <c r="C22" i="5"/>
  <c r="C13" i="5"/>
  <c r="F11" i="1"/>
  <c r="G11" i="1" s="1"/>
  <c r="C34" i="5"/>
  <c r="F21" i="1"/>
  <c r="G21" i="1" s="1"/>
  <c r="C19" i="5"/>
  <c r="C5" i="5"/>
  <c r="C16" i="5"/>
  <c r="F25" i="1"/>
  <c r="G25" i="1" s="1"/>
  <c r="C27" i="5"/>
  <c r="C8" i="5"/>
  <c r="C11" i="5"/>
  <c r="C25" i="5"/>
  <c r="C23" i="5"/>
  <c r="F13" i="1"/>
  <c r="G13" i="1" s="1"/>
  <c r="C14" i="5"/>
  <c r="C29" i="5"/>
  <c r="C32" i="5"/>
  <c r="C35" i="5"/>
  <c r="C33" i="5"/>
  <c r="C7" i="5"/>
  <c r="C17" i="5"/>
  <c r="F4" i="1"/>
  <c r="G4" i="1" s="1"/>
  <c r="C15" i="5"/>
  <c r="C12" i="5"/>
  <c r="C10" i="5"/>
  <c r="C28" i="5"/>
  <c r="F19" i="1"/>
  <c r="G19" i="1" s="1"/>
  <c r="F8" i="1"/>
  <c r="G8" i="1" s="1"/>
  <c r="C6" i="5"/>
  <c r="C9" i="5"/>
  <c r="C24" i="5"/>
  <c r="C31" i="5"/>
  <c r="F18" i="1"/>
  <c r="G18" i="1" s="1"/>
  <c r="C20" i="5"/>
  <c r="D11" i="5"/>
  <c r="D23" i="5"/>
  <c r="D35" i="5"/>
  <c r="D34" i="5"/>
  <c r="D12" i="5"/>
  <c r="D24" i="5"/>
  <c r="D36" i="5"/>
  <c r="D13" i="5"/>
  <c r="D25" i="5"/>
  <c r="D22" i="5"/>
  <c r="D14" i="5"/>
  <c r="D26" i="5"/>
  <c r="D15" i="5"/>
  <c r="D27" i="5"/>
  <c r="D10" i="5"/>
  <c r="D16" i="5"/>
  <c r="D28" i="5"/>
  <c r="D9" i="5"/>
  <c r="D17" i="5"/>
  <c r="D29" i="5"/>
  <c r="D6" i="5"/>
  <c r="D18" i="5"/>
  <c r="D30" i="5"/>
  <c r="D33" i="5"/>
  <c r="D7" i="5"/>
  <c r="D19" i="5"/>
  <c r="D31" i="5"/>
  <c r="D21" i="5"/>
  <c r="D8" i="5"/>
  <c r="D20" i="5"/>
  <c r="D32" i="5"/>
  <c r="C18" i="5"/>
  <c r="C21" i="5"/>
  <c r="H19" i="2"/>
  <c r="H5" i="2"/>
  <c r="I5" i="2" s="1"/>
  <c r="H18" i="2"/>
  <c r="H7" i="2"/>
  <c r="H8" i="2"/>
  <c r="H6" i="2"/>
  <c r="H20" i="2"/>
  <c r="H11" i="2"/>
  <c r="H10" i="2"/>
  <c r="H24" i="2"/>
  <c r="H12" i="2"/>
  <c r="H9" i="2"/>
  <c r="H16" i="2"/>
  <c r="H21" i="2"/>
  <c r="H17" i="2"/>
  <c r="H22" i="2"/>
  <c r="H23" i="2"/>
  <c r="J12" i="2"/>
  <c r="K12" i="2" s="1"/>
  <c r="J7" i="2"/>
  <c r="I13" i="2"/>
  <c r="K6" i="2"/>
  <c r="F20" i="1"/>
  <c r="G20" i="1" s="1"/>
  <c r="F7" i="1"/>
  <c r="G7" i="1" s="1"/>
  <c r="F10" i="1"/>
  <c r="G10" i="1" s="1"/>
  <c r="F26" i="1"/>
  <c r="G26" i="1" s="1"/>
  <c r="F29" i="1"/>
  <c r="G29" i="1" s="1"/>
  <c r="F33" i="1"/>
  <c r="G33" i="1" s="1"/>
  <c r="F14" i="1"/>
  <c r="G14" i="1" s="1"/>
  <c r="F17" i="1"/>
  <c r="G17" i="1" s="1"/>
  <c r="F23" i="1"/>
  <c r="G23" i="1" s="1"/>
  <c r="F6" i="1"/>
  <c r="G6" i="1" s="1"/>
  <c r="F15" i="1"/>
  <c r="G15" i="1" s="1"/>
  <c r="F22" i="1"/>
  <c r="G22" i="1" s="1"/>
  <c r="F9" i="1"/>
  <c r="G9" i="1" s="1"/>
  <c r="F32" i="1"/>
  <c r="G32" i="1" s="1"/>
  <c r="F5" i="1"/>
  <c r="G5" i="1" s="1"/>
  <c r="F16" i="1"/>
  <c r="G16" i="1" s="1"/>
  <c r="F30" i="1"/>
  <c r="G30" i="1" s="1"/>
  <c r="F12" i="1"/>
  <c r="G12" i="1" s="1"/>
  <c r="F31" i="1"/>
  <c r="G31" i="1" s="1"/>
  <c r="F24" i="1"/>
  <c r="G24" i="1" s="1"/>
  <c r="F28" i="1"/>
  <c r="G28" i="1" s="1"/>
  <c r="F27" i="1"/>
  <c r="G27" i="1" s="1"/>
  <c r="D5" i="5"/>
  <c r="K13" i="2"/>
  <c r="K23" i="2"/>
  <c r="K21" i="2"/>
  <c r="K11" i="2"/>
  <c r="K17" i="2"/>
  <c r="K16" i="2"/>
  <c r="K18" i="2"/>
  <c r="L14" i="12" l="1"/>
  <c r="M14" i="12" s="1"/>
  <c r="L39" i="12"/>
  <c r="M39" i="12" s="1"/>
  <c r="L32" i="12"/>
  <c r="M32" i="12" s="1"/>
  <c r="L6" i="12"/>
  <c r="M6" i="12" s="1"/>
  <c r="L48" i="12"/>
  <c r="M48" i="12" s="1"/>
  <c r="L11" i="12"/>
  <c r="M11" i="12" s="1"/>
  <c r="L15" i="12"/>
  <c r="M15" i="12" s="1"/>
  <c r="L33" i="12"/>
  <c r="M33" i="12" s="1"/>
  <c r="L5" i="12"/>
  <c r="M5" i="12" s="1"/>
  <c r="L35" i="12"/>
  <c r="M35" i="12" s="1"/>
  <c r="L24" i="12"/>
  <c r="M24" i="12" s="1"/>
  <c r="L41" i="12"/>
  <c r="M41" i="12" s="1"/>
  <c r="L7" i="12"/>
  <c r="M7" i="12" s="1"/>
  <c r="W24" i="12"/>
  <c r="L47" i="12"/>
  <c r="M47" i="12" s="1"/>
  <c r="L34" i="12"/>
  <c r="M34" i="12" s="1"/>
  <c r="L10" i="12"/>
  <c r="M10" i="12" s="1"/>
  <c r="L37" i="12"/>
  <c r="M37" i="12" s="1"/>
  <c r="L26" i="12"/>
  <c r="M26" i="12" s="1"/>
  <c r="L11" i="13"/>
  <c r="M11" i="13" s="1"/>
  <c r="L8" i="13"/>
  <c r="M8" i="13" s="1"/>
  <c r="L15" i="13"/>
  <c r="M15" i="13" s="1"/>
  <c r="L12" i="13"/>
  <c r="M12" i="13" s="1"/>
  <c r="L9" i="13"/>
  <c r="M9" i="13" s="1"/>
  <c r="L16" i="13"/>
  <c r="M16" i="13" s="1"/>
  <c r="L6" i="13"/>
  <c r="M6" i="13" s="1"/>
  <c r="L13" i="13"/>
  <c r="M13" i="13" s="1"/>
  <c r="L10" i="13"/>
  <c r="M10" i="13" s="1"/>
  <c r="L7" i="13"/>
  <c r="M7" i="13" s="1"/>
  <c r="L14" i="13"/>
  <c r="M14" i="13" s="1"/>
  <c r="L42" i="12"/>
  <c r="M42" i="12" s="1"/>
  <c r="L17" i="12"/>
  <c r="M17" i="12" s="1"/>
  <c r="L18" i="12"/>
  <c r="M18" i="12" s="1"/>
  <c r="L13" i="12"/>
  <c r="M13" i="12" s="1"/>
  <c r="L40" i="12"/>
  <c r="M40" i="12" s="1"/>
  <c r="L20" i="12"/>
  <c r="M20" i="12" s="1"/>
  <c r="L23" i="12"/>
  <c r="M23" i="12" s="1"/>
  <c r="S8" i="2"/>
  <c r="W7" i="2"/>
  <c r="O7" i="5" a="1"/>
  <c r="Y7" i="5" a="1"/>
  <c r="K7" i="2"/>
  <c r="K14" i="2"/>
  <c r="I17" i="2"/>
  <c r="I23" i="2"/>
  <c r="I8" i="2"/>
  <c r="I7" i="2"/>
  <c r="I11" i="2"/>
  <c r="I14" i="2"/>
  <c r="I25" i="2"/>
  <c r="I6" i="2"/>
  <c r="I15" i="2"/>
  <c r="I9" i="2"/>
  <c r="K5" i="2"/>
  <c r="I20" i="2"/>
  <c r="I19" i="2"/>
  <c r="K19" i="2"/>
  <c r="I16" i="2"/>
  <c r="I24" i="2"/>
  <c r="I12" i="2"/>
  <c r="I21" i="2"/>
  <c r="I10" i="2"/>
  <c r="I18" i="2"/>
  <c r="U8" i="2" l="1"/>
  <c r="U9" i="2" s="1"/>
  <c r="S9" i="2"/>
  <c r="O7" i="5"/>
  <c r="P8" i="5"/>
  <c r="O9" i="5"/>
  <c r="P7" i="5"/>
  <c r="I11" i="5" s="1"/>
  <c r="J11" i="5" s="1"/>
  <c r="P9" i="5"/>
  <c r="O8" i="5"/>
  <c r="Y7" i="5"/>
  <c r="Y9" i="5"/>
  <c r="Z7" i="5"/>
  <c r="Z8" i="5"/>
  <c r="Y8" i="5"/>
  <c r="Z9" i="5"/>
  <c r="T8" i="5" l="1"/>
  <c r="T7" i="5"/>
  <c r="V7" i="5" s="1"/>
  <c r="K36" i="5"/>
  <c r="L36" i="5" s="1"/>
  <c r="K30" i="5"/>
  <c r="L30" i="5" s="1"/>
  <c r="K26" i="5"/>
  <c r="L26" i="5" s="1"/>
  <c r="K12" i="5"/>
  <c r="L12" i="5" s="1"/>
  <c r="K20" i="5"/>
  <c r="L20" i="5" s="1"/>
  <c r="K33" i="5"/>
  <c r="L33" i="5" s="1"/>
  <c r="K34" i="5"/>
  <c r="L34" i="5" s="1"/>
  <c r="K28" i="5"/>
  <c r="L28" i="5" s="1"/>
  <c r="K21" i="5"/>
  <c r="L21" i="5" s="1"/>
  <c r="K18" i="5"/>
  <c r="L18" i="5" s="1"/>
  <c r="K32" i="5"/>
  <c r="L32" i="5" s="1"/>
  <c r="K11" i="5"/>
  <c r="L11" i="5" s="1"/>
  <c r="K6" i="5"/>
  <c r="L6" i="5" s="1"/>
  <c r="K14" i="5"/>
  <c r="L14" i="5" s="1"/>
  <c r="K19" i="5"/>
  <c r="L19" i="5" s="1"/>
  <c r="K9" i="5"/>
  <c r="L9" i="5" s="1"/>
  <c r="K31" i="5"/>
  <c r="L31" i="5" s="1"/>
  <c r="K27" i="5"/>
  <c r="L27" i="5" s="1"/>
  <c r="K25" i="5"/>
  <c r="L25" i="5" s="1"/>
  <c r="K22" i="5"/>
  <c r="L22" i="5" s="1"/>
  <c r="K24" i="5"/>
  <c r="L24" i="5" s="1"/>
  <c r="K15" i="5"/>
  <c r="L15" i="5" s="1"/>
  <c r="K23" i="5"/>
  <c r="L23" i="5" s="1"/>
  <c r="K29" i="5"/>
  <c r="L29" i="5" s="1"/>
  <c r="K35" i="5"/>
  <c r="L35" i="5" s="1"/>
  <c r="K16" i="5"/>
  <c r="L16" i="5" s="1"/>
  <c r="K10" i="5"/>
  <c r="L10" i="5" s="1"/>
  <c r="K5" i="5"/>
  <c r="L5" i="5" s="1"/>
  <c r="K17" i="5"/>
  <c r="L17" i="5" s="1"/>
  <c r="K7" i="5"/>
  <c r="L7" i="5" s="1"/>
  <c r="K13" i="5"/>
  <c r="L13" i="5" s="1"/>
  <c r="K8" i="5"/>
  <c r="L8" i="5" s="1"/>
  <c r="I36" i="5"/>
  <c r="J36" i="5" s="1"/>
  <c r="I26" i="5"/>
  <c r="J26" i="5" s="1"/>
  <c r="I23" i="5"/>
  <c r="J23" i="5" s="1"/>
  <c r="I30" i="5"/>
  <c r="J30" i="5" s="1"/>
  <c r="I14" i="5"/>
  <c r="J14" i="5" s="1"/>
  <c r="I7" i="5"/>
  <c r="J7" i="5" s="1"/>
  <c r="I13" i="5"/>
  <c r="J13" i="5" s="1"/>
  <c r="I8" i="5"/>
  <c r="J8" i="5" s="1"/>
  <c r="I12" i="5"/>
  <c r="J12" i="5" s="1"/>
  <c r="I20" i="5"/>
  <c r="J20" i="5" s="1"/>
  <c r="I17" i="5"/>
  <c r="J17" i="5" s="1"/>
  <c r="I34" i="5"/>
  <c r="J34" i="5" s="1"/>
  <c r="I28" i="5"/>
  <c r="J28" i="5" s="1"/>
  <c r="I21" i="5"/>
  <c r="J21" i="5" s="1"/>
  <c r="I18" i="5"/>
  <c r="J18" i="5" s="1"/>
  <c r="I32" i="5"/>
  <c r="J32" i="5" s="1"/>
  <c r="I31" i="5"/>
  <c r="J31" i="5" s="1"/>
  <c r="I19" i="5"/>
  <c r="J19" i="5" s="1"/>
  <c r="I33" i="5"/>
  <c r="J33" i="5" s="1"/>
  <c r="I27" i="5"/>
  <c r="J27" i="5" s="1"/>
  <c r="I22" i="5"/>
  <c r="J22" i="5" s="1"/>
  <c r="I6" i="5"/>
  <c r="J6" i="5" s="1"/>
  <c r="I25" i="5"/>
  <c r="J25" i="5" s="1"/>
  <c r="I15" i="5"/>
  <c r="J15" i="5" s="1"/>
  <c r="I24" i="5"/>
  <c r="J24" i="5" s="1"/>
  <c r="I10" i="5"/>
  <c r="J10" i="5" s="1"/>
  <c r="I29" i="5"/>
  <c r="J29" i="5" s="1"/>
  <c r="I35" i="5"/>
  <c r="J35" i="5" s="1"/>
  <c r="I16" i="5"/>
  <c r="J16" i="5" s="1"/>
  <c r="I5" i="5"/>
  <c r="J5" i="5" s="1"/>
  <c r="I9" i="5"/>
  <c r="J9" i="5" s="1"/>
  <c r="V8" i="5" l="1"/>
  <c r="V9" i="5" s="1"/>
  <c r="T9" i="5"/>
</calcChain>
</file>

<file path=xl/sharedStrings.xml><?xml version="1.0" encoding="utf-8"?>
<sst xmlns="http://schemas.openxmlformats.org/spreadsheetml/2006/main" count="186" uniqueCount="63">
  <si>
    <t>Calibração B(I)</t>
  </si>
  <si>
    <t>B (mT)</t>
  </si>
  <si>
    <r>
      <t>I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(A)</t>
    </r>
  </si>
  <si>
    <t>Regressão Linear</t>
  </si>
  <si>
    <t>m</t>
  </si>
  <si>
    <t>u(m)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</si>
  <si>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</si>
  <si>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b</t>
  </si>
  <si>
    <t>u(b)</t>
  </si>
  <si>
    <t>sy</t>
  </si>
  <si>
    <t>Ajuste</t>
  </si>
  <si>
    <t>Resíduos</t>
  </si>
  <si>
    <r>
      <t>Variar I</t>
    </r>
    <r>
      <rPr>
        <b/>
        <vertAlign val="subscript"/>
        <sz val="22"/>
        <color theme="0"/>
        <rFont val="Calibri"/>
        <family val="2"/>
        <scheme val="minor"/>
      </rPr>
      <t>P</t>
    </r>
  </si>
  <si>
    <t>B</t>
  </si>
  <si>
    <r>
      <t>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(mA)</t>
    </r>
  </si>
  <si>
    <r>
      <t>V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(V)</t>
    </r>
  </si>
  <si>
    <r>
      <t>V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(I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</t>
    </r>
  </si>
  <si>
    <r>
      <t>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(I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</t>
    </r>
  </si>
  <si>
    <t>t (m)</t>
  </si>
  <si>
    <r>
      <t>R</t>
    </r>
    <r>
      <rPr>
        <vertAlign val="subscript"/>
        <sz val="11"/>
        <color theme="1"/>
        <rFont val="Calibri"/>
        <family val="2"/>
        <scheme val="minor"/>
      </rPr>
      <t>H</t>
    </r>
  </si>
  <si>
    <r>
      <t>I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(A)</t>
    </r>
  </si>
  <si>
    <r>
      <t>u(I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 (A)</t>
    </r>
  </si>
  <si>
    <t>u(B)</t>
  </si>
  <si>
    <t>u(t) (m)</t>
  </si>
  <si>
    <r>
      <t>u(R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)</t>
    </r>
  </si>
  <si>
    <r>
      <t>u(R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) (%)</t>
    </r>
  </si>
  <si>
    <r>
      <t>u(V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</si>
  <si>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P </t>
    </r>
    <r>
      <rPr>
        <sz val="11"/>
        <color theme="1"/>
        <rFont val="Calibri"/>
        <family val="2"/>
        <scheme val="minor"/>
      </rPr>
      <t>(V)</t>
    </r>
  </si>
  <si>
    <r>
      <t>u(V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)</t>
    </r>
  </si>
  <si>
    <r>
      <t>u(I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</t>
    </r>
  </si>
  <si>
    <r>
      <t>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(A)</t>
    </r>
  </si>
  <si>
    <r>
      <t>u(I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 (A)</t>
    </r>
  </si>
  <si>
    <t>B (T)</t>
  </si>
  <si>
    <t>u(B) (T)</t>
  </si>
  <si>
    <r>
      <t>u(I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</t>
    </r>
  </si>
  <si>
    <r>
      <t>V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(B)</t>
    </r>
  </si>
  <si>
    <r>
      <t>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(B)</t>
    </r>
  </si>
  <si>
    <t>u(T)</t>
  </si>
  <si>
    <t xml:space="preserve"> </t>
  </si>
  <si>
    <r>
      <t>Variar I</t>
    </r>
    <r>
      <rPr>
        <b/>
        <vertAlign val="subscript"/>
        <sz val="22"/>
        <color theme="0"/>
        <rFont val="Calibri"/>
        <family val="2"/>
        <scheme val="minor"/>
      </rPr>
      <t>P</t>
    </r>
    <r>
      <rPr>
        <b/>
        <sz val="22"/>
        <color theme="0"/>
        <rFont val="Calibri"/>
        <family val="2"/>
        <scheme val="minor"/>
      </rPr>
      <t xml:space="preserve"> - Ar2</t>
    </r>
  </si>
  <si>
    <r>
      <t>Variar I</t>
    </r>
    <r>
      <rPr>
        <b/>
        <vertAlign val="subscript"/>
        <sz val="22"/>
        <color theme="0"/>
        <rFont val="Calibri"/>
        <family val="2"/>
        <scheme val="minor"/>
      </rPr>
      <t>P</t>
    </r>
    <r>
      <rPr>
        <b/>
        <sz val="22"/>
        <color theme="0"/>
        <rFont val="Calibri"/>
        <family val="2"/>
        <scheme val="minor"/>
      </rPr>
      <t xml:space="preserve"> - Aq2</t>
    </r>
  </si>
  <si>
    <t>d (m)</t>
  </si>
  <si>
    <t>u(d) (m)</t>
  </si>
  <si>
    <t>S (m)</t>
  </si>
  <si>
    <r>
      <t>log(V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)(T)</t>
    </r>
  </si>
  <si>
    <t>T (ºC)</t>
  </si>
  <si>
    <t>T (K)</t>
  </si>
  <si>
    <t>kB</t>
  </si>
  <si>
    <t>Eg (J)</t>
  </si>
  <si>
    <t>e (C)</t>
  </si>
  <si>
    <t>n</t>
  </si>
  <si>
    <t>u(S) (m)</t>
  </si>
  <si>
    <t>mu</t>
  </si>
  <si>
    <t>u(n)</t>
  </si>
  <si>
    <t>L (m)</t>
  </si>
  <si>
    <t>u(L) (m)</t>
  </si>
  <si>
    <t>"+sy"</t>
  </si>
  <si>
    <t>"-sy"</t>
  </si>
  <si>
    <r>
      <t>log(V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 (s.u.)</t>
    </r>
  </si>
  <si>
    <r>
      <t>1/T (K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</si>
  <si>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u(log(V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))</t>
    </r>
  </si>
  <si>
    <t>u(1/T)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</si>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</sst>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%"/>
    <numFmt numFmtId="165" formatCode="0.000"/>
    <numFmt numFmtId="166" formatCode="0.0000"/>
    <numFmt numFmtId="167" formatCode="0.00000"/>
    <numFmt numFmtId="168" formatCode="0.000E+00"/>
    <numFmt numFmtId="169" formatCode="0.0E+00"/>
    <numFmt numFmtId="170" formatCode="0E+00"/>
    <numFmt numFmtId="171" formatCode="0.0"/>
  </numFmts>
  <fonts count="6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bscript"/>
      <sz val="2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70" fontId="0" fillId="6" borderId="1" xfId="0" applyNumberFormat="1" applyFill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B(I)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62270341207349"/>
          <c:y val="0.13208333333333333"/>
          <c:w val="0.83892585301837286"/>
          <c:h val="0.70454505686789148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'Calibração - FINAL!!!'!$A$4:$A$33</c:f>
              <c:numCache>
                <c:formatCode>0.00</c:formatCode>
                <c:ptCount val="30"/>
                <c:pt idx="0">
                  <c:v>0.06</c:v>
                </c:pt>
                <c:pt idx="1">
                  <c:v>0.1</c:v>
                </c:pt>
                <c:pt idx="2">
                  <c:v>0.16</c:v>
                </c:pt>
                <c:pt idx="3">
                  <c:v>0.2</c:v>
                </c:pt>
                <c:pt idx="4">
                  <c:v>0.26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0.46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0.61</c:v>
                </c:pt>
                <c:pt idx="12">
                  <c:v>0.66</c:v>
                </c:pt>
                <c:pt idx="13">
                  <c:v>0.7</c:v>
                </c:pt>
                <c:pt idx="14">
                  <c:v>0.76</c:v>
                </c:pt>
                <c:pt idx="15">
                  <c:v>0.8</c:v>
                </c:pt>
                <c:pt idx="16">
                  <c:v>0.86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1.26</c:v>
                </c:pt>
                <c:pt idx="25">
                  <c:v>1.3</c:v>
                </c:pt>
                <c:pt idx="26">
                  <c:v>1.34</c:v>
                </c:pt>
                <c:pt idx="27">
                  <c:v>1.41</c:v>
                </c:pt>
                <c:pt idx="28">
                  <c:v>1.45</c:v>
                </c:pt>
                <c:pt idx="29">
                  <c:v>1.51</c:v>
                </c:pt>
              </c:numCache>
            </c:numRef>
          </c:xVal>
          <c:yVal>
            <c:numRef>
              <c:f>'Calibração - FINAL!!!'!$D$4:$D$33</c:f>
              <c:numCache>
                <c:formatCode>General</c:formatCode>
                <c:ptCount val="30"/>
                <c:pt idx="0">
                  <c:v>2.1999999999999999E-2</c:v>
                </c:pt>
                <c:pt idx="1">
                  <c:v>0.03</c:v>
                </c:pt>
                <c:pt idx="2">
                  <c:v>4.3000000000000003E-2</c:v>
                </c:pt>
                <c:pt idx="3">
                  <c:v>5.1000000000000004E-2</c:v>
                </c:pt>
                <c:pt idx="4">
                  <c:v>6.4000000000000001E-2</c:v>
                </c:pt>
                <c:pt idx="5">
                  <c:v>7.3999999999999996E-2</c:v>
                </c:pt>
                <c:pt idx="6">
                  <c:v>8.3000000000000004E-2</c:v>
                </c:pt>
                <c:pt idx="7">
                  <c:v>9.6000000000000002E-2</c:v>
                </c:pt>
                <c:pt idx="8">
                  <c:v>0.11</c:v>
                </c:pt>
                <c:pt idx="9">
                  <c:v>0.11800000000000001</c:v>
                </c:pt>
                <c:pt idx="10">
                  <c:v>0.129</c:v>
                </c:pt>
                <c:pt idx="11">
                  <c:v>0.14499999999999999</c:v>
                </c:pt>
                <c:pt idx="12">
                  <c:v>0.155</c:v>
                </c:pt>
                <c:pt idx="13">
                  <c:v>0.16500000000000001</c:v>
                </c:pt>
                <c:pt idx="14">
                  <c:v>0.17799999999999999</c:v>
                </c:pt>
                <c:pt idx="15">
                  <c:v>0.188</c:v>
                </c:pt>
                <c:pt idx="16">
                  <c:v>0.20100000000000001</c:v>
                </c:pt>
                <c:pt idx="17">
                  <c:v>0.21</c:v>
                </c:pt>
                <c:pt idx="18">
                  <c:v>0.221</c:v>
                </c:pt>
                <c:pt idx="19">
                  <c:v>0.23300000000000001</c:v>
                </c:pt>
                <c:pt idx="20">
                  <c:v>0.24399999999999999</c:v>
                </c:pt>
                <c:pt idx="21">
                  <c:v>0.254</c:v>
                </c:pt>
                <c:pt idx="22">
                  <c:v>0.26900000000000002</c:v>
                </c:pt>
                <c:pt idx="23">
                  <c:v>0.27900000000000003</c:v>
                </c:pt>
                <c:pt idx="24">
                  <c:v>0.28999999999999998</c:v>
                </c:pt>
                <c:pt idx="25">
                  <c:v>0.29899999999999999</c:v>
                </c:pt>
                <c:pt idx="26">
                  <c:v>0.31</c:v>
                </c:pt>
                <c:pt idx="27">
                  <c:v>0.32300000000000001</c:v>
                </c:pt>
                <c:pt idx="28">
                  <c:v>0.32900000000000001</c:v>
                </c:pt>
                <c:pt idx="29">
                  <c:v>0.34300000000000003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C9-4AAD-881D-31B39762B7B2}"/>
            </c:ext>
          </c:extLst>
        </c:ser>
        <c:ser>
          <c:idx val="0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'Calibração - FINAL!!!'!$A$4:$A$33</c:f>
              <c:numCache>
                <c:formatCode>0.00</c:formatCode>
                <c:ptCount val="30"/>
                <c:pt idx="0">
                  <c:v>0.06</c:v>
                </c:pt>
                <c:pt idx="1">
                  <c:v>0.1</c:v>
                </c:pt>
                <c:pt idx="2">
                  <c:v>0.16</c:v>
                </c:pt>
                <c:pt idx="3">
                  <c:v>0.2</c:v>
                </c:pt>
                <c:pt idx="4">
                  <c:v>0.26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0.46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0.61</c:v>
                </c:pt>
                <c:pt idx="12">
                  <c:v>0.66</c:v>
                </c:pt>
                <c:pt idx="13">
                  <c:v>0.7</c:v>
                </c:pt>
                <c:pt idx="14">
                  <c:v>0.76</c:v>
                </c:pt>
                <c:pt idx="15">
                  <c:v>0.8</c:v>
                </c:pt>
                <c:pt idx="16">
                  <c:v>0.86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1.26</c:v>
                </c:pt>
                <c:pt idx="25">
                  <c:v>1.3</c:v>
                </c:pt>
                <c:pt idx="26">
                  <c:v>1.34</c:v>
                </c:pt>
                <c:pt idx="27">
                  <c:v>1.41</c:v>
                </c:pt>
                <c:pt idx="28">
                  <c:v>1.45</c:v>
                </c:pt>
                <c:pt idx="29">
                  <c:v>1.51</c:v>
                </c:pt>
              </c:numCache>
            </c:numRef>
          </c:xVal>
          <c:yVal>
            <c:numRef>
              <c:f>'Calibração - FINAL!!!'!$F$4:$F$33</c:f>
              <c:numCache>
                <c:formatCode>0.000</c:formatCode>
                <c:ptCount val="30"/>
                <c:pt idx="0">
                  <c:v>2.0364959477209857E-2</c:v>
                </c:pt>
                <c:pt idx="1">
                  <c:v>2.9358093984279379E-2</c:v>
                </c:pt>
                <c:pt idx="2">
                  <c:v>4.2847795744883656E-2</c:v>
                </c:pt>
                <c:pt idx="3">
                  <c:v>5.1840930251953181E-2</c:v>
                </c:pt>
                <c:pt idx="4">
                  <c:v>6.5330632012557455E-2</c:v>
                </c:pt>
                <c:pt idx="5">
                  <c:v>7.432376651962698E-2</c:v>
                </c:pt>
                <c:pt idx="6">
                  <c:v>8.5565184653463869E-2</c:v>
                </c:pt>
                <c:pt idx="7">
                  <c:v>9.6806602787300786E-2</c:v>
                </c:pt>
                <c:pt idx="8">
                  <c:v>0.11029630454790507</c:v>
                </c:pt>
                <c:pt idx="9">
                  <c:v>0.11928943905497458</c:v>
                </c:pt>
                <c:pt idx="10">
                  <c:v>0.13053085718881149</c:v>
                </c:pt>
                <c:pt idx="11">
                  <c:v>0.14402055894941576</c:v>
                </c:pt>
                <c:pt idx="12">
                  <c:v>0.15526197708325268</c:v>
                </c:pt>
                <c:pt idx="13">
                  <c:v>0.16425511159032216</c:v>
                </c:pt>
                <c:pt idx="14">
                  <c:v>0.17774481335092646</c:v>
                </c:pt>
                <c:pt idx="15">
                  <c:v>0.186737947857996</c:v>
                </c:pt>
                <c:pt idx="16">
                  <c:v>0.20022764961860026</c:v>
                </c:pt>
                <c:pt idx="17">
                  <c:v>0.20922078412566977</c:v>
                </c:pt>
                <c:pt idx="18">
                  <c:v>0.22046220225950666</c:v>
                </c:pt>
                <c:pt idx="19">
                  <c:v>0.23170362039334358</c:v>
                </c:pt>
                <c:pt idx="20">
                  <c:v>0.2429450385271805</c:v>
                </c:pt>
                <c:pt idx="21">
                  <c:v>0.25418645666101741</c:v>
                </c:pt>
                <c:pt idx="22">
                  <c:v>0.26542787479485425</c:v>
                </c:pt>
                <c:pt idx="23">
                  <c:v>0.27666929292869119</c:v>
                </c:pt>
                <c:pt idx="24">
                  <c:v>0.29015899468929546</c:v>
                </c:pt>
                <c:pt idx="25">
                  <c:v>0.29915212919636497</c:v>
                </c:pt>
                <c:pt idx="26">
                  <c:v>0.30814526370343454</c:v>
                </c:pt>
                <c:pt idx="27">
                  <c:v>0.32388324909080612</c:v>
                </c:pt>
                <c:pt idx="28">
                  <c:v>0.33287638359787569</c:v>
                </c:pt>
                <c:pt idx="29">
                  <c:v>0.34636608535847996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C9-4AAD-881D-31B39762B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1620320"/>
        <c:axId val="1002859808"/>
      </c:scatterChart>
      <c:valAx>
        <c:axId val="108162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B</a:t>
                </a:r>
                <a:r>
                  <a:rPr lang="en-US" sz="1400" baseline="0"/>
                  <a:t> (A)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59808"/>
        <c:crosses val="autoZero"/>
        <c:crossBetween val="midCat"/>
      </c:valAx>
      <c:valAx>
        <c:axId val="100285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B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62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896566685083434"/>
          <c:y val="0.13208333333333333"/>
          <c:w val="0.81096396527704806"/>
          <c:h val="0.70454505686789148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'Calibração - FINAL!!!'!$R$7</c:f>
                <c:numCache>
                  <c:formatCode>General</c:formatCode>
                  <c:ptCount val="1"/>
                  <c:pt idx="0">
                    <c:v>1E-3</c:v>
                  </c:pt>
                </c:numCache>
              </c:numRef>
            </c:plus>
            <c:minus>
              <c:numRef>
                <c:f>'Calibração - FINAL!!!'!$R$7</c:f>
                <c:numCache>
                  <c:formatCode>General</c:formatCode>
                  <c:ptCount val="1"/>
                  <c:pt idx="0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'Calibração - FINAL!!!'!$A$4:$A$33</c:f>
              <c:numCache>
                <c:formatCode>0.00</c:formatCode>
                <c:ptCount val="30"/>
                <c:pt idx="0">
                  <c:v>0.06</c:v>
                </c:pt>
                <c:pt idx="1">
                  <c:v>0.1</c:v>
                </c:pt>
                <c:pt idx="2">
                  <c:v>0.16</c:v>
                </c:pt>
                <c:pt idx="3">
                  <c:v>0.2</c:v>
                </c:pt>
                <c:pt idx="4">
                  <c:v>0.26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0.46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0.61</c:v>
                </c:pt>
                <c:pt idx="12">
                  <c:v>0.66</c:v>
                </c:pt>
                <c:pt idx="13">
                  <c:v>0.7</c:v>
                </c:pt>
                <c:pt idx="14">
                  <c:v>0.76</c:v>
                </c:pt>
                <c:pt idx="15">
                  <c:v>0.8</c:v>
                </c:pt>
                <c:pt idx="16">
                  <c:v>0.86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1.26</c:v>
                </c:pt>
                <c:pt idx="25">
                  <c:v>1.3</c:v>
                </c:pt>
                <c:pt idx="26">
                  <c:v>1.34</c:v>
                </c:pt>
                <c:pt idx="27">
                  <c:v>1.41</c:v>
                </c:pt>
                <c:pt idx="28">
                  <c:v>1.45</c:v>
                </c:pt>
                <c:pt idx="29">
                  <c:v>1.51</c:v>
                </c:pt>
              </c:numCache>
            </c:numRef>
          </c:xVal>
          <c:yVal>
            <c:numRef>
              <c:f>'Calibração - FINAL!!!'!$G$4:$G$33</c:f>
              <c:numCache>
                <c:formatCode>0.00E+00</c:formatCode>
                <c:ptCount val="30"/>
                <c:pt idx="0">
                  <c:v>1.6350405227901418E-3</c:v>
                </c:pt>
                <c:pt idx="1">
                  <c:v>6.4190601572062037E-4</c:v>
                </c:pt>
                <c:pt idx="2">
                  <c:v>1.5220425511634772E-4</c:v>
                </c:pt>
                <c:pt idx="3">
                  <c:v>-8.4093025195317722E-4</c:v>
                </c:pt>
                <c:pt idx="4">
                  <c:v>-1.3306320125574533E-3</c:v>
                </c:pt>
                <c:pt idx="5">
                  <c:v>-3.2376651962698344E-4</c:v>
                </c:pt>
                <c:pt idx="6">
                  <c:v>-2.5651846534638645E-3</c:v>
                </c:pt>
                <c:pt idx="7">
                  <c:v>-8.0660278730078361E-4</c:v>
                </c:pt>
                <c:pt idx="8">
                  <c:v>-2.9630454790506577E-4</c:v>
                </c:pt>
                <c:pt idx="9">
                  <c:v>-1.2894390549745699E-3</c:v>
                </c:pt>
                <c:pt idx="10">
                  <c:v>-1.5308571888114908E-3</c:v>
                </c:pt>
                <c:pt idx="11">
                  <c:v>9.7944105058422881E-4</c:v>
                </c:pt>
                <c:pt idx="12">
                  <c:v>-2.619770832526791E-4</c:v>
                </c:pt>
                <c:pt idx="13">
                  <c:v>7.4488840967784631E-4</c:v>
                </c:pt>
                <c:pt idx="14">
                  <c:v>2.551866490735355E-4</c:v>
                </c:pt>
                <c:pt idx="15">
                  <c:v>1.2620521420040054E-3</c:v>
                </c:pt>
                <c:pt idx="16">
                  <c:v>7.723503813997501E-4</c:v>
                </c:pt>
                <c:pt idx="17">
                  <c:v>7.792158743302191E-4</c:v>
                </c:pt>
                <c:pt idx="18">
                  <c:v>5.3779774049333984E-4</c:v>
                </c:pt>
                <c:pt idx="19">
                  <c:v>1.2963796066564337E-3</c:v>
                </c:pt>
                <c:pt idx="20">
                  <c:v>1.0549614728194989E-3</c:v>
                </c:pt>
                <c:pt idx="21">
                  <c:v>-1.8645666101740899E-4</c:v>
                </c:pt>
                <c:pt idx="22">
                  <c:v>3.5721252051457708E-3</c:v>
                </c:pt>
                <c:pt idx="23">
                  <c:v>2.3307070713088351E-3</c:v>
                </c:pt>
                <c:pt idx="24">
                  <c:v>-1.5899468929547744E-4</c:v>
                </c:pt>
                <c:pt idx="25">
                  <c:v>-1.5212919636498068E-4</c:v>
                </c:pt>
                <c:pt idx="26">
                  <c:v>1.8547362965654624E-3</c:v>
                </c:pt>
                <c:pt idx="27">
                  <c:v>-8.8324909080611524E-4</c:v>
                </c:pt>
                <c:pt idx="28">
                  <c:v>-3.8763835978756767E-3</c:v>
                </c:pt>
                <c:pt idx="29">
                  <c:v>-3.3660853584799311E-3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F7-4E2D-A3CC-E574E8EF9E3D}"/>
            </c:ext>
          </c:extLst>
        </c:ser>
        <c:ser>
          <c:idx val="0"/>
          <c:order val="1"/>
          <c:tx>
            <c:v>"+sy"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'Calibração - FINAL!!!'!$A$4:$A$33</c:f>
              <c:numCache>
                <c:formatCode>0.00</c:formatCode>
                <c:ptCount val="30"/>
                <c:pt idx="0">
                  <c:v>0.06</c:v>
                </c:pt>
                <c:pt idx="1">
                  <c:v>0.1</c:v>
                </c:pt>
                <c:pt idx="2">
                  <c:v>0.16</c:v>
                </c:pt>
                <c:pt idx="3">
                  <c:v>0.2</c:v>
                </c:pt>
                <c:pt idx="4">
                  <c:v>0.26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0.46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0.61</c:v>
                </c:pt>
                <c:pt idx="12">
                  <c:v>0.66</c:v>
                </c:pt>
                <c:pt idx="13">
                  <c:v>0.7</c:v>
                </c:pt>
                <c:pt idx="14">
                  <c:v>0.76</c:v>
                </c:pt>
                <c:pt idx="15">
                  <c:v>0.8</c:v>
                </c:pt>
                <c:pt idx="16">
                  <c:v>0.86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1.26</c:v>
                </c:pt>
                <c:pt idx="25">
                  <c:v>1.3</c:v>
                </c:pt>
                <c:pt idx="26">
                  <c:v>1.34</c:v>
                </c:pt>
                <c:pt idx="27">
                  <c:v>1.41</c:v>
                </c:pt>
                <c:pt idx="28">
                  <c:v>1.45</c:v>
                </c:pt>
                <c:pt idx="29">
                  <c:v>1.51</c:v>
                </c:pt>
              </c:numCache>
            </c:numRef>
          </c:xVal>
          <c:yVal>
            <c:numRef>
              <c:f>'Calibração - FINAL!!!'!$I$4:$I$33</c:f>
              <c:numCache>
                <c:formatCode>0.00000</c:formatCode>
                <c:ptCount val="30"/>
                <c:pt idx="0">
                  <c:v>1.6190338093265025E-3</c:v>
                </c:pt>
                <c:pt idx="1">
                  <c:v>1.6190338093265025E-3</c:v>
                </c:pt>
                <c:pt idx="2">
                  <c:v>1.6190338093265025E-3</c:v>
                </c:pt>
                <c:pt idx="3">
                  <c:v>1.6190338093265025E-3</c:v>
                </c:pt>
                <c:pt idx="4">
                  <c:v>1.6190338093265025E-3</c:v>
                </c:pt>
                <c:pt idx="5">
                  <c:v>1.6190338093265025E-3</c:v>
                </c:pt>
                <c:pt idx="6">
                  <c:v>1.6190338093265025E-3</c:v>
                </c:pt>
                <c:pt idx="7">
                  <c:v>1.6190338093265025E-3</c:v>
                </c:pt>
                <c:pt idx="8">
                  <c:v>1.6190338093265025E-3</c:v>
                </c:pt>
                <c:pt idx="9">
                  <c:v>1.6190338093265025E-3</c:v>
                </c:pt>
                <c:pt idx="10">
                  <c:v>1.6190338093265025E-3</c:v>
                </c:pt>
                <c:pt idx="11">
                  <c:v>1.6190338093265025E-3</c:v>
                </c:pt>
                <c:pt idx="12">
                  <c:v>1.6190338093265025E-3</c:v>
                </c:pt>
                <c:pt idx="13">
                  <c:v>1.6190338093265025E-3</c:v>
                </c:pt>
                <c:pt idx="14">
                  <c:v>1.6190338093265025E-3</c:v>
                </c:pt>
                <c:pt idx="15">
                  <c:v>1.6190338093265025E-3</c:v>
                </c:pt>
                <c:pt idx="16">
                  <c:v>1.6190338093265025E-3</c:v>
                </c:pt>
                <c:pt idx="17">
                  <c:v>1.6190338093265025E-3</c:v>
                </c:pt>
                <c:pt idx="18">
                  <c:v>1.6190338093265025E-3</c:v>
                </c:pt>
                <c:pt idx="19">
                  <c:v>1.6190338093265025E-3</c:v>
                </c:pt>
                <c:pt idx="20">
                  <c:v>1.6190338093265025E-3</c:v>
                </c:pt>
                <c:pt idx="21">
                  <c:v>1.6190338093265025E-3</c:v>
                </c:pt>
                <c:pt idx="22">
                  <c:v>1.6190338093265025E-3</c:v>
                </c:pt>
                <c:pt idx="23">
                  <c:v>1.6190338093265025E-3</c:v>
                </c:pt>
                <c:pt idx="24">
                  <c:v>1.6190338093265025E-3</c:v>
                </c:pt>
                <c:pt idx="25">
                  <c:v>1.6190338093265025E-3</c:v>
                </c:pt>
                <c:pt idx="26">
                  <c:v>1.6190338093265025E-3</c:v>
                </c:pt>
                <c:pt idx="27">
                  <c:v>1.6190338093265025E-3</c:v>
                </c:pt>
                <c:pt idx="28">
                  <c:v>1.6190338093265025E-3</c:v>
                </c:pt>
                <c:pt idx="29">
                  <c:v>1.6190338093265025E-3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1B-4D4A-B2B3-1472E0465DC7}"/>
            </c:ext>
          </c:extLst>
        </c:ser>
        <c:ser>
          <c:idx val="2"/>
          <c:order val="2"/>
          <c:tx>
            <c:v>"-sy"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'Calibração - FINAL!!!'!$A$4:$A$33</c:f>
              <c:numCache>
                <c:formatCode>0.00</c:formatCode>
                <c:ptCount val="30"/>
                <c:pt idx="0">
                  <c:v>0.06</c:v>
                </c:pt>
                <c:pt idx="1">
                  <c:v>0.1</c:v>
                </c:pt>
                <c:pt idx="2">
                  <c:v>0.16</c:v>
                </c:pt>
                <c:pt idx="3">
                  <c:v>0.2</c:v>
                </c:pt>
                <c:pt idx="4">
                  <c:v>0.26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0.46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0.61</c:v>
                </c:pt>
                <c:pt idx="12">
                  <c:v>0.66</c:v>
                </c:pt>
                <c:pt idx="13">
                  <c:v>0.7</c:v>
                </c:pt>
                <c:pt idx="14">
                  <c:v>0.76</c:v>
                </c:pt>
                <c:pt idx="15">
                  <c:v>0.8</c:v>
                </c:pt>
                <c:pt idx="16">
                  <c:v>0.86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1.26</c:v>
                </c:pt>
                <c:pt idx="25">
                  <c:v>1.3</c:v>
                </c:pt>
                <c:pt idx="26">
                  <c:v>1.34</c:v>
                </c:pt>
                <c:pt idx="27">
                  <c:v>1.41</c:v>
                </c:pt>
                <c:pt idx="28">
                  <c:v>1.45</c:v>
                </c:pt>
                <c:pt idx="29">
                  <c:v>1.51</c:v>
                </c:pt>
              </c:numCache>
            </c:numRef>
          </c:xVal>
          <c:yVal>
            <c:numRef>
              <c:f>'Calibração - FINAL!!!'!$J$4:$J$33</c:f>
              <c:numCache>
                <c:formatCode>0.00000</c:formatCode>
                <c:ptCount val="30"/>
                <c:pt idx="0">
                  <c:v>-1.6190338093265025E-3</c:v>
                </c:pt>
                <c:pt idx="1">
                  <c:v>-1.6190338093265025E-3</c:v>
                </c:pt>
                <c:pt idx="2">
                  <c:v>-1.6190338093265025E-3</c:v>
                </c:pt>
                <c:pt idx="3">
                  <c:v>-1.6190338093265025E-3</c:v>
                </c:pt>
                <c:pt idx="4">
                  <c:v>-1.6190338093265025E-3</c:v>
                </c:pt>
                <c:pt idx="5">
                  <c:v>-1.6190338093265025E-3</c:v>
                </c:pt>
                <c:pt idx="6">
                  <c:v>-1.6190338093265025E-3</c:v>
                </c:pt>
                <c:pt idx="7">
                  <c:v>-1.6190338093265025E-3</c:v>
                </c:pt>
                <c:pt idx="8">
                  <c:v>-1.6190338093265025E-3</c:v>
                </c:pt>
                <c:pt idx="9">
                  <c:v>-1.6190338093265025E-3</c:v>
                </c:pt>
                <c:pt idx="10">
                  <c:v>-1.6190338093265025E-3</c:v>
                </c:pt>
                <c:pt idx="11">
                  <c:v>-1.6190338093265025E-3</c:v>
                </c:pt>
                <c:pt idx="12">
                  <c:v>-1.6190338093265025E-3</c:v>
                </c:pt>
                <c:pt idx="13">
                  <c:v>-1.6190338093265025E-3</c:v>
                </c:pt>
                <c:pt idx="14">
                  <c:v>-1.6190338093265025E-3</c:v>
                </c:pt>
                <c:pt idx="15">
                  <c:v>-1.6190338093265025E-3</c:v>
                </c:pt>
                <c:pt idx="16">
                  <c:v>-1.6190338093265025E-3</c:v>
                </c:pt>
                <c:pt idx="17">
                  <c:v>-1.6190338093265025E-3</c:v>
                </c:pt>
                <c:pt idx="18">
                  <c:v>-1.6190338093265025E-3</c:v>
                </c:pt>
                <c:pt idx="19">
                  <c:v>-1.6190338093265025E-3</c:v>
                </c:pt>
                <c:pt idx="20">
                  <c:v>-1.6190338093265025E-3</c:v>
                </c:pt>
                <c:pt idx="21">
                  <c:v>-1.6190338093265025E-3</c:v>
                </c:pt>
                <c:pt idx="22">
                  <c:v>-1.6190338093265025E-3</c:v>
                </c:pt>
                <c:pt idx="23">
                  <c:v>-1.6190338093265025E-3</c:v>
                </c:pt>
                <c:pt idx="24">
                  <c:v>-1.6190338093265025E-3</c:v>
                </c:pt>
                <c:pt idx="25">
                  <c:v>-1.6190338093265025E-3</c:v>
                </c:pt>
                <c:pt idx="26">
                  <c:v>-1.6190338093265025E-3</c:v>
                </c:pt>
                <c:pt idx="27">
                  <c:v>-1.6190338093265025E-3</c:v>
                </c:pt>
                <c:pt idx="28">
                  <c:v>-1.6190338093265025E-3</c:v>
                </c:pt>
                <c:pt idx="29">
                  <c:v>-1.6190338093265025E-3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1B-4D4A-B2B3-1472E0465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1620320"/>
        <c:axId val="1002859808"/>
      </c:scatterChart>
      <c:valAx>
        <c:axId val="108162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B</a:t>
                </a:r>
                <a:r>
                  <a:rPr lang="en-US" sz="1400" baseline="0"/>
                  <a:t> (A)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59808"/>
        <c:crossesAt val="-5"/>
        <c:crossBetween val="midCat"/>
      </c:valAx>
      <c:valAx>
        <c:axId val="100285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layout>
            <c:manualLayout>
              <c:xMode val="edge"/>
              <c:yMode val="edge"/>
              <c:x val="8.3334180730637256E-3"/>
              <c:y val="0.388036395450568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620320"/>
        <c:crossesAt val="-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H</a:t>
            </a:r>
            <a:r>
              <a:rPr lang="en-US" sz="1600"/>
              <a:t>(I</a:t>
            </a:r>
            <a:r>
              <a:rPr lang="en-US" sz="1600" baseline="-25000"/>
              <a:t>P</a:t>
            </a:r>
            <a:r>
              <a:rPr lang="en-US" sz="1600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86759961422727"/>
          <c:y val="0.1838424161117746"/>
          <c:w val="0.80747597515276204"/>
          <c:h val="0.6341878155401897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IP'!$B$5:$B$29</c:f>
              <c:numCache>
                <c:formatCode>0.000</c:formatCode>
                <c:ptCount val="25"/>
                <c:pt idx="0">
                  <c:v>-0.02</c:v>
                </c:pt>
                <c:pt idx="1">
                  <c:v>-1.8000000000000002E-2</c:v>
                </c:pt>
                <c:pt idx="2">
                  <c:v>-1.6E-2</c:v>
                </c:pt>
                <c:pt idx="3">
                  <c:v>-1.4E-2</c:v>
                </c:pt>
                <c:pt idx="4">
                  <c:v>-1.2E-2</c:v>
                </c:pt>
                <c:pt idx="5">
                  <c:v>-0.01</c:v>
                </c:pt>
                <c:pt idx="6">
                  <c:v>-8.0000000000000002E-3</c:v>
                </c:pt>
                <c:pt idx="7">
                  <c:v>-6.0000000000000001E-3</c:v>
                </c:pt>
                <c:pt idx="8">
                  <c:v>-4.0000000000000001E-3</c:v>
                </c:pt>
                <c:pt idx="9">
                  <c:v>-2E-3</c:v>
                </c:pt>
                <c:pt idx="10">
                  <c:v>0</c:v>
                </c:pt>
                <c:pt idx="11">
                  <c:v>2E-3</c:v>
                </c:pt>
                <c:pt idx="12">
                  <c:v>4.0000000000000001E-3</c:v>
                </c:pt>
                <c:pt idx="13">
                  <c:v>6.0000000000000001E-3</c:v>
                </c:pt>
                <c:pt idx="14">
                  <c:v>8.0000000000000002E-3</c:v>
                </c:pt>
                <c:pt idx="15">
                  <c:v>0.01</c:v>
                </c:pt>
                <c:pt idx="16">
                  <c:v>1.2E-2</c:v>
                </c:pt>
                <c:pt idx="17">
                  <c:v>1.4E-2</c:v>
                </c:pt>
                <c:pt idx="18">
                  <c:v>1.6E-2</c:v>
                </c:pt>
                <c:pt idx="19">
                  <c:v>1.8000000000000002E-2</c:v>
                </c:pt>
                <c:pt idx="20">
                  <c:v>0.02</c:v>
                </c:pt>
              </c:numCache>
            </c:numRef>
          </c:xVal>
          <c:yVal>
            <c:numRef>
              <c:f>'Variar IP'!$D$5:$D$29</c:f>
              <c:numCache>
                <c:formatCode>0.000</c:formatCode>
                <c:ptCount val="25"/>
                <c:pt idx="0">
                  <c:v>3.5999999999999997E-2</c:v>
                </c:pt>
                <c:pt idx="1">
                  <c:v>3.3000000000000002E-2</c:v>
                </c:pt>
                <c:pt idx="2">
                  <c:v>2.9000000000000001E-2</c:v>
                </c:pt>
                <c:pt idx="3">
                  <c:v>2.5000000000000001E-2</c:v>
                </c:pt>
                <c:pt idx="4">
                  <c:v>2.1999999999999999E-2</c:v>
                </c:pt>
                <c:pt idx="5">
                  <c:v>1.7999999999999999E-2</c:v>
                </c:pt>
                <c:pt idx="6">
                  <c:v>1.4E-2</c:v>
                </c:pt>
                <c:pt idx="7">
                  <c:v>0.01</c:v>
                </c:pt>
                <c:pt idx="8">
                  <c:v>7.0000000000000001E-3</c:v>
                </c:pt>
                <c:pt idx="9">
                  <c:v>3.0000000000000001E-3</c:v>
                </c:pt>
                <c:pt idx="10">
                  <c:v>0</c:v>
                </c:pt>
                <c:pt idx="11">
                  <c:v>-1E-3</c:v>
                </c:pt>
                <c:pt idx="12">
                  <c:v>-5.0000000000000001E-3</c:v>
                </c:pt>
                <c:pt idx="13">
                  <c:v>-8.0000000000000002E-3</c:v>
                </c:pt>
                <c:pt idx="14">
                  <c:v>-1.2999999999999999E-2</c:v>
                </c:pt>
                <c:pt idx="15">
                  <c:v>-1.4999999999999999E-2</c:v>
                </c:pt>
                <c:pt idx="16">
                  <c:v>-1.9E-2</c:v>
                </c:pt>
                <c:pt idx="17">
                  <c:v>-2.3E-2</c:v>
                </c:pt>
                <c:pt idx="18">
                  <c:v>-2.7E-2</c:v>
                </c:pt>
                <c:pt idx="19">
                  <c:v>-2.9000000000000001E-2</c:v>
                </c:pt>
                <c:pt idx="20">
                  <c:v>-3.4000000000000002E-2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2C-43B1-875B-0B57D5C7EF34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'Variar IP'!$B$5:$B$29</c:f>
              <c:numCache>
                <c:formatCode>0.000</c:formatCode>
                <c:ptCount val="25"/>
                <c:pt idx="0">
                  <c:v>-0.02</c:v>
                </c:pt>
                <c:pt idx="1">
                  <c:v>-1.8000000000000002E-2</c:v>
                </c:pt>
                <c:pt idx="2">
                  <c:v>-1.6E-2</c:v>
                </c:pt>
                <c:pt idx="3">
                  <c:v>-1.4E-2</c:v>
                </c:pt>
                <c:pt idx="4">
                  <c:v>-1.2E-2</c:v>
                </c:pt>
                <c:pt idx="5">
                  <c:v>-0.01</c:v>
                </c:pt>
                <c:pt idx="6">
                  <c:v>-8.0000000000000002E-3</c:v>
                </c:pt>
                <c:pt idx="7">
                  <c:v>-6.0000000000000001E-3</c:v>
                </c:pt>
                <c:pt idx="8">
                  <c:v>-4.0000000000000001E-3</c:v>
                </c:pt>
                <c:pt idx="9">
                  <c:v>-2E-3</c:v>
                </c:pt>
                <c:pt idx="10">
                  <c:v>0</c:v>
                </c:pt>
                <c:pt idx="11">
                  <c:v>2E-3</c:v>
                </c:pt>
                <c:pt idx="12">
                  <c:v>4.0000000000000001E-3</c:v>
                </c:pt>
                <c:pt idx="13">
                  <c:v>6.0000000000000001E-3</c:v>
                </c:pt>
                <c:pt idx="14">
                  <c:v>8.0000000000000002E-3</c:v>
                </c:pt>
                <c:pt idx="15">
                  <c:v>0.01</c:v>
                </c:pt>
                <c:pt idx="16">
                  <c:v>1.2E-2</c:v>
                </c:pt>
                <c:pt idx="17">
                  <c:v>1.4E-2</c:v>
                </c:pt>
                <c:pt idx="18">
                  <c:v>1.6E-2</c:v>
                </c:pt>
                <c:pt idx="19">
                  <c:v>1.8000000000000002E-2</c:v>
                </c:pt>
                <c:pt idx="20">
                  <c:v>0.02</c:v>
                </c:pt>
              </c:numCache>
            </c:numRef>
          </c:xVal>
          <c:yVal>
            <c:numRef>
              <c:f>'Variar IP'!$H$5:$H$29</c:f>
              <c:numCache>
                <c:formatCode>0.000</c:formatCode>
                <c:ptCount val="25"/>
                <c:pt idx="0">
                  <c:v>3.5419913419913421E-2</c:v>
                </c:pt>
                <c:pt idx="1">
                  <c:v>3.1987445887445891E-2</c:v>
                </c:pt>
                <c:pt idx="2">
                  <c:v>2.8554978354978354E-2</c:v>
                </c:pt>
                <c:pt idx="3">
                  <c:v>2.5122510822510824E-2</c:v>
                </c:pt>
                <c:pt idx="4">
                  <c:v>2.1690043290043291E-2</c:v>
                </c:pt>
                <c:pt idx="5">
                  <c:v>1.8257575757575757E-2</c:v>
                </c:pt>
                <c:pt idx="6">
                  <c:v>1.4825108225108225E-2</c:v>
                </c:pt>
                <c:pt idx="7">
                  <c:v>1.1392640692640694E-2</c:v>
                </c:pt>
                <c:pt idx="8">
                  <c:v>7.9601731601731604E-3</c:v>
                </c:pt>
                <c:pt idx="9">
                  <c:v>4.527705627705627E-3</c:v>
                </c:pt>
                <c:pt idx="10">
                  <c:v>1.0952380952380947E-3</c:v>
                </c:pt>
                <c:pt idx="11">
                  <c:v>-2.3372294372294381E-3</c:v>
                </c:pt>
                <c:pt idx="12">
                  <c:v>-5.7696969696969707E-3</c:v>
                </c:pt>
                <c:pt idx="13">
                  <c:v>-9.2021645021645032E-3</c:v>
                </c:pt>
                <c:pt idx="14">
                  <c:v>-1.2634632034632035E-2</c:v>
                </c:pt>
                <c:pt idx="15">
                  <c:v>-1.606709956709957E-2</c:v>
                </c:pt>
                <c:pt idx="16">
                  <c:v>-1.9499567099567103E-2</c:v>
                </c:pt>
                <c:pt idx="17">
                  <c:v>-2.2932034632034637E-2</c:v>
                </c:pt>
                <c:pt idx="18">
                  <c:v>-2.6364502164502167E-2</c:v>
                </c:pt>
                <c:pt idx="19">
                  <c:v>-2.9796969696969704E-2</c:v>
                </c:pt>
                <c:pt idx="20">
                  <c:v>-3.3229437229437234E-2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2C-43B1-875B-0B57D5C7E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P</a:t>
                </a:r>
                <a:r>
                  <a:rPr lang="en-US" sz="1400"/>
                  <a:t> (A)</a:t>
                </a:r>
              </a:p>
            </c:rich>
          </c:tx>
          <c:layout>
            <c:manualLayout>
              <c:xMode val="edge"/>
              <c:yMode val="edge"/>
              <c:x val="0.47130085583625358"/>
              <c:y val="0.877183723527407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20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H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At val="-2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9671228224945"/>
          <c:y val="0.1413425925925926"/>
          <c:w val="0.77470459770218203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IP'!$B$5:$B$25</c:f>
              <c:numCache>
                <c:formatCode>0.000</c:formatCode>
                <c:ptCount val="21"/>
                <c:pt idx="0">
                  <c:v>-0.02</c:v>
                </c:pt>
                <c:pt idx="1">
                  <c:v>-1.8000000000000002E-2</c:v>
                </c:pt>
                <c:pt idx="2">
                  <c:v>-1.6E-2</c:v>
                </c:pt>
                <c:pt idx="3">
                  <c:v>-1.4E-2</c:v>
                </c:pt>
                <c:pt idx="4">
                  <c:v>-1.2E-2</c:v>
                </c:pt>
                <c:pt idx="5">
                  <c:v>-0.01</c:v>
                </c:pt>
                <c:pt idx="6">
                  <c:v>-8.0000000000000002E-3</c:v>
                </c:pt>
                <c:pt idx="7">
                  <c:v>-6.0000000000000001E-3</c:v>
                </c:pt>
                <c:pt idx="8">
                  <c:v>-4.0000000000000001E-3</c:v>
                </c:pt>
                <c:pt idx="9">
                  <c:v>-2E-3</c:v>
                </c:pt>
                <c:pt idx="10">
                  <c:v>0</c:v>
                </c:pt>
                <c:pt idx="11">
                  <c:v>2E-3</c:v>
                </c:pt>
                <c:pt idx="12">
                  <c:v>4.0000000000000001E-3</c:v>
                </c:pt>
                <c:pt idx="13">
                  <c:v>6.0000000000000001E-3</c:v>
                </c:pt>
                <c:pt idx="14">
                  <c:v>8.0000000000000002E-3</c:v>
                </c:pt>
                <c:pt idx="15">
                  <c:v>0.01</c:v>
                </c:pt>
                <c:pt idx="16">
                  <c:v>1.2E-2</c:v>
                </c:pt>
                <c:pt idx="17">
                  <c:v>1.4E-2</c:v>
                </c:pt>
                <c:pt idx="18">
                  <c:v>1.6E-2</c:v>
                </c:pt>
                <c:pt idx="19">
                  <c:v>1.8000000000000002E-2</c:v>
                </c:pt>
                <c:pt idx="20">
                  <c:v>0.02</c:v>
                </c:pt>
              </c:numCache>
            </c:numRef>
          </c:xVal>
          <c:yVal>
            <c:numRef>
              <c:f>'Variar IP'!$I$5:$I$25</c:f>
              <c:numCache>
                <c:formatCode>0.00E+00</c:formatCode>
                <c:ptCount val="21"/>
                <c:pt idx="0">
                  <c:v>5.8008658008657649E-4</c:v>
                </c:pt>
                <c:pt idx="1">
                  <c:v>1.0125541125541107E-3</c:v>
                </c:pt>
                <c:pt idx="2">
                  <c:v>4.4502164502164751E-4</c:v>
                </c:pt>
                <c:pt idx="3">
                  <c:v>-1.2251082251082263E-4</c:v>
                </c:pt>
                <c:pt idx="4">
                  <c:v>3.0995670995670813E-4</c:v>
                </c:pt>
                <c:pt idx="5">
                  <c:v>-2.5757575757575854E-4</c:v>
                </c:pt>
                <c:pt idx="6">
                  <c:v>-8.2510822510822521E-4</c:v>
                </c:pt>
                <c:pt idx="7">
                  <c:v>-1.3926406926406936E-3</c:v>
                </c:pt>
                <c:pt idx="8">
                  <c:v>-9.6017316017316025E-4</c:v>
                </c:pt>
                <c:pt idx="9">
                  <c:v>-1.5277056277056269E-3</c:v>
                </c:pt>
                <c:pt idx="10">
                  <c:v>-1.0952380952380947E-3</c:v>
                </c:pt>
                <c:pt idx="11">
                  <c:v>1.3372294372294381E-3</c:v>
                </c:pt>
                <c:pt idx="12">
                  <c:v>7.6969696969697056E-4</c:v>
                </c:pt>
                <c:pt idx="13">
                  <c:v>1.202164502164503E-3</c:v>
                </c:pt>
                <c:pt idx="14">
                  <c:v>-3.6536796536796451E-4</c:v>
                </c:pt>
                <c:pt idx="15">
                  <c:v>1.0670995670995706E-3</c:v>
                </c:pt>
                <c:pt idx="16">
                  <c:v>4.9956709956710393E-4</c:v>
                </c:pt>
                <c:pt idx="17">
                  <c:v>-6.7965367965362733E-5</c:v>
                </c:pt>
                <c:pt idx="18">
                  <c:v>-6.3549783549783287E-4</c:v>
                </c:pt>
                <c:pt idx="19">
                  <c:v>7.9696969696970224E-4</c:v>
                </c:pt>
                <c:pt idx="20">
                  <c:v>-7.7056277056276878E-4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14-4EB5-A65C-9BA9521FF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P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1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At val="-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P</a:t>
            </a:r>
            <a:r>
              <a:rPr lang="en-US" sz="1600"/>
              <a:t>(I</a:t>
            </a:r>
            <a:r>
              <a:rPr lang="en-US" sz="1600" baseline="-25000"/>
              <a:t>P</a:t>
            </a:r>
            <a:r>
              <a:rPr lang="en-US" sz="1600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14807524059491"/>
          <c:y val="0.1413425925925926"/>
          <c:w val="0.8167338145231845"/>
          <c:h val="0.6766879955801533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IP'!$B$5:$B$29</c:f>
              <c:numCache>
                <c:formatCode>0.000</c:formatCode>
                <c:ptCount val="25"/>
                <c:pt idx="0">
                  <c:v>-0.02</c:v>
                </c:pt>
                <c:pt idx="1">
                  <c:v>-1.8000000000000002E-2</c:v>
                </c:pt>
                <c:pt idx="2">
                  <c:v>-1.6E-2</c:v>
                </c:pt>
                <c:pt idx="3">
                  <c:v>-1.4E-2</c:v>
                </c:pt>
                <c:pt idx="4">
                  <c:v>-1.2E-2</c:v>
                </c:pt>
                <c:pt idx="5">
                  <c:v>-0.01</c:v>
                </c:pt>
                <c:pt idx="6">
                  <c:v>-8.0000000000000002E-3</c:v>
                </c:pt>
                <c:pt idx="7">
                  <c:v>-6.0000000000000001E-3</c:v>
                </c:pt>
                <c:pt idx="8">
                  <c:v>-4.0000000000000001E-3</c:v>
                </c:pt>
                <c:pt idx="9">
                  <c:v>-2E-3</c:v>
                </c:pt>
                <c:pt idx="10">
                  <c:v>0</c:v>
                </c:pt>
                <c:pt idx="11">
                  <c:v>2E-3</c:v>
                </c:pt>
                <c:pt idx="12">
                  <c:v>4.0000000000000001E-3</c:v>
                </c:pt>
                <c:pt idx="13">
                  <c:v>6.0000000000000001E-3</c:v>
                </c:pt>
                <c:pt idx="14">
                  <c:v>8.0000000000000002E-3</c:v>
                </c:pt>
                <c:pt idx="15">
                  <c:v>0.01</c:v>
                </c:pt>
                <c:pt idx="16">
                  <c:v>1.2E-2</c:v>
                </c:pt>
                <c:pt idx="17">
                  <c:v>1.4E-2</c:v>
                </c:pt>
                <c:pt idx="18">
                  <c:v>1.6E-2</c:v>
                </c:pt>
                <c:pt idx="19">
                  <c:v>1.8000000000000002E-2</c:v>
                </c:pt>
                <c:pt idx="20">
                  <c:v>0.02</c:v>
                </c:pt>
              </c:numCache>
            </c:numRef>
          </c:xVal>
          <c:yVal>
            <c:numRef>
              <c:f>'Variar IP'!$F$5:$F$29</c:f>
              <c:numCache>
                <c:formatCode>0.000</c:formatCode>
                <c:ptCount val="25"/>
                <c:pt idx="0">
                  <c:v>1.0880000000000001</c:v>
                </c:pt>
                <c:pt idx="1">
                  <c:v>0.99399999999999999</c:v>
                </c:pt>
                <c:pt idx="2">
                  <c:v>0.89600000000000002</c:v>
                </c:pt>
                <c:pt idx="3">
                  <c:v>0.78900000000000003</c:v>
                </c:pt>
                <c:pt idx="4">
                  <c:v>0.70699999999999996</c:v>
                </c:pt>
                <c:pt idx="5">
                  <c:v>0.61499999999999999</c:v>
                </c:pt>
                <c:pt idx="6">
                  <c:v>0.502</c:v>
                </c:pt>
                <c:pt idx="7">
                  <c:v>0.40300000000000002</c:v>
                </c:pt>
                <c:pt idx="8">
                  <c:v>0.32400000000000001</c:v>
                </c:pt>
                <c:pt idx="9">
                  <c:v>0.21199999999999999</c:v>
                </c:pt>
                <c:pt idx="10">
                  <c:v>0.128</c:v>
                </c:pt>
                <c:pt idx="11">
                  <c:v>-1.4E-2</c:v>
                </c:pt>
                <c:pt idx="12">
                  <c:v>-0.12</c:v>
                </c:pt>
                <c:pt idx="13">
                  <c:v>-0.2</c:v>
                </c:pt>
                <c:pt idx="14">
                  <c:v>-0.34499999999999997</c:v>
                </c:pt>
                <c:pt idx="15">
                  <c:v>-0.40500000000000003</c:v>
                </c:pt>
                <c:pt idx="16">
                  <c:v>-0.504</c:v>
                </c:pt>
                <c:pt idx="17">
                  <c:v>-0.60199999999999998</c:v>
                </c:pt>
                <c:pt idx="18">
                  <c:v>-0.70899999999999996</c:v>
                </c:pt>
                <c:pt idx="19">
                  <c:v>-0.77200000000000002</c:v>
                </c:pt>
                <c:pt idx="20">
                  <c:v>-0.88700000000000001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22-4834-B189-29AE3C3485EF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'Variar IP'!$B$5:$B$25</c:f>
              <c:numCache>
                <c:formatCode>0.000</c:formatCode>
                <c:ptCount val="21"/>
                <c:pt idx="0">
                  <c:v>-0.02</c:v>
                </c:pt>
                <c:pt idx="1">
                  <c:v>-1.8000000000000002E-2</c:v>
                </c:pt>
                <c:pt idx="2">
                  <c:v>-1.6E-2</c:v>
                </c:pt>
                <c:pt idx="3">
                  <c:v>-1.4E-2</c:v>
                </c:pt>
                <c:pt idx="4">
                  <c:v>-1.2E-2</c:v>
                </c:pt>
                <c:pt idx="5">
                  <c:v>-0.01</c:v>
                </c:pt>
                <c:pt idx="6">
                  <c:v>-8.0000000000000002E-3</c:v>
                </c:pt>
                <c:pt idx="7">
                  <c:v>-6.0000000000000001E-3</c:v>
                </c:pt>
                <c:pt idx="8">
                  <c:v>-4.0000000000000001E-3</c:v>
                </c:pt>
                <c:pt idx="9">
                  <c:v>-2E-3</c:v>
                </c:pt>
                <c:pt idx="10">
                  <c:v>0</c:v>
                </c:pt>
                <c:pt idx="11">
                  <c:v>2E-3</c:v>
                </c:pt>
                <c:pt idx="12">
                  <c:v>4.0000000000000001E-3</c:v>
                </c:pt>
                <c:pt idx="13">
                  <c:v>6.0000000000000001E-3</c:v>
                </c:pt>
                <c:pt idx="14">
                  <c:v>8.0000000000000002E-3</c:v>
                </c:pt>
                <c:pt idx="15">
                  <c:v>0.01</c:v>
                </c:pt>
                <c:pt idx="16">
                  <c:v>1.2E-2</c:v>
                </c:pt>
                <c:pt idx="17">
                  <c:v>1.4E-2</c:v>
                </c:pt>
                <c:pt idx="18">
                  <c:v>1.6E-2</c:v>
                </c:pt>
                <c:pt idx="19">
                  <c:v>1.8000000000000002E-2</c:v>
                </c:pt>
                <c:pt idx="20">
                  <c:v>0.02</c:v>
                </c:pt>
              </c:numCache>
            </c:numRef>
          </c:xVal>
          <c:yVal>
            <c:numRef>
              <c:f>'Variar IP'!$J$5:$J$25</c:f>
              <c:numCache>
                <c:formatCode>0.000</c:formatCode>
                <c:ptCount val="21"/>
                <c:pt idx="0">
                  <c:v>1.0986753246753245</c:v>
                </c:pt>
                <c:pt idx="1">
                  <c:v>0.99880779220779192</c:v>
                </c:pt>
                <c:pt idx="2">
                  <c:v>0.89894025974025937</c:v>
                </c:pt>
                <c:pt idx="3">
                  <c:v>0.79907272727272693</c:v>
                </c:pt>
                <c:pt idx="4">
                  <c:v>0.6992051948051945</c:v>
                </c:pt>
                <c:pt idx="5">
                  <c:v>0.59933766233766217</c:v>
                </c:pt>
                <c:pt idx="6">
                  <c:v>0.49947012987012968</c:v>
                </c:pt>
                <c:pt idx="7">
                  <c:v>0.39960259740259724</c:v>
                </c:pt>
                <c:pt idx="8">
                  <c:v>0.2997350649350648</c:v>
                </c:pt>
                <c:pt idx="9">
                  <c:v>0.19986753246753236</c:v>
                </c:pt>
                <c:pt idx="10">
                  <c:v>9.9999999999999908E-2</c:v>
                </c:pt>
                <c:pt idx="11">
                  <c:v>1.3246753246747012E-4</c:v>
                </c:pt>
                <c:pt idx="12">
                  <c:v>-9.9735064935064968E-2</c:v>
                </c:pt>
                <c:pt idx="13">
                  <c:v>-0.19960259740259739</c:v>
                </c:pt>
                <c:pt idx="14">
                  <c:v>-0.29947012987012983</c:v>
                </c:pt>
                <c:pt idx="15">
                  <c:v>-0.39933766233766232</c:v>
                </c:pt>
                <c:pt idx="16">
                  <c:v>-0.49920519480519471</c:v>
                </c:pt>
                <c:pt idx="17">
                  <c:v>-0.5990727272727272</c:v>
                </c:pt>
                <c:pt idx="18">
                  <c:v>-0.69894025974025964</c:v>
                </c:pt>
                <c:pt idx="19">
                  <c:v>-0.79880779220779219</c:v>
                </c:pt>
                <c:pt idx="20">
                  <c:v>-0.89867532467532463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22-4834-B189-29AE3C348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  <c:max val="2.5000000000000005E-2"/>
          <c:min val="-2.5000000000000005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P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200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P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At val="-2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989060870815805"/>
          <c:y val="0.1413425925925926"/>
          <c:w val="0.79375516844640992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IP'!$B$5:$B$25</c:f>
              <c:numCache>
                <c:formatCode>0.000</c:formatCode>
                <c:ptCount val="21"/>
                <c:pt idx="0">
                  <c:v>-0.02</c:v>
                </c:pt>
                <c:pt idx="1">
                  <c:v>-1.8000000000000002E-2</c:v>
                </c:pt>
                <c:pt idx="2">
                  <c:v>-1.6E-2</c:v>
                </c:pt>
                <c:pt idx="3">
                  <c:v>-1.4E-2</c:v>
                </c:pt>
                <c:pt idx="4">
                  <c:v>-1.2E-2</c:v>
                </c:pt>
                <c:pt idx="5">
                  <c:v>-0.01</c:v>
                </c:pt>
                <c:pt idx="6">
                  <c:v>-8.0000000000000002E-3</c:v>
                </c:pt>
                <c:pt idx="7">
                  <c:v>-6.0000000000000001E-3</c:v>
                </c:pt>
                <c:pt idx="8">
                  <c:v>-4.0000000000000001E-3</c:v>
                </c:pt>
                <c:pt idx="9">
                  <c:v>-2E-3</c:v>
                </c:pt>
                <c:pt idx="10">
                  <c:v>0</c:v>
                </c:pt>
                <c:pt idx="11">
                  <c:v>2E-3</c:v>
                </c:pt>
                <c:pt idx="12">
                  <c:v>4.0000000000000001E-3</c:v>
                </c:pt>
                <c:pt idx="13">
                  <c:v>6.0000000000000001E-3</c:v>
                </c:pt>
                <c:pt idx="14">
                  <c:v>8.0000000000000002E-3</c:v>
                </c:pt>
                <c:pt idx="15">
                  <c:v>0.01</c:v>
                </c:pt>
                <c:pt idx="16">
                  <c:v>1.2E-2</c:v>
                </c:pt>
                <c:pt idx="17">
                  <c:v>1.4E-2</c:v>
                </c:pt>
                <c:pt idx="18">
                  <c:v>1.6E-2</c:v>
                </c:pt>
                <c:pt idx="19">
                  <c:v>1.8000000000000002E-2</c:v>
                </c:pt>
                <c:pt idx="20">
                  <c:v>0.02</c:v>
                </c:pt>
              </c:numCache>
            </c:numRef>
          </c:xVal>
          <c:yVal>
            <c:numRef>
              <c:f>'Variar IP'!$K$5:$K$25</c:f>
              <c:numCache>
                <c:formatCode>0.0000</c:formatCode>
                <c:ptCount val="21"/>
                <c:pt idx="0">
                  <c:v>-1.0675324675324394E-2</c:v>
                </c:pt>
                <c:pt idx="1">
                  <c:v>-4.8077922077919277E-3</c:v>
                </c:pt>
                <c:pt idx="2">
                  <c:v>-2.9402597402593544E-3</c:v>
                </c:pt>
                <c:pt idx="3">
                  <c:v>-1.00727272727269E-2</c:v>
                </c:pt>
                <c:pt idx="4">
                  <c:v>7.7948051948054653E-3</c:v>
                </c:pt>
                <c:pt idx="5">
                  <c:v>1.5662337662337822E-2</c:v>
                </c:pt>
                <c:pt idx="6">
                  <c:v>2.5298701298703263E-3</c:v>
                </c:pt>
                <c:pt idx="7">
                  <c:v>3.3974025974027877E-3</c:v>
                </c:pt>
                <c:pt idx="8">
                  <c:v>2.4264935064935211E-2</c:v>
                </c:pt>
                <c:pt idx="9">
                  <c:v>1.2132467532467633E-2</c:v>
                </c:pt>
                <c:pt idx="10">
                  <c:v>2.8000000000000094E-2</c:v>
                </c:pt>
                <c:pt idx="11">
                  <c:v>-1.413246753246747E-2</c:v>
                </c:pt>
                <c:pt idx="12">
                  <c:v>-2.0264935064935027E-2</c:v>
                </c:pt>
                <c:pt idx="13">
                  <c:v>-3.9740259740261852E-4</c:v>
                </c:pt>
                <c:pt idx="14">
                  <c:v>-4.5529870129870142E-2</c:v>
                </c:pt>
                <c:pt idx="15">
                  <c:v>-5.662337662337702E-3</c:v>
                </c:pt>
                <c:pt idx="16">
                  <c:v>-4.7948051948052961E-3</c:v>
                </c:pt>
                <c:pt idx="17">
                  <c:v>-2.9272727272727783E-3</c:v>
                </c:pt>
                <c:pt idx="18">
                  <c:v>-1.0059740259740324E-2</c:v>
                </c:pt>
                <c:pt idx="19">
                  <c:v>2.6807792207792169E-2</c:v>
                </c:pt>
                <c:pt idx="20">
                  <c:v>1.1675324675324616E-2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FF-4FAC-BD80-BD7C991EA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P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1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At val="-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H</a:t>
            </a:r>
            <a:r>
              <a:rPr lang="en-US" sz="1600"/>
              <a:t>(B)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25472235610823"/>
          <c:y val="0.1413425925925926"/>
          <c:w val="0.80208886296363224"/>
          <c:h val="0.67213764946048415"/>
        </c:manualLayout>
      </c:layout>
      <c:scatterChart>
        <c:scatterStyle val="lineMarker"/>
        <c:varyColors val="0"/>
        <c:ser>
          <c:idx val="0"/>
          <c:order val="0"/>
          <c:tx>
            <c:v>VH(B)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B'!$C$5:$C$29</c:f>
              <c:numCache>
                <c:formatCode>0.000</c:formatCode>
                <c:ptCount val="25"/>
                <c:pt idx="0">
                  <c:v>2.0364959477209857E-2</c:v>
                </c:pt>
                <c:pt idx="1">
                  <c:v>3.160637761104676E-2</c:v>
                </c:pt>
                <c:pt idx="2">
                  <c:v>4.5096079371651041E-2</c:v>
                </c:pt>
                <c:pt idx="3">
                  <c:v>5.4089213878720552E-2</c:v>
                </c:pt>
                <c:pt idx="4">
                  <c:v>6.3082348385790077E-2</c:v>
                </c:pt>
                <c:pt idx="5">
                  <c:v>7.432376651962698E-2</c:v>
                </c:pt>
                <c:pt idx="6">
                  <c:v>8.781346828023126E-2</c:v>
                </c:pt>
                <c:pt idx="7">
                  <c:v>9.905488641406815E-2</c:v>
                </c:pt>
                <c:pt idx="8">
                  <c:v>0.10804802092113767</c:v>
                </c:pt>
                <c:pt idx="9">
                  <c:v>0.12153772268174196</c:v>
                </c:pt>
                <c:pt idx="10">
                  <c:v>0.12828257356204409</c:v>
                </c:pt>
                <c:pt idx="11">
                  <c:v>0.14402055894941576</c:v>
                </c:pt>
                <c:pt idx="12">
                  <c:v>0.15301369345648527</c:v>
                </c:pt>
                <c:pt idx="13">
                  <c:v>0.16650339521708954</c:v>
                </c:pt>
                <c:pt idx="14">
                  <c:v>0.17774481335092646</c:v>
                </c:pt>
                <c:pt idx="15">
                  <c:v>0.18898623148476337</c:v>
                </c:pt>
                <c:pt idx="16">
                  <c:v>0.19797936599183288</c:v>
                </c:pt>
                <c:pt idx="17">
                  <c:v>0.21146906775243718</c:v>
                </c:pt>
                <c:pt idx="18">
                  <c:v>0.21821391863273928</c:v>
                </c:pt>
                <c:pt idx="19">
                  <c:v>0.23395190402011096</c:v>
                </c:pt>
                <c:pt idx="20">
                  <c:v>0.2429450385271805</c:v>
                </c:pt>
                <c:pt idx="21">
                  <c:v>0.25418645666101741</c:v>
                </c:pt>
                <c:pt idx="22">
                  <c:v>0.26317959116808687</c:v>
                </c:pt>
                <c:pt idx="23">
                  <c:v>0.27442100930192381</c:v>
                </c:pt>
                <c:pt idx="24">
                  <c:v>0.28791071106252808</c:v>
                </c:pt>
              </c:numCache>
            </c:numRef>
          </c:xVal>
          <c:yVal>
            <c:numRef>
              <c:f>'Variar B'!$E$5:$E$29</c:f>
              <c:numCache>
                <c:formatCode>0.000</c:formatCode>
                <c:ptCount val="25"/>
                <c:pt idx="0">
                  <c:v>-2E-3</c:v>
                </c:pt>
                <c:pt idx="1">
                  <c:v>-3.0000000000000001E-3</c:v>
                </c:pt>
                <c:pt idx="2">
                  <c:v>-5.0000000000000001E-3</c:v>
                </c:pt>
                <c:pt idx="3">
                  <c:v>-6.0000000000000001E-3</c:v>
                </c:pt>
                <c:pt idx="4">
                  <c:v>-7.0000000000000001E-3</c:v>
                </c:pt>
                <c:pt idx="5">
                  <c:v>-8.0000000000000002E-3</c:v>
                </c:pt>
                <c:pt idx="6">
                  <c:v>-1.0999999999999999E-2</c:v>
                </c:pt>
                <c:pt idx="7">
                  <c:v>-1.2E-2</c:v>
                </c:pt>
                <c:pt idx="8">
                  <c:v>-1.2999999999999999E-2</c:v>
                </c:pt>
                <c:pt idx="9">
                  <c:v>-1.4999999999999999E-2</c:v>
                </c:pt>
                <c:pt idx="10">
                  <c:v>-1.6E-2</c:v>
                </c:pt>
                <c:pt idx="11">
                  <c:v>-1.7999999999999999E-2</c:v>
                </c:pt>
                <c:pt idx="12">
                  <c:v>-1.9E-2</c:v>
                </c:pt>
                <c:pt idx="13">
                  <c:v>-0.02</c:v>
                </c:pt>
                <c:pt idx="14">
                  <c:v>-2.1999999999999999E-2</c:v>
                </c:pt>
                <c:pt idx="15">
                  <c:v>-2.35E-2</c:v>
                </c:pt>
                <c:pt idx="16">
                  <c:v>-2.5000000000000001E-2</c:v>
                </c:pt>
                <c:pt idx="17">
                  <c:v>-2.5999999999999999E-2</c:v>
                </c:pt>
                <c:pt idx="18">
                  <c:v>-2.7E-2</c:v>
                </c:pt>
                <c:pt idx="19">
                  <c:v>-2.9000000000000001E-2</c:v>
                </c:pt>
                <c:pt idx="20">
                  <c:v>-0.03</c:v>
                </c:pt>
                <c:pt idx="21">
                  <c:v>-3.2000000000000001E-2</c:v>
                </c:pt>
                <c:pt idx="22">
                  <c:v>-3.3000000000000002E-2</c:v>
                </c:pt>
                <c:pt idx="23">
                  <c:v>-3.5000000000000003E-2</c:v>
                </c:pt>
                <c:pt idx="24">
                  <c:v>-3.5999999999999997E-2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94-4BA4-8779-119CD0086355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'Variar B'!$C$5:$C$29</c:f>
              <c:numCache>
                <c:formatCode>0.000</c:formatCode>
                <c:ptCount val="25"/>
                <c:pt idx="0">
                  <c:v>2.0364959477209857E-2</c:v>
                </c:pt>
                <c:pt idx="1">
                  <c:v>3.160637761104676E-2</c:v>
                </c:pt>
                <c:pt idx="2">
                  <c:v>4.5096079371651041E-2</c:v>
                </c:pt>
                <c:pt idx="3">
                  <c:v>5.4089213878720552E-2</c:v>
                </c:pt>
                <c:pt idx="4">
                  <c:v>6.3082348385790077E-2</c:v>
                </c:pt>
                <c:pt idx="5">
                  <c:v>7.432376651962698E-2</c:v>
                </c:pt>
                <c:pt idx="6">
                  <c:v>8.781346828023126E-2</c:v>
                </c:pt>
                <c:pt idx="7">
                  <c:v>9.905488641406815E-2</c:v>
                </c:pt>
                <c:pt idx="8">
                  <c:v>0.10804802092113767</c:v>
                </c:pt>
                <c:pt idx="9">
                  <c:v>0.12153772268174196</c:v>
                </c:pt>
                <c:pt idx="10">
                  <c:v>0.12828257356204409</c:v>
                </c:pt>
                <c:pt idx="11">
                  <c:v>0.14402055894941576</c:v>
                </c:pt>
                <c:pt idx="12">
                  <c:v>0.15301369345648527</c:v>
                </c:pt>
                <c:pt idx="13">
                  <c:v>0.16650339521708954</c:v>
                </c:pt>
                <c:pt idx="14">
                  <c:v>0.17774481335092646</c:v>
                </c:pt>
                <c:pt idx="15">
                  <c:v>0.18898623148476337</c:v>
                </c:pt>
                <c:pt idx="16">
                  <c:v>0.19797936599183288</c:v>
                </c:pt>
                <c:pt idx="17">
                  <c:v>0.21146906775243718</c:v>
                </c:pt>
                <c:pt idx="18">
                  <c:v>0.21821391863273928</c:v>
                </c:pt>
                <c:pt idx="19">
                  <c:v>0.23395190402011096</c:v>
                </c:pt>
                <c:pt idx="20">
                  <c:v>0.2429450385271805</c:v>
                </c:pt>
                <c:pt idx="21">
                  <c:v>0.25418645666101741</c:v>
                </c:pt>
                <c:pt idx="22">
                  <c:v>0.26317959116808687</c:v>
                </c:pt>
                <c:pt idx="23">
                  <c:v>0.27442100930192381</c:v>
                </c:pt>
                <c:pt idx="24">
                  <c:v>0.28791071106252808</c:v>
                </c:pt>
              </c:numCache>
            </c:numRef>
          </c:xVal>
          <c:yVal>
            <c:numRef>
              <c:f>'Variar B'!$I$5:$I$29</c:f>
              <c:numCache>
                <c:formatCode>0.000</c:formatCode>
                <c:ptCount val="25"/>
                <c:pt idx="0">
                  <c:v>-1.8168389541663001E-3</c:v>
                </c:pt>
                <c:pt idx="1">
                  <c:v>-3.2569064490088869E-3</c:v>
                </c:pt>
                <c:pt idx="2">
                  <c:v>-4.9849874428199905E-3</c:v>
                </c:pt>
                <c:pt idx="3">
                  <c:v>-6.1370414386940587E-3</c:v>
                </c:pt>
                <c:pt idx="4">
                  <c:v>-7.2890954345681287E-3</c:v>
                </c:pt>
                <c:pt idx="5">
                  <c:v>-8.7291629294107154E-3</c:v>
                </c:pt>
                <c:pt idx="6">
                  <c:v>-1.0457243923221818E-2</c:v>
                </c:pt>
                <c:pt idx="7">
                  <c:v>-1.1897311418064403E-2</c:v>
                </c:pt>
                <c:pt idx="8">
                  <c:v>-1.3049365413938474E-2</c:v>
                </c:pt>
                <c:pt idx="9">
                  <c:v>-1.4777446407749577E-2</c:v>
                </c:pt>
                <c:pt idx="10">
                  <c:v>-1.5641486904655128E-2</c:v>
                </c:pt>
                <c:pt idx="11">
                  <c:v>-1.765758139743475E-2</c:v>
                </c:pt>
                <c:pt idx="12">
                  <c:v>-1.8809635393308818E-2</c:v>
                </c:pt>
                <c:pt idx="13">
                  <c:v>-2.053771638711992E-2</c:v>
                </c:pt>
                <c:pt idx="14">
                  <c:v>-2.1977783881962511E-2</c:v>
                </c:pt>
                <c:pt idx="15">
                  <c:v>-2.3417851376805097E-2</c:v>
                </c:pt>
                <c:pt idx="16">
                  <c:v>-2.4569905372679165E-2</c:v>
                </c:pt>
                <c:pt idx="17">
                  <c:v>-2.6297986366490271E-2</c:v>
                </c:pt>
                <c:pt idx="18">
                  <c:v>-2.7162026863395819E-2</c:v>
                </c:pt>
                <c:pt idx="19">
                  <c:v>-2.9178121356175441E-2</c:v>
                </c:pt>
                <c:pt idx="20">
                  <c:v>-3.0330175352049512E-2</c:v>
                </c:pt>
                <c:pt idx="21">
                  <c:v>-3.1770242846892102E-2</c:v>
                </c:pt>
                <c:pt idx="22">
                  <c:v>-3.2922296842766159E-2</c:v>
                </c:pt>
                <c:pt idx="23">
                  <c:v>-3.4362364337608753E-2</c:v>
                </c:pt>
                <c:pt idx="24">
                  <c:v>-3.6090445331419856E-2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94-4BA4-8779-119CD0086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B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5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H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651789523245126"/>
          <c:y val="0.1413425925925926"/>
          <c:w val="0.77669860636067789"/>
          <c:h val="0.67213764946048415"/>
        </c:manualLayout>
      </c:layout>
      <c:scatterChart>
        <c:scatterStyle val="lineMarker"/>
        <c:varyColors val="0"/>
        <c:ser>
          <c:idx val="0"/>
          <c:order val="0"/>
          <c:tx>
            <c:v>residuos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B'!$C$5:$C$29</c:f>
              <c:numCache>
                <c:formatCode>0.000</c:formatCode>
                <c:ptCount val="25"/>
                <c:pt idx="0">
                  <c:v>2.0364959477209857E-2</c:v>
                </c:pt>
                <c:pt idx="1">
                  <c:v>3.160637761104676E-2</c:v>
                </c:pt>
                <c:pt idx="2">
                  <c:v>4.5096079371651041E-2</c:v>
                </c:pt>
                <c:pt idx="3">
                  <c:v>5.4089213878720552E-2</c:v>
                </c:pt>
                <c:pt idx="4">
                  <c:v>6.3082348385790077E-2</c:v>
                </c:pt>
                <c:pt idx="5">
                  <c:v>7.432376651962698E-2</c:v>
                </c:pt>
                <c:pt idx="6">
                  <c:v>8.781346828023126E-2</c:v>
                </c:pt>
                <c:pt idx="7">
                  <c:v>9.905488641406815E-2</c:v>
                </c:pt>
                <c:pt idx="8">
                  <c:v>0.10804802092113767</c:v>
                </c:pt>
                <c:pt idx="9">
                  <c:v>0.12153772268174196</c:v>
                </c:pt>
                <c:pt idx="10">
                  <c:v>0.12828257356204409</c:v>
                </c:pt>
                <c:pt idx="11">
                  <c:v>0.14402055894941576</c:v>
                </c:pt>
                <c:pt idx="12">
                  <c:v>0.15301369345648527</c:v>
                </c:pt>
                <c:pt idx="13">
                  <c:v>0.16650339521708954</c:v>
                </c:pt>
                <c:pt idx="14">
                  <c:v>0.17774481335092646</c:v>
                </c:pt>
                <c:pt idx="15">
                  <c:v>0.18898623148476337</c:v>
                </c:pt>
                <c:pt idx="16">
                  <c:v>0.19797936599183288</c:v>
                </c:pt>
                <c:pt idx="17">
                  <c:v>0.21146906775243718</c:v>
                </c:pt>
                <c:pt idx="18">
                  <c:v>0.21821391863273928</c:v>
                </c:pt>
                <c:pt idx="19">
                  <c:v>0.23395190402011096</c:v>
                </c:pt>
                <c:pt idx="20">
                  <c:v>0.2429450385271805</c:v>
                </c:pt>
                <c:pt idx="21">
                  <c:v>0.25418645666101741</c:v>
                </c:pt>
                <c:pt idx="22">
                  <c:v>0.26317959116808687</c:v>
                </c:pt>
                <c:pt idx="23">
                  <c:v>0.27442100930192381</c:v>
                </c:pt>
                <c:pt idx="24">
                  <c:v>0.28791071106252808</c:v>
                </c:pt>
              </c:numCache>
            </c:numRef>
          </c:xVal>
          <c:yVal>
            <c:numRef>
              <c:f>'Variar B'!$J$5:$J$29</c:f>
              <c:numCache>
                <c:formatCode>0.00E+00</c:formatCode>
                <c:ptCount val="25"/>
                <c:pt idx="0">
                  <c:v>-1.8316104583369994E-4</c:v>
                </c:pt>
                <c:pt idx="1">
                  <c:v>2.5690644900888682E-4</c:v>
                </c:pt>
                <c:pt idx="2">
                  <c:v>-1.5012557180009607E-5</c:v>
                </c:pt>
                <c:pt idx="3">
                  <c:v>1.3704143869405858E-4</c:v>
                </c:pt>
                <c:pt idx="4">
                  <c:v>2.8909543456812851E-4</c:v>
                </c:pt>
                <c:pt idx="5">
                  <c:v>7.2916292941071527E-4</c:v>
                </c:pt>
                <c:pt idx="6">
                  <c:v>-5.4275607677818118E-4</c:v>
                </c:pt>
                <c:pt idx="7">
                  <c:v>-1.0268858193559702E-4</c:v>
                </c:pt>
                <c:pt idx="8">
                  <c:v>4.9365413938474642E-5</c:v>
                </c:pt>
                <c:pt idx="9">
                  <c:v>-2.2255359225042265E-4</c:v>
                </c:pt>
                <c:pt idx="10">
                  <c:v>-3.5851309534487216E-4</c:v>
                </c:pt>
                <c:pt idx="11">
                  <c:v>-3.4241860256524828E-4</c:v>
                </c:pt>
                <c:pt idx="12">
                  <c:v>-1.9036460669118183E-4</c:v>
                </c:pt>
                <c:pt idx="13">
                  <c:v>5.3771638711992004E-4</c:v>
                </c:pt>
                <c:pt idx="14">
                  <c:v>-2.221611803748802E-5</c:v>
                </c:pt>
                <c:pt idx="15">
                  <c:v>-8.214862319490257E-5</c:v>
                </c:pt>
                <c:pt idx="16">
                  <c:v>-4.3009462732083656E-4</c:v>
                </c:pt>
                <c:pt idx="17">
                  <c:v>2.9798636649027224E-4</c:v>
                </c:pt>
                <c:pt idx="18">
                  <c:v>1.6202686339581926E-4</c:v>
                </c:pt>
                <c:pt idx="19">
                  <c:v>1.7812135617543967E-4</c:v>
                </c:pt>
                <c:pt idx="20">
                  <c:v>3.3017535204951307E-4</c:v>
                </c:pt>
                <c:pt idx="21">
                  <c:v>-2.2975715310789846E-4</c:v>
                </c:pt>
                <c:pt idx="22">
                  <c:v>-7.7703157233842413E-5</c:v>
                </c:pt>
                <c:pt idx="23">
                  <c:v>-6.3763566239125047E-4</c:v>
                </c:pt>
                <c:pt idx="24">
                  <c:v>9.0445331419858332E-5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14-4C9E-A3A1-A9398E839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B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20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P</a:t>
            </a:r>
            <a:r>
              <a:rPr lang="en-US" sz="1600"/>
              <a:t>(B)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110197506290663"/>
          <c:y val="0.1413425925925926"/>
          <c:w val="0.80028988113654131"/>
          <c:h val="0.67213764946048415"/>
        </c:manualLayout>
      </c:layout>
      <c:scatterChart>
        <c:scatterStyle val="lineMarker"/>
        <c:varyColors val="0"/>
        <c:ser>
          <c:idx val="0"/>
          <c:order val="0"/>
          <c:tx>
            <c:v>VP(B)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B'!$C$5:$C$29</c:f>
              <c:numCache>
                <c:formatCode>0.000</c:formatCode>
                <c:ptCount val="25"/>
                <c:pt idx="0">
                  <c:v>2.0364959477209857E-2</c:v>
                </c:pt>
                <c:pt idx="1">
                  <c:v>3.160637761104676E-2</c:v>
                </c:pt>
                <c:pt idx="2">
                  <c:v>4.5096079371651041E-2</c:v>
                </c:pt>
                <c:pt idx="3">
                  <c:v>5.4089213878720552E-2</c:v>
                </c:pt>
                <c:pt idx="4">
                  <c:v>6.3082348385790077E-2</c:v>
                </c:pt>
                <c:pt idx="5">
                  <c:v>7.432376651962698E-2</c:v>
                </c:pt>
                <c:pt idx="6">
                  <c:v>8.781346828023126E-2</c:v>
                </c:pt>
                <c:pt idx="7">
                  <c:v>9.905488641406815E-2</c:v>
                </c:pt>
                <c:pt idx="8">
                  <c:v>0.10804802092113767</c:v>
                </c:pt>
                <c:pt idx="9">
                  <c:v>0.12153772268174196</c:v>
                </c:pt>
                <c:pt idx="10">
                  <c:v>0.12828257356204409</c:v>
                </c:pt>
                <c:pt idx="11">
                  <c:v>0.14402055894941576</c:v>
                </c:pt>
                <c:pt idx="12">
                  <c:v>0.15301369345648527</c:v>
                </c:pt>
                <c:pt idx="13">
                  <c:v>0.16650339521708954</c:v>
                </c:pt>
                <c:pt idx="14">
                  <c:v>0.17774481335092646</c:v>
                </c:pt>
                <c:pt idx="15">
                  <c:v>0.18898623148476337</c:v>
                </c:pt>
                <c:pt idx="16">
                  <c:v>0.19797936599183288</c:v>
                </c:pt>
                <c:pt idx="17">
                  <c:v>0.21146906775243718</c:v>
                </c:pt>
                <c:pt idx="18">
                  <c:v>0.21821391863273928</c:v>
                </c:pt>
                <c:pt idx="19">
                  <c:v>0.23395190402011096</c:v>
                </c:pt>
                <c:pt idx="20">
                  <c:v>0.2429450385271805</c:v>
                </c:pt>
                <c:pt idx="21">
                  <c:v>0.25418645666101741</c:v>
                </c:pt>
                <c:pt idx="22">
                  <c:v>0.26317959116808687</c:v>
                </c:pt>
                <c:pt idx="23">
                  <c:v>0.27442100930192381</c:v>
                </c:pt>
                <c:pt idx="24">
                  <c:v>0.28791071106252808</c:v>
                </c:pt>
              </c:numCache>
            </c:numRef>
          </c:xVal>
          <c:yVal>
            <c:numRef>
              <c:f>'Variar B'!$G$5:$G$29</c:f>
              <c:numCache>
                <c:formatCode>0.000</c:formatCode>
                <c:ptCount val="25"/>
                <c:pt idx="0">
                  <c:v>-0.80100000000000005</c:v>
                </c:pt>
                <c:pt idx="1">
                  <c:v>-0.80100000000000005</c:v>
                </c:pt>
                <c:pt idx="2">
                  <c:v>-0.8</c:v>
                </c:pt>
                <c:pt idx="3">
                  <c:v>-0.80100000000000005</c:v>
                </c:pt>
                <c:pt idx="4">
                  <c:v>-0.80100000000000005</c:v>
                </c:pt>
                <c:pt idx="5">
                  <c:v>-0.80100000000000005</c:v>
                </c:pt>
                <c:pt idx="6">
                  <c:v>-0.80100000000000005</c:v>
                </c:pt>
                <c:pt idx="7">
                  <c:v>-0.80200000000000005</c:v>
                </c:pt>
                <c:pt idx="8">
                  <c:v>-0.80200000000000005</c:v>
                </c:pt>
                <c:pt idx="9">
                  <c:v>-0.80300000000000005</c:v>
                </c:pt>
                <c:pt idx="10">
                  <c:v>-0.80300000000000005</c:v>
                </c:pt>
                <c:pt idx="11">
                  <c:v>-0.80300000000000005</c:v>
                </c:pt>
                <c:pt idx="12">
                  <c:v>-0.80300000000000005</c:v>
                </c:pt>
                <c:pt idx="13">
                  <c:v>-0.80400000000000005</c:v>
                </c:pt>
                <c:pt idx="14">
                  <c:v>-0.80400000000000005</c:v>
                </c:pt>
                <c:pt idx="15">
                  <c:v>-0.80500000000000005</c:v>
                </c:pt>
                <c:pt idx="16">
                  <c:v>-0.80500000000000005</c:v>
                </c:pt>
                <c:pt idx="17">
                  <c:v>-0.80600000000000005</c:v>
                </c:pt>
                <c:pt idx="18">
                  <c:v>-0.80600000000000005</c:v>
                </c:pt>
                <c:pt idx="19">
                  <c:v>-0.80700000000000005</c:v>
                </c:pt>
                <c:pt idx="20">
                  <c:v>-0.80800000000000005</c:v>
                </c:pt>
                <c:pt idx="21">
                  <c:v>-0.80800000000000005</c:v>
                </c:pt>
                <c:pt idx="22">
                  <c:v>-0.80900000000000005</c:v>
                </c:pt>
                <c:pt idx="23">
                  <c:v>-0.81</c:v>
                </c:pt>
                <c:pt idx="24">
                  <c:v>-0.81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86-4BBF-AD6E-36FF2B97BF73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'Variar B'!$C$5:$C$29</c:f>
              <c:numCache>
                <c:formatCode>0.000</c:formatCode>
                <c:ptCount val="25"/>
                <c:pt idx="0">
                  <c:v>2.0364959477209857E-2</c:v>
                </c:pt>
                <c:pt idx="1">
                  <c:v>3.160637761104676E-2</c:v>
                </c:pt>
                <c:pt idx="2">
                  <c:v>4.5096079371651041E-2</c:v>
                </c:pt>
                <c:pt idx="3">
                  <c:v>5.4089213878720552E-2</c:v>
                </c:pt>
                <c:pt idx="4">
                  <c:v>6.3082348385790077E-2</c:v>
                </c:pt>
                <c:pt idx="5">
                  <c:v>7.432376651962698E-2</c:v>
                </c:pt>
                <c:pt idx="6">
                  <c:v>8.781346828023126E-2</c:v>
                </c:pt>
                <c:pt idx="7">
                  <c:v>9.905488641406815E-2</c:v>
                </c:pt>
                <c:pt idx="8">
                  <c:v>0.10804802092113767</c:v>
                </c:pt>
                <c:pt idx="9">
                  <c:v>0.12153772268174196</c:v>
                </c:pt>
                <c:pt idx="10">
                  <c:v>0.12828257356204409</c:v>
                </c:pt>
                <c:pt idx="11">
                  <c:v>0.14402055894941576</c:v>
                </c:pt>
                <c:pt idx="12">
                  <c:v>0.15301369345648527</c:v>
                </c:pt>
                <c:pt idx="13">
                  <c:v>0.16650339521708954</c:v>
                </c:pt>
                <c:pt idx="14">
                  <c:v>0.17774481335092646</c:v>
                </c:pt>
                <c:pt idx="15">
                  <c:v>0.18898623148476337</c:v>
                </c:pt>
                <c:pt idx="16">
                  <c:v>0.19797936599183288</c:v>
                </c:pt>
                <c:pt idx="17">
                  <c:v>0.21146906775243718</c:v>
                </c:pt>
                <c:pt idx="18">
                  <c:v>0.21821391863273928</c:v>
                </c:pt>
                <c:pt idx="19">
                  <c:v>0.23395190402011096</c:v>
                </c:pt>
                <c:pt idx="20">
                  <c:v>0.2429450385271805</c:v>
                </c:pt>
                <c:pt idx="21">
                  <c:v>0.25418645666101741</c:v>
                </c:pt>
                <c:pt idx="22">
                  <c:v>0.26317959116808687</c:v>
                </c:pt>
                <c:pt idx="23">
                  <c:v>0.27442100930192381</c:v>
                </c:pt>
                <c:pt idx="24">
                  <c:v>0.28791071106252808</c:v>
                </c:pt>
              </c:numCache>
            </c:numRef>
          </c:xVal>
          <c:yVal>
            <c:numRef>
              <c:f>'Variar B'!$K$5:$K$29</c:f>
              <c:numCache>
                <c:formatCode>0.000</c:formatCode>
                <c:ptCount val="25"/>
                <c:pt idx="0">
                  <c:v>-0.79848256943821583</c:v>
                </c:pt>
                <c:pt idx="1">
                  <c:v>-0.79898248348132883</c:v>
                </c:pt>
                <c:pt idx="2">
                  <c:v>-0.79958238033306439</c:v>
                </c:pt>
                <c:pt idx="3">
                  <c:v>-0.79998231156755473</c:v>
                </c:pt>
                <c:pt idx="4">
                  <c:v>-0.80038224280204517</c:v>
                </c:pt>
                <c:pt idx="5">
                  <c:v>-0.80088215684515818</c:v>
                </c:pt>
                <c:pt idx="6">
                  <c:v>-0.80148205369689374</c:v>
                </c:pt>
                <c:pt idx="7">
                  <c:v>-0.80198196774000674</c:v>
                </c:pt>
                <c:pt idx="8">
                  <c:v>-0.80238189897449708</c:v>
                </c:pt>
                <c:pt idx="9">
                  <c:v>-0.80298179582623264</c:v>
                </c:pt>
                <c:pt idx="10">
                  <c:v>-0.80328174425210042</c:v>
                </c:pt>
                <c:pt idx="11">
                  <c:v>-0.80398162391245864</c:v>
                </c:pt>
                <c:pt idx="12">
                  <c:v>-0.80438155514694898</c:v>
                </c:pt>
                <c:pt idx="13">
                  <c:v>-0.80498145199868454</c:v>
                </c:pt>
                <c:pt idx="14">
                  <c:v>-0.80548136604179754</c:v>
                </c:pt>
                <c:pt idx="15">
                  <c:v>-0.80598128008491055</c:v>
                </c:pt>
                <c:pt idx="16">
                  <c:v>-0.80638121131940099</c:v>
                </c:pt>
                <c:pt idx="17">
                  <c:v>-0.80698110817113655</c:v>
                </c:pt>
                <c:pt idx="18">
                  <c:v>-0.80728105659700433</c:v>
                </c:pt>
                <c:pt idx="19">
                  <c:v>-0.80798093625736245</c:v>
                </c:pt>
                <c:pt idx="20">
                  <c:v>-0.80838086749185289</c:v>
                </c:pt>
                <c:pt idx="21">
                  <c:v>-0.8088807815349659</c:v>
                </c:pt>
                <c:pt idx="22">
                  <c:v>-0.80928071276945623</c:v>
                </c:pt>
                <c:pt idx="23">
                  <c:v>-0.80978062681256924</c:v>
                </c:pt>
                <c:pt idx="24">
                  <c:v>-0.8103805236643048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86-4BBF-AD6E-36FF2B97B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B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5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P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37797589107937"/>
          <c:y val="0.1413425925925926"/>
          <c:w val="0.7708850480646795"/>
          <c:h val="0.67213764946048415"/>
        </c:manualLayout>
      </c:layout>
      <c:scatterChart>
        <c:scatterStyle val="lineMarker"/>
        <c:varyColors val="0"/>
        <c:ser>
          <c:idx val="0"/>
          <c:order val="0"/>
          <c:tx>
            <c:v>residuos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B'!$C$5:$C$29</c:f>
              <c:numCache>
                <c:formatCode>0.000</c:formatCode>
                <c:ptCount val="25"/>
                <c:pt idx="0">
                  <c:v>2.0364959477209857E-2</c:v>
                </c:pt>
                <c:pt idx="1">
                  <c:v>3.160637761104676E-2</c:v>
                </c:pt>
                <c:pt idx="2">
                  <c:v>4.5096079371651041E-2</c:v>
                </c:pt>
                <c:pt idx="3">
                  <c:v>5.4089213878720552E-2</c:v>
                </c:pt>
                <c:pt idx="4">
                  <c:v>6.3082348385790077E-2</c:v>
                </c:pt>
                <c:pt idx="5">
                  <c:v>7.432376651962698E-2</c:v>
                </c:pt>
                <c:pt idx="6">
                  <c:v>8.781346828023126E-2</c:v>
                </c:pt>
                <c:pt idx="7">
                  <c:v>9.905488641406815E-2</c:v>
                </c:pt>
                <c:pt idx="8">
                  <c:v>0.10804802092113767</c:v>
                </c:pt>
                <c:pt idx="9">
                  <c:v>0.12153772268174196</c:v>
                </c:pt>
                <c:pt idx="10">
                  <c:v>0.12828257356204409</c:v>
                </c:pt>
                <c:pt idx="11">
                  <c:v>0.14402055894941576</c:v>
                </c:pt>
                <c:pt idx="12">
                  <c:v>0.15301369345648527</c:v>
                </c:pt>
                <c:pt idx="13">
                  <c:v>0.16650339521708954</c:v>
                </c:pt>
                <c:pt idx="14">
                  <c:v>0.17774481335092646</c:v>
                </c:pt>
                <c:pt idx="15">
                  <c:v>0.18898623148476337</c:v>
                </c:pt>
                <c:pt idx="16">
                  <c:v>0.19797936599183288</c:v>
                </c:pt>
                <c:pt idx="17">
                  <c:v>0.21146906775243718</c:v>
                </c:pt>
                <c:pt idx="18">
                  <c:v>0.21821391863273928</c:v>
                </c:pt>
                <c:pt idx="19">
                  <c:v>0.23395190402011096</c:v>
                </c:pt>
                <c:pt idx="20">
                  <c:v>0.2429450385271805</c:v>
                </c:pt>
                <c:pt idx="21">
                  <c:v>0.25418645666101741</c:v>
                </c:pt>
                <c:pt idx="22">
                  <c:v>0.26317959116808687</c:v>
                </c:pt>
                <c:pt idx="23">
                  <c:v>0.27442100930192381</c:v>
                </c:pt>
                <c:pt idx="24">
                  <c:v>0.28791071106252808</c:v>
                </c:pt>
              </c:numCache>
            </c:numRef>
          </c:xVal>
          <c:yVal>
            <c:numRef>
              <c:f>'Variar B'!$L$5:$L$29</c:f>
              <c:numCache>
                <c:formatCode>0.00E+00</c:formatCode>
                <c:ptCount val="25"/>
                <c:pt idx="0">
                  <c:v>-2.5174305617842174E-3</c:v>
                </c:pt>
                <c:pt idx="1">
                  <c:v>-2.0175165186712141E-3</c:v>
                </c:pt>
                <c:pt idx="2">
                  <c:v>-4.1761966693565356E-4</c:v>
                </c:pt>
                <c:pt idx="3">
                  <c:v>-1.0176884324453184E-3</c:v>
                </c:pt>
                <c:pt idx="4">
                  <c:v>-6.1775719795487127E-4</c:v>
                </c:pt>
                <c:pt idx="5">
                  <c:v>-1.1784315484186791E-4</c:v>
                </c:pt>
                <c:pt idx="6">
                  <c:v>4.8205369689369171E-4</c:v>
                </c:pt>
                <c:pt idx="7">
                  <c:v>-1.8032259993305821E-5</c:v>
                </c:pt>
                <c:pt idx="8">
                  <c:v>3.8189897449703025E-4</c:v>
                </c:pt>
                <c:pt idx="9">
                  <c:v>-1.8204173767411014E-5</c:v>
                </c:pt>
                <c:pt idx="10">
                  <c:v>2.817442521003688E-4</c:v>
                </c:pt>
                <c:pt idx="11">
                  <c:v>9.816239124585957E-4</c:v>
                </c:pt>
                <c:pt idx="12">
                  <c:v>1.3815551469489318E-3</c:v>
                </c:pt>
                <c:pt idx="13">
                  <c:v>9.8145199868449051E-4</c:v>
                </c:pt>
                <c:pt idx="14">
                  <c:v>1.4813660417974939E-3</c:v>
                </c:pt>
                <c:pt idx="15">
                  <c:v>9.8128008491049634E-4</c:v>
                </c:pt>
                <c:pt idx="16">
                  <c:v>1.3812113194009434E-3</c:v>
                </c:pt>
                <c:pt idx="17">
                  <c:v>9.8110817113650217E-4</c:v>
                </c:pt>
                <c:pt idx="18">
                  <c:v>1.281056597004282E-3</c:v>
                </c:pt>
                <c:pt idx="19">
                  <c:v>9.8093625736239698E-4</c:v>
                </c:pt>
                <c:pt idx="20">
                  <c:v>3.8086749185284319E-4</c:v>
                </c:pt>
                <c:pt idx="21">
                  <c:v>8.8078153496584655E-4</c:v>
                </c:pt>
                <c:pt idx="22">
                  <c:v>2.8071276945618173E-4</c:v>
                </c:pt>
                <c:pt idx="23">
                  <c:v>-2.193731874308158E-4</c:v>
                </c:pt>
                <c:pt idx="24">
                  <c:v>3.8052366430474382E-4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62-4A36-B4FB-C527D8CED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B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20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H</a:t>
            </a:r>
            <a:r>
              <a:rPr lang="en-US" sz="1600"/>
              <a:t>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28053574848208"/>
          <c:y val="0.1413425925925926"/>
          <c:w val="0.81098126682662508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Aq2'!$B$5:$B$48</c:f>
              <c:numCache>
                <c:formatCode>General</c:formatCode>
                <c:ptCount val="44"/>
                <c:pt idx="0">
                  <c:v>308.14999999999998</c:v>
                </c:pt>
                <c:pt idx="1">
                  <c:v>310.14999999999998</c:v>
                </c:pt>
                <c:pt idx="2">
                  <c:v>312.14999999999998</c:v>
                </c:pt>
                <c:pt idx="3">
                  <c:v>314.14999999999998</c:v>
                </c:pt>
                <c:pt idx="4">
                  <c:v>316.14999999999998</c:v>
                </c:pt>
                <c:pt idx="5">
                  <c:v>318.14999999999998</c:v>
                </c:pt>
                <c:pt idx="6">
                  <c:v>321.14999999999998</c:v>
                </c:pt>
                <c:pt idx="7">
                  <c:v>324.14999999999998</c:v>
                </c:pt>
                <c:pt idx="8">
                  <c:v>326.14999999999998</c:v>
                </c:pt>
                <c:pt idx="9">
                  <c:v>328.15</c:v>
                </c:pt>
                <c:pt idx="10">
                  <c:v>330.15</c:v>
                </c:pt>
                <c:pt idx="11">
                  <c:v>332.15</c:v>
                </c:pt>
                <c:pt idx="12">
                  <c:v>334.15</c:v>
                </c:pt>
                <c:pt idx="13">
                  <c:v>336.15</c:v>
                </c:pt>
                <c:pt idx="14">
                  <c:v>338.15</c:v>
                </c:pt>
                <c:pt idx="15">
                  <c:v>340.15</c:v>
                </c:pt>
                <c:pt idx="16">
                  <c:v>342.15</c:v>
                </c:pt>
                <c:pt idx="17">
                  <c:v>344.15</c:v>
                </c:pt>
                <c:pt idx="18">
                  <c:v>346.15</c:v>
                </c:pt>
                <c:pt idx="19">
                  <c:v>348.15</c:v>
                </c:pt>
                <c:pt idx="20">
                  <c:v>350.15</c:v>
                </c:pt>
                <c:pt idx="21">
                  <c:v>352.15</c:v>
                </c:pt>
                <c:pt idx="22">
                  <c:v>354.15</c:v>
                </c:pt>
                <c:pt idx="23">
                  <c:v>356.15</c:v>
                </c:pt>
                <c:pt idx="24">
                  <c:v>358.15</c:v>
                </c:pt>
                <c:pt idx="25">
                  <c:v>360.15</c:v>
                </c:pt>
                <c:pt idx="26">
                  <c:v>362.15</c:v>
                </c:pt>
                <c:pt idx="27">
                  <c:v>364.15</c:v>
                </c:pt>
                <c:pt idx="28">
                  <c:v>366.15</c:v>
                </c:pt>
                <c:pt idx="29">
                  <c:v>368.15</c:v>
                </c:pt>
                <c:pt idx="30">
                  <c:v>370.15</c:v>
                </c:pt>
                <c:pt idx="31">
                  <c:v>373.15</c:v>
                </c:pt>
                <c:pt idx="32">
                  <c:v>375.15</c:v>
                </c:pt>
                <c:pt idx="33">
                  <c:v>377.15</c:v>
                </c:pt>
                <c:pt idx="34">
                  <c:v>379.15</c:v>
                </c:pt>
                <c:pt idx="35">
                  <c:v>381.15</c:v>
                </c:pt>
                <c:pt idx="36">
                  <c:v>383.15</c:v>
                </c:pt>
                <c:pt idx="37">
                  <c:v>385.15</c:v>
                </c:pt>
                <c:pt idx="38">
                  <c:v>387.15</c:v>
                </c:pt>
                <c:pt idx="39">
                  <c:v>389.15</c:v>
                </c:pt>
                <c:pt idx="40">
                  <c:v>392.15</c:v>
                </c:pt>
                <c:pt idx="41">
                  <c:v>394.15</c:v>
                </c:pt>
                <c:pt idx="42">
                  <c:v>396.15</c:v>
                </c:pt>
                <c:pt idx="43">
                  <c:v>398.15</c:v>
                </c:pt>
              </c:numCache>
            </c:numRef>
          </c:xVal>
          <c:yVal>
            <c:numRef>
              <c:f>'Variar T - Aq2'!$D$5:$D$48</c:f>
              <c:numCache>
                <c:formatCode>0.000</c:formatCode>
                <c:ptCount val="44"/>
                <c:pt idx="0">
                  <c:v>-2.9000000000000001E-2</c:v>
                </c:pt>
                <c:pt idx="1">
                  <c:v>-2.9000000000000001E-2</c:v>
                </c:pt>
                <c:pt idx="2">
                  <c:v>-2.9000000000000001E-2</c:v>
                </c:pt>
                <c:pt idx="3">
                  <c:v>-2.9000000000000001E-2</c:v>
                </c:pt>
                <c:pt idx="4">
                  <c:v>-2.9000000000000001E-2</c:v>
                </c:pt>
                <c:pt idx="5">
                  <c:v>-2.8000000000000001E-2</c:v>
                </c:pt>
                <c:pt idx="6">
                  <c:v>-2.8000000000000001E-2</c:v>
                </c:pt>
                <c:pt idx="7">
                  <c:v>-2.8000000000000001E-2</c:v>
                </c:pt>
                <c:pt idx="8">
                  <c:v>-2.8000000000000001E-2</c:v>
                </c:pt>
                <c:pt idx="9">
                  <c:v>-2.8000000000000001E-2</c:v>
                </c:pt>
                <c:pt idx="10">
                  <c:v>-2.8000000000000001E-2</c:v>
                </c:pt>
                <c:pt idx="11">
                  <c:v>-2.7E-2</c:v>
                </c:pt>
                <c:pt idx="12">
                  <c:v>-2.7E-2</c:v>
                </c:pt>
                <c:pt idx="13">
                  <c:v>-2.7E-2</c:v>
                </c:pt>
                <c:pt idx="14">
                  <c:v>-2.7E-2</c:v>
                </c:pt>
                <c:pt idx="15">
                  <c:v>-2.5999999999999999E-2</c:v>
                </c:pt>
                <c:pt idx="16">
                  <c:v>-2.5000000000000001E-2</c:v>
                </c:pt>
                <c:pt idx="17">
                  <c:v>-2.5000000000000001E-2</c:v>
                </c:pt>
                <c:pt idx="18">
                  <c:v>-2.4E-2</c:v>
                </c:pt>
                <c:pt idx="19">
                  <c:v>-2.4E-2</c:v>
                </c:pt>
                <c:pt idx="20">
                  <c:v>-2.3E-2</c:v>
                </c:pt>
                <c:pt idx="21">
                  <c:v>-2.1999999999999999E-2</c:v>
                </c:pt>
                <c:pt idx="22">
                  <c:v>-2.1000000000000001E-2</c:v>
                </c:pt>
                <c:pt idx="23">
                  <c:v>-0.02</c:v>
                </c:pt>
                <c:pt idx="24">
                  <c:v>-0.02</c:v>
                </c:pt>
                <c:pt idx="25">
                  <c:v>-1.9E-2</c:v>
                </c:pt>
                <c:pt idx="26">
                  <c:v>-1.7999999999999999E-2</c:v>
                </c:pt>
                <c:pt idx="27">
                  <c:v>-1.7000000000000001E-2</c:v>
                </c:pt>
                <c:pt idx="28">
                  <c:v>-1.6E-2</c:v>
                </c:pt>
                <c:pt idx="29">
                  <c:v>-1.4999999999999999E-2</c:v>
                </c:pt>
                <c:pt idx="30">
                  <c:v>-1.4E-2</c:v>
                </c:pt>
                <c:pt idx="31">
                  <c:v>-1.4E-2</c:v>
                </c:pt>
                <c:pt idx="32">
                  <c:v>-1.2999999999999999E-2</c:v>
                </c:pt>
                <c:pt idx="33">
                  <c:v>-1.2E-2</c:v>
                </c:pt>
                <c:pt idx="34">
                  <c:v>-1.0999999999999999E-2</c:v>
                </c:pt>
                <c:pt idx="35">
                  <c:v>-0.01</c:v>
                </c:pt>
                <c:pt idx="36">
                  <c:v>-0.01</c:v>
                </c:pt>
                <c:pt idx="37">
                  <c:v>-8.9999999999999993E-3</c:v>
                </c:pt>
                <c:pt idx="38">
                  <c:v>-8.0000000000000002E-3</c:v>
                </c:pt>
                <c:pt idx="39">
                  <c:v>-8.0000000000000002E-3</c:v>
                </c:pt>
                <c:pt idx="40">
                  <c:v>-7.0000000000000001E-3</c:v>
                </c:pt>
                <c:pt idx="41">
                  <c:v>-7.0000000000000001E-3</c:v>
                </c:pt>
                <c:pt idx="42">
                  <c:v>-6.0000000000000001E-3</c:v>
                </c:pt>
                <c:pt idx="43">
                  <c:v>-6.0000000000000001E-3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6-4571-B840-BC2B05EE0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5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H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P</a:t>
            </a:r>
            <a:r>
              <a:rPr lang="en-US" sz="1600"/>
              <a:t>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72644835704549"/>
          <c:y val="0.1413425925925926"/>
          <c:w val="0.81553535421806189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Aq2'!$B$5:$B$48</c:f>
              <c:numCache>
                <c:formatCode>General</c:formatCode>
                <c:ptCount val="44"/>
                <c:pt idx="0">
                  <c:v>308.14999999999998</c:v>
                </c:pt>
                <c:pt idx="1">
                  <c:v>310.14999999999998</c:v>
                </c:pt>
                <c:pt idx="2">
                  <c:v>312.14999999999998</c:v>
                </c:pt>
                <c:pt idx="3">
                  <c:v>314.14999999999998</c:v>
                </c:pt>
                <c:pt idx="4">
                  <c:v>316.14999999999998</c:v>
                </c:pt>
                <c:pt idx="5">
                  <c:v>318.14999999999998</c:v>
                </c:pt>
                <c:pt idx="6">
                  <c:v>321.14999999999998</c:v>
                </c:pt>
                <c:pt idx="7">
                  <c:v>324.14999999999998</c:v>
                </c:pt>
                <c:pt idx="8">
                  <c:v>326.14999999999998</c:v>
                </c:pt>
                <c:pt idx="9">
                  <c:v>328.15</c:v>
                </c:pt>
                <c:pt idx="10">
                  <c:v>330.15</c:v>
                </c:pt>
                <c:pt idx="11">
                  <c:v>332.15</c:v>
                </c:pt>
                <c:pt idx="12">
                  <c:v>334.15</c:v>
                </c:pt>
                <c:pt idx="13">
                  <c:v>336.15</c:v>
                </c:pt>
                <c:pt idx="14">
                  <c:v>338.15</c:v>
                </c:pt>
                <c:pt idx="15">
                  <c:v>340.15</c:v>
                </c:pt>
                <c:pt idx="16">
                  <c:v>342.15</c:v>
                </c:pt>
                <c:pt idx="17">
                  <c:v>344.15</c:v>
                </c:pt>
                <c:pt idx="18">
                  <c:v>346.15</c:v>
                </c:pt>
                <c:pt idx="19">
                  <c:v>348.15</c:v>
                </c:pt>
                <c:pt idx="20">
                  <c:v>350.15</c:v>
                </c:pt>
                <c:pt idx="21">
                  <c:v>352.15</c:v>
                </c:pt>
                <c:pt idx="22">
                  <c:v>354.15</c:v>
                </c:pt>
                <c:pt idx="23">
                  <c:v>356.15</c:v>
                </c:pt>
                <c:pt idx="24">
                  <c:v>358.15</c:v>
                </c:pt>
                <c:pt idx="25">
                  <c:v>360.15</c:v>
                </c:pt>
                <c:pt idx="26">
                  <c:v>362.15</c:v>
                </c:pt>
                <c:pt idx="27">
                  <c:v>364.15</c:v>
                </c:pt>
                <c:pt idx="28">
                  <c:v>366.15</c:v>
                </c:pt>
                <c:pt idx="29">
                  <c:v>368.15</c:v>
                </c:pt>
                <c:pt idx="30">
                  <c:v>370.15</c:v>
                </c:pt>
                <c:pt idx="31">
                  <c:v>373.15</c:v>
                </c:pt>
                <c:pt idx="32">
                  <c:v>375.15</c:v>
                </c:pt>
                <c:pt idx="33">
                  <c:v>377.15</c:v>
                </c:pt>
                <c:pt idx="34">
                  <c:v>379.15</c:v>
                </c:pt>
                <c:pt idx="35">
                  <c:v>381.15</c:v>
                </c:pt>
                <c:pt idx="36">
                  <c:v>383.15</c:v>
                </c:pt>
                <c:pt idx="37">
                  <c:v>385.15</c:v>
                </c:pt>
                <c:pt idx="38">
                  <c:v>387.15</c:v>
                </c:pt>
                <c:pt idx="39">
                  <c:v>389.15</c:v>
                </c:pt>
                <c:pt idx="40">
                  <c:v>392.15</c:v>
                </c:pt>
                <c:pt idx="41">
                  <c:v>394.15</c:v>
                </c:pt>
                <c:pt idx="42">
                  <c:v>396.15</c:v>
                </c:pt>
                <c:pt idx="43">
                  <c:v>398.15</c:v>
                </c:pt>
              </c:numCache>
            </c:numRef>
          </c:xVal>
          <c:yVal>
            <c:numRef>
              <c:f>'Variar T - Aq2'!$F$5:$F$48</c:f>
              <c:numCache>
                <c:formatCode>0.000</c:formatCode>
                <c:ptCount val="44"/>
                <c:pt idx="0">
                  <c:v>-0.81699999999999995</c:v>
                </c:pt>
                <c:pt idx="1">
                  <c:v>-0.82599999999999996</c:v>
                </c:pt>
                <c:pt idx="2">
                  <c:v>-0.83099999999999996</c:v>
                </c:pt>
                <c:pt idx="3">
                  <c:v>-0.83599999999999997</c:v>
                </c:pt>
                <c:pt idx="4">
                  <c:v>-0.84099999999999997</c:v>
                </c:pt>
                <c:pt idx="5">
                  <c:v>-0.84799999999999998</c:v>
                </c:pt>
                <c:pt idx="6">
                  <c:v>-0.85599999999999998</c:v>
                </c:pt>
                <c:pt idx="7">
                  <c:v>-0.86499999999999999</c:v>
                </c:pt>
                <c:pt idx="8">
                  <c:v>-0.87</c:v>
                </c:pt>
                <c:pt idx="9">
                  <c:v>-0.872</c:v>
                </c:pt>
                <c:pt idx="10">
                  <c:v>-0.876</c:v>
                </c:pt>
                <c:pt idx="11">
                  <c:v>-0.877</c:v>
                </c:pt>
                <c:pt idx="12">
                  <c:v>-0.878</c:v>
                </c:pt>
                <c:pt idx="13">
                  <c:v>-0.878</c:v>
                </c:pt>
                <c:pt idx="14">
                  <c:v>-0.876</c:v>
                </c:pt>
                <c:pt idx="15">
                  <c:v>-0.873</c:v>
                </c:pt>
                <c:pt idx="16">
                  <c:v>-0.86799999999999999</c:v>
                </c:pt>
                <c:pt idx="17">
                  <c:v>-0.86399999999999999</c:v>
                </c:pt>
                <c:pt idx="18">
                  <c:v>-0.85099999999999998</c:v>
                </c:pt>
                <c:pt idx="19">
                  <c:v>-0.84699999999999998</c:v>
                </c:pt>
                <c:pt idx="20">
                  <c:v>-0.82899999999999996</c:v>
                </c:pt>
                <c:pt idx="21">
                  <c:v>-0.81599999999999995</c:v>
                </c:pt>
                <c:pt idx="22">
                  <c:v>-0.80100000000000005</c:v>
                </c:pt>
                <c:pt idx="23">
                  <c:v>-0.78600000000000003</c:v>
                </c:pt>
                <c:pt idx="24">
                  <c:v>-0.76</c:v>
                </c:pt>
                <c:pt idx="25">
                  <c:v>-0.74199999999999999</c:v>
                </c:pt>
                <c:pt idx="26">
                  <c:v>-0.72299999999999998</c:v>
                </c:pt>
                <c:pt idx="27">
                  <c:v>-0.69399999999999995</c:v>
                </c:pt>
                <c:pt idx="28">
                  <c:v>-0.66500000000000004</c:v>
                </c:pt>
                <c:pt idx="29">
                  <c:v>-0.63600000000000001</c:v>
                </c:pt>
                <c:pt idx="30">
                  <c:v>-0.61599999999999999</c:v>
                </c:pt>
                <c:pt idx="31">
                  <c:v>-0.58899999999999997</c:v>
                </c:pt>
                <c:pt idx="32">
                  <c:v>-0.56200000000000006</c:v>
                </c:pt>
                <c:pt idx="33">
                  <c:v>-0.53900000000000003</c:v>
                </c:pt>
                <c:pt idx="34">
                  <c:v>-0.52100000000000002</c:v>
                </c:pt>
                <c:pt idx="35">
                  <c:v>-0.49</c:v>
                </c:pt>
                <c:pt idx="36">
                  <c:v>-0.46899999999999997</c:v>
                </c:pt>
                <c:pt idx="37">
                  <c:v>-0.44800000000000001</c:v>
                </c:pt>
                <c:pt idx="38">
                  <c:v>-0.42899999999999999</c:v>
                </c:pt>
                <c:pt idx="39">
                  <c:v>-0.40600000000000003</c:v>
                </c:pt>
                <c:pt idx="40">
                  <c:v>-0.379</c:v>
                </c:pt>
                <c:pt idx="41">
                  <c:v>-0.35499999999999998</c:v>
                </c:pt>
                <c:pt idx="42">
                  <c:v>-0.34499999999999997</c:v>
                </c:pt>
                <c:pt idx="43">
                  <c:v>-0.31900000000000001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AF-4333-975B-7D889CC98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400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P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log(V</a:t>
            </a:r>
            <a:r>
              <a:rPr lang="en-US" sz="1600" baseline="-25000"/>
              <a:t>P</a:t>
            </a:r>
            <a:r>
              <a:rPr lang="en-US" sz="1600"/>
              <a:t>)(1/T)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920400036202372"/>
          <c:y val="0.1413425925925926"/>
          <c:w val="0.78729749298579044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Aq2'!$J$5:$J$48</c:f>
              <c:numCache>
                <c:formatCode>0.00000</c:formatCode>
                <c:ptCount val="44"/>
                <c:pt idx="0">
                  <c:v>3.2451728054518907E-3</c:v>
                </c:pt>
                <c:pt idx="1">
                  <c:v>3.224246332419797E-3</c:v>
                </c:pt>
                <c:pt idx="2">
                  <c:v>3.2035880185808108E-3</c:v>
                </c:pt>
                <c:pt idx="3">
                  <c:v>3.1831927423205475E-3</c:v>
                </c:pt>
                <c:pt idx="4">
                  <c:v>3.1630555116242292E-3</c:v>
                </c:pt>
                <c:pt idx="5">
                  <c:v>3.1431714600031434E-3</c:v>
                </c:pt>
                <c:pt idx="6">
                  <c:v>3.1138097462245057E-3</c:v>
                </c:pt>
                <c:pt idx="7">
                  <c:v>3.0849915162733305E-3</c:v>
                </c:pt>
                <c:pt idx="8">
                  <c:v>3.0660738923808067E-3</c:v>
                </c:pt>
                <c:pt idx="9">
                  <c:v>3.0473868657626088E-3</c:v>
                </c:pt>
                <c:pt idx="10">
                  <c:v>3.0289262456459189E-3</c:v>
                </c:pt>
                <c:pt idx="11">
                  <c:v>3.0106879421947915E-3</c:v>
                </c:pt>
                <c:pt idx="12">
                  <c:v>2.9926679634894511E-3</c:v>
                </c:pt>
                <c:pt idx="13">
                  <c:v>2.974862412613417E-3</c:v>
                </c:pt>
                <c:pt idx="14">
                  <c:v>2.9572674848440043E-3</c:v>
                </c:pt>
                <c:pt idx="15">
                  <c:v>2.9398794649419377E-3</c:v>
                </c:pt>
                <c:pt idx="16">
                  <c:v>2.9226947245360223E-3</c:v>
                </c:pt>
                <c:pt idx="17">
                  <c:v>2.9057097195990121E-3</c:v>
                </c:pt>
                <c:pt idx="18">
                  <c:v>2.8889209880109783E-3</c:v>
                </c:pt>
                <c:pt idx="19">
                  <c:v>2.8723251472066642E-3</c:v>
                </c:pt>
                <c:pt idx="20">
                  <c:v>2.8559188919034702E-3</c:v>
                </c:pt>
                <c:pt idx="21">
                  <c:v>2.8396989919068582E-3</c:v>
                </c:pt>
                <c:pt idx="22">
                  <c:v>2.8236622899901172E-3</c:v>
                </c:pt>
                <c:pt idx="23">
                  <c:v>2.8078056998455708E-3</c:v>
                </c:pt>
                <c:pt idx="24">
                  <c:v>2.7921262041044259E-3</c:v>
                </c:pt>
                <c:pt idx="25">
                  <c:v>2.7766208524226017E-3</c:v>
                </c:pt>
                <c:pt idx="26">
                  <c:v>2.7612867596299878E-3</c:v>
                </c:pt>
                <c:pt idx="27">
                  <c:v>2.746121103940684E-3</c:v>
                </c:pt>
                <c:pt idx="28">
                  <c:v>2.7311211252219036E-3</c:v>
                </c:pt>
                <c:pt idx="29">
                  <c:v>2.7162841233192994E-3</c:v>
                </c:pt>
                <c:pt idx="30">
                  <c:v>2.7016074564365799E-3</c:v>
                </c:pt>
                <c:pt idx="31">
                  <c:v>2.6798874447273215E-3</c:v>
                </c:pt>
                <c:pt idx="32">
                  <c:v>2.6656004264960682E-3</c:v>
                </c:pt>
                <c:pt idx="33">
                  <c:v>2.6514649343762431E-3</c:v>
                </c:pt>
                <c:pt idx="34">
                  <c:v>2.6374785704866149E-3</c:v>
                </c:pt>
                <c:pt idx="35">
                  <c:v>2.6236389872753511E-3</c:v>
                </c:pt>
                <c:pt idx="36">
                  <c:v>2.6099438862064468E-3</c:v>
                </c:pt>
                <c:pt idx="37">
                  <c:v>2.5963910164870829E-3</c:v>
                </c:pt>
                <c:pt idx="38">
                  <c:v>2.5829781738344313E-3</c:v>
                </c:pt>
                <c:pt idx="39">
                  <c:v>2.5697031992804832E-3</c:v>
                </c:pt>
                <c:pt idx="40">
                  <c:v>2.5500446257809514E-3</c:v>
                </c:pt>
                <c:pt idx="41">
                  <c:v>2.5371051630090069E-3</c:v>
                </c:pt>
                <c:pt idx="42">
                  <c:v>2.5242963523917708E-3</c:v>
                </c:pt>
                <c:pt idx="43">
                  <c:v>2.511616225040814E-3</c:v>
                </c:pt>
              </c:numCache>
            </c:numRef>
          </c:xVal>
          <c:yVal>
            <c:numRef>
              <c:f>'Variar T - Aq2'!$H$5:$H$48</c:f>
              <c:numCache>
                <c:formatCode>0.000</c:formatCode>
                <c:ptCount val="44"/>
                <c:pt idx="0">
                  <c:v>-8.7777943467584538E-2</c:v>
                </c:pt>
                <c:pt idx="1">
                  <c:v>-8.3019952679617801E-2</c:v>
                </c:pt>
                <c:pt idx="2">
                  <c:v>-8.0398976215889026E-2</c:v>
                </c:pt>
                <c:pt idx="3">
                  <c:v>-7.779372256098363E-2</c:v>
                </c:pt>
                <c:pt idx="4">
                  <c:v>-7.5204004202087837E-2</c:v>
                </c:pt>
                <c:pt idx="5">
                  <c:v>-7.1604147743286189E-2</c:v>
                </c:pt>
                <c:pt idx="6">
                  <c:v>-6.7526235322846781E-2</c:v>
                </c:pt>
                <c:pt idx="7">
                  <c:v>-6.2983892535185784E-2</c:v>
                </c:pt>
                <c:pt idx="8">
                  <c:v>-6.0480747381381476E-2</c:v>
                </c:pt>
                <c:pt idx="9">
                  <c:v>-5.9483515067432782E-2</c:v>
                </c:pt>
                <c:pt idx="10">
                  <c:v>-5.7495893831919269E-2</c:v>
                </c:pt>
                <c:pt idx="11">
                  <c:v>-5.7000406633959479E-2</c:v>
                </c:pt>
                <c:pt idx="12">
                  <c:v>-5.6505484093897433E-2</c:v>
                </c:pt>
                <c:pt idx="13">
                  <c:v>-5.6505484093897433E-2</c:v>
                </c:pt>
                <c:pt idx="14">
                  <c:v>-5.7495893831919269E-2</c:v>
                </c:pt>
                <c:pt idx="15">
                  <c:v>-5.8985756294430272E-2</c:v>
                </c:pt>
                <c:pt idx="16">
                  <c:v>-6.1480274823508103E-2</c:v>
                </c:pt>
                <c:pt idx="17">
                  <c:v>-6.3486257521106718E-2</c:v>
                </c:pt>
                <c:pt idx="18">
                  <c:v>-7.0070439915412133E-2</c:v>
                </c:pt>
                <c:pt idx="19">
                  <c:v>-7.2116589669293102E-2</c:v>
                </c:pt>
                <c:pt idx="20">
                  <c:v>-8.1445469449726471E-2</c:v>
                </c:pt>
                <c:pt idx="21">
                  <c:v>-8.8309841246138887E-2</c:v>
                </c:pt>
                <c:pt idx="22">
                  <c:v>-9.6367483915762317E-2</c:v>
                </c:pt>
                <c:pt idx="23">
                  <c:v>-0.10457745396059209</c:v>
                </c:pt>
                <c:pt idx="24">
                  <c:v>-0.11918640771920865</c:v>
                </c:pt>
                <c:pt idx="25">
                  <c:v>-0.12959609472097294</c:v>
                </c:pt>
                <c:pt idx="26">
                  <c:v>-0.14086170270546919</c:v>
                </c:pt>
                <c:pt idx="27">
                  <c:v>-0.15864052954514513</c:v>
                </c:pt>
                <c:pt idx="28">
                  <c:v>-0.17717835469689538</c:v>
                </c:pt>
                <c:pt idx="29">
                  <c:v>-0.19654288435158612</c:v>
                </c:pt>
                <c:pt idx="30">
                  <c:v>-0.21041928783557454</c:v>
                </c:pt>
                <c:pt idx="31">
                  <c:v>-0.22988470521289839</c:v>
                </c:pt>
                <c:pt idx="32">
                  <c:v>-0.25026368443093888</c:v>
                </c:pt>
                <c:pt idx="33">
                  <c:v>-0.26841123481326129</c:v>
                </c:pt>
                <c:pt idx="34">
                  <c:v>-0.2831622767004755</c:v>
                </c:pt>
                <c:pt idx="35">
                  <c:v>-0.30980391997148632</c:v>
                </c:pt>
                <c:pt idx="36">
                  <c:v>-0.32882715728491674</c:v>
                </c:pt>
                <c:pt idx="37">
                  <c:v>-0.348721986001856</c:v>
                </c:pt>
                <c:pt idx="38">
                  <c:v>-0.36754270781527576</c:v>
                </c:pt>
                <c:pt idx="39">
                  <c:v>-0.39147396642280585</c:v>
                </c:pt>
                <c:pt idx="40">
                  <c:v>-0.42136079003192767</c:v>
                </c:pt>
                <c:pt idx="41">
                  <c:v>-0.44977164694490596</c:v>
                </c:pt>
                <c:pt idx="42">
                  <c:v>-0.46218090492672592</c:v>
                </c:pt>
                <c:pt idx="43">
                  <c:v>-0.49620931694281889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95-4F96-94B8-103293AEA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  <c:min val="2.3000000000000004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1/T (K</a:t>
                </a:r>
                <a:r>
                  <a:rPr lang="en-US" sz="1400" baseline="30000"/>
                  <a:t>-1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2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log(V</a:t>
                </a:r>
                <a:r>
                  <a:rPr lang="en-US" sz="14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</a:t>
                </a: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com</a:t>
            </a:r>
            <a:r>
              <a:rPr lang="en-US" sz="1600" baseline="0"/>
              <a:t> </a:t>
            </a:r>
            <a:r>
              <a:rPr lang="en-US" sz="1600"/>
              <a:t>log(V</a:t>
            </a:r>
            <a:r>
              <a:rPr lang="en-US" sz="1600" baseline="-25000"/>
              <a:t>P</a:t>
            </a:r>
            <a:r>
              <a:rPr lang="en-US" sz="1600"/>
              <a:t>)(1/T)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12801189550876"/>
          <c:y val="0.1413425925925926"/>
          <c:w val="0.78464600723192868"/>
          <c:h val="0.70047084659057313"/>
        </c:manualLayout>
      </c:layout>
      <c:scatterChart>
        <c:scatterStyle val="lineMarker"/>
        <c:varyColors val="0"/>
        <c:ser>
          <c:idx val="0"/>
          <c:order val="0"/>
          <c:tx>
            <c:v>log(T)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Aq2'!$J$35:$J$48</c:f>
              <c:numCache>
                <c:formatCode>0.00000</c:formatCode>
                <c:ptCount val="14"/>
                <c:pt idx="0">
                  <c:v>2.7016074564365799E-3</c:v>
                </c:pt>
                <c:pt idx="1">
                  <c:v>2.6798874447273215E-3</c:v>
                </c:pt>
                <c:pt idx="2">
                  <c:v>2.6656004264960682E-3</c:v>
                </c:pt>
                <c:pt idx="3">
                  <c:v>2.6514649343762431E-3</c:v>
                </c:pt>
                <c:pt idx="4">
                  <c:v>2.6374785704866149E-3</c:v>
                </c:pt>
                <c:pt idx="5">
                  <c:v>2.6236389872753511E-3</c:v>
                </c:pt>
                <c:pt idx="6">
                  <c:v>2.6099438862064468E-3</c:v>
                </c:pt>
                <c:pt idx="7">
                  <c:v>2.5963910164870829E-3</c:v>
                </c:pt>
                <c:pt idx="8">
                  <c:v>2.5829781738344313E-3</c:v>
                </c:pt>
                <c:pt idx="9">
                  <c:v>2.5697031992804832E-3</c:v>
                </c:pt>
                <c:pt idx="10">
                  <c:v>2.5500446257809514E-3</c:v>
                </c:pt>
                <c:pt idx="11">
                  <c:v>2.5371051630090069E-3</c:v>
                </c:pt>
                <c:pt idx="12">
                  <c:v>2.5242963523917708E-3</c:v>
                </c:pt>
                <c:pt idx="13">
                  <c:v>2.511616225040814E-3</c:v>
                </c:pt>
              </c:numCache>
            </c:numRef>
          </c:xVal>
          <c:yVal>
            <c:numRef>
              <c:f>'Variar T - Aq2'!$H$35:$H$48</c:f>
              <c:numCache>
                <c:formatCode>0.000</c:formatCode>
                <c:ptCount val="14"/>
                <c:pt idx="0">
                  <c:v>-0.21041928783557454</c:v>
                </c:pt>
                <c:pt idx="1">
                  <c:v>-0.22988470521289839</c:v>
                </c:pt>
                <c:pt idx="2">
                  <c:v>-0.25026368443093888</c:v>
                </c:pt>
                <c:pt idx="3">
                  <c:v>-0.26841123481326129</c:v>
                </c:pt>
                <c:pt idx="4">
                  <c:v>-0.2831622767004755</c:v>
                </c:pt>
                <c:pt idx="5">
                  <c:v>-0.30980391997148632</c:v>
                </c:pt>
                <c:pt idx="6">
                  <c:v>-0.32882715728491674</c:v>
                </c:pt>
                <c:pt idx="7">
                  <c:v>-0.348721986001856</c:v>
                </c:pt>
                <c:pt idx="8">
                  <c:v>-0.36754270781527576</c:v>
                </c:pt>
                <c:pt idx="9">
                  <c:v>-0.39147396642280585</c:v>
                </c:pt>
                <c:pt idx="10">
                  <c:v>-0.42136079003192767</c:v>
                </c:pt>
                <c:pt idx="11">
                  <c:v>-0.44977164694490596</c:v>
                </c:pt>
                <c:pt idx="12">
                  <c:v>-0.46218090492672592</c:v>
                </c:pt>
                <c:pt idx="13">
                  <c:v>-0.49620931694281889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76-42AA-81AF-A6AF51661AAB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'Variar T - Aq2'!$J$35:$J$48</c:f>
              <c:numCache>
                <c:formatCode>0.00000</c:formatCode>
                <c:ptCount val="14"/>
                <c:pt idx="0">
                  <c:v>2.7016074564365799E-3</c:v>
                </c:pt>
                <c:pt idx="1">
                  <c:v>2.6798874447273215E-3</c:v>
                </c:pt>
                <c:pt idx="2">
                  <c:v>2.6656004264960682E-3</c:v>
                </c:pt>
                <c:pt idx="3">
                  <c:v>2.6514649343762431E-3</c:v>
                </c:pt>
                <c:pt idx="4">
                  <c:v>2.6374785704866149E-3</c:v>
                </c:pt>
                <c:pt idx="5">
                  <c:v>2.6236389872753511E-3</c:v>
                </c:pt>
                <c:pt idx="6">
                  <c:v>2.6099438862064468E-3</c:v>
                </c:pt>
                <c:pt idx="7">
                  <c:v>2.5963910164870829E-3</c:v>
                </c:pt>
                <c:pt idx="8">
                  <c:v>2.5829781738344313E-3</c:v>
                </c:pt>
                <c:pt idx="9">
                  <c:v>2.5697031992804832E-3</c:v>
                </c:pt>
                <c:pt idx="10">
                  <c:v>2.5500446257809514E-3</c:v>
                </c:pt>
                <c:pt idx="11">
                  <c:v>2.5371051630090069E-3</c:v>
                </c:pt>
                <c:pt idx="12">
                  <c:v>2.5242963523917708E-3</c:v>
                </c:pt>
                <c:pt idx="13">
                  <c:v>2.511616225040814E-3</c:v>
                </c:pt>
              </c:numCache>
            </c:numRef>
          </c:xVal>
          <c:yVal>
            <c:numRef>
              <c:f>'Variar T - Aq2'!$L$35:$L$48</c:f>
              <c:numCache>
                <c:formatCode>0.000</c:formatCode>
                <c:ptCount val="14"/>
                <c:pt idx="0">
                  <c:v>-0.19508983228261734</c:v>
                </c:pt>
                <c:pt idx="1">
                  <c:v>-0.22791609751117292</c:v>
                </c:pt>
                <c:pt idx="2">
                  <c:v>-0.24950860197489888</c:v>
                </c:pt>
                <c:pt idx="3">
                  <c:v>-0.27087209936490009</c:v>
                </c:pt>
                <c:pt idx="4">
                  <c:v>-0.29201021368867508</c:v>
                </c:pt>
                <c:pt idx="5">
                  <c:v>-0.3129264928890203</c:v>
                </c:pt>
                <c:pt idx="6">
                  <c:v>-0.33362441082928118</c:v>
                </c:pt>
                <c:pt idx="7">
                  <c:v>-0.35410736921674202</c:v>
                </c:pt>
                <c:pt idx="8">
                  <c:v>-0.37437869946640046</c:v>
                </c:pt>
                <c:pt idx="9">
                  <c:v>-0.39444166450727502</c:v>
                </c:pt>
                <c:pt idx="10">
                  <c:v>-0.42415240114723796</c:v>
                </c:pt>
                <c:pt idx="11">
                  <c:v>-0.44370829469612705</c:v>
                </c:pt>
                <c:pt idx="12">
                  <c:v>-0.46306672876200317</c:v>
                </c:pt>
                <c:pt idx="13">
                  <c:v>-0.48223067899951344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76-42AA-81AF-A6AF51661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1/T (K</a:t>
                </a:r>
                <a:r>
                  <a:rPr lang="en-US" sz="14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-1</a:t>
                </a: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2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log(V</a:t>
                </a:r>
                <a:r>
                  <a:rPr lang="en-US" sz="14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</a:t>
                </a: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de</a:t>
            </a:r>
            <a:r>
              <a:rPr lang="en-US" sz="1600" baseline="0"/>
              <a:t> </a:t>
            </a:r>
            <a:r>
              <a:rPr lang="en-US" sz="1600"/>
              <a:t>log(V</a:t>
            </a:r>
            <a:r>
              <a:rPr lang="en-US" sz="1600" baseline="-25000"/>
              <a:t>P</a:t>
            </a:r>
            <a:r>
              <a:rPr lang="en-US" sz="1600"/>
              <a:t>)(1/T)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992081685991782"/>
          <c:y val="0.1413425925925926"/>
          <c:w val="0.79156295336500659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Aq2'!$J$35:$J$48</c:f>
              <c:numCache>
                <c:formatCode>0.00000</c:formatCode>
                <c:ptCount val="14"/>
                <c:pt idx="0">
                  <c:v>2.7016074564365799E-3</c:v>
                </c:pt>
                <c:pt idx="1">
                  <c:v>2.6798874447273215E-3</c:v>
                </c:pt>
                <c:pt idx="2">
                  <c:v>2.6656004264960682E-3</c:v>
                </c:pt>
                <c:pt idx="3">
                  <c:v>2.6514649343762431E-3</c:v>
                </c:pt>
                <c:pt idx="4">
                  <c:v>2.6374785704866149E-3</c:v>
                </c:pt>
                <c:pt idx="5">
                  <c:v>2.6236389872753511E-3</c:v>
                </c:pt>
                <c:pt idx="6">
                  <c:v>2.6099438862064468E-3</c:v>
                </c:pt>
                <c:pt idx="7">
                  <c:v>2.5963910164870829E-3</c:v>
                </c:pt>
                <c:pt idx="8">
                  <c:v>2.5829781738344313E-3</c:v>
                </c:pt>
                <c:pt idx="9">
                  <c:v>2.5697031992804832E-3</c:v>
                </c:pt>
                <c:pt idx="10">
                  <c:v>2.5500446257809514E-3</c:v>
                </c:pt>
                <c:pt idx="11">
                  <c:v>2.5371051630090069E-3</c:v>
                </c:pt>
                <c:pt idx="12">
                  <c:v>2.5242963523917708E-3</c:v>
                </c:pt>
                <c:pt idx="13">
                  <c:v>2.511616225040814E-3</c:v>
                </c:pt>
              </c:numCache>
            </c:numRef>
          </c:xVal>
          <c:yVal>
            <c:numRef>
              <c:f>'Variar T - Aq2'!$M$35:$M$48</c:f>
              <c:numCache>
                <c:formatCode>0.000</c:formatCode>
                <c:ptCount val="14"/>
                <c:pt idx="0">
                  <c:v>-1.53294555529572E-2</c:v>
                </c:pt>
                <c:pt idx="1">
                  <c:v>-1.9686077017254666E-3</c:v>
                </c:pt>
                <c:pt idx="2">
                  <c:v>-7.5508245604000157E-4</c:v>
                </c:pt>
                <c:pt idx="3">
                  <c:v>2.4608645516387972E-3</c:v>
                </c:pt>
                <c:pt idx="4">
                  <c:v>8.8479369881995784E-3</c:v>
                </c:pt>
                <c:pt idx="5">
                  <c:v>3.1225729175339834E-3</c:v>
                </c:pt>
                <c:pt idx="6">
                  <c:v>4.7972535443644437E-3</c:v>
                </c:pt>
                <c:pt idx="7">
                  <c:v>5.3853832148860192E-3</c:v>
                </c:pt>
                <c:pt idx="8">
                  <c:v>6.8359916511246954E-3</c:v>
                </c:pt>
                <c:pt idx="9">
                  <c:v>2.9676980844691725E-3</c:v>
                </c:pt>
                <c:pt idx="10">
                  <c:v>2.7916111153102885E-3</c:v>
                </c:pt>
                <c:pt idx="11">
                  <c:v>-6.0633522487789082E-3</c:v>
                </c:pt>
                <c:pt idx="12">
                  <c:v>8.8582383527724406E-4</c:v>
                </c:pt>
                <c:pt idx="13">
                  <c:v>-1.397863794330545E-2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14-4502-88BF-DE3DEC8EC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1/T (K</a:t>
                </a:r>
                <a:r>
                  <a:rPr lang="en-US" sz="14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-1</a:t>
                </a: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2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Resíduos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H</a:t>
            </a:r>
            <a:r>
              <a:rPr lang="en-US" sz="1600"/>
              <a:t>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29636920384952"/>
          <c:y val="0.1413425925925926"/>
          <c:w val="0.8250369641294838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Ar2'!$B$5:$B$48</c:f>
              <c:numCache>
                <c:formatCode>General</c:formatCode>
                <c:ptCount val="44"/>
                <c:pt idx="0">
                  <c:v>398.15</c:v>
                </c:pt>
                <c:pt idx="1">
                  <c:v>396.15</c:v>
                </c:pt>
                <c:pt idx="2">
                  <c:v>394.15</c:v>
                </c:pt>
                <c:pt idx="3">
                  <c:v>392.15</c:v>
                </c:pt>
                <c:pt idx="4">
                  <c:v>389.15</c:v>
                </c:pt>
                <c:pt idx="5">
                  <c:v>387.15</c:v>
                </c:pt>
                <c:pt idx="6">
                  <c:v>385.15</c:v>
                </c:pt>
                <c:pt idx="7">
                  <c:v>383.15</c:v>
                </c:pt>
                <c:pt idx="8">
                  <c:v>381.15</c:v>
                </c:pt>
                <c:pt idx="9">
                  <c:v>379.15</c:v>
                </c:pt>
                <c:pt idx="10">
                  <c:v>377.15</c:v>
                </c:pt>
                <c:pt idx="11">
                  <c:v>375.15</c:v>
                </c:pt>
                <c:pt idx="12">
                  <c:v>373.15</c:v>
                </c:pt>
                <c:pt idx="13">
                  <c:v>370.15</c:v>
                </c:pt>
                <c:pt idx="14">
                  <c:v>368.15</c:v>
                </c:pt>
                <c:pt idx="15">
                  <c:v>366.15</c:v>
                </c:pt>
                <c:pt idx="16">
                  <c:v>364.15</c:v>
                </c:pt>
                <c:pt idx="17">
                  <c:v>362.15</c:v>
                </c:pt>
                <c:pt idx="18">
                  <c:v>360.15</c:v>
                </c:pt>
                <c:pt idx="19">
                  <c:v>358.15</c:v>
                </c:pt>
                <c:pt idx="20">
                  <c:v>356.15</c:v>
                </c:pt>
                <c:pt idx="21">
                  <c:v>354.15</c:v>
                </c:pt>
                <c:pt idx="22">
                  <c:v>352.15</c:v>
                </c:pt>
                <c:pt idx="23">
                  <c:v>350.15</c:v>
                </c:pt>
                <c:pt idx="24">
                  <c:v>348.15</c:v>
                </c:pt>
                <c:pt idx="25">
                  <c:v>346.15</c:v>
                </c:pt>
                <c:pt idx="26">
                  <c:v>344.15</c:v>
                </c:pt>
                <c:pt idx="27">
                  <c:v>342.15</c:v>
                </c:pt>
                <c:pt idx="28">
                  <c:v>340.15</c:v>
                </c:pt>
                <c:pt idx="29">
                  <c:v>338.15</c:v>
                </c:pt>
                <c:pt idx="30">
                  <c:v>336.15</c:v>
                </c:pt>
                <c:pt idx="31">
                  <c:v>334.15</c:v>
                </c:pt>
                <c:pt idx="32">
                  <c:v>332.15</c:v>
                </c:pt>
                <c:pt idx="33">
                  <c:v>330.15</c:v>
                </c:pt>
                <c:pt idx="34">
                  <c:v>328.15</c:v>
                </c:pt>
                <c:pt idx="35">
                  <c:v>326.14999999999998</c:v>
                </c:pt>
                <c:pt idx="36">
                  <c:v>324.14999999999998</c:v>
                </c:pt>
                <c:pt idx="37">
                  <c:v>321.14999999999998</c:v>
                </c:pt>
                <c:pt idx="38">
                  <c:v>318.14999999999998</c:v>
                </c:pt>
                <c:pt idx="39">
                  <c:v>316.14999999999998</c:v>
                </c:pt>
                <c:pt idx="40">
                  <c:v>314.14999999999998</c:v>
                </c:pt>
                <c:pt idx="41">
                  <c:v>312.14999999999998</c:v>
                </c:pt>
                <c:pt idx="42">
                  <c:v>310.14999999999998</c:v>
                </c:pt>
                <c:pt idx="43">
                  <c:v>308.14999999999998</c:v>
                </c:pt>
              </c:numCache>
            </c:numRef>
          </c:xVal>
          <c:yVal>
            <c:numRef>
              <c:f>'Variar T - Ar2'!$D$5:$D$48</c:f>
              <c:numCache>
                <c:formatCode>0.000</c:formatCode>
                <c:ptCount val="44"/>
                <c:pt idx="0">
                  <c:v>-6.0000000000000001E-3</c:v>
                </c:pt>
                <c:pt idx="1">
                  <c:v>-6.0000000000000001E-3</c:v>
                </c:pt>
                <c:pt idx="2">
                  <c:v>-6.0000000000000001E-3</c:v>
                </c:pt>
                <c:pt idx="3">
                  <c:v>-6.0000000000000001E-3</c:v>
                </c:pt>
                <c:pt idx="4">
                  <c:v>-7.0000000000000001E-3</c:v>
                </c:pt>
                <c:pt idx="5">
                  <c:v>-8.0000000000000002E-3</c:v>
                </c:pt>
                <c:pt idx="6">
                  <c:v>-8.0000000000000002E-3</c:v>
                </c:pt>
                <c:pt idx="7">
                  <c:v>-8.9999999999999993E-3</c:v>
                </c:pt>
                <c:pt idx="8">
                  <c:v>-8.9999999999999993E-3</c:v>
                </c:pt>
                <c:pt idx="9">
                  <c:v>-0.01</c:v>
                </c:pt>
                <c:pt idx="10">
                  <c:v>-0.01</c:v>
                </c:pt>
                <c:pt idx="11">
                  <c:v>-1.0999999999999999E-2</c:v>
                </c:pt>
                <c:pt idx="12">
                  <c:v>-1.2E-2</c:v>
                </c:pt>
                <c:pt idx="13">
                  <c:v>-1.2999999999999999E-2</c:v>
                </c:pt>
                <c:pt idx="14">
                  <c:v>-1.4E-2</c:v>
                </c:pt>
                <c:pt idx="15">
                  <c:v>-1.4999999999999999E-2</c:v>
                </c:pt>
                <c:pt idx="16">
                  <c:v>-1.4999999999999999E-2</c:v>
                </c:pt>
                <c:pt idx="17">
                  <c:v>-1.6E-2</c:v>
                </c:pt>
                <c:pt idx="18">
                  <c:v>-1.7000000000000001E-2</c:v>
                </c:pt>
                <c:pt idx="19">
                  <c:v>-1.7999999999999999E-2</c:v>
                </c:pt>
                <c:pt idx="20">
                  <c:v>-1.9E-2</c:v>
                </c:pt>
                <c:pt idx="21">
                  <c:v>-0.02</c:v>
                </c:pt>
                <c:pt idx="22">
                  <c:v>-2.1000000000000001E-2</c:v>
                </c:pt>
                <c:pt idx="23">
                  <c:v>-2.1000000000000001E-2</c:v>
                </c:pt>
                <c:pt idx="24">
                  <c:v>-2.1999999999999999E-2</c:v>
                </c:pt>
                <c:pt idx="25">
                  <c:v>-2.3E-2</c:v>
                </c:pt>
                <c:pt idx="26">
                  <c:v>-2.4E-2</c:v>
                </c:pt>
                <c:pt idx="27">
                  <c:v>-2.4E-2</c:v>
                </c:pt>
                <c:pt idx="28">
                  <c:v>-2.5000000000000001E-2</c:v>
                </c:pt>
                <c:pt idx="29">
                  <c:v>-2.5000000000000001E-2</c:v>
                </c:pt>
                <c:pt idx="30">
                  <c:v>-2.5999999999999999E-2</c:v>
                </c:pt>
                <c:pt idx="31">
                  <c:v>-2.5999999999999999E-2</c:v>
                </c:pt>
                <c:pt idx="32">
                  <c:v>-2.7E-2</c:v>
                </c:pt>
                <c:pt idx="33">
                  <c:v>-2.7E-2</c:v>
                </c:pt>
                <c:pt idx="34">
                  <c:v>-2.7E-2</c:v>
                </c:pt>
                <c:pt idx="35">
                  <c:v>-2.8000000000000001E-2</c:v>
                </c:pt>
                <c:pt idx="36">
                  <c:v>-2.8000000000000001E-2</c:v>
                </c:pt>
                <c:pt idx="37">
                  <c:v>-2.8000000000000001E-2</c:v>
                </c:pt>
                <c:pt idx="38">
                  <c:v>-2.8000000000000001E-2</c:v>
                </c:pt>
                <c:pt idx="39">
                  <c:v>-2.8000000000000001E-2</c:v>
                </c:pt>
                <c:pt idx="40">
                  <c:v>-2.9000000000000001E-2</c:v>
                </c:pt>
                <c:pt idx="41">
                  <c:v>-2.9000000000000001E-2</c:v>
                </c:pt>
                <c:pt idx="42">
                  <c:v>-2.9000000000000001E-2</c:v>
                </c:pt>
                <c:pt idx="43">
                  <c:v>-2.9000000000000001E-2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82-4320-B0C2-F56927E30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5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H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P</a:t>
            </a:r>
            <a:r>
              <a:rPr lang="en-US" sz="1600"/>
              <a:t>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85088898331105"/>
          <c:y val="0.1413425925925926"/>
          <c:w val="0.81956228120771057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Ar2'!$B$5:$B$48</c:f>
              <c:numCache>
                <c:formatCode>General</c:formatCode>
                <c:ptCount val="44"/>
                <c:pt idx="0">
                  <c:v>398.15</c:v>
                </c:pt>
                <c:pt idx="1">
                  <c:v>396.15</c:v>
                </c:pt>
                <c:pt idx="2">
                  <c:v>394.15</c:v>
                </c:pt>
                <c:pt idx="3">
                  <c:v>392.15</c:v>
                </c:pt>
                <c:pt idx="4">
                  <c:v>389.15</c:v>
                </c:pt>
                <c:pt idx="5">
                  <c:v>387.15</c:v>
                </c:pt>
                <c:pt idx="6">
                  <c:v>385.15</c:v>
                </c:pt>
                <c:pt idx="7">
                  <c:v>383.15</c:v>
                </c:pt>
                <c:pt idx="8">
                  <c:v>381.15</c:v>
                </c:pt>
                <c:pt idx="9">
                  <c:v>379.15</c:v>
                </c:pt>
                <c:pt idx="10">
                  <c:v>377.15</c:v>
                </c:pt>
                <c:pt idx="11">
                  <c:v>375.15</c:v>
                </c:pt>
                <c:pt idx="12">
                  <c:v>373.15</c:v>
                </c:pt>
                <c:pt idx="13">
                  <c:v>370.15</c:v>
                </c:pt>
                <c:pt idx="14">
                  <c:v>368.15</c:v>
                </c:pt>
                <c:pt idx="15">
                  <c:v>366.15</c:v>
                </c:pt>
                <c:pt idx="16">
                  <c:v>364.15</c:v>
                </c:pt>
                <c:pt idx="17">
                  <c:v>362.15</c:v>
                </c:pt>
                <c:pt idx="18">
                  <c:v>360.15</c:v>
                </c:pt>
                <c:pt idx="19">
                  <c:v>358.15</c:v>
                </c:pt>
                <c:pt idx="20">
                  <c:v>356.15</c:v>
                </c:pt>
                <c:pt idx="21">
                  <c:v>354.15</c:v>
                </c:pt>
                <c:pt idx="22">
                  <c:v>352.15</c:v>
                </c:pt>
                <c:pt idx="23">
                  <c:v>350.15</c:v>
                </c:pt>
                <c:pt idx="24">
                  <c:v>348.15</c:v>
                </c:pt>
                <c:pt idx="25">
                  <c:v>346.15</c:v>
                </c:pt>
                <c:pt idx="26">
                  <c:v>344.15</c:v>
                </c:pt>
                <c:pt idx="27">
                  <c:v>342.15</c:v>
                </c:pt>
                <c:pt idx="28">
                  <c:v>340.15</c:v>
                </c:pt>
                <c:pt idx="29">
                  <c:v>338.15</c:v>
                </c:pt>
                <c:pt idx="30">
                  <c:v>336.15</c:v>
                </c:pt>
                <c:pt idx="31">
                  <c:v>334.15</c:v>
                </c:pt>
                <c:pt idx="32">
                  <c:v>332.15</c:v>
                </c:pt>
                <c:pt idx="33">
                  <c:v>330.15</c:v>
                </c:pt>
                <c:pt idx="34">
                  <c:v>328.15</c:v>
                </c:pt>
                <c:pt idx="35">
                  <c:v>326.14999999999998</c:v>
                </c:pt>
                <c:pt idx="36">
                  <c:v>324.14999999999998</c:v>
                </c:pt>
                <c:pt idx="37">
                  <c:v>321.14999999999998</c:v>
                </c:pt>
                <c:pt idx="38">
                  <c:v>318.14999999999998</c:v>
                </c:pt>
                <c:pt idx="39">
                  <c:v>316.14999999999998</c:v>
                </c:pt>
                <c:pt idx="40">
                  <c:v>314.14999999999998</c:v>
                </c:pt>
                <c:pt idx="41">
                  <c:v>312.14999999999998</c:v>
                </c:pt>
                <c:pt idx="42">
                  <c:v>310.14999999999998</c:v>
                </c:pt>
                <c:pt idx="43">
                  <c:v>308.14999999999998</c:v>
                </c:pt>
              </c:numCache>
            </c:numRef>
          </c:xVal>
          <c:yVal>
            <c:numRef>
              <c:f>'Variar T - Ar2'!$F$5:$F$48</c:f>
              <c:numCache>
                <c:formatCode>0.000</c:formatCode>
                <c:ptCount val="44"/>
                <c:pt idx="0">
                  <c:v>-0.31900000000000001</c:v>
                </c:pt>
                <c:pt idx="1">
                  <c:v>-0.318</c:v>
                </c:pt>
                <c:pt idx="2">
                  <c:v>-0.33100000000000002</c:v>
                </c:pt>
                <c:pt idx="3">
                  <c:v>-0.34799999999999998</c:v>
                </c:pt>
                <c:pt idx="4">
                  <c:v>-0.372</c:v>
                </c:pt>
                <c:pt idx="5">
                  <c:v>-0.38900000000000001</c:v>
                </c:pt>
                <c:pt idx="6">
                  <c:v>-0.40500000000000003</c:v>
                </c:pt>
                <c:pt idx="7">
                  <c:v>-0.42699999999999999</c:v>
                </c:pt>
                <c:pt idx="8">
                  <c:v>-0.44900000000000001</c:v>
                </c:pt>
                <c:pt idx="9">
                  <c:v>-0.46899999999999997</c:v>
                </c:pt>
                <c:pt idx="10">
                  <c:v>-0.49</c:v>
                </c:pt>
                <c:pt idx="11">
                  <c:v>-0.51500000000000001</c:v>
                </c:pt>
                <c:pt idx="12">
                  <c:v>-0.54</c:v>
                </c:pt>
                <c:pt idx="13">
                  <c:v>-0.57199999999999995</c:v>
                </c:pt>
                <c:pt idx="14">
                  <c:v>-0.59599999999999997</c:v>
                </c:pt>
                <c:pt idx="15">
                  <c:v>-0.623</c:v>
                </c:pt>
                <c:pt idx="16">
                  <c:v>-0.64200000000000002</c:v>
                </c:pt>
                <c:pt idx="17">
                  <c:v>-0.67100000000000004</c:v>
                </c:pt>
                <c:pt idx="18">
                  <c:v>-0.69099999999999995</c:v>
                </c:pt>
                <c:pt idx="19">
                  <c:v>-0.71799999999999997</c:v>
                </c:pt>
                <c:pt idx="20">
                  <c:v>-0.73499999999999999</c:v>
                </c:pt>
                <c:pt idx="21">
                  <c:v>-0.75800000000000001</c:v>
                </c:pt>
                <c:pt idx="22">
                  <c:v>-0.78500000000000003</c:v>
                </c:pt>
                <c:pt idx="23">
                  <c:v>-0.79500000000000004</c:v>
                </c:pt>
                <c:pt idx="24">
                  <c:v>-0.81299999999999994</c:v>
                </c:pt>
                <c:pt idx="25">
                  <c:v>-0.82499999999999996</c:v>
                </c:pt>
                <c:pt idx="26">
                  <c:v>-0.83699999999999997</c:v>
                </c:pt>
                <c:pt idx="27">
                  <c:v>-0.84599999999999997</c:v>
                </c:pt>
                <c:pt idx="28">
                  <c:v>-0.85699999999999998</c:v>
                </c:pt>
                <c:pt idx="29">
                  <c:v>-0.86399999999999999</c:v>
                </c:pt>
                <c:pt idx="30">
                  <c:v>-0.87</c:v>
                </c:pt>
                <c:pt idx="31">
                  <c:v>-0.871</c:v>
                </c:pt>
                <c:pt idx="32">
                  <c:v>-0.873</c:v>
                </c:pt>
                <c:pt idx="33">
                  <c:v>-0.872</c:v>
                </c:pt>
                <c:pt idx="34">
                  <c:v>-0.872</c:v>
                </c:pt>
                <c:pt idx="35">
                  <c:v>-0.87</c:v>
                </c:pt>
                <c:pt idx="36">
                  <c:v>-0.86599999999999999</c:v>
                </c:pt>
                <c:pt idx="37">
                  <c:v>-0.85899999999999999</c:v>
                </c:pt>
                <c:pt idx="38">
                  <c:v>-0.85199999999999998</c:v>
                </c:pt>
                <c:pt idx="39">
                  <c:v>-0.84599999999999997</c:v>
                </c:pt>
                <c:pt idx="40">
                  <c:v>-0.84</c:v>
                </c:pt>
                <c:pt idx="41">
                  <c:v>-0.83399999999999996</c:v>
                </c:pt>
                <c:pt idx="42">
                  <c:v>-0.82699999999999996</c:v>
                </c:pt>
                <c:pt idx="43">
                  <c:v>-0.82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49-4E6B-A81C-9BBEAD91D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5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P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At val="-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H</a:t>
            </a:r>
            <a:r>
              <a:rPr lang="en-US" sz="1600"/>
              <a:t>(T) - Comparação 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040748031496062"/>
          <c:y val="0.1413425925925926"/>
          <c:w val="0.81392585301837284"/>
          <c:h val="0.67213764946048415"/>
        </c:manualLayout>
      </c:layout>
      <c:scatterChart>
        <c:scatterStyle val="lineMarker"/>
        <c:varyColors val="0"/>
        <c:ser>
          <c:idx val="1"/>
          <c:order val="0"/>
          <c:tx>
            <c:v>Arrefecimento</c:v>
          </c:tx>
          <c:spPr>
            <a:ln w="2540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'Variar T - Ar2'!$B$5:$B$48</c:f>
              <c:numCache>
                <c:formatCode>General</c:formatCode>
                <c:ptCount val="44"/>
                <c:pt idx="0">
                  <c:v>398.15</c:v>
                </c:pt>
                <c:pt idx="1">
                  <c:v>396.15</c:v>
                </c:pt>
                <c:pt idx="2">
                  <c:v>394.15</c:v>
                </c:pt>
                <c:pt idx="3">
                  <c:v>392.15</c:v>
                </c:pt>
                <c:pt idx="4">
                  <c:v>389.15</c:v>
                </c:pt>
                <c:pt idx="5">
                  <c:v>387.15</c:v>
                </c:pt>
                <c:pt idx="6">
                  <c:v>385.15</c:v>
                </c:pt>
                <c:pt idx="7">
                  <c:v>383.15</c:v>
                </c:pt>
                <c:pt idx="8">
                  <c:v>381.15</c:v>
                </c:pt>
                <c:pt idx="9">
                  <c:v>379.15</c:v>
                </c:pt>
                <c:pt idx="10">
                  <c:v>377.15</c:v>
                </c:pt>
                <c:pt idx="11">
                  <c:v>375.15</c:v>
                </c:pt>
                <c:pt idx="12">
                  <c:v>373.15</c:v>
                </c:pt>
                <c:pt idx="13">
                  <c:v>370.15</c:v>
                </c:pt>
                <c:pt idx="14">
                  <c:v>368.15</c:v>
                </c:pt>
                <c:pt idx="15">
                  <c:v>366.15</c:v>
                </c:pt>
                <c:pt idx="16">
                  <c:v>364.15</c:v>
                </c:pt>
                <c:pt idx="17">
                  <c:v>362.15</c:v>
                </c:pt>
                <c:pt idx="18">
                  <c:v>360.15</c:v>
                </c:pt>
                <c:pt idx="19">
                  <c:v>358.15</c:v>
                </c:pt>
                <c:pt idx="20">
                  <c:v>356.15</c:v>
                </c:pt>
                <c:pt idx="21">
                  <c:v>354.15</c:v>
                </c:pt>
                <c:pt idx="22">
                  <c:v>352.15</c:v>
                </c:pt>
                <c:pt idx="23">
                  <c:v>350.15</c:v>
                </c:pt>
                <c:pt idx="24">
                  <c:v>348.15</c:v>
                </c:pt>
                <c:pt idx="25">
                  <c:v>346.15</c:v>
                </c:pt>
                <c:pt idx="26">
                  <c:v>344.15</c:v>
                </c:pt>
                <c:pt idx="27">
                  <c:v>342.15</c:v>
                </c:pt>
                <c:pt idx="28">
                  <c:v>340.15</c:v>
                </c:pt>
                <c:pt idx="29">
                  <c:v>338.15</c:v>
                </c:pt>
                <c:pt idx="30">
                  <c:v>336.15</c:v>
                </c:pt>
                <c:pt idx="31">
                  <c:v>334.15</c:v>
                </c:pt>
                <c:pt idx="32">
                  <c:v>332.15</c:v>
                </c:pt>
                <c:pt idx="33">
                  <c:v>330.15</c:v>
                </c:pt>
                <c:pt idx="34">
                  <c:v>328.15</c:v>
                </c:pt>
                <c:pt idx="35">
                  <c:v>326.14999999999998</c:v>
                </c:pt>
                <c:pt idx="36">
                  <c:v>324.14999999999998</c:v>
                </c:pt>
                <c:pt idx="37">
                  <c:v>321.14999999999998</c:v>
                </c:pt>
                <c:pt idx="38">
                  <c:v>318.14999999999998</c:v>
                </c:pt>
                <c:pt idx="39">
                  <c:v>316.14999999999998</c:v>
                </c:pt>
                <c:pt idx="40">
                  <c:v>314.14999999999998</c:v>
                </c:pt>
                <c:pt idx="41">
                  <c:v>312.14999999999998</c:v>
                </c:pt>
                <c:pt idx="42">
                  <c:v>310.14999999999998</c:v>
                </c:pt>
                <c:pt idx="43">
                  <c:v>308.14999999999998</c:v>
                </c:pt>
              </c:numCache>
            </c:numRef>
          </c:xVal>
          <c:yVal>
            <c:numRef>
              <c:f>'Variar T - Ar2'!$D$5:$D$48</c:f>
              <c:numCache>
                <c:formatCode>0.000</c:formatCode>
                <c:ptCount val="44"/>
                <c:pt idx="0">
                  <c:v>-6.0000000000000001E-3</c:v>
                </c:pt>
                <c:pt idx="1">
                  <c:v>-6.0000000000000001E-3</c:v>
                </c:pt>
                <c:pt idx="2">
                  <c:v>-6.0000000000000001E-3</c:v>
                </c:pt>
                <c:pt idx="3">
                  <c:v>-6.0000000000000001E-3</c:v>
                </c:pt>
                <c:pt idx="4">
                  <c:v>-7.0000000000000001E-3</c:v>
                </c:pt>
                <c:pt idx="5">
                  <c:v>-8.0000000000000002E-3</c:v>
                </c:pt>
                <c:pt idx="6">
                  <c:v>-8.0000000000000002E-3</c:v>
                </c:pt>
                <c:pt idx="7">
                  <c:v>-8.9999999999999993E-3</c:v>
                </c:pt>
                <c:pt idx="8">
                  <c:v>-8.9999999999999993E-3</c:v>
                </c:pt>
                <c:pt idx="9">
                  <c:v>-0.01</c:v>
                </c:pt>
                <c:pt idx="10">
                  <c:v>-0.01</c:v>
                </c:pt>
                <c:pt idx="11">
                  <c:v>-1.0999999999999999E-2</c:v>
                </c:pt>
                <c:pt idx="12">
                  <c:v>-1.2E-2</c:v>
                </c:pt>
                <c:pt idx="13">
                  <c:v>-1.2999999999999999E-2</c:v>
                </c:pt>
                <c:pt idx="14">
                  <c:v>-1.4E-2</c:v>
                </c:pt>
                <c:pt idx="15">
                  <c:v>-1.4999999999999999E-2</c:v>
                </c:pt>
                <c:pt idx="16">
                  <c:v>-1.4999999999999999E-2</c:v>
                </c:pt>
                <c:pt idx="17">
                  <c:v>-1.6E-2</c:v>
                </c:pt>
                <c:pt idx="18">
                  <c:v>-1.7000000000000001E-2</c:v>
                </c:pt>
                <c:pt idx="19">
                  <c:v>-1.7999999999999999E-2</c:v>
                </c:pt>
                <c:pt idx="20">
                  <c:v>-1.9E-2</c:v>
                </c:pt>
                <c:pt idx="21">
                  <c:v>-0.02</c:v>
                </c:pt>
                <c:pt idx="22">
                  <c:v>-2.1000000000000001E-2</c:v>
                </c:pt>
                <c:pt idx="23">
                  <c:v>-2.1000000000000001E-2</c:v>
                </c:pt>
                <c:pt idx="24">
                  <c:v>-2.1999999999999999E-2</c:v>
                </c:pt>
                <c:pt idx="25">
                  <c:v>-2.3E-2</c:v>
                </c:pt>
                <c:pt idx="26">
                  <c:v>-2.4E-2</c:v>
                </c:pt>
                <c:pt idx="27">
                  <c:v>-2.4E-2</c:v>
                </c:pt>
                <c:pt idx="28">
                  <c:v>-2.5000000000000001E-2</c:v>
                </c:pt>
                <c:pt idx="29">
                  <c:v>-2.5000000000000001E-2</c:v>
                </c:pt>
                <c:pt idx="30">
                  <c:v>-2.5999999999999999E-2</c:v>
                </c:pt>
                <c:pt idx="31">
                  <c:v>-2.5999999999999999E-2</c:v>
                </c:pt>
                <c:pt idx="32">
                  <c:v>-2.7E-2</c:v>
                </c:pt>
                <c:pt idx="33">
                  <c:v>-2.7E-2</c:v>
                </c:pt>
                <c:pt idx="34">
                  <c:v>-2.7E-2</c:v>
                </c:pt>
                <c:pt idx="35">
                  <c:v>-2.8000000000000001E-2</c:v>
                </c:pt>
                <c:pt idx="36">
                  <c:v>-2.8000000000000001E-2</c:v>
                </c:pt>
                <c:pt idx="37">
                  <c:v>-2.8000000000000001E-2</c:v>
                </c:pt>
                <c:pt idx="38">
                  <c:v>-2.8000000000000001E-2</c:v>
                </c:pt>
                <c:pt idx="39">
                  <c:v>-2.8000000000000001E-2</c:v>
                </c:pt>
                <c:pt idx="40">
                  <c:v>-2.9000000000000001E-2</c:v>
                </c:pt>
                <c:pt idx="41">
                  <c:v>-2.9000000000000001E-2</c:v>
                </c:pt>
                <c:pt idx="42">
                  <c:v>-2.9000000000000001E-2</c:v>
                </c:pt>
                <c:pt idx="43">
                  <c:v>-2.9000000000000001E-2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56-453C-8FF8-878CFCB691F5}"/>
            </c:ext>
          </c:extLst>
        </c:ser>
        <c:ser>
          <c:idx val="0"/>
          <c:order val="1"/>
          <c:tx>
            <c:v>Aquecimento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'Variar T - Aq2'!$B$5:$B$48</c:f>
              <c:numCache>
                <c:formatCode>General</c:formatCode>
                <c:ptCount val="44"/>
                <c:pt idx="0">
                  <c:v>308.14999999999998</c:v>
                </c:pt>
                <c:pt idx="1">
                  <c:v>310.14999999999998</c:v>
                </c:pt>
                <c:pt idx="2">
                  <c:v>312.14999999999998</c:v>
                </c:pt>
                <c:pt idx="3">
                  <c:v>314.14999999999998</c:v>
                </c:pt>
                <c:pt idx="4">
                  <c:v>316.14999999999998</c:v>
                </c:pt>
                <c:pt idx="5">
                  <c:v>318.14999999999998</c:v>
                </c:pt>
                <c:pt idx="6">
                  <c:v>321.14999999999998</c:v>
                </c:pt>
                <c:pt idx="7">
                  <c:v>324.14999999999998</c:v>
                </c:pt>
                <c:pt idx="8">
                  <c:v>326.14999999999998</c:v>
                </c:pt>
                <c:pt idx="9">
                  <c:v>328.15</c:v>
                </c:pt>
                <c:pt idx="10">
                  <c:v>330.15</c:v>
                </c:pt>
                <c:pt idx="11">
                  <c:v>332.15</c:v>
                </c:pt>
                <c:pt idx="12">
                  <c:v>334.15</c:v>
                </c:pt>
                <c:pt idx="13">
                  <c:v>336.15</c:v>
                </c:pt>
                <c:pt idx="14">
                  <c:v>338.15</c:v>
                </c:pt>
                <c:pt idx="15">
                  <c:v>340.15</c:v>
                </c:pt>
                <c:pt idx="16">
                  <c:v>342.15</c:v>
                </c:pt>
                <c:pt idx="17">
                  <c:v>344.15</c:v>
                </c:pt>
                <c:pt idx="18">
                  <c:v>346.15</c:v>
                </c:pt>
                <c:pt idx="19">
                  <c:v>348.15</c:v>
                </c:pt>
                <c:pt idx="20">
                  <c:v>350.15</c:v>
                </c:pt>
                <c:pt idx="21">
                  <c:v>352.15</c:v>
                </c:pt>
                <c:pt idx="22">
                  <c:v>354.15</c:v>
                </c:pt>
                <c:pt idx="23">
                  <c:v>356.15</c:v>
                </c:pt>
                <c:pt idx="24">
                  <c:v>358.15</c:v>
                </c:pt>
                <c:pt idx="25">
                  <c:v>360.15</c:v>
                </c:pt>
                <c:pt idx="26">
                  <c:v>362.15</c:v>
                </c:pt>
                <c:pt idx="27">
                  <c:v>364.15</c:v>
                </c:pt>
                <c:pt idx="28">
                  <c:v>366.15</c:v>
                </c:pt>
                <c:pt idx="29">
                  <c:v>368.15</c:v>
                </c:pt>
                <c:pt idx="30">
                  <c:v>370.15</c:v>
                </c:pt>
                <c:pt idx="31">
                  <c:v>373.15</c:v>
                </c:pt>
                <c:pt idx="32">
                  <c:v>375.15</c:v>
                </c:pt>
                <c:pt idx="33">
                  <c:v>377.15</c:v>
                </c:pt>
                <c:pt idx="34">
                  <c:v>379.15</c:v>
                </c:pt>
                <c:pt idx="35">
                  <c:v>381.15</c:v>
                </c:pt>
                <c:pt idx="36">
                  <c:v>383.15</c:v>
                </c:pt>
                <c:pt idx="37">
                  <c:v>385.15</c:v>
                </c:pt>
                <c:pt idx="38">
                  <c:v>387.15</c:v>
                </c:pt>
                <c:pt idx="39">
                  <c:v>389.15</c:v>
                </c:pt>
                <c:pt idx="40">
                  <c:v>392.15</c:v>
                </c:pt>
                <c:pt idx="41">
                  <c:v>394.15</c:v>
                </c:pt>
                <c:pt idx="42">
                  <c:v>396.15</c:v>
                </c:pt>
                <c:pt idx="43">
                  <c:v>398.15</c:v>
                </c:pt>
              </c:numCache>
            </c:numRef>
          </c:xVal>
          <c:yVal>
            <c:numRef>
              <c:f>'Variar T - Aq2'!$D$5:$D$48</c:f>
              <c:numCache>
                <c:formatCode>0.000</c:formatCode>
                <c:ptCount val="44"/>
                <c:pt idx="0">
                  <c:v>-2.9000000000000001E-2</c:v>
                </c:pt>
                <c:pt idx="1">
                  <c:v>-2.9000000000000001E-2</c:v>
                </c:pt>
                <c:pt idx="2">
                  <c:v>-2.9000000000000001E-2</c:v>
                </c:pt>
                <c:pt idx="3">
                  <c:v>-2.9000000000000001E-2</c:v>
                </c:pt>
                <c:pt idx="4">
                  <c:v>-2.9000000000000001E-2</c:v>
                </c:pt>
                <c:pt idx="5">
                  <c:v>-2.8000000000000001E-2</c:v>
                </c:pt>
                <c:pt idx="6">
                  <c:v>-2.8000000000000001E-2</c:v>
                </c:pt>
                <c:pt idx="7">
                  <c:v>-2.8000000000000001E-2</c:v>
                </c:pt>
                <c:pt idx="8">
                  <c:v>-2.8000000000000001E-2</c:v>
                </c:pt>
                <c:pt idx="9">
                  <c:v>-2.8000000000000001E-2</c:v>
                </c:pt>
                <c:pt idx="10">
                  <c:v>-2.8000000000000001E-2</c:v>
                </c:pt>
                <c:pt idx="11">
                  <c:v>-2.7E-2</c:v>
                </c:pt>
                <c:pt idx="12">
                  <c:v>-2.7E-2</c:v>
                </c:pt>
                <c:pt idx="13">
                  <c:v>-2.7E-2</c:v>
                </c:pt>
                <c:pt idx="14">
                  <c:v>-2.7E-2</c:v>
                </c:pt>
                <c:pt idx="15">
                  <c:v>-2.5999999999999999E-2</c:v>
                </c:pt>
                <c:pt idx="16">
                  <c:v>-2.5000000000000001E-2</c:v>
                </c:pt>
                <c:pt idx="17">
                  <c:v>-2.5000000000000001E-2</c:v>
                </c:pt>
                <c:pt idx="18">
                  <c:v>-2.4E-2</c:v>
                </c:pt>
                <c:pt idx="19">
                  <c:v>-2.4E-2</c:v>
                </c:pt>
                <c:pt idx="20">
                  <c:v>-2.3E-2</c:v>
                </c:pt>
                <c:pt idx="21">
                  <c:v>-2.1999999999999999E-2</c:v>
                </c:pt>
                <c:pt idx="22">
                  <c:v>-2.1000000000000001E-2</c:v>
                </c:pt>
                <c:pt idx="23">
                  <c:v>-0.02</c:v>
                </c:pt>
                <c:pt idx="24">
                  <c:v>-0.02</c:v>
                </c:pt>
                <c:pt idx="25">
                  <c:v>-1.9E-2</c:v>
                </c:pt>
                <c:pt idx="26">
                  <c:v>-1.7999999999999999E-2</c:v>
                </c:pt>
                <c:pt idx="27">
                  <c:v>-1.7000000000000001E-2</c:v>
                </c:pt>
                <c:pt idx="28">
                  <c:v>-1.6E-2</c:v>
                </c:pt>
                <c:pt idx="29">
                  <c:v>-1.4999999999999999E-2</c:v>
                </c:pt>
                <c:pt idx="30">
                  <c:v>-1.4E-2</c:v>
                </c:pt>
                <c:pt idx="31">
                  <c:v>-1.4E-2</c:v>
                </c:pt>
                <c:pt idx="32">
                  <c:v>-1.2999999999999999E-2</c:v>
                </c:pt>
                <c:pt idx="33">
                  <c:v>-1.2E-2</c:v>
                </c:pt>
                <c:pt idx="34">
                  <c:v>-1.0999999999999999E-2</c:v>
                </c:pt>
                <c:pt idx="35">
                  <c:v>-0.01</c:v>
                </c:pt>
                <c:pt idx="36">
                  <c:v>-0.01</c:v>
                </c:pt>
                <c:pt idx="37">
                  <c:v>-8.9999999999999993E-3</c:v>
                </c:pt>
                <c:pt idx="38">
                  <c:v>-8.0000000000000002E-3</c:v>
                </c:pt>
                <c:pt idx="39">
                  <c:v>-8.0000000000000002E-3</c:v>
                </c:pt>
                <c:pt idx="40">
                  <c:v>-7.0000000000000001E-3</c:v>
                </c:pt>
                <c:pt idx="41">
                  <c:v>-7.0000000000000001E-3</c:v>
                </c:pt>
                <c:pt idx="42">
                  <c:v>-6.0000000000000001E-3</c:v>
                </c:pt>
                <c:pt idx="43">
                  <c:v>-6.0000000000000001E-3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56-453C-8FF8-878CFCB691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 val="autoZero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H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9691710411198596"/>
          <c:y val="0.60269466316710407"/>
          <c:w val="0.21141622922134734"/>
          <c:h val="0.1707830559244920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P</a:t>
            </a:r>
            <a:r>
              <a:rPr lang="en-US" sz="1600"/>
              <a:t>(T) - Comparação 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195603674540681"/>
          <c:y val="0.1413425925925926"/>
          <c:w val="0.85559251968503935"/>
          <c:h val="0.67213764946048415"/>
        </c:manualLayout>
      </c:layout>
      <c:scatterChart>
        <c:scatterStyle val="lineMarker"/>
        <c:varyColors val="0"/>
        <c:ser>
          <c:idx val="1"/>
          <c:order val="0"/>
          <c:tx>
            <c:v>Arrefecimento</c:v>
          </c:tx>
          <c:spPr>
            <a:ln w="2540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'Variar T - Ar2'!$B$5:$B$48</c:f>
              <c:numCache>
                <c:formatCode>General</c:formatCode>
                <c:ptCount val="44"/>
                <c:pt idx="0">
                  <c:v>398.15</c:v>
                </c:pt>
                <c:pt idx="1">
                  <c:v>396.15</c:v>
                </c:pt>
                <c:pt idx="2">
                  <c:v>394.15</c:v>
                </c:pt>
                <c:pt idx="3">
                  <c:v>392.15</c:v>
                </c:pt>
                <c:pt idx="4">
                  <c:v>389.15</c:v>
                </c:pt>
                <c:pt idx="5">
                  <c:v>387.15</c:v>
                </c:pt>
                <c:pt idx="6">
                  <c:v>385.15</c:v>
                </c:pt>
                <c:pt idx="7">
                  <c:v>383.15</c:v>
                </c:pt>
                <c:pt idx="8">
                  <c:v>381.15</c:v>
                </c:pt>
                <c:pt idx="9">
                  <c:v>379.15</c:v>
                </c:pt>
                <c:pt idx="10">
                  <c:v>377.15</c:v>
                </c:pt>
                <c:pt idx="11">
                  <c:v>375.15</c:v>
                </c:pt>
                <c:pt idx="12">
                  <c:v>373.15</c:v>
                </c:pt>
                <c:pt idx="13">
                  <c:v>370.15</c:v>
                </c:pt>
                <c:pt idx="14">
                  <c:v>368.15</c:v>
                </c:pt>
                <c:pt idx="15">
                  <c:v>366.15</c:v>
                </c:pt>
                <c:pt idx="16">
                  <c:v>364.15</c:v>
                </c:pt>
                <c:pt idx="17">
                  <c:v>362.15</c:v>
                </c:pt>
                <c:pt idx="18">
                  <c:v>360.15</c:v>
                </c:pt>
                <c:pt idx="19">
                  <c:v>358.15</c:v>
                </c:pt>
                <c:pt idx="20">
                  <c:v>356.15</c:v>
                </c:pt>
                <c:pt idx="21">
                  <c:v>354.15</c:v>
                </c:pt>
                <c:pt idx="22">
                  <c:v>352.15</c:v>
                </c:pt>
                <c:pt idx="23">
                  <c:v>350.15</c:v>
                </c:pt>
                <c:pt idx="24">
                  <c:v>348.15</c:v>
                </c:pt>
                <c:pt idx="25">
                  <c:v>346.15</c:v>
                </c:pt>
                <c:pt idx="26">
                  <c:v>344.15</c:v>
                </c:pt>
                <c:pt idx="27">
                  <c:v>342.15</c:v>
                </c:pt>
                <c:pt idx="28">
                  <c:v>340.15</c:v>
                </c:pt>
                <c:pt idx="29">
                  <c:v>338.15</c:v>
                </c:pt>
                <c:pt idx="30">
                  <c:v>336.15</c:v>
                </c:pt>
                <c:pt idx="31">
                  <c:v>334.15</c:v>
                </c:pt>
                <c:pt idx="32">
                  <c:v>332.15</c:v>
                </c:pt>
                <c:pt idx="33">
                  <c:v>330.15</c:v>
                </c:pt>
                <c:pt idx="34">
                  <c:v>328.15</c:v>
                </c:pt>
                <c:pt idx="35">
                  <c:v>326.14999999999998</c:v>
                </c:pt>
                <c:pt idx="36">
                  <c:v>324.14999999999998</c:v>
                </c:pt>
                <c:pt idx="37">
                  <c:v>321.14999999999998</c:v>
                </c:pt>
                <c:pt idx="38">
                  <c:v>318.14999999999998</c:v>
                </c:pt>
                <c:pt idx="39">
                  <c:v>316.14999999999998</c:v>
                </c:pt>
                <c:pt idx="40">
                  <c:v>314.14999999999998</c:v>
                </c:pt>
                <c:pt idx="41">
                  <c:v>312.14999999999998</c:v>
                </c:pt>
                <c:pt idx="42">
                  <c:v>310.14999999999998</c:v>
                </c:pt>
                <c:pt idx="43">
                  <c:v>308.14999999999998</c:v>
                </c:pt>
              </c:numCache>
            </c:numRef>
          </c:xVal>
          <c:yVal>
            <c:numRef>
              <c:f>'Variar T - Ar2'!$F$5:$F$48</c:f>
              <c:numCache>
                <c:formatCode>0.000</c:formatCode>
                <c:ptCount val="44"/>
                <c:pt idx="0">
                  <c:v>-0.31900000000000001</c:v>
                </c:pt>
                <c:pt idx="1">
                  <c:v>-0.318</c:v>
                </c:pt>
                <c:pt idx="2">
                  <c:v>-0.33100000000000002</c:v>
                </c:pt>
                <c:pt idx="3">
                  <c:v>-0.34799999999999998</c:v>
                </c:pt>
                <c:pt idx="4">
                  <c:v>-0.372</c:v>
                </c:pt>
                <c:pt idx="5">
                  <c:v>-0.38900000000000001</c:v>
                </c:pt>
                <c:pt idx="6">
                  <c:v>-0.40500000000000003</c:v>
                </c:pt>
                <c:pt idx="7">
                  <c:v>-0.42699999999999999</c:v>
                </c:pt>
                <c:pt idx="8">
                  <c:v>-0.44900000000000001</c:v>
                </c:pt>
                <c:pt idx="9">
                  <c:v>-0.46899999999999997</c:v>
                </c:pt>
                <c:pt idx="10">
                  <c:v>-0.49</c:v>
                </c:pt>
                <c:pt idx="11">
                  <c:v>-0.51500000000000001</c:v>
                </c:pt>
                <c:pt idx="12">
                  <c:v>-0.54</c:v>
                </c:pt>
                <c:pt idx="13">
                  <c:v>-0.57199999999999995</c:v>
                </c:pt>
                <c:pt idx="14">
                  <c:v>-0.59599999999999997</c:v>
                </c:pt>
                <c:pt idx="15">
                  <c:v>-0.623</c:v>
                </c:pt>
                <c:pt idx="16">
                  <c:v>-0.64200000000000002</c:v>
                </c:pt>
                <c:pt idx="17">
                  <c:v>-0.67100000000000004</c:v>
                </c:pt>
                <c:pt idx="18">
                  <c:v>-0.69099999999999995</c:v>
                </c:pt>
                <c:pt idx="19">
                  <c:v>-0.71799999999999997</c:v>
                </c:pt>
                <c:pt idx="20">
                  <c:v>-0.73499999999999999</c:v>
                </c:pt>
                <c:pt idx="21">
                  <c:v>-0.75800000000000001</c:v>
                </c:pt>
                <c:pt idx="22">
                  <c:v>-0.78500000000000003</c:v>
                </c:pt>
                <c:pt idx="23">
                  <c:v>-0.79500000000000004</c:v>
                </c:pt>
                <c:pt idx="24">
                  <c:v>-0.81299999999999994</c:v>
                </c:pt>
                <c:pt idx="25">
                  <c:v>-0.82499999999999996</c:v>
                </c:pt>
                <c:pt idx="26">
                  <c:v>-0.83699999999999997</c:v>
                </c:pt>
                <c:pt idx="27">
                  <c:v>-0.84599999999999997</c:v>
                </c:pt>
                <c:pt idx="28">
                  <c:v>-0.85699999999999998</c:v>
                </c:pt>
                <c:pt idx="29">
                  <c:v>-0.86399999999999999</c:v>
                </c:pt>
                <c:pt idx="30">
                  <c:v>-0.87</c:v>
                </c:pt>
                <c:pt idx="31">
                  <c:v>-0.871</c:v>
                </c:pt>
                <c:pt idx="32">
                  <c:v>-0.873</c:v>
                </c:pt>
                <c:pt idx="33">
                  <c:v>-0.872</c:v>
                </c:pt>
                <c:pt idx="34">
                  <c:v>-0.872</c:v>
                </c:pt>
                <c:pt idx="35">
                  <c:v>-0.87</c:v>
                </c:pt>
                <c:pt idx="36">
                  <c:v>-0.86599999999999999</c:v>
                </c:pt>
                <c:pt idx="37">
                  <c:v>-0.85899999999999999</c:v>
                </c:pt>
                <c:pt idx="38">
                  <c:v>-0.85199999999999998</c:v>
                </c:pt>
                <c:pt idx="39">
                  <c:v>-0.84599999999999997</c:v>
                </c:pt>
                <c:pt idx="40">
                  <c:v>-0.84</c:v>
                </c:pt>
                <c:pt idx="41">
                  <c:v>-0.83399999999999996</c:v>
                </c:pt>
                <c:pt idx="42">
                  <c:v>-0.82699999999999996</c:v>
                </c:pt>
                <c:pt idx="43">
                  <c:v>-0.82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3B-4E44-9351-FB971EE920E9}"/>
            </c:ext>
          </c:extLst>
        </c:ser>
        <c:ser>
          <c:idx val="0"/>
          <c:order val="1"/>
          <c:tx>
            <c:v>Aquecimento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'Variar T - Aq2'!$B$5:$B$48</c:f>
              <c:numCache>
                <c:formatCode>General</c:formatCode>
                <c:ptCount val="44"/>
                <c:pt idx="0">
                  <c:v>308.14999999999998</c:v>
                </c:pt>
                <c:pt idx="1">
                  <c:v>310.14999999999998</c:v>
                </c:pt>
                <c:pt idx="2">
                  <c:v>312.14999999999998</c:v>
                </c:pt>
                <c:pt idx="3">
                  <c:v>314.14999999999998</c:v>
                </c:pt>
                <c:pt idx="4">
                  <c:v>316.14999999999998</c:v>
                </c:pt>
                <c:pt idx="5">
                  <c:v>318.14999999999998</c:v>
                </c:pt>
                <c:pt idx="6">
                  <c:v>321.14999999999998</c:v>
                </c:pt>
                <c:pt idx="7">
                  <c:v>324.14999999999998</c:v>
                </c:pt>
                <c:pt idx="8">
                  <c:v>326.14999999999998</c:v>
                </c:pt>
                <c:pt idx="9">
                  <c:v>328.15</c:v>
                </c:pt>
                <c:pt idx="10">
                  <c:v>330.15</c:v>
                </c:pt>
                <c:pt idx="11">
                  <c:v>332.15</c:v>
                </c:pt>
                <c:pt idx="12">
                  <c:v>334.15</c:v>
                </c:pt>
                <c:pt idx="13">
                  <c:v>336.15</c:v>
                </c:pt>
                <c:pt idx="14">
                  <c:v>338.15</c:v>
                </c:pt>
                <c:pt idx="15">
                  <c:v>340.15</c:v>
                </c:pt>
                <c:pt idx="16">
                  <c:v>342.15</c:v>
                </c:pt>
                <c:pt idx="17">
                  <c:v>344.15</c:v>
                </c:pt>
                <c:pt idx="18">
                  <c:v>346.15</c:v>
                </c:pt>
                <c:pt idx="19">
                  <c:v>348.15</c:v>
                </c:pt>
                <c:pt idx="20">
                  <c:v>350.15</c:v>
                </c:pt>
                <c:pt idx="21">
                  <c:v>352.15</c:v>
                </c:pt>
                <c:pt idx="22">
                  <c:v>354.15</c:v>
                </c:pt>
                <c:pt idx="23">
                  <c:v>356.15</c:v>
                </c:pt>
                <c:pt idx="24">
                  <c:v>358.15</c:v>
                </c:pt>
                <c:pt idx="25">
                  <c:v>360.15</c:v>
                </c:pt>
                <c:pt idx="26">
                  <c:v>362.15</c:v>
                </c:pt>
                <c:pt idx="27">
                  <c:v>364.15</c:v>
                </c:pt>
                <c:pt idx="28">
                  <c:v>366.15</c:v>
                </c:pt>
                <c:pt idx="29">
                  <c:v>368.15</c:v>
                </c:pt>
                <c:pt idx="30">
                  <c:v>370.15</c:v>
                </c:pt>
                <c:pt idx="31">
                  <c:v>373.15</c:v>
                </c:pt>
                <c:pt idx="32">
                  <c:v>375.15</c:v>
                </c:pt>
                <c:pt idx="33">
                  <c:v>377.15</c:v>
                </c:pt>
                <c:pt idx="34">
                  <c:v>379.15</c:v>
                </c:pt>
                <c:pt idx="35">
                  <c:v>381.15</c:v>
                </c:pt>
                <c:pt idx="36">
                  <c:v>383.15</c:v>
                </c:pt>
                <c:pt idx="37">
                  <c:v>385.15</c:v>
                </c:pt>
                <c:pt idx="38">
                  <c:v>387.15</c:v>
                </c:pt>
                <c:pt idx="39">
                  <c:v>389.15</c:v>
                </c:pt>
                <c:pt idx="40">
                  <c:v>392.15</c:v>
                </c:pt>
                <c:pt idx="41">
                  <c:v>394.15</c:v>
                </c:pt>
                <c:pt idx="42">
                  <c:v>396.15</c:v>
                </c:pt>
                <c:pt idx="43">
                  <c:v>398.15</c:v>
                </c:pt>
              </c:numCache>
            </c:numRef>
          </c:xVal>
          <c:yVal>
            <c:numRef>
              <c:f>'Variar T - Aq2'!$F$5:$F$48</c:f>
              <c:numCache>
                <c:formatCode>0.000</c:formatCode>
                <c:ptCount val="44"/>
                <c:pt idx="0">
                  <c:v>-0.81699999999999995</c:v>
                </c:pt>
                <c:pt idx="1">
                  <c:v>-0.82599999999999996</c:v>
                </c:pt>
                <c:pt idx="2">
                  <c:v>-0.83099999999999996</c:v>
                </c:pt>
                <c:pt idx="3">
                  <c:v>-0.83599999999999997</c:v>
                </c:pt>
                <c:pt idx="4">
                  <c:v>-0.84099999999999997</c:v>
                </c:pt>
                <c:pt idx="5">
                  <c:v>-0.84799999999999998</c:v>
                </c:pt>
                <c:pt idx="6">
                  <c:v>-0.85599999999999998</c:v>
                </c:pt>
                <c:pt idx="7">
                  <c:v>-0.86499999999999999</c:v>
                </c:pt>
                <c:pt idx="8">
                  <c:v>-0.87</c:v>
                </c:pt>
                <c:pt idx="9">
                  <c:v>-0.872</c:v>
                </c:pt>
                <c:pt idx="10">
                  <c:v>-0.876</c:v>
                </c:pt>
                <c:pt idx="11">
                  <c:v>-0.877</c:v>
                </c:pt>
                <c:pt idx="12">
                  <c:v>-0.878</c:v>
                </c:pt>
                <c:pt idx="13">
                  <c:v>-0.878</c:v>
                </c:pt>
                <c:pt idx="14">
                  <c:v>-0.876</c:v>
                </c:pt>
                <c:pt idx="15">
                  <c:v>-0.873</c:v>
                </c:pt>
                <c:pt idx="16">
                  <c:v>-0.86799999999999999</c:v>
                </c:pt>
                <c:pt idx="17">
                  <c:v>-0.86399999999999999</c:v>
                </c:pt>
                <c:pt idx="18">
                  <c:v>-0.85099999999999998</c:v>
                </c:pt>
                <c:pt idx="19">
                  <c:v>-0.84699999999999998</c:v>
                </c:pt>
                <c:pt idx="20">
                  <c:v>-0.82899999999999996</c:v>
                </c:pt>
                <c:pt idx="21">
                  <c:v>-0.81599999999999995</c:v>
                </c:pt>
                <c:pt idx="22">
                  <c:v>-0.80100000000000005</c:v>
                </c:pt>
                <c:pt idx="23">
                  <c:v>-0.78600000000000003</c:v>
                </c:pt>
                <c:pt idx="24">
                  <c:v>-0.76</c:v>
                </c:pt>
                <c:pt idx="25">
                  <c:v>-0.74199999999999999</c:v>
                </c:pt>
                <c:pt idx="26">
                  <c:v>-0.72299999999999998</c:v>
                </c:pt>
                <c:pt idx="27">
                  <c:v>-0.69399999999999995</c:v>
                </c:pt>
                <c:pt idx="28">
                  <c:v>-0.66500000000000004</c:v>
                </c:pt>
                <c:pt idx="29">
                  <c:v>-0.63600000000000001</c:v>
                </c:pt>
                <c:pt idx="30">
                  <c:v>-0.61599999999999999</c:v>
                </c:pt>
                <c:pt idx="31">
                  <c:v>-0.58899999999999997</c:v>
                </c:pt>
                <c:pt idx="32">
                  <c:v>-0.56200000000000006</c:v>
                </c:pt>
                <c:pt idx="33">
                  <c:v>-0.53900000000000003</c:v>
                </c:pt>
                <c:pt idx="34">
                  <c:v>-0.52100000000000002</c:v>
                </c:pt>
                <c:pt idx="35">
                  <c:v>-0.49</c:v>
                </c:pt>
                <c:pt idx="36">
                  <c:v>-0.46899999999999997</c:v>
                </c:pt>
                <c:pt idx="37">
                  <c:v>-0.44800000000000001</c:v>
                </c:pt>
                <c:pt idx="38">
                  <c:v>-0.42899999999999999</c:v>
                </c:pt>
                <c:pt idx="39">
                  <c:v>-0.40600000000000003</c:v>
                </c:pt>
                <c:pt idx="40">
                  <c:v>-0.379</c:v>
                </c:pt>
                <c:pt idx="41">
                  <c:v>-0.35499999999999998</c:v>
                </c:pt>
                <c:pt idx="42">
                  <c:v>-0.34499999999999997</c:v>
                </c:pt>
                <c:pt idx="43">
                  <c:v>-0.31900000000000001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3B-4E44-9351-FB971EE92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 val="autoZero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P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157992324125184"/>
          <c:y val="0.252236343851866"/>
          <c:w val="0.21141622922134734"/>
          <c:h val="0.1707830559244920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log(V</a:t>
            </a:r>
            <a:r>
              <a:rPr lang="en-US" sz="1600" baseline="-25000"/>
              <a:t>P</a:t>
            </a:r>
            <a:r>
              <a:rPr lang="en-US" sz="1600"/>
              <a:t>)(T)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90771954543238"/>
          <c:y val="0.1413425925925926"/>
          <c:w val="0.79611122413465529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Ar2'!$J$5:$J$48</c:f>
              <c:numCache>
                <c:formatCode>0.00000</c:formatCode>
                <c:ptCount val="44"/>
                <c:pt idx="0">
                  <c:v>2.511616225040814E-3</c:v>
                </c:pt>
                <c:pt idx="1">
                  <c:v>2.5242963523917708E-3</c:v>
                </c:pt>
                <c:pt idx="2">
                  <c:v>2.5371051630090069E-3</c:v>
                </c:pt>
                <c:pt idx="3">
                  <c:v>2.5500446257809514E-3</c:v>
                </c:pt>
                <c:pt idx="4">
                  <c:v>2.5697031992804832E-3</c:v>
                </c:pt>
                <c:pt idx="5">
                  <c:v>2.5829781738344313E-3</c:v>
                </c:pt>
                <c:pt idx="6">
                  <c:v>2.5963910164870829E-3</c:v>
                </c:pt>
                <c:pt idx="7">
                  <c:v>2.6099438862064468E-3</c:v>
                </c:pt>
                <c:pt idx="8">
                  <c:v>2.6236389872753511E-3</c:v>
                </c:pt>
                <c:pt idx="9">
                  <c:v>2.6374785704866149E-3</c:v>
                </c:pt>
                <c:pt idx="10">
                  <c:v>2.6514649343762431E-3</c:v>
                </c:pt>
                <c:pt idx="11">
                  <c:v>2.6656004264960682E-3</c:v>
                </c:pt>
                <c:pt idx="12">
                  <c:v>2.6798874447273215E-3</c:v>
                </c:pt>
                <c:pt idx="13">
                  <c:v>2.7016074564365799E-3</c:v>
                </c:pt>
                <c:pt idx="14">
                  <c:v>2.7162841233192994E-3</c:v>
                </c:pt>
                <c:pt idx="15">
                  <c:v>2.7311211252219036E-3</c:v>
                </c:pt>
                <c:pt idx="16">
                  <c:v>2.746121103940684E-3</c:v>
                </c:pt>
                <c:pt idx="17">
                  <c:v>2.7612867596299878E-3</c:v>
                </c:pt>
                <c:pt idx="18">
                  <c:v>2.7766208524226017E-3</c:v>
                </c:pt>
                <c:pt idx="19">
                  <c:v>2.7921262041044259E-3</c:v>
                </c:pt>
                <c:pt idx="20">
                  <c:v>2.8078056998455708E-3</c:v>
                </c:pt>
                <c:pt idx="21">
                  <c:v>2.8236622899901172E-3</c:v>
                </c:pt>
                <c:pt idx="22">
                  <c:v>2.8396989919068582E-3</c:v>
                </c:pt>
                <c:pt idx="23">
                  <c:v>2.8559188919034702E-3</c:v>
                </c:pt>
                <c:pt idx="24">
                  <c:v>2.8723251472066642E-3</c:v>
                </c:pt>
                <c:pt idx="25">
                  <c:v>2.8889209880109783E-3</c:v>
                </c:pt>
                <c:pt idx="26">
                  <c:v>2.9057097195990121E-3</c:v>
                </c:pt>
                <c:pt idx="27">
                  <c:v>2.9226947245360223E-3</c:v>
                </c:pt>
                <c:pt idx="28">
                  <c:v>2.9398794649419377E-3</c:v>
                </c:pt>
                <c:pt idx="29">
                  <c:v>2.9572674848440043E-3</c:v>
                </c:pt>
                <c:pt idx="30">
                  <c:v>2.974862412613417E-3</c:v>
                </c:pt>
                <c:pt idx="31">
                  <c:v>2.9926679634894511E-3</c:v>
                </c:pt>
                <c:pt idx="32">
                  <c:v>3.0106879421947915E-3</c:v>
                </c:pt>
                <c:pt idx="33">
                  <c:v>3.0289262456459189E-3</c:v>
                </c:pt>
                <c:pt idx="34">
                  <c:v>3.0473868657626088E-3</c:v>
                </c:pt>
                <c:pt idx="35">
                  <c:v>3.0660738923808067E-3</c:v>
                </c:pt>
                <c:pt idx="36">
                  <c:v>3.0849915162733305E-3</c:v>
                </c:pt>
                <c:pt idx="37">
                  <c:v>3.1138097462245057E-3</c:v>
                </c:pt>
                <c:pt idx="38">
                  <c:v>3.1431714600031434E-3</c:v>
                </c:pt>
                <c:pt idx="39">
                  <c:v>3.1630555116242292E-3</c:v>
                </c:pt>
                <c:pt idx="40">
                  <c:v>3.1831927423205475E-3</c:v>
                </c:pt>
                <c:pt idx="41">
                  <c:v>3.2035880185808108E-3</c:v>
                </c:pt>
                <c:pt idx="42">
                  <c:v>3.224246332419797E-3</c:v>
                </c:pt>
                <c:pt idx="43">
                  <c:v>3.2451728054518907E-3</c:v>
                </c:pt>
              </c:numCache>
            </c:numRef>
          </c:xVal>
          <c:yVal>
            <c:numRef>
              <c:f>'Variar T - Ar2'!$H$5:$H$48</c:f>
              <c:numCache>
                <c:formatCode>0.000</c:formatCode>
                <c:ptCount val="44"/>
                <c:pt idx="0">
                  <c:v>-0.49620931694281889</c:v>
                </c:pt>
                <c:pt idx="1">
                  <c:v>-0.49757288001556732</c:v>
                </c:pt>
                <c:pt idx="2">
                  <c:v>-0.48017200622428124</c:v>
                </c:pt>
                <c:pt idx="3">
                  <c:v>-0.45842075605341909</c:v>
                </c:pt>
                <c:pt idx="4">
                  <c:v>-0.42945706011810247</c:v>
                </c:pt>
                <c:pt idx="5">
                  <c:v>-0.41005039867429227</c:v>
                </c:pt>
                <c:pt idx="6">
                  <c:v>-0.3925449767853314</c:v>
                </c:pt>
                <c:pt idx="7">
                  <c:v>-0.36957212497497616</c:v>
                </c:pt>
                <c:pt idx="8">
                  <c:v>-0.34775365899667682</c:v>
                </c:pt>
                <c:pt idx="9">
                  <c:v>-0.32882715728491674</c:v>
                </c:pt>
                <c:pt idx="10">
                  <c:v>-0.30980391997148632</c:v>
                </c:pt>
                <c:pt idx="11">
                  <c:v>-0.28819277095880896</c:v>
                </c:pt>
                <c:pt idx="12">
                  <c:v>-0.26760624017703144</c:v>
                </c:pt>
                <c:pt idx="13">
                  <c:v>-0.24260397120697583</c:v>
                </c:pt>
                <c:pt idx="14">
                  <c:v>-0.22475374025976358</c:v>
                </c:pt>
                <c:pt idx="15">
                  <c:v>-0.20551195334083039</c:v>
                </c:pt>
                <c:pt idx="16">
                  <c:v>-0.19246497193114673</c:v>
                </c:pt>
                <c:pt idx="17">
                  <c:v>-0.17327747983100789</c:v>
                </c:pt>
                <c:pt idx="18">
                  <c:v>-0.16052195262580163</c:v>
                </c:pt>
                <c:pt idx="19">
                  <c:v>-0.14387555575769967</c:v>
                </c:pt>
                <c:pt idx="20">
                  <c:v>-0.13371266091580511</c:v>
                </c:pt>
                <c:pt idx="21">
                  <c:v>-0.12033079436794646</c:v>
                </c:pt>
                <c:pt idx="22">
                  <c:v>-0.10513034325474745</c:v>
                </c:pt>
                <c:pt idx="23">
                  <c:v>-9.9632871343529689E-2</c:v>
                </c:pt>
                <c:pt idx="24">
                  <c:v>-8.9909454405931857E-2</c:v>
                </c:pt>
                <c:pt idx="25">
                  <c:v>-8.3546051450074932E-2</c:v>
                </c:pt>
                <c:pt idx="26">
                  <c:v>-7.7274542006740027E-2</c:v>
                </c:pt>
                <c:pt idx="27">
                  <c:v>-7.2629636960976476E-2</c:v>
                </c:pt>
                <c:pt idx="28">
                  <c:v>-6.7019178076801841E-2</c:v>
                </c:pt>
                <c:pt idx="29">
                  <c:v>-6.3486257521106718E-2</c:v>
                </c:pt>
                <c:pt idx="30">
                  <c:v>-6.0480747381381476E-2</c:v>
                </c:pt>
                <c:pt idx="31">
                  <c:v>-5.9981844992336796E-2</c:v>
                </c:pt>
                <c:pt idx="32">
                  <c:v>-5.8985756294430272E-2</c:v>
                </c:pt>
                <c:pt idx="33">
                  <c:v>-5.9483515067432782E-2</c:v>
                </c:pt>
                <c:pt idx="34">
                  <c:v>-5.9483515067432782E-2</c:v>
                </c:pt>
                <c:pt idx="35">
                  <c:v>-6.0480747381381476E-2</c:v>
                </c:pt>
                <c:pt idx="36">
                  <c:v>-6.2482107982653363E-2</c:v>
                </c:pt>
                <c:pt idx="37">
                  <c:v>-6.6006836168757702E-2</c:v>
                </c:pt>
                <c:pt idx="38">
                  <c:v>-6.9560405233299899E-2</c:v>
                </c:pt>
                <c:pt idx="39">
                  <c:v>-7.2629636960976476E-2</c:v>
                </c:pt>
                <c:pt idx="40">
                  <c:v>-7.5720713938118356E-2</c:v>
                </c:pt>
                <c:pt idx="41">
                  <c:v>-7.8833949362261305E-2</c:v>
                </c:pt>
                <c:pt idx="42">
                  <c:v>-8.2494490447453356E-2</c:v>
                </c:pt>
                <c:pt idx="43">
                  <c:v>-8.6186147616283335E-2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B2-4F3C-B551-4C4822D79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  <c:min val="2.3000000000000004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2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log(V</a:t>
                </a:r>
                <a:r>
                  <a:rPr lang="en-US" sz="14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</a:t>
                </a: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com</a:t>
            </a:r>
            <a:r>
              <a:rPr lang="en-US" sz="1600" baseline="0"/>
              <a:t> </a:t>
            </a:r>
            <a:r>
              <a:rPr lang="en-US" sz="1600"/>
              <a:t>log(V</a:t>
            </a:r>
            <a:r>
              <a:rPr lang="en-US" sz="1600" baseline="-25000"/>
              <a:t>P</a:t>
            </a:r>
            <a:r>
              <a:rPr lang="en-US" sz="1600"/>
              <a:t>)(1/T)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31174371201344"/>
          <c:y val="0.1413425925925926"/>
          <c:w val="0.79890633512510834"/>
          <c:h val="0.65917480314960641"/>
        </c:manualLayout>
      </c:layout>
      <c:scatterChart>
        <c:scatterStyle val="lineMarker"/>
        <c:varyColors val="0"/>
        <c:ser>
          <c:idx val="0"/>
          <c:order val="0"/>
          <c:tx>
            <c:v>log(T)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Ar2'!$J$6:$J$17</c:f>
              <c:numCache>
                <c:formatCode>0.00000</c:formatCode>
                <c:ptCount val="12"/>
                <c:pt idx="0">
                  <c:v>2.5242963523917708E-3</c:v>
                </c:pt>
                <c:pt idx="1">
                  <c:v>2.5371051630090069E-3</c:v>
                </c:pt>
                <c:pt idx="2">
                  <c:v>2.5500446257809514E-3</c:v>
                </c:pt>
                <c:pt idx="3">
                  <c:v>2.5697031992804832E-3</c:v>
                </c:pt>
                <c:pt idx="4">
                  <c:v>2.5829781738344313E-3</c:v>
                </c:pt>
                <c:pt idx="5">
                  <c:v>2.5963910164870829E-3</c:v>
                </c:pt>
                <c:pt idx="6">
                  <c:v>2.6099438862064468E-3</c:v>
                </c:pt>
                <c:pt idx="7">
                  <c:v>2.6236389872753511E-3</c:v>
                </c:pt>
                <c:pt idx="8">
                  <c:v>2.6374785704866149E-3</c:v>
                </c:pt>
                <c:pt idx="9">
                  <c:v>2.6514649343762431E-3</c:v>
                </c:pt>
                <c:pt idx="10">
                  <c:v>2.6656004264960682E-3</c:v>
                </c:pt>
                <c:pt idx="11">
                  <c:v>2.6798874447273215E-3</c:v>
                </c:pt>
              </c:numCache>
            </c:numRef>
          </c:xVal>
          <c:yVal>
            <c:numRef>
              <c:f>'Variar T - Ar2'!$H$6:$H$17</c:f>
              <c:numCache>
                <c:formatCode>0.000</c:formatCode>
                <c:ptCount val="12"/>
                <c:pt idx="0">
                  <c:v>-0.49757288001556732</c:v>
                </c:pt>
                <c:pt idx="1">
                  <c:v>-0.48017200622428124</c:v>
                </c:pt>
                <c:pt idx="2">
                  <c:v>-0.45842075605341909</c:v>
                </c:pt>
                <c:pt idx="3">
                  <c:v>-0.42945706011810247</c:v>
                </c:pt>
                <c:pt idx="4">
                  <c:v>-0.41005039867429227</c:v>
                </c:pt>
                <c:pt idx="5">
                  <c:v>-0.3925449767853314</c:v>
                </c:pt>
                <c:pt idx="6">
                  <c:v>-0.36957212497497616</c:v>
                </c:pt>
                <c:pt idx="7">
                  <c:v>-0.34775365899667682</c:v>
                </c:pt>
                <c:pt idx="8">
                  <c:v>-0.32882715728491674</c:v>
                </c:pt>
                <c:pt idx="9">
                  <c:v>-0.30980391997148632</c:v>
                </c:pt>
                <c:pt idx="10">
                  <c:v>-0.28819277095880896</c:v>
                </c:pt>
                <c:pt idx="11">
                  <c:v>-0.26760624017703144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F2-411A-ACCE-05225B2793F7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'Variar T - Ar2'!$J$6:$J$17</c:f>
              <c:numCache>
                <c:formatCode>0.00000</c:formatCode>
                <c:ptCount val="12"/>
                <c:pt idx="0">
                  <c:v>2.5242963523917708E-3</c:v>
                </c:pt>
                <c:pt idx="1">
                  <c:v>2.5371051630090069E-3</c:v>
                </c:pt>
                <c:pt idx="2">
                  <c:v>2.5500446257809514E-3</c:v>
                </c:pt>
                <c:pt idx="3">
                  <c:v>2.5697031992804832E-3</c:v>
                </c:pt>
                <c:pt idx="4">
                  <c:v>2.5829781738344313E-3</c:v>
                </c:pt>
                <c:pt idx="5">
                  <c:v>2.5963910164870829E-3</c:v>
                </c:pt>
                <c:pt idx="6">
                  <c:v>2.6099438862064468E-3</c:v>
                </c:pt>
                <c:pt idx="7">
                  <c:v>2.6236389872753511E-3</c:v>
                </c:pt>
                <c:pt idx="8">
                  <c:v>2.6374785704866149E-3</c:v>
                </c:pt>
                <c:pt idx="9">
                  <c:v>2.6514649343762431E-3</c:v>
                </c:pt>
                <c:pt idx="10">
                  <c:v>2.6656004264960682E-3</c:v>
                </c:pt>
                <c:pt idx="11">
                  <c:v>2.6798874447273215E-3</c:v>
                </c:pt>
              </c:numCache>
            </c:numRef>
          </c:xVal>
          <c:yVal>
            <c:numRef>
              <c:f>'Variar T - Ar2'!$L$6:$L$17</c:f>
              <c:numCache>
                <c:formatCode>0.000</c:formatCode>
                <c:ptCount val="12"/>
                <c:pt idx="0">
                  <c:v>-0.49748704140618782</c:v>
                </c:pt>
                <c:pt idx="1">
                  <c:v>-0.47848700497729491</c:v>
                </c:pt>
                <c:pt idx="2">
                  <c:v>-0.4592931647852625</c:v>
                </c:pt>
                <c:pt idx="3">
                  <c:v>-0.43013248595310349</c:v>
                </c:pt>
                <c:pt idx="4">
                  <c:v>-0.41044096207513858</c:v>
                </c:pt>
                <c:pt idx="5">
                  <c:v>-0.39054493061438356</c:v>
                </c:pt>
                <c:pt idx="6">
                  <c:v>-0.3704411890509447</c:v>
                </c:pt>
                <c:pt idx="7">
                  <c:v>-0.35012646764688249</c:v>
                </c:pt>
                <c:pt idx="8">
                  <c:v>-0.32959742767334577</c:v>
                </c:pt>
                <c:pt idx="9">
                  <c:v>-0.30885065958130387</c:v>
                </c:pt>
                <c:pt idx="10">
                  <c:v>-0.28788268111376381</c:v>
                </c:pt>
                <c:pt idx="11">
                  <c:v>-0.26668993535727781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F2-411A-ACCE-05225B279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1/T (K</a:t>
                </a:r>
                <a:r>
                  <a:rPr lang="en-US" sz="14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-1</a:t>
                </a: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0.50425637064354301"/>
              <c:y val="0.89310185185185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2"/>
        <c:crossBetween val="midCat"/>
      </c:valAx>
      <c:valAx>
        <c:axId val="1002871808"/>
        <c:scaling>
          <c:orientation val="minMax"/>
          <c:max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log(V</a:t>
                </a:r>
                <a:r>
                  <a:rPr lang="en-US" sz="14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</a:t>
                </a: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de</a:t>
            </a:r>
            <a:r>
              <a:rPr lang="en-US" sz="1600" baseline="0"/>
              <a:t> </a:t>
            </a:r>
            <a:r>
              <a:rPr lang="en-US" sz="1600"/>
              <a:t>log(V</a:t>
            </a:r>
            <a:r>
              <a:rPr lang="en-US" sz="1600" baseline="-25000"/>
              <a:t>P</a:t>
            </a:r>
            <a:r>
              <a:rPr lang="en-US" sz="1600"/>
              <a:t>)(1/T)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42799248754653"/>
          <c:y val="0.1413425925925926"/>
          <c:w val="0.77232752935343241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Ar2'!$J$6:$J$17</c:f>
              <c:numCache>
                <c:formatCode>0.00000</c:formatCode>
                <c:ptCount val="12"/>
                <c:pt idx="0">
                  <c:v>2.5242963523917708E-3</c:v>
                </c:pt>
                <c:pt idx="1">
                  <c:v>2.5371051630090069E-3</c:v>
                </c:pt>
                <c:pt idx="2">
                  <c:v>2.5500446257809514E-3</c:v>
                </c:pt>
                <c:pt idx="3">
                  <c:v>2.5697031992804832E-3</c:v>
                </c:pt>
                <c:pt idx="4">
                  <c:v>2.5829781738344313E-3</c:v>
                </c:pt>
                <c:pt idx="5">
                  <c:v>2.5963910164870829E-3</c:v>
                </c:pt>
                <c:pt idx="6">
                  <c:v>2.6099438862064468E-3</c:v>
                </c:pt>
                <c:pt idx="7">
                  <c:v>2.6236389872753511E-3</c:v>
                </c:pt>
                <c:pt idx="8">
                  <c:v>2.6374785704866149E-3</c:v>
                </c:pt>
                <c:pt idx="9">
                  <c:v>2.6514649343762431E-3</c:v>
                </c:pt>
                <c:pt idx="10">
                  <c:v>2.6656004264960682E-3</c:v>
                </c:pt>
                <c:pt idx="11">
                  <c:v>2.6798874447273215E-3</c:v>
                </c:pt>
              </c:numCache>
            </c:numRef>
          </c:xVal>
          <c:yVal>
            <c:numRef>
              <c:f>'Variar T - Ar2'!$M$6:$M$17</c:f>
              <c:numCache>
                <c:formatCode>0.00000</c:formatCode>
                <c:ptCount val="12"/>
                <c:pt idx="0">
                  <c:v>-8.5838609379496056E-5</c:v>
                </c:pt>
                <c:pt idx="1">
                  <c:v>-1.6850012469863396E-3</c:v>
                </c:pt>
                <c:pt idx="2">
                  <c:v>8.7240873184341039E-4</c:v>
                </c:pt>
                <c:pt idx="3">
                  <c:v>6.7542583500102005E-4</c:v>
                </c:pt>
                <c:pt idx="4">
                  <c:v>3.9056340084631103E-4</c:v>
                </c:pt>
                <c:pt idx="5">
                  <c:v>-2.0000461709478445E-3</c:v>
                </c:pt>
                <c:pt idx="6">
                  <c:v>8.6906407596853974E-4</c:v>
                </c:pt>
                <c:pt idx="7">
                  <c:v>2.3728086502056711E-3</c:v>
                </c:pt>
                <c:pt idx="8">
                  <c:v>7.7027038842902851E-4</c:v>
                </c:pt>
                <c:pt idx="9">
                  <c:v>-9.5326039018245323E-4</c:v>
                </c:pt>
                <c:pt idx="10">
                  <c:v>-3.1008984504515835E-4</c:v>
                </c:pt>
                <c:pt idx="11">
                  <c:v>-9.1630481975363276E-4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E1-4697-AACF-48B6C4CA60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1/T (K</a:t>
                </a:r>
                <a:r>
                  <a:rPr lang="en-US" sz="14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-1</a:t>
                </a: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1808"/>
        <c:crossesAt val="-2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Resíduos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image" Target="../media/image3.png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7" Type="http://schemas.openxmlformats.org/officeDocument/2006/relationships/chart" Target="../charts/chart22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</xdr:colOff>
      <xdr:row>9</xdr:row>
      <xdr:rowOff>179070</xdr:rowOff>
    </xdr:from>
    <xdr:to>
      <xdr:col>18</xdr:col>
      <xdr:colOff>320040</xdr:colOff>
      <xdr:row>24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7194D0-F757-3DD6-FD0E-9A208199C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571500</xdr:colOff>
      <xdr:row>10</xdr:row>
      <xdr:rowOff>7620</xdr:rowOff>
    </xdr:from>
    <xdr:to>
      <xdr:col>26</xdr:col>
      <xdr:colOff>281940</xdr:colOff>
      <xdr:row>25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AD3041-2A66-4D4A-8D71-906198F3B1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134470</xdr:colOff>
      <xdr:row>10</xdr:row>
      <xdr:rowOff>3810</xdr:rowOff>
    </xdr:from>
    <xdr:to>
      <xdr:col>19</xdr:col>
      <xdr:colOff>439270</xdr:colOff>
      <xdr:row>25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30B382-F82C-6DEB-5D92-885E48D605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601980</xdr:colOff>
      <xdr:row>26</xdr:row>
      <xdr:rowOff>0</xdr:rowOff>
    </xdr:from>
    <xdr:to>
      <xdr:col>19</xdr:col>
      <xdr:colOff>297180</xdr:colOff>
      <xdr:row>41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9766BF-193B-4711-BF6B-612592E41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10</xdr:row>
      <xdr:rowOff>3810</xdr:rowOff>
    </xdr:from>
    <xdr:to>
      <xdr:col>29</xdr:col>
      <xdr:colOff>304800</xdr:colOff>
      <xdr:row>25</xdr:row>
      <xdr:rowOff>3810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F867653-6EFE-4296-A71B-F0CCCA583D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0</xdr:colOff>
      <xdr:row>26</xdr:row>
      <xdr:rowOff>0</xdr:rowOff>
    </xdr:from>
    <xdr:to>
      <xdr:col>29</xdr:col>
      <xdr:colOff>297180</xdr:colOff>
      <xdr:row>41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EA09D95-A6AC-465F-B953-A8E22F0BBE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25</xdr:col>
      <xdr:colOff>261029</xdr:colOff>
      <xdr:row>2</xdr:row>
      <xdr:rowOff>34201</xdr:rowOff>
    </xdr:from>
    <xdr:to>
      <xdr:col>27</xdr:col>
      <xdr:colOff>199005</xdr:colOff>
      <xdr:row>4</xdr:row>
      <xdr:rowOff>136385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1AF2C39-EBC4-F3DF-62BC-2C2450019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584849" y="399961"/>
          <a:ext cx="1157176" cy="498424"/>
        </a:xfrm>
        <a:prstGeom prst="rect">
          <a:avLst/>
        </a:prstGeom>
      </xdr:spPr>
    </xdr:pic>
    <xdr:clientData/>
  </xdr:twoCellAnchor>
  <xdr:twoCellAnchor editAs="oneCell">
    <xdr:from>
      <xdr:col>27</xdr:col>
      <xdr:colOff>411480</xdr:colOff>
      <xdr:row>2</xdr:row>
      <xdr:rowOff>7620</xdr:rowOff>
    </xdr:from>
    <xdr:to>
      <xdr:col>29</xdr:col>
      <xdr:colOff>251552</xdr:colOff>
      <xdr:row>4</xdr:row>
      <xdr:rowOff>114344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EBB51B4-6305-8835-1EBC-159A56666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954500" y="373380"/>
          <a:ext cx="1059272" cy="5029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10</xdr:row>
      <xdr:rowOff>3810</xdr:rowOff>
    </xdr:from>
    <xdr:to>
      <xdr:col>20</xdr:col>
      <xdr:colOff>304800</xdr:colOff>
      <xdr:row>25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0D625A-EC1E-4F82-885B-6A8AA546DF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601980</xdr:colOff>
      <xdr:row>26</xdr:row>
      <xdr:rowOff>0</xdr:rowOff>
    </xdr:from>
    <xdr:to>
      <xdr:col>20</xdr:col>
      <xdr:colOff>297180</xdr:colOff>
      <xdr:row>41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C1C4DB-E2AF-4090-BD49-57747F5B97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10</xdr:row>
      <xdr:rowOff>3810</xdr:rowOff>
    </xdr:from>
    <xdr:to>
      <xdr:col>30</xdr:col>
      <xdr:colOff>304800</xdr:colOff>
      <xdr:row>25</xdr:row>
      <xdr:rowOff>3810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521DDB-B8B1-44D8-A1D0-7FBBABE5CD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0</xdr:colOff>
      <xdr:row>26</xdr:row>
      <xdr:rowOff>0</xdr:rowOff>
    </xdr:from>
    <xdr:to>
      <xdr:col>30</xdr:col>
      <xdr:colOff>297180</xdr:colOff>
      <xdr:row>41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0664906-15C9-468F-80CF-DBF823B986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23</xdr:col>
      <xdr:colOff>106082</xdr:colOff>
      <xdr:row>2</xdr:row>
      <xdr:rowOff>47824</xdr:rowOff>
    </xdr:from>
    <xdr:to>
      <xdr:col>25</xdr:col>
      <xdr:colOff>215153</xdr:colOff>
      <xdr:row>4</xdr:row>
      <xdr:rowOff>167197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BBAF7B5-75BB-00DD-5241-B6DF68E13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126882" y="406412"/>
          <a:ext cx="1328271" cy="5138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17930</xdr:colOff>
      <xdr:row>5</xdr:row>
      <xdr:rowOff>12775</xdr:rowOff>
    </xdr:from>
    <xdr:to>
      <xdr:col>21</xdr:col>
      <xdr:colOff>322730</xdr:colOff>
      <xdr:row>20</xdr:row>
      <xdr:rowOff>12775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7CB53F-D7C2-4995-872E-EC50B52C3E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26894</xdr:colOff>
      <xdr:row>5</xdr:row>
      <xdr:rowOff>3811</xdr:rowOff>
    </xdr:from>
    <xdr:to>
      <xdr:col>30</xdr:col>
      <xdr:colOff>331694</xdr:colOff>
      <xdr:row>20</xdr:row>
      <xdr:rowOff>3811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154C8C-4722-44DD-AB64-3D052C6388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591671</xdr:colOff>
      <xdr:row>27</xdr:row>
      <xdr:rowOff>17929</xdr:rowOff>
    </xdr:from>
    <xdr:to>
      <xdr:col>21</xdr:col>
      <xdr:colOff>286871</xdr:colOff>
      <xdr:row>42</xdr:row>
      <xdr:rowOff>17929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6932851-23A5-4D29-AFF2-E3F71AAFFA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45</xdr:row>
      <xdr:rowOff>0</xdr:rowOff>
    </xdr:from>
    <xdr:to>
      <xdr:col>21</xdr:col>
      <xdr:colOff>304800</xdr:colOff>
      <xdr:row>60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FF85DF-F824-4706-8F3B-8690BC7411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582706</xdr:colOff>
      <xdr:row>45</xdr:row>
      <xdr:rowOff>8965</xdr:rowOff>
    </xdr:from>
    <xdr:to>
      <xdr:col>29</xdr:col>
      <xdr:colOff>277906</xdr:colOff>
      <xdr:row>60</xdr:row>
      <xdr:rowOff>8965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D9F6F98-9B94-45FD-8AF1-ADC84A2086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62753</xdr:colOff>
      <xdr:row>5</xdr:row>
      <xdr:rowOff>12775</xdr:rowOff>
    </xdr:from>
    <xdr:to>
      <xdr:col>21</xdr:col>
      <xdr:colOff>367553</xdr:colOff>
      <xdr:row>20</xdr:row>
      <xdr:rowOff>12775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6AE066-3F12-4AC1-BC12-AF285EC03E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510989</xdr:colOff>
      <xdr:row>4</xdr:row>
      <xdr:rowOff>174139</xdr:rowOff>
    </xdr:from>
    <xdr:to>
      <xdr:col>30</xdr:col>
      <xdr:colOff>206189</xdr:colOff>
      <xdr:row>19</xdr:row>
      <xdr:rowOff>174139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CA5C8C-D439-4038-B23D-CBE7493F79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15240</xdr:colOff>
      <xdr:row>19</xdr:row>
      <xdr:rowOff>15240</xdr:rowOff>
    </xdr:from>
    <xdr:to>
      <xdr:col>41</xdr:col>
      <xdr:colOff>320040</xdr:colOff>
      <xdr:row>34</xdr:row>
      <xdr:rowOff>15240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96948D0-13E9-469A-8963-D5B7227089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42</xdr:col>
      <xdr:colOff>0</xdr:colOff>
      <xdr:row>19</xdr:row>
      <xdr:rowOff>0</xdr:rowOff>
    </xdr:from>
    <xdr:to>
      <xdr:col>49</xdr:col>
      <xdr:colOff>304800</xdr:colOff>
      <xdr:row>34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F90B666-E3D0-4A41-B6C0-E9ABD2A1B4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591671</xdr:colOff>
      <xdr:row>27</xdr:row>
      <xdr:rowOff>17929</xdr:rowOff>
    </xdr:from>
    <xdr:to>
      <xdr:col>21</xdr:col>
      <xdr:colOff>286871</xdr:colOff>
      <xdr:row>42</xdr:row>
      <xdr:rowOff>17929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F1ABB97-FFE3-4F92-A569-001D8D9276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45</xdr:row>
      <xdr:rowOff>0</xdr:rowOff>
    </xdr:from>
    <xdr:to>
      <xdr:col>21</xdr:col>
      <xdr:colOff>304800</xdr:colOff>
      <xdr:row>60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AC65D7-0092-4DC3-99C6-6A0FA08E0F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582706</xdr:colOff>
      <xdr:row>45</xdr:row>
      <xdr:rowOff>8965</xdr:rowOff>
    </xdr:from>
    <xdr:to>
      <xdr:col>29</xdr:col>
      <xdr:colOff>277906</xdr:colOff>
      <xdr:row>60</xdr:row>
      <xdr:rowOff>8965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9D77E40-72B8-41C0-A87C-845E0C3C3A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59E3-E8D1-46CC-8FCA-D0B87142C5D5}">
  <dimension ref="A1:Z33"/>
  <sheetViews>
    <sheetView topLeftCell="A12" zoomScale="160" zoomScaleNormal="160" workbookViewId="0">
      <selection activeCell="N8" sqref="N8"/>
    </sheetView>
  </sheetViews>
  <sheetFormatPr defaultColWidth="8.88671875" defaultRowHeight="14.4" x14ac:dyDescent="0.3"/>
  <cols>
    <col min="1" max="8" width="8.88671875" style="1"/>
    <col min="9" max="9" width="10.109375" style="1" bestFit="1" customWidth="1"/>
    <col min="10" max="10" width="10.5546875" style="1" bestFit="1" customWidth="1"/>
    <col min="11" max="16384" width="8.88671875" style="1"/>
  </cols>
  <sheetData>
    <row r="1" spans="1:26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6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6" ht="15.6" x14ac:dyDescent="0.3">
      <c r="A3" s="3" t="s">
        <v>2</v>
      </c>
      <c r="B3" s="3" t="s">
        <v>21</v>
      </c>
      <c r="C3" s="3" t="s">
        <v>1</v>
      </c>
      <c r="D3" s="3" t="s">
        <v>32</v>
      </c>
      <c r="E3" s="3" t="s">
        <v>33</v>
      </c>
      <c r="F3" s="3" t="s">
        <v>10</v>
      </c>
      <c r="G3" s="3" t="s">
        <v>11</v>
      </c>
      <c r="I3" s="3" t="s">
        <v>56</v>
      </c>
      <c r="J3" s="3" t="s">
        <v>57</v>
      </c>
    </row>
    <row r="4" spans="1:26" x14ac:dyDescent="0.3">
      <c r="A4" s="7">
        <v>0.06</v>
      </c>
      <c r="B4" s="2">
        <v>0.01</v>
      </c>
      <c r="C4" s="2">
        <v>22</v>
      </c>
      <c r="D4" s="2">
        <f>C4*10^-3</f>
        <v>2.1999999999999999E-2</v>
      </c>
      <c r="E4" s="2">
        <v>1E-3</v>
      </c>
      <c r="F4" s="21">
        <f>A4*M$6+N$6</f>
        <v>2.0364959477209857E-2</v>
      </c>
      <c r="G4" s="20">
        <f>D4-F4</f>
        <v>1.6350405227901418E-3</v>
      </c>
      <c r="I4" s="10">
        <f>N$8</f>
        <v>1.6190338093265025E-3</v>
      </c>
      <c r="J4" s="10">
        <f>I4*-1</f>
        <v>-1.6190338093265025E-3</v>
      </c>
    </row>
    <row r="5" spans="1:26" x14ac:dyDescent="0.3">
      <c r="A5" s="7">
        <v>0.1</v>
      </c>
      <c r="B5" s="2">
        <v>0.01</v>
      </c>
      <c r="C5" s="2">
        <v>30</v>
      </c>
      <c r="D5" s="2">
        <f t="shared" ref="D5:D33" si="0">C5*10^-3</f>
        <v>0.03</v>
      </c>
      <c r="E5" s="2">
        <v>1E-3</v>
      </c>
      <c r="F5" s="21">
        <f t="shared" ref="F5:F33" si="1">A5*M$6+N$6</f>
        <v>2.9358093984279379E-2</v>
      </c>
      <c r="G5" s="20">
        <f t="shared" ref="G5:G33" si="2">D5-F5</f>
        <v>6.4190601572062037E-4</v>
      </c>
      <c r="I5" s="10">
        <f t="shared" ref="I5:I33" si="3">N$8</f>
        <v>1.6190338093265025E-3</v>
      </c>
      <c r="J5" s="10">
        <f t="shared" ref="J5:J33" si="4">I5*-1</f>
        <v>-1.6190338093265025E-3</v>
      </c>
      <c r="L5" s="24" t="s">
        <v>3</v>
      </c>
      <c r="M5" s="24"/>
      <c r="N5" s="24"/>
      <c r="O5" s="24"/>
    </row>
    <row r="6" spans="1:26" ht="15.6" x14ac:dyDescent="0.3">
      <c r="A6" s="7">
        <v>0.16</v>
      </c>
      <c r="B6" s="2">
        <v>0.01</v>
      </c>
      <c r="C6" s="2">
        <v>43</v>
      </c>
      <c r="D6" s="2">
        <f t="shared" si="0"/>
        <v>4.3000000000000003E-2</v>
      </c>
      <c r="E6" s="2">
        <v>1E-3</v>
      </c>
      <c r="F6" s="21">
        <f t="shared" si="1"/>
        <v>4.2847795744883656E-2</v>
      </c>
      <c r="G6" s="20">
        <f t="shared" si="2"/>
        <v>1.5220425511634772E-4</v>
      </c>
      <c r="I6" s="10">
        <f t="shared" si="3"/>
        <v>1.6190338093265025E-3</v>
      </c>
      <c r="J6" s="10">
        <f t="shared" si="4"/>
        <v>-1.6190338093265025E-3</v>
      </c>
      <c r="L6" s="4" t="s">
        <v>4</v>
      </c>
      <c r="M6" s="9">
        <f t="array" ref="M6:N8">LINEST(D4:D33,A4:A33,1,1)</f>
        <v>0.224828362676738</v>
      </c>
      <c r="N6" s="9">
        <v>6.8752577166055762E-3</v>
      </c>
      <c r="O6" s="4" t="s">
        <v>7</v>
      </c>
      <c r="Q6" s="3" t="s">
        <v>34</v>
      </c>
      <c r="R6" s="2">
        <v>0.01</v>
      </c>
    </row>
    <row r="7" spans="1:26" x14ac:dyDescent="0.3">
      <c r="A7" s="7">
        <v>0.2</v>
      </c>
      <c r="B7" s="2">
        <v>0.01</v>
      </c>
      <c r="C7" s="2">
        <v>51</v>
      </c>
      <c r="D7" s="2">
        <f t="shared" si="0"/>
        <v>5.1000000000000004E-2</v>
      </c>
      <c r="E7" s="2">
        <v>1E-3</v>
      </c>
      <c r="F7" s="21">
        <f t="shared" si="1"/>
        <v>5.1840930251953181E-2</v>
      </c>
      <c r="G7" s="20">
        <f t="shared" si="2"/>
        <v>-8.4093025195317722E-4</v>
      </c>
      <c r="I7" s="10">
        <f t="shared" si="3"/>
        <v>1.6190338093265025E-3</v>
      </c>
      <c r="J7" s="10">
        <f t="shared" si="4"/>
        <v>-1.6190338093265025E-3</v>
      </c>
      <c r="L7" s="4" t="s">
        <v>5</v>
      </c>
      <c r="M7" s="9">
        <v>6.8443457519651253E-4</v>
      </c>
      <c r="N7" s="9">
        <v>6.0923264062270432E-4</v>
      </c>
      <c r="O7" s="4" t="s">
        <v>8</v>
      </c>
      <c r="Q7" s="3" t="s">
        <v>22</v>
      </c>
      <c r="R7" s="2">
        <f>10^-3</f>
        <v>1E-3</v>
      </c>
    </row>
    <row r="8" spans="1:26" ht="16.2" x14ac:dyDescent="0.3">
      <c r="A8" s="7">
        <v>0.26</v>
      </c>
      <c r="B8" s="2">
        <v>0.01</v>
      </c>
      <c r="C8" s="2">
        <v>64</v>
      </c>
      <c r="D8" s="2">
        <f t="shared" si="0"/>
        <v>6.4000000000000001E-2</v>
      </c>
      <c r="E8" s="2">
        <v>1E-3</v>
      </c>
      <c r="F8" s="21">
        <f t="shared" si="1"/>
        <v>6.5330632012557455E-2</v>
      </c>
      <c r="G8" s="20">
        <f t="shared" si="2"/>
        <v>-1.3306320125574533E-3</v>
      </c>
      <c r="I8" s="10">
        <f t="shared" si="3"/>
        <v>1.6190338093265025E-3</v>
      </c>
      <c r="J8" s="10">
        <f t="shared" si="4"/>
        <v>-1.6190338093265025E-3</v>
      </c>
      <c r="L8" s="4" t="s">
        <v>6</v>
      </c>
      <c r="M8" s="9">
        <v>0.99974057786059911</v>
      </c>
      <c r="N8" s="8">
        <v>1.6190338093265025E-3</v>
      </c>
      <c r="O8" s="4" t="s">
        <v>9</v>
      </c>
      <c r="Z8" s="1" t="s">
        <v>38</v>
      </c>
    </row>
    <row r="9" spans="1:26" x14ac:dyDescent="0.3">
      <c r="A9" s="7">
        <v>0.3</v>
      </c>
      <c r="B9" s="2">
        <v>0.01</v>
      </c>
      <c r="C9" s="2">
        <v>74</v>
      </c>
      <c r="D9" s="2">
        <f t="shared" si="0"/>
        <v>7.3999999999999996E-2</v>
      </c>
      <c r="E9" s="2">
        <v>1E-3</v>
      </c>
      <c r="F9" s="21">
        <f t="shared" si="1"/>
        <v>7.432376651962698E-2</v>
      </c>
      <c r="G9" s="20">
        <f t="shared" si="2"/>
        <v>-3.2376651962698344E-4</v>
      </c>
      <c r="I9" s="10">
        <f t="shared" si="3"/>
        <v>1.6190338093265025E-3</v>
      </c>
      <c r="J9" s="10">
        <f t="shared" si="4"/>
        <v>-1.6190338093265025E-3</v>
      </c>
    </row>
    <row r="10" spans="1:26" x14ac:dyDescent="0.3">
      <c r="A10" s="7">
        <v>0.35</v>
      </c>
      <c r="B10" s="2">
        <v>0.01</v>
      </c>
      <c r="C10" s="2">
        <v>83</v>
      </c>
      <c r="D10" s="2">
        <f t="shared" si="0"/>
        <v>8.3000000000000004E-2</v>
      </c>
      <c r="E10" s="2">
        <v>1E-3</v>
      </c>
      <c r="F10" s="21">
        <f t="shared" si="1"/>
        <v>8.5565184653463869E-2</v>
      </c>
      <c r="G10" s="20">
        <f t="shared" si="2"/>
        <v>-2.5651846534638645E-3</v>
      </c>
      <c r="I10" s="10">
        <f t="shared" si="3"/>
        <v>1.6190338093265025E-3</v>
      </c>
      <c r="J10" s="10">
        <f t="shared" si="4"/>
        <v>-1.6190338093265025E-3</v>
      </c>
    </row>
    <row r="11" spans="1:26" x14ac:dyDescent="0.3">
      <c r="A11" s="7">
        <v>0.4</v>
      </c>
      <c r="B11" s="2">
        <v>0.01</v>
      </c>
      <c r="C11" s="2">
        <v>96</v>
      </c>
      <c r="D11" s="2">
        <f t="shared" si="0"/>
        <v>9.6000000000000002E-2</v>
      </c>
      <c r="E11" s="2">
        <v>1E-3</v>
      </c>
      <c r="F11" s="21">
        <f t="shared" si="1"/>
        <v>9.6806602787300786E-2</v>
      </c>
      <c r="G11" s="20">
        <f t="shared" si="2"/>
        <v>-8.0660278730078361E-4</v>
      </c>
      <c r="I11" s="10">
        <f t="shared" si="3"/>
        <v>1.6190338093265025E-3</v>
      </c>
      <c r="J11" s="10">
        <f t="shared" si="4"/>
        <v>-1.6190338093265025E-3</v>
      </c>
    </row>
    <row r="12" spans="1:26" x14ac:dyDescent="0.3">
      <c r="A12" s="7">
        <v>0.46</v>
      </c>
      <c r="B12" s="2">
        <v>0.01</v>
      </c>
      <c r="C12" s="2">
        <v>110</v>
      </c>
      <c r="D12" s="2">
        <f t="shared" si="0"/>
        <v>0.11</v>
      </c>
      <c r="E12" s="2">
        <v>1E-3</v>
      </c>
      <c r="F12" s="21">
        <f t="shared" si="1"/>
        <v>0.11029630454790507</v>
      </c>
      <c r="G12" s="20">
        <f t="shared" si="2"/>
        <v>-2.9630454790506577E-4</v>
      </c>
      <c r="I12" s="10">
        <f t="shared" si="3"/>
        <v>1.6190338093265025E-3</v>
      </c>
      <c r="J12" s="10">
        <f t="shared" si="4"/>
        <v>-1.6190338093265025E-3</v>
      </c>
    </row>
    <row r="13" spans="1:26" x14ac:dyDescent="0.3">
      <c r="A13" s="7">
        <v>0.5</v>
      </c>
      <c r="B13" s="2">
        <v>0.01</v>
      </c>
      <c r="C13" s="2">
        <v>118</v>
      </c>
      <c r="D13" s="2">
        <f t="shared" si="0"/>
        <v>0.11800000000000001</v>
      </c>
      <c r="E13" s="2">
        <v>1E-3</v>
      </c>
      <c r="F13" s="21">
        <f t="shared" si="1"/>
        <v>0.11928943905497458</v>
      </c>
      <c r="G13" s="20">
        <f t="shared" si="2"/>
        <v>-1.2894390549745699E-3</v>
      </c>
      <c r="I13" s="10">
        <f t="shared" si="3"/>
        <v>1.6190338093265025E-3</v>
      </c>
      <c r="J13" s="10">
        <f>I13*-1</f>
        <v>-1.6190338093265025E-3</v>
      </c>
    </row>
    <row r="14" spans="1:26" x14ac:dyDescent="0.3">
      <c r="A14" s="7">
        <v>0.55000000000000004</v>
      </c>
      <c r="B14" s="2">
        <v>0.01</v>
      </c>
      <c r="C14" s="2">
        <v>129</v>
      </c>
      <c r="D14" s="2">
        <f t="shared" si="0"/>
        <v>0.129</v>
      </c>
      <c r="E14" s="2">
        <v>1E-3</v>
      </c>
      <c r="F14" s="21">
        <f t="shared" si="1"/>
        <v>0.13053085718881149</v>
      </c>
      <c r="G14" s="20">
        <f t="shared" si="2"/>
        <v>-1.5308571888114908E-3</v>
      </c>
      <c r="I14" s="10">
        <f t="shared" si="3"/>
        <v>1.6190338093265025E-3</v>
      </c>
      <c r="J14" s="10">
        <f t="shared" si="4"/>
        <v>-1.6190338093265025E-3</v>
      </c>
    </row>
    <row r="15" spans="1:26" x14ac:dyDescent="0.3">
      <c r="A15" s="7">
        <v>0.61</v>
      </c>
      <c r="B15" s="2">
        <v>0.01</v>
      </c>
      <c r="C15" s="2">
        <v>145</v>
      </c>
      <c r="D15" s="2">
        <f t="shared" si="0"/>
        <v>0.14499999999999999</v>
      </c>
      <c r="E15" s="2">
        <v>1E-3</v>
      </c>
      <c r="F15" s="21">
        <f t="shared" si="1"/>
        <v>0.14402055894941576</v>
      </c>
      <c r="G15" s="20">
        <f t="shared" si="2"/>
        <v>9.7944105058422881E-4</v>
      </c>
      <c r="I15" s="10">
        <f t="shared" si="3"/>
        <v>1.6190338093265025E-3</v>
      </c>
      <c r="J15" s="10">
        <f t="shared" si="4"/>
        <v>-1.6190338093265025E-3</v>
      </c>
    </row>
    <row r="16" spans="1:26" x14ac:dyDescent="0.3">
      <c r="A16" s="7">
        <v>0.66</v>
      </c>
      <c r="B16" s="2">
        <v>0.01</v>
      </c>
      <c r="C16" s="2">
        <v>155</v>
      </c>
      <c r="D16" s="2">
        <f t="shared" si="0"/>
        <v>0.155</v>
      </c>
      <c r="E16" s="2">
        <v>1E-3</v>
      </c>
      <c r="F16" s="21">
        <f t="shared" si="1"/>
        <v>0.15526197708325268</v>
      </c>
      <c r="G16" s="20">
        <f t="shared" si="2"/>
        <v>-2.619770832526791E-4</v>
      </c>
      <c r="I16" s="10">
        <f t="shared" si="3"/>
        <v>1.6190338093265025E-3</v>
      </c>
      <c r="J16" s="10">
        <f t="shared" si="4"/>
        <v>-1.6190338093265025E-3</v>
      </c>
    </row>
    <row r="17" spans="1:10" x14ac:dyDescent="0.3">
      <c r="A17" s="7">
        <v>0.7</v>
      </c>
      <c r="B17" s="2">
        <v>0.01</v>
      </c>
      <c r="C17" s="2">
        <v>165</v>
      </c>
      <c r="D17" s="2">
        <f t="shared" si="0"/>
        <v>0.16500000000000001</v>
      </c>
      <c r="E17" s="2">
        <v>1E-3</v>
      </c>
      <c r="F17" s="21">
        <f t="shared" si="1"/>
        <v>0.16425511159032216</v>
      </c>
      <c r="G17" s="20">
        <f t="shared" si="2"/>
        <v>7.4488840967784631E-4</v>
      </c>
      <c r="I17" s="10">
        <f t="shared" si="3"/>
        <v>1.6190338093265025E-3</v>
      </c>
      <c r="J17" s="10">
        <f t="shared" si="4"/>
        <v>-1.6190338093265025E-3</v>
      </c>
    </row>
    <row r="18" spans="1:10" x14ac:dyDescent="0.3">
      <c r="A18" s="7">
        <v>0.76</v>
      </c>
      <c r="B18" s="2">
        <v>0.01</v>
      </c>
      <c r="C18" s="2">
        <v>178</v>
      </c>
      <c r="D18" s="2">
        <f t="shared" si="0"/>
        <v>0.17799999999999999</v>
      </c>
      <c r="E18" s="2">
        <v>1E-3</v>
      </c>
      <c r="F18" s="21">
        <f t="shared" si="1"/>
        <v>0.17774481335092646</v>
      </c>
      <c r="G18" s="20">
        <f t="shared" si="2"/>
        <v>2.551866490735355E-4</v>
      </c>
      <c r="I18" s="10">
        <f t="shared" si="3"/>
        <v>1.6190338093265025E-3</v>
      </c>
      <c r="J18" s="10">
        <f t="shared" si="4"/>
        <v>-1.6190338093265025E-3</v>
      </c>
    </row>
    <row r="19" spans="1:10" x14ac:dyDescent="0.3">
      <c r="A19" s="7">
        <v>0.8</v>
      </c>
      <c r="B19" s="2">
        <v>0.01</v>
      </c>
      <c r="C19" s="2">
        <v>188</v>
      </c>
      <c r="D19" s="2">
        <f t="shared" si="0"/>
        <v>0.188</v>
      </c>
      <c r="E19" s="2">
        <v>1E-3</v>
      </c>
      <c r="F19" s="21">
        <f t="shared" si="1"/>
        <v>0.186737947857996</v>
      </c>
      <c r="G19" s="20">
        <f t="shared" si="2"/>
        <v>1.2620521420040054E-3</v>
      </c>
      <c r="I19" s="10">
        <f t="shared" si="3"/>
        <v>1.6190338093265025E-3</v>
      </c>
      <c r="J19" s="10">
        <f t="shared" si="4"/>
        <v>-1.6190338093265025E-3</v>
      </c>
    </row>
    <row r="20" spans="1:10" x14ac:dyDescent="0.3">
      <c r="A20" s="7">
        <v>0.86</v>
      </c>
      <c r="B20" s="2">
        <v>0.01</v>
      </c>
      <c r="C20" s="2">
        <v>201</v>
      </c>
      <c r="D20" s="2">
        <f t="shared" si="0"/>
        <v>0.20100000000000001</v>
      </c>
      <c r="E20" s="2">
        <v>1E-3</v>
      </c>
      <c r="F20" s="21">
        <f t="shared" si="1"/>
        <v>0.20022764961860026</v>
      </c>
      <c r="G20" s="20">
        <f t="shared" si="2"/>
        <v>7.723503813997501E-4</v>
      </c>
      <c r="I20" s="10">
        <f t="shared" si="3"/>
        <v>1.6190338093265025E-3</v>
      </c>
      <c r="J20" s="10">
        <f t="shared" si="4"/>
        <v>-1.6190338093265025E-3</v>
      </c>
    </row>
    <row r="21" spans="1:10" x14ac:dyDescent="0.3">
      <c r="A21" s="7">
        <v>0.9</v>
      </c>
      <c r="B21" s="2">
        <v>0.01</v>
      </c>
      <c r="C21" s="2">
        <v>210</v>
      </c>
      <c r="D21" s="2">
        <f t="shared" si="0"/>
        <v>0.21</v>
      </c>
      <c r="E21" s="2">
        <v>1E-3</v>
      </c>
      <c r="F21" s="21">
        <f t="shared" si="1"/>
        <v>0.20922078412566977</v>
      </c>
      <c r="G21" s="20">
        <f t="shared" si="2"/>
        <v>7.792158743302191E-4</v>
      </c>
      <c r="I21" s="10">
        <f t="shared" si="3"/>
        <v>1.6190338093265025E-3</v>
      </c>
      <c r="J21" s="10">
        <f t="shared" si="4"/>
        <v>-1.6190338093265025E-3</v>
      </c>
    </row>
    <row r="22" spans="1:10" x14ac:dyDescent="0.3">
      <c r="A22" s="7">
        <v>0.95</v>
      </c>
      <c r="B22" s="2">
        <v>0.01</v>
      </c>
      <c r="C22" s="2">
        <v>221</v>
      </c>
      <c r="D22" s="2">
        <f t="shared" si="0"/>
        <v>0.221</v>
      </c>
      <c r="E22" s="2">
        <v>1E-3</v>
      </c>
      <c r="F22" s="21">
        <f t="shared" si="1"/>
        <v>0.22046220225950666</v>
      </c>
      <c r="G22" s="20">
        <f t="shared" si="2"/>
        <v>5.3779774049333984E-4</v>
      </c>
      <c r="I22" s="10">
        <f t="shared" si="3"/>
        <v>1.6190338093265025E-3</v>
      </c>
      <c r="J22" s="10">
        <f t="shared" si="4"/>
        <v>-1.6190338093265025E-3</v>
      </c>
    </row>
    <row r="23" spans="1:10" x14ac:dyDescent="0.3">
      <c r="A23" s="7">
        <v>1</v>
      </c>
      <c r="B23" s="2">
        <v>0.01</v>
      </c>
      <c r="C23" s="2">
        <v>233</v>
      </c>
      <c r="D23" s="2">
        <f t="shared" si="0"/>
        <v>0.23300000000000001</v>
      </c>
      <c r="E23" s="2">
        <v>1E-3</v>
      </c>
      <c r="F23" s="21">
        <f t="shared" si="1"/>
        <v>0.23170362039334358</v>
      </c>
      <c r="G23" s="20">
        <f t="shared" si="2"/>
        <v>1.2963796066564337E-3</v>
      </c>
      <c r="I23" s="10">
        <f t="shared" si="3"/>
        <v>1.6190338093265025E-3</v>
      </c>
      <c r="J23" s="10">
        <f t="shared" si="4"/>
        <v>-1.6190338093265025E-3</v>
      </c>
    </row>
    <row r="24" spans="1:10" x14ac:dyDescent="0.3">
      <c r="A24" s="7">
        <v>1.05</v>
      </c>
      <c r="B24" s="2">
        <v>0.01</v>
      </c>
      <c r="C24" s="2">
        <v>244</v>
      </c>
      <c r="D24" s="2">
        <f t="shared" si="0"/>
        <v>0.24399999999999999</v>
      </c>
      <c r="E24" s="2">
        <v>1E-3</v>
      </c>
      <c r="F24" s="21">
        <f t="shared" si="1"/>
        <v>0.2429450385271805</v>
      </c>
      <c r="G24" s="20">
        <f t="shared" si="2"/>
        <v>1.0549614728194989E-3</v>
      </c>
      <c r="I24" s="10">
        <f t="shared" si="3"/>
        <v>1.6190338093265025E-3</v>
      </c>
      <c r="J24" s="10">
        <f t="shared" si="4"/>
        <v>-1.6190338093265025E-3</v>
      </c>
    </row>
    <row r="25" spans="1:10" x14ac:dyDescent="0.3">
      <c r="A25" s="7">
        <v>1.1000000000000001</v>
      </c>
      <c r="B25" s="2">
        <v>0.01</v>
      </c>
      <c r="C25" s="2">
        <v>254</v>
      </c>
      <c r="D25" s="2">
        <f t="shared" si="0"/>
        <v>0.254</v>
      </c>
      <c r="E25" s="2">
        <v>1E-3</v>
      </c>
      <c r="F25" s="21">
        <f t="shared" si="1"/>
        <v>0.25418645666101741</v>
      </c>
      <c r="G25" s="20">
        <f t="shared" si="2"/>
        <v>-1.8645666101740899E-4</v>
      </c>
      <c r="I25" s="10">
        <f t="shared" si="3"/>
        <v>1.6190338093265025E-3</v>
      </c>
      <c r="J25" s="10">
        <f t="shared" si="4"/>
        <v>-1.6190338093265025E-3</v>
      </c>
    </row>
    <row r="26" spans="1:10" x14ac:dyDescent="0.3">
      <c r="A26" s="7">
        <v>1.1499999999999999</v>
      </c>
      <c r="B26" s="2">
        <v>0.01</v>
      </c>
      <c r="C26" s="2">
        <v>269</v>
      </c>
      <c r="D26" s="2">
        <f t="shared" si="0"/>
        <v>0.26900000000000002</v>
      </c>
      <c r="E26" s="2">
        <v>1E-3</v>
      </c>
      <c r="F26" s="21">
        <f t="shared" si="1"/>
        <v>0.26542787479485425</v>
      </c>
      <c r="G26" s="20">
        <f t="shared" si="2"/>
        <v>3.5721252051457708E-3</v>
      </c>
      <c r="I26" s="10">
        <f t="shared" si="3"/>
        <v>1.6190338093265025E-3</v>
      </c>
      <c r="J26" s="10">
        <f t="shared" si="4"/>
        <v>-1.6190338093265025E-3</v>
      </c>
    </row>
    <row r="27" spans="1:10" x14ac:dyDescent="0.3">
      <c r="A27" s="7">
        <v>1.2</v>
      </c>
      <c r="B27" s="2">
        <v>0.01</v>
      </c>
      <c r="C27" s="2">
        <v>279</v>
      </c>
      <c r="D27" s="2">
        <f t="shared" si="0"/>
        <v>0.27900000000000003</v>
      </c>
      <c r="E27" s="2">
        <v>1E-3</v>
      </c>
      <c r="F27" s="21">
        <f t="shared" si="1"/>
        <v>0.27666929292869119</v>
      </c>
      <c r="G27" s="20">
        <f t="shared" si="2"/>
        <v>2.3307070713088351E-3</v>
      </c>
      <c r="I27" s="10">
        <f t="shared" si="3"/>
        <v>1.6190338093265025E-3</v>
      </c>
      <c r="J27" s="10">
        <f t="shared" si="4"/>
        <v>-1.6190338093265025E-3</v>
      </c>
    </row>
    <row r="28" spans="1:10" x14ac:dyDescent="0.3">
      <c r="A28" s="7">
        <v>1.26</v>
      </c>
      <c r="B28" s="2">
        <v>0.01</v>
      </c>
      <c r="C28" s="2">
        <v>290</v>
      </c>
      <c r="D28" s="2">
        <f t="shared" si="0"/>
        <v>0.28999999999999998</v>
      </c>
      <c r="E28" s="2">
        <v>1E-3</v>
      </c>
      <c r="F28" s="21">
        <f t="shared" si="1"/>
        <v>0.29015899468929546</v>
      </c>
      <c r="G28" s="20">
        <f t="shared" si="2"/>
        <v>-1.5899468929547744E-4</v>
      </c>
      <c r="I28" s="10">
        <f t="shared" si="3"/>
        <v>1.6190338093265025E-3</v>
      </c>
      <c r="J28" s="10">
        <f t="shared" si="4"/>
        <v>-1.6190338093265025E-3</v>
      </c>
    </row>
    <row r="29" spans="1:10" x14ac:dyDescent="0.3">
      <c r="A29" s="7">
        <v>1.3</v>
      </c>
      <c r="B29" s="2">
        <v>0.01</v>
      </c>
      <c r="C29" s="2">
        <v>299</v>
      </c>
      <c r="D29" s="2">
        <f t="shared" si="0"/>
        <v>0.29899999999999999</v>
      </c>
      <c r="E29" s="2">
        <v>1E-3</v>
      </c>
      <c r="F29" s="21">
        <f t="shared" si="1"/>
        <v>0.29915212919636497</v>
      </c>
      <c r="G29" s="20">
        <f t="shared" si="2"/>
        <v>-1.5212919636498068E-4</v>
      </c>
      <c r="I29" s="10">
        <f t="shared" si="3"/>
        <v>1.6190338093265025E-3</v>
      </c>
      <c r="J29" s="10">
        <f t="shared" si="4"/>
        <v>-1.6190338093265025E-3</v>
      </c>
    </row>
    <row r="30" spans="1:10" x14ac:dyDescent="0.3">
      <c r="A30" s="7">
        <v>1.34</v>
      </c>
      <c r="B30" s="2">
        <v>0.01</v>
      </c>
      <c r="C30" s="2">
        <v>310</v>
      </c>
      <c r="D30" s="2">
        <f t="shared" si="0"/>
        <v>0.31</v>
      </c>
      <c r="E30" s="2">
        <v>1E-3</v>
      </c>
      <c r="F30" s="21">
        <f t="shared" si="1"/>
        <v>0.30814526370343454</v>
      </c>
      <c r="G30" s="20">
        <f t="shared" si="2"/>
        <v>1.8547362965654624E-3</v>
      </c>
      <c r="I30" s="10">
        <f t="shared" si="3"/>
        <v>1.6190338093265025E-3</v>
      </c>
      <c r="J30" s="10">
        <f t="shared" si="4"/>
        <v>-1.6190338093265025E-3</v>
      </c>
    </row>
    <row r="31" spans="1:10" x14ac:dyDescent="0.3">
      <c r="A31" s="7">
        <v>1.41</v>
      </c>
      <c r="B31" s="2">
        <v>0.01</v>
      </c>
      <c r="C31" s="2">
        <v>323</v>
      </c>
      <c r="D31" s="2">
        <f t="shared" si="0"/>
        <v>0.32300000000000001</v>
      </c>
      <c r="E31" s="2">
        <v>1E-3</v>
      </c>
      <c r="F31" s="21">
        <f t="shared" si="1"/>
        <v>0.32388324909080612</v>
      </c>
      <c r="G31" s="20">
        <f t="shared" si="2"/>
        <v>-8.8324909080611524E-4</v>
      </c>
      <c r="I31" s="10">
        <f t="shared" si="3"/>
        <v>1.6190338093265025E-3</v>
      </c>
      <c r="J31" s="10">
        <f t="shared" si="4"/>
        <v>-1.6190338093265025E-3</v>
      </c>
    </row>
    <row r="32" spans="1:10" x14ac:dyDescent="0.3">
      <c r="A32" s="7">
        <v>1.45</v>
      </c>
      <c r="B32" s="2">
        <v>0.01</v>
      </c>
      <c r="C32" s="2">
        <v>329</v>
      </c>
      <c r="D32" s="2">
        <f t="shared" si="0"/>
        <v>0.32900000000000001</v>
      </c>
      <c r="E32" s="2">
        <v>1E-3</v>
      </c>
      <c r="F32" s="21">
        <f t="shared" si="1"/>
        <v>0.33287638359787569</v>
      </c>
      <c r="G32" s="20">
        <f t="shared" si="2"/>
        <v>-3.8763835978756767E-3</v>
      </c>
      <c r="I32" s="10">
        <f t="shared" si="3"/>
        <v>1.6190338093265025E-3</v>
      </c>
      <c r="J32" s="10">
        <f t="shared" si="4"/>
        <v>-1.6190338093265025E-3</v>
      </c>
    </row>
    <row r="33" spans="1:10" x14ac:dyDescent="0.3">
      <c r="A33" s="7">
        <v>1.51</v>
      </c>
      <c r="B33" s="2">
        <v>0.01</v>
      </c>
      <c r="C33" s="2">
        <v>343</v>
      </c>
      <c r="D33" s="2">
        <f t="shared" si="0"/>
        <v>0.34300000000000003</v>
      </c>
      <c r="E33" s="2">
        <v>1E-3</v>
      </c>
      <c r="F33" s="21">
        <f t="shared" si="1"/>
        <v>0.34636608535847996</v>
      </c>
      <c r="G33" s="20">
        <f t="shared" si="2"/>
        <v>-3.3660853584799311E-3</v>
      </c>
      <c r="I33" s="10">
        <f t="shared" si="3"/>
        <v>1.6190338093265025E-3</v>
      </c>
      <c r="J33" s="10">
        <f t="shared" si="4"/>
        <v>-1.6190338093265025E-3</v>
      </c>
    </row>
  </sheetData>
  <mergeCells count="2">
    <mergeCell ref="A1:V2"/>
    <mergeCell ref="L5:O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0DC3-74FC-4844-90A0-C85EA400BA75}">
  <dimension ref="A1:AM51"/>
  <sheetViews>
    <sheetView topLeftCell="H1" zoomScale="116" zoomScaleNormal="145" workbookViewId="0">
      <selection activeCell="R4" sqref="R4"/>
    </sheetView>
  </sheetViews>
  <sheetFormatPr defaultColWidth="8.88671875" defaultRowHeight="14.4" x14ac:dyDescent="0.3"/>
  <cols>
    <col min="1" max="20" width="8.88671875" style="1"/>
    <col min="21" max="21" width="10.109375" style="1" customWidth="1"/>
    <col min="22" max="16384" width="8.88671875" style="1"/>
  </cols>
  <sheetData>
    <row r="1" spans="1:39" ht="14.4" customHeight="1" x14ac:dyDescent="0.3">
      <c r="A1" s="23" t="s">
        <v>12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</row>
    <row r="2" spans="1:39" ht="14.4" customHeigh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</row>
    <row r="3" spans="1:39" ht="15.6" x14ac:dyDescent="0.3">
      <c r="A3" s="24" t="s">
        <v>14</v>
      </c>
      <c r="B3" s="26" t="s">
        <v>30</v>
      </c>
      <c r="C3" s="24" t="s">
        <v>29</v>
      </c>
      <c r="D3" s="24" t="s">
        <v>15</v>
      </c>
      <c r="E3" s="24" t="s">
        <v>28</v>
      </c>
      <c r="F3" s="24" t="s">
        <v>27</v>
      </c>
      <c r="G3" s="24" t="s">
        <v>26</v>
      </c>
      <c r="H3" s="25" t="s">
        <v>16</v>
      </c>
      <c r="I3" s="25"/>
      <c r="J3" s="25" t="s">
        <v>17</v>
      </c>
      <c r="K3" s="25"/>
      <c r="M3" s="3" t="s">
        <v>20</v>
      </c>
      <c r="N3" s="7">
        <v>1</v>
      </c>
      <c r="O3" s="3" t="s">
        <v>13</v>
      </c>
      <c r="P3" s="8">
        <f>N3*'Calibração - FINAL!!!'!M6+'Calibração - FINAL!!!'!N6</f>
        <v>0.23170362039334358</v>
      </c>
      <c r="Q3" s="3" t="s">
        <v>41</v>
      </c>
      <c r="R3" s="2">
        <v>0.01</v>
      </c>
      <c r="S3" s="3" t="s">
        <v>43</v>
      </c>
      <c r="T3" s="2">
        <f>(10*10^-3)*(20*10^-3)</f>
        <v>2.0000000000000001E-4</v>
      </c>
      <c r="U3" s="3" t="s">
        <v>18</v>
      </c>
      <c r="V3" s="2">
        <v>1E-3</v>
      </c>
      <c r="W3" s="3" t="s">
        <v>54</v>
      </c>
      <c r="X3" s="2">
        <v>0.01</v>
      </c>
    </row>
    <row r="4" spans="1:39" ht="15.6" x14ac:dyDescent="0.3">
      <c r="A4" s="24"/>
      <c r="B4" s="27"/>
      <c r="C4" s="24"/>
      <c r="D4" s="24"/>
      <c r="E4" s="24"/>
      <c r="F4" s="24"/>
      <c r="G4" s="24"/>
      <c r="H4" s="3" t="s">
        <v>10</v>
      </c>
      <c r="I4" s="3" t="s">
        <v>11</v>
      </c>
      <c r="J4" s="3" t="s">
        <v>10</v>
      </c>
      <c r="K4" s="3" t="s">
        <v>11</v>
      </c>
      <c r="M4" s="3" t="s">
        <v>21</v>
      </c>
      <c r="N4" s="2">
        <v>0.01</v>
      </c>
      <c r="O4" s="3" t="s">
        <v>22</v>
      </c>
      <c r="P4" s="8">
        <f>SQRT((N3*'Calibração - FINAL!!!'!M7)^2 + ('Calibração - FINAL!!!'!N7)^2 + ('Calibração - FINAL!!!'!M6*N4)^2)</f>
        <v>2.4278373842814981E-3</v>
      </c>
      <c r="Q4" s="3" t="s">
        <v>42</v>
      </c>
      <c r="R4" s="2">
        <v>0</v>
      </c>
      <c r="S4" s="3" t="s">
        <v>51</v>
      </c>
      <c r="T4" s="9">
        <v>0</v>
      </c>
      <c r="U4" s="3" t="s">
        <v>23</v>
      </c>
      <c r="V4" s="8">
        <v>0</v>
      </c>
      <c r="W4" s="3" t="s">
        <v>55</v>
      </c>
      <c r="X4" s="7">
        <v>0</v>
      </c>
    </row>
    <row r="5" spans="1:39" x14ac:dyDescent="0.3">
      <c r="A5" s="2">
        <v>-20</v>
      </c>
      <c r="B5" s="8">
        <f>A5*10^-3</f>
        <v>-0.02</v>
      </c>
      <c r="C5" s="2">
        <f>10^-3</f>
        <v>1E-3</v>
      </c>
      <c r="D5" s="8">
        <v>3.5999999999999997E-2</v>
      </c>
      <c r="E5" s="2">
        <f>0.001</f>
        <v>1E-3</v>
      </c>
      <c r="F5" s="8">
        <v>1.0880000000000001</v>
      </c>
      <c r="G5" s="2">
        <v>1E-3</v>
      </c>
      <c r="H5" s="8">
        <f t="shared" ref="H5:H25" si="0">B5*N$7+O$7</f>
        <v>3.5419913419913421E-2</v>
      </c>
      <c r="I5" s="14">
        <f>D5-H5</f>
        <v>5.8008658008657649E-4</v>
      </c>
      <c r="J5" s="8">
        <f t="shared" ref="J5:J25" si="1">B5*AB$7+AC$7</f>
        <v>1.0986753246753245</v>
      </c>
      <c r="K5" s="9">
        <f t="shared" ref="K5:K25" si="2">F5-J5</f>
        <v>-1.0675324675324394E-2</v>
      </c>
    </row>
    <row r="6" spans="1:39" x14ac:dyDescent="0.3">
      <c r="A6" s="2">
        <v>-18</v>
      </c>
      <c r="B6" s="8">
        <f t="shared" ref="B6:B25" si="3">A6*10^-3</f>
        <v>-1.8000000000000002E-2</v>
      </c>
      <c r="C6" s="2">
        <f t="shared" ref="C6:C25" si="4">10^-3</f>
        <v>1E-3</v>
      </c>
      <c r="D6" s="8">
        <v>3.3000000000000002E-2</v>
      </c>
      <c r="E6" s="2">
        <f t="shared" ref="E6:E25" si="5">0.001</f>
        <v>1E-3</v>
      </c>
      <c r="F6" s="8">
        <v>0.99399999999999999</v>
      </c>
      <c r="G6" s="2">
        <v>1E-3</v>
      </c>
      <c r="H6" s="8">
        <f t="shared" si="0"/>
        <v>3.1987445887445891E-2</v>
      </c>
      <c r="I6" s="14">
        <f t="shared" ref="I6:I25" si="6">D6-H6</f>
        <v>1.0125541125541107E-3</v>
      </c>
      <c r="J6" s="8">
        <f t="shared" si="1"/>
        <v>0.99880779220779192</v>
      </c>
      <c r="K6" s="9">
        <f t="shared" si="2"/>
        <v>-4.8077922077919277E-3</v>
      </c>
      <c r="M6" s="24" t="s">
        <v>3</v>
      </c>
      <c r="N6" s="24"/>
      <c r="O6" s="24"/>
      <c r="P6" s="24"/>
      <c r="T6" s="3" t="s">
        <v>49</v>
      </c>
      <c r="U6" s="2">
        <f>-1.60217663*10^-19</f>
        <v>-1.6021766299999999E-19</v>
      </c>
      <c r="AA6" s="24" t="s">
        <v>3</v>
      </c>
      <c r="AB6" s="24"/>
      <c r="AC6" s="24"/>
      <c r="AD6" s="24"/>
    </row>
    <row r="7" spans="1:39" ht="15.6" x14ac:dyDescent="0.3">
      <c r="A7" s="2">
        <v>-16</v>
      </c>
      <c r="B7" s="8">
        <f t="shared" si="3"/>
        <v>-1.6E-2</v>
      </c>
      <c r="C7" s="2">
        <f t="shared" si="4"/>
        <v>1E-3</v>
      </c>
      <c r="D7" s="8">
        <v>2.9000000000000001E-2</v>
      </c>
      <c r="E7" s="2">
        <f t="shared" si="5"/>
        <v>1E-3</v>
      </c>
      <c r="F7" s="8">
        <v>0.89600000000000002</v>
      </c>
      <c r="G7" s="2">
        <v>1E-3</v>
      </c>
      <c r="H7" s="8">
        <f t="shared" si="0"/>
        <v>2.8554978354978354E-2</v>
      </c>
      <c r="I7" s="14">
        <f t="shared" si="6"/>
        <v>4.4502164502164751E-4</v>
      </c>
      <c r="J7" s="8">
        <f t="shared" si="1"/>
        <v>0.89894025974025937</v>
      </c>
      <c r="K7" s="9">
        <f t="shared" si="2"/>
        <v>-2.9402597402593544E-3</v>
      </c>
      <c r="M7" s="4" t="s">
        <v>4</v>
      </c>
      <c r="N7" s="7">
        <f t="array" ref="N7:O9">LINEST(D5:D25,B5:B25,1,1)</f>
        <v>-1.7162337662337663</v>
      </c>
      <c r="O7" s="2">
        <v>1.0952380952380947E-3</v>
      </c>
      <c r="P7" s="4" t="s">
        <v>7</v>
      </c>
      <c r="R7" s="3" t="s">
        <v>19</v>
      </c>
      <c r="S7" s="8">
        <f>T3/(R3*P3) * N7</f>
        <v>-0.14814043589998824</v>
      </c>
      <c r="T7" s="3" t="s">
        <v>50</v>
      </c>
      <c r="U7" s="16">
        <f>1/(S7*U6)</f>
        <v>4.2132379671523795E+19</v>
      </c>
      <c r="V7" s="3" t="s">
        <v>52</v>
      </c>
      <c r="W7" s="2">
        <f>S7*'Variar B'!W3/('Variar B'!U3*R3*N7)</f>
        <v>86.317166585691197</v>
      </c>
      <c r="Y7" s="31"/>
      <c r="AA7" s="4" t="s">
        <v>4</v>
      </c>
      <c r="AB7" s="18">
        <f t="array" ref="AB7:AC9">LINEST(F5:F25,B5:B25,1,1)</f>
        <v>-49.933766233766221</v>
      </c>
      <c r="AC7" s="8">
        <v>9.9999999999999908E-2</v>
      </c>
      <c r="AD7" s="4" t="s">
        <v>7</v>
      </c>
    </row>
    <row r="8" spans="1:39" ht="15.6" x14ac:dyDescent="0.3">
      <c r="A8" s="2">
        <v>-14</v>
      </c>
      <c r="B8" s="8">
        <f t="shared" si="3"/>
        <v>-1.4E-2</v>
      </c>
      <c r="C8" s="2">
        <f t="shared" si="4"/>
        <v>1E-3</v>
      </c>
      <c r="D8" s="8">
        <v>2.5000000000000001E-2</v>
      </c>
      <c r="E8" s="2">
        <f t="shared" si="5"/>
        <v>1E-3</v>
      </c>
      <c r="F8" s="8">
        <v>0.78900000000000003</v>
      </c>
      <c r="G8" s="2">
        <v>1E-3</v>
      </c>
      <c r="H8" s="8">
        <f t="shared" si="0"/>
        <v>2.5122510822510824E-2</v>
      </c>
      <c r="I8" s="14">
        <f t="shared" si="6"/>
        <v>-1.2251082251082263E-4</v>
      </c>
      <c r="J8" s="8">
        <f t="shared" si="1"/>
        <v>0.79907272727272693</v>
      </c>
      <c r="K8" s="9">
        <f t="shared" si="2"/>
        <v>-1.00727272727269E-2</v>
      </c>
      <c r="M8" s="4" t="s">
        <v>5</v>
      </c>
      <c r="N8" s="7">
        <v>1.6430343189911434E-2</v>
      </c>
      <c r="O8" s="2">
        <v>1.9898133750751468E-4</v>
      </c>
      <c r="P8" s="4" t="s">
        <v>8</v>
      </c>
      <c r="R8" s="3" t="s">
        <v>24</v>
      </c>
      <c r="S8" s="8">
        <f>SQRT((N7/((R3*P3)^2)*P3*R4)^2 + (N7/((R3*P3)^2)*R3*P4)^2 + (P3*R3/((P3*R3)^2)*N8)^2 )*T3</f>
        <v>2.1025736082747552E-3</v>
      </c>
      <c r="T8" s="3" t="s">
        <v>53</v>
      </c>
      <c r="U8" s="15">
        <f>ABS((S8/(S7*S7*U6)))</f>
        <v>5.9798952941493773E+17</v>
      </c>
      <c r="AA8" s="4" t="s">
        <v>5</v>
      </c>
      <c r="AB8" s="18">
        <v>0.3146700338554142</v>
      </c>
      <c r="AC8" s="8">
        <v>3.8108433577048579E-3</v>
      </c>
      <c r="AD8" s="4" t="s">
        <v>8</v>
      </c>
    </row>
    <row r="9" spans="1:39" ht="16.2" x14ac:dyDescent="0.3">
      <c r="A9" s="2">
        <v>-12</v>
      </c>
      <c r="B9" s="8">
        <f t="shared" si="3"/>
        <v>-1.2E-2</v>
      </c>
      <c r="C9" s="2">
        <f t="shared" si="4"/>
        <v>1E-3</v>
      </c>
      <c r="D9" s="8">
        <v>2.1999999999999999E-2</v>
      </c>
      <c r="E9" s="2">
        <f t="shared" si="5"/>
        <v>1E-3</v>
      </c>
      <c r="F9" s="8">
        <v>0.70699999999999996</v>
      </c>
      <c r="G9" s="2">
        <v>1E-3</v>
      </c>
      <c r="H9" s="8">
        <f t="shared" si="0"/>
        <v>2.1690043290043291E-2</v>
      </c>
      <c r="I9" s="14">
        <f t="shared" si="6"/>
        <v>3.0995670995670813E-4</v>
      </c>
      <c r="J9" s="8">
        <f t="shared" si="1"/>
        <v>0.6992051948051945</v>
      </c>
      <c r="K9" s="9">
        <f t="shared" si="2"/>
        <v>7.7948051948054653E-3</v>
      </c>
      <c r="M9" s="4" t="s">
        <v>6</v>
      </c>
      <c r="N9" s="8">
        <v>0.99826164539909801</v>
      </c>
      <c r="O9" s="9">
        <v>9.1184704101174156E-4</v>
      </c>
      <c r="P9" s="4" t="s">
        <v>9</v>
      </c>
      <c r="R9" s="3" t="s">
        <v>25</v>
      </c>
      <c r="S9" s="5">
        <f>S8/S7</f>
        <v>-1.4193110716200627E-2</v>
      </c>
      <c r="T9" s="3" t="s">
        <v>25</v>
      </c>
      <c r="U9" s="5">
        <f>U8/U7</f>
        <v>1.4193110716200625E-2</v>
      </c>
      <c r="AA9" s="4" t="s">
        <v>6</v>
      </c>
      <c r="AB9" s="9">
        <v>0.99924604024774111</v>
      </c>
      <c r="AC9" s="7">
        <v>1.7463478148302188E-2</v>
      </c>
      <c r="AD9" s="4" t="s">
        <v>9</v>
      </c>
    </row>
    <row r="10" spans="1:39" x14ac:dyDescent="0.3">
      <c r="A10" s="2">
        <v>-10</v>
      </c>
      <c r="B10" s="8">
        <f t="shared" si="3"/>
        <v>-0.01</v>
      </c>
      <c r="C10" s="2">
        <f t="shared" si="4"/>
        <v>1E-3</v>
      </c>
      <c r="D10" s="8">
        <v>1.7999999999999999E-2</v>
      </c>
      <c r="E10" s="2">
        <f t="shared" si="5"/>
        <v>1E-3</v>
      </c>
      <c r="F10" s="8">
        <v>0.61499999999999999</v>
      </c>
      <c r="G10" s="2">
        <v>1E-3</v>
      </c>
      <c r="H10" s="8">
        <f t="shared" si="0"/>
        <v>1.8257575757575757E-2</v>
      </c>
      <c r="I10" s="14">
        <f t="shared" si="6"/>
        <v>-2.5757575757575854E-4</v>
      </c>
      <c r="J10" s="8">
        <f t="shared" si="1"/>
        <v>0.59933766233766217</v>
      </c>
      <c r="K10" s="9">
        <f t="shared" si="2"/>
        <v>1.5662337662337822E-2</v>
      </c>
    </row>
    <row r="11" spans="1:39" x14ac:dyDescent="0.3">
      <c r="A11" s="2">
        <v>-8</v>
      </c>
      <c r="B11" s="8">
        <f t="shared" si="3"/>
        <v>-8.0000000000000002E-3</v>
      </c>
      <c r="C11" s="2">
        <f t="shared" si="4"/>
        <v>1E-3</v>
      </c>
      <c r="D11" s="8">
        <v>1.4E-2</v>
      </c>
      <c r="E11" s="2">
        <f t="shared" si="5"/>
        <v>1E-3</v>
      </c>
      <c r="F11" s="8">
        <v>0.502</v>
      </c>
      <c r="G11" s="2">
        <v>1E-3</v>
      </c>
      <c r="H11" s="8">
        <f t="shared" si="0"/>
        <v>1.4825108225108225E-2</v>
      </c>
      <c r="I11" s="14">
        <f t="shared" si="6"/>
        <v>-8.2510822510822521E-4</v>
      </c>
      <c r="J11" s="8">
        <f t="shared" si="1"/>
        <v>0.49947012987012968</v>
      </c>
      <c r="K11" s="9">
        <f t="shared" si="2"/>
        <v>2.5298701298703263E-3</v>
      </c>
    </row>
    <row r="12" spans="1:39" x14ac:dyDescent="0.3">
      <c r="A12" s="2">
        <v>-6</v>
      </c>
      <c r="B12" s="8">
        <f t="shared" si="3"/>
        <v>-6.0000000000000001E-3</v>
      </c>
      <c r="C12" s="2">
        <f t="shared" si="4"/>
        <v>1E-3</v>
      </c>
      <c r="D12" s="8">
        <v>0.01</v>
      </c>
      <c r="E12" s="2">
        <f t="shared" si="5"/>
        <v>1E-3</v>
      </c>
      <c r="F12" s="8">
        <v>0.40300000000000002</v>
      </c>
      <c r="G12" s="2">
        <v>1E-3</v>
      </c>
      <c r="H12" s="8">
        <f t="shared" si="0"/>
        <v>1.1392640692640694E-2</v>
      </c>
      <c r="I12" s="14">
        <f t="shared" si="6"/>
        <v>-1.3926406926406936E-3</v>
      </c>
      <c r="J12" s="8">
        <f t="shared" si="1"/>
        <v>0.39960259740259724</v>
      </c>
      <c r="K12" s="9">
        <f t="shared" si="2"/>
        <v>3.3974025974027877E-3</v>
      </c>
    </row>
    <row r="13" spans="1:39" x14ac:dyDescent="0.3">
      <c r="A13" s="2">
        <v>-4</v>
      </c>
      <c r="B13" s="8">
        <f t="shared" si="3"/>
        <v>-4.0000000000000001E-3</v>
      </c>
      <c r="C13" s="2">
        <f t="shared" si="4"/>
        <v>1E-3</v>
      </c>
      <c r="D13" s="8">
        <v>7.0000000000000001E-3</v>
      </c>
      <c r="E13" s="2">
        <f t="shared" si="5"/>
        <v>1E-3</v>
      </c>
      <c r="F13" s="8">
        <v>0.32400000000000001</v>
      </c>
      <c r="G13" s="2">
        <v>1E-3</v>
      </c>
      <c r="H13" s="8">
        <f t="shared" si="0"/>
        <v>7.9601731601731604E-3</v>
      </c>
      <c r="I13" s="14">
        <f t="shared" si="6"/>
        <v>-9.6017316017316025E-4</v>
      </c>
      <c r="J13" s="8">
        <f t="shared" si="1"/>
        <v>0.2997350649350648</v>
      </c>
      <c r="K13" s="9">
        <f t="shared" si="2"/>
        <v>2.4264935064935211E-2</v>
      </c>
    </row>
    <row r="14" spans="1:39" x14ac:dyDescent="0.3">
      <c r="A14" s="2">
        <v>-2</v>
      </c>
      <c r="B14" s="8">
        <f t="shared" si="3"/>
        <v>-2E-3</v>
      </c>
      <c r="C14" s="2">
        <f t="shared" si="4"/>
        <v>1E-3</v>
      </c>
      <c r="D14" s="8">
        <v>3.0000000000000001E-3</v>
      </c>
      <c r="E14" s="2">
        <f t="shared" si="5"/>
        <v>1E-3</v>
      </c>
      <c r="F14" s="8">
        <v>0.21199999999999999</v>
      </c>
      <c r="G14" s="2">
        <v>1E-3</v>
      </c>
      <c r="H14" s="8">
        <f t="shared" si="0"/>
        <v>4.527705627705627E-3</v>
      </c>
      <c r="I14" s="14">
        <f t="shared" si="6"/>
        <v>-1.5277056277056269E-3</v>
      </c>
      <c r="J14" s="8">
        <f t="shared" si="1"/>
        <v>0.19986753246753236</v>
      </c>
      <c r="K14" s="9">
        <f t="shared" si="2"/>
        <v>1.2132467532467633E-2</v>
      </c>
    </row>
    <row r="15" spans="1:39" x14ac:dyDescent="0.3">
      <c r="A15" s="2">
        <v>0</v>
      </c>
      <c r="B15" s="8">
        <f t="shared" si="3"/>
        <v>0</v>
      </c>
      <c r="C15" s="2">
        <f t="shared" si="4"/>
        <v>1E-3</v>
      </c>
      <c r="D15" s="8">
        <v>0</v>
      </c>
      <c r="E15" s="2">
        <f t="shared" si="5"/>
        <v>1E-3</v>
      </c>
      <c r="F15" s="8">
        <v>0.128</v>
      </c>
      <c r="G15" s="2">
        <v>1E-3</v>
      </c>
      <c r="H15" s="8">
        <f t="shared" si="0"/>
        <v>1.0952380952380947E-3</v>
      </c>
      <c r="I15" s="14">
        <f t="shared" si="6"/>
        <v>-1.0952380952380947E-3</v>
      </c>
      <c r="J15" s="8">
        <f t="shared" si="1"/>
        <v>9.9999999999999908E-2</v>
      </c>
      <c r="K15" s="9">
        <f t="shared" si="2"/>
        <v>2.8000000000000094E-2</v>
      </c>
    </row>
    <row r="16" spans="1:39" x14ac:dyDescent="0.3">
      <c r="A16" s="2">
        <v>2</v>
      </c>
      <c r="B16" s="8">
        <f t="shared" si="3"/>
        <v>2E-3</v>
      </c>
      <c r="C16" s="2">
        <f t="shared" si="4"/>
        <v>1E-3</v>
      </c>
      <c r="D16" s="8">
        <v>-1E-3</v>
      </c>
      <c r="E16" s="2">
        <f t="shared" si="5"/>
        <v>1E-3</v>
      </c>
      <c r="F16" s="8">
        <v>-1.4E-2</v>
      </c>
      <c r="G16" s="2">
        <v>1E-3</v>
      </c>
      <c r="H16" s="8">
        <f t="shared" si="0"/>
        <v>-2.3372294372294381E-3</v>
      </c>
      <c r="I16" s="14">
        <f t="shared" si="6"/>
        <v>1.3372294372294381E-3</v>
      </c>
      <c r="J16" s="8">
        <f t="shared" si="1"/>
        <v>1.3246753246747012E-4</v>
      </c>
      <c r="K16" s="9">
        <f t="shared" si="2"/>
        <v>-1.413246753246747E-2</v>
      </c>
    </row>
    <row r="17" spans="1:11" x14ac:dyDescent="0.3">
      <c r="A17" s="2">
        <v>4</v>
      </c>
      <c r="B17" s="8">
        <f t="shared" si="3"/>
        <v>4.0000000000000001E-3</v>
      </c>
      <c r="C17" s="2">
        <f t="shared" si="4"/>
        <v>1E-3</v>
      </c>
      <c r="D17" s="8">
        <v>-5.0000000000000001E-3</v>
      </c>
      <c r="E17" s="2">
        <f t="shared" si="5"/>
        <v>1E-3</v>
      </c>
      <c r="F17" s="8">
        <v>-0.12</v>
      </c>
      <c r="G17" s="2">
        <v>1E-3</v>
      </c>
      <c r="H17" s="8">
        <f t="shared" si="0"/>
        <v>-5.7696969696969707E-3</v>
      </c>
      <c r="I17" s="14">
        <f t="shared" si="6"/>
        <v>7.6969696969697056E-4</v>
      </c>
      <c r="J17" s="8">
        <f t="shared" si="1"/>
        <v>-9.9735064935064968E-2</v>
      </c>
      <c r="K17" s="9">
        <f t="shared" si="2"/>
        <v>-2.0264935064935027E-2</v>
      </c>
    </row>
    <row r="18" spans="1:11" x14ac:dyDescent="0.3">
      <c r="A18" s="2">
        <v>6</v>
      </c>
      <c r="B18" s="8">
        <f t="shared" si="3"/>
        <v>6.0000000000000001E-3</v>
      </c>
      <c r="C18" s="2">
        <f t="shared" si="4"/>
        <v>1E-3</v>
      </c>
      <c r="D18" s="8">
        <v>-8.0000000000000002E-3</v>
      </c>
      <c r="E18" s="2">
        <f t="shared" si="5"/>
        <v>1E-3</v>
      </c>
      <c r="F18" s="8">
        <v>-0.2</v>
      </c>
      <c r="G18" s="2">
        <v>1E-3</v>
      </c>
      <c r="H18" s="8">
        <f t="shared" si="0"/>
        <v>-9.2021645021645032E-3</v>
      </c>
      <c r="I18" s="14">
        <f t="shared" si="6"/>
        <v>1.202164502164503E-3</v>
      </c>
      <c r="J18" s="8">
        <f t="shared" si="1"/>
        <v>-0.19960259740259739</v>
      </c>
      <c r="K18" s="9">
        <f t="shared" si="2"/>
        <v>-3.9740259740261852E-4</v>
      </c>
    </row>
    <row r="19" spans="1:11" x14ac:dyDescent="0.3">
      <c r="A19" s="2">
        <v>8</v>
      </c>
      <c r="B19" s="8">
        <f t="shared" si="3"/>
        <v>8.0000000000000002E-3</v>
      </c>
      <c r="C19" s="2">
        <f t="shared" si="4"/>
        <v>1E-3</v>
      </c>
      <c r="D19" s="8">
        <v>-1.2999999999999999E-2</v>
      </c>
      <c r="E19" s="2">
        <f t="shared" si="5"/>
        <v>1E-3</v>
      </c>
      <c r="F19" s="8">
        <v>-0.34499999999999997</v>
      </c>
      <c r="G19" s="2">
        <v>1E-3</v>
      </c>
      <c r="H19" s="8">
        <f t="shared" si="0"/>
        <v>-1.2634632034632035E-2</v>
      </c>
      <c r="I19" s="14">
        <f t="shared" si="6"/>
        <v>-3.6536796536796451E-4</v>
      </c>
      <c r="J19" s="8">
        <f t="shared" si="1"/>
        <v>-0.29947012987012983</v>
      </c>
      <c r="K19" s="9">
        <f t="shared" si="2"/>
        <v>-4.5529870129870142E-2</v>
      </c>
    </row>
    <row r="20" spans="1:11" x14ac:dyDescent="0.3">
      <c r="A20" s="2">
        <v>10</v>
      </c>
      <c r="B20" s="8">
        <f t="shared" si="3"/>
        <v>0.01</v>
      </c>
      <c r="C20" s="2">
        <f t="shared" si="4"/>
        <v>1E-3</v>
      </c>
      <c r="D20" s="8">
        <v>-1.4999999999999999E-2</v>
      </c>
      <c r="E20" s="2">
        <f t="shared" si="5"/>
        <v>1E-3</v>
      </c>
      <c r="F20" s="8">
        <v>-0.40500000000000003</v>
      </c>
      <c r="G20" s="2">
        <v>1E-3</v>
      </c>
      <c r="H20" s="8">
        <f t="shared" si="0"/>
        <v>-1.606709956709957E-2</v>
      </c>
      <c r="I20" s="14">
        <f t="shared" si="6"/>
        <v>1.0670995670995706E-3</v>
      </c>
      <c r="J20" s="8">
        <f t="shared" si="1"/>
        <v>-0.39933766233766232</v>
      </c>
      <c r="K20" s="9">
        <f t="shared" si="2"/>
        <v>-5.662337662337702E-3</v>
      </c>
    </row>
    <row r="21" spans="1:11" x14ac:dyDescent="0.3">
      <c r="A21" s="2">
        <v>12</v>
      </c>
      <c r="B21" s="8">
        <f t="shared" si="3"/>
        <v>1.2E-2</v>
      </c>
      <c r="C21" s="2">
        <f t="shared" si="4"/>
        <v>1E-3</v>
      </c>
      <c r="D21" s="8">
        <v>-1.9E-2</v>
      </c>
      <c r="E21" s="2">
        <f t="shared" si="5"/>
        <v>1E-3</v>
      </c>
      <c r="F21" s="8">
        <v>-0.504</v>
      </c>
      <c r="G21" s="2">
        <v>1E-3</v>
      </c>
      <c r="H21" s="8">
        <f t="shared" si="0"/>
        <v>-1.9499567099567103E-2</v>
      </c>
      <c r="I21" s="14">
        <f t="shared" si="6"/>
        <v>4.9956709956710393E-4</v>
      </c>
      <c r="J21" s="8">
        <f t="shared" si="1"/>
        <v>-0.49920519480519471</v>
      </c>
      <c r="K21" s="9">
        <f t="shared" si="2"/>
        <v>-4.7948051948052961E-3</v>
      </c>
    </row>
    <row r="22" spans="1:11" x14ac:dyDescent="0.3">
      <c r="A22" s="2">
        <v>14</v>
      </c>
      <c r="B22" s="8">
        <f t="shared" si="3"/>
        <v>1.4E-2</v>
      </c>
      <c r="C22" s="2">
        <f t="shared" si="4"/>
        <v>1E-3</v>
      </c>
      <c r="D22" s="8">
        <v>-2.3E-2</v>
      </c>
      <c r="E22" s="2">
        <f t="shared" si="5"/>
        <v>1E-3</v>
      </c>
      <c r="F22" s="8">
        <v>-0.60199999999999998</v>
      </c>
      <c r="G22" s="2">
        <v>1E-3</v>
      </c>
      <c r="H22" s="8">
        <f t="shared" si="0"/>
        <v>-2.2932034632034637E-2</v>
      </c>
      <c r="I22" s="14">
        <f>D22-H22</f>
        <v>-6.7965367965362733E-5</v>
      </c>
      <c r="J22" s="8">
        <f t="shared" si="1"/>
        <v>-0.5990727272727272</v>
      </c>
      <c r="K22" s="9">
        <f t="shared" si="2"/>
        <v>-2.9272727272727783E-3</v>
      </c>
    </row>
    <row r="23" spans="1:11" x14ac:dyDescent="0.3">
      <c r="A23" s="2">
        <v>16</v>
      </c>
      <c r="B23" s="8">
        <f t="shared" si="3"/>
        <v>1.6E-2</v>
      </c>
      <c r="C23" s="2">
        <f t="shared" si="4"/>
        <v>1E-3</v>
      </c>
      <c r="D23" s="8">
        <v>-2.7E-2</v>
      </c>
      <c r="E23" s="2">
        <f t="shared" si="5"/>
        <v>1E-3</v>
      </c>
      <c r="F23" s="8">
        <v>-0.70899999999999996</v>
      </c>
      <c r="G23" s="2">
        <v>1E-3</v>
      </c>
      <c r="H23" s="8">
        <f t="shared" si="0"/>
        <v>-2.6364502164502167E-2</v>
      </c>
      <c r="I23" s="14">
        <f t="shared" si="6"/>
        <v>-6.3549783549783287E-4</v>
      </c>
      <c r="J23" s="8">
        <f t="shared" si="1"/>
        <v>-0.69894025974025964</v>
      </c>
      <c r="K23" s="9">
        <f t="shared" si="2"/>
        <v>-1.0059740259740324E-2</v>
      </c>
    </row>
    <row r="24" spans="1:11" x14ac:dyDescent="0.3">
      <c r="A24" s="2">
        <v>18</v>
      </c>
      <c r="B24" s="8">
        <f t="shared" si="3"/>
        <v>1.8000000000000002E-2</v>
      </c>
      <c r="C24" s="2">
        <f t="shared" si="4"/>
        <v>1E-3</v>
      </c>
      <c r="D24" s="8">
        <v>-2.9000000000000001E-2</v>
      </c>
      <c r="E24" s="2">
        <f t="shared" si="5"/>
        <v>1E-3</v>
      </c>
      <c r="F24" s="8">
        <v>-0.77200000000000002</v>
      </c>
      <c r="G24" s="2">
        <v>1E-3</v>
      </c>
      <c r="H24" s="8">
        <f t="shared" si="0"/>
        <v>-2.9796969696969704E-2</v>
      </c>
      <c r="I24" s="14">
        <f t="shared" si="6"/>
        <v>7.9696969696970224E-4</v>
      </c>
      <c r="J24" s="8">
        <f t="shared" si="1"/>
        <v>-0.79880779220779219</v>
      </c>
      <c r="K24" s="9">
        <f t="shared" si="2"/>
        <v>2.6807792207792169E-2</v>
      </c>
    </row>
    <row r="25" spans="1:11" x14ac:dyDescent="0.3">
      <c r="A25" s="2">
        <v>20</v>
      </c>
      <c r="B25" s="8">
        <f t="shared" si="3"/>
        <v>0.02</v>
      </c>
      <c r="C25" s="2">
        <f t="shared" si="4"/>
        <v>1E-3</v>
      </c>
      <c r="D25" s="8">
        <v>-3.4000000000000002E-2</v>
      </c>
      <c r="E25" s="2">
        <f t="shared" si="5"/>
        <v>1E-3</v>
      </c>
      <c r="F25" s="8">
        <v>-0.88700000000000001</v>
      </c>
      <c r="G25" s="2">
        <v>1E-3</v>
      </c>
      <c r="H25" s="8">
        <f t="shared" si="0"/>
        <v>-3.3229437229437234E-2</v>
      </c>
      <c r="I25" s="14">
        <f t="shared" si="6"/>
        <v>-7.7056277056276878E-4</v>
      </c>
      <c r="J25" s="8">
        <f t="shared" si="1"/>
        <v>-0.89867532467532463</v>
      </c>
      <c r="K25" s="9">
        <f t="shared" si="2"/>
        <v>1.1675324675324616E-2</v>
      </c>
    </row>
    <row r="26" spans="1:11" x14ac:dyDescent="0.3">
      <c r="D26" s="22"/>
    </row>
    <row r="27" spans="1:11" x14ac:dyDescent="0.3">
      <c r="D27" s="22"/>
      <c r="F27" s="22"/>
    </row>
    <row r="28" spans="1:11" x14ac:dyDescent="0.3">
      <c r="D28" s="22"/>
      <c r="F28" s="22"/>
    </row>
    <row r="29" spans="1:11" x14ac:dyDescent="0.3">
      <c r="D29" s="22"/>
      <c r="F29" s="22"/>
    </row>
    <row r="30" spans="1:11" x14ac:dyDescent="0.3">
      <c r="D30" s="22"/>
      <c r="F30" s="22"/>
    </row>
    <row r="31" spans="1:11" x14ac:dyDescent="0.3">
      <c r="D31" s="22"/>
      <c r="F31" s="22"/>
    </row>
    <row r="32" spans="1:11" x14ac:dyDescent="0.3">
      <c r="D32" s="22"/>
      <c r="F32" s="22"/>
    </row>
    <row r="33" spans="4:31" x14ac:dyDescent="0.3">
      <c r="D33" s="22"/>
      <c r="F33" s="22"/>
    </row>
    <row r="34" spans="4:31" x14ac:dyDescent="0.3">
      <c r="D34" s="22"/>
      <c r="F34" s="22"/>
    </row>
    <row r="35" spans="4:31" x14ac:dyDescent="0.3">
      <c r="D35" s="22"/>
      <c r="F35" s="22"/>
    </row>
    <row r="36" spans="4:31" x14ac:dyDescent="0.3">
      <c r="D36" s="22"/>
      <c r="F36" s="22"/>
      <c r="AE36" s="1" t="s">
        <v>62</v>
      </c>
    </row>
    <row r="37" spans="4:31" x14ac:dyDescent="0.3">
      <c r="D37" s="22"/>
      <c r="F37" s="22"/>
    </row>
    <row r="38" spans="4:31" x14ac:dyDescent="0.3">
      <c r="D38" s="22"/>
      <c r="F38" s="22"/>
    </row>
    <row r="39" spans="4:31" x14ac:dyDescent="0.3">
      <c r="D39" s="22"/>
      <c r="F39" s="22"/>
    </row>
    <row r="40" spans="4:31" x14ac:dyDescent="0.3">
      <c r="D40" s="22"/>
      <c r="F40" s="22"/>
    </row>
    <row r="41" spans="4:31" x14ac:dyDescent="0.3">
      <c r="D41" s="22"/>
      <c r="F41" s="22"/>
    </row>
    <row r="42" spans="4:31" x14ac:dyDescent="0.3">
      <c r="D42" s="22"/>
      <c r="F42" s="22"/>
    </row>
    <row r="43" spans="4:31" x14ac:dyDescent="0.3">
      <c r="D43" s="22"/>
      <c r="F43" s="22"/>
    </row>
    <row r="44" spans="4:31" x14ac:dyDescent="0.3">
      <c r="D44" s="22"/>
      <c r="F44" s="22"/>
    </row>
    <row r="45" spans="4:31" x14ac:dyDescent="0.3">
      <c r="D45" s="22"/>
      <c r="F45" s="22"/>
    </row>
    <row r="46" spans="4:31" x14ac:dyDescent="0.3">
      <c r="D46" s="22"/>
      <c r="F46" s="22"/>
    </row>
    <row r="47" spans="4:31" x14ac:dyDescent="0.3">
      <c r="D47" s="22"/>
      <c r="F47" s="22"/>
    </row>
    <row r="48" spans="4:31" x14ac:dyDescent="0.3">
      <c r="D48" s="22"/>
    </row>
    <row r="49" spans="4:4" x14ac:dyDescent="0.3">
      <c r="D49" s="22"/>
    </row>
    <row r="50" spans="4:4" x14ac:dyDescent="0.3">
      <c r="D50" s="22"/>
    </row>
    <row r="51" spans="4:4" x14ac:dyDescent="0.3">
      <c r="D51" s="22"/>
    </row>
  </sheetData>
  <mergeCells count="12">
    <mergeCell ref="A1:AM2"/>
    <mergeCell ref="AA6:AD6"/>
    <mergeCell ref="A3:A4"/>
    <mergeCell ref="D3:D4"/>
    <mergeCell ref="F3:F4"/>
    <mergeCell ref="G3:G4"/>
    <mergeCell ref="E3:E4"/>
    <mergeCell ref="C3:C4"/>
    <mergeCell ref="H3:I3"/>
    <mergeCell ref="M6:P6"/>
    <mergeCell ref="J3:K3"/>
    <mergeCell ref="B3:B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B82E-07CD-4FA5-90BC-2985DEE818A5}">
  <dimension ref="A1:AN76"/>
  <sheetViews>
    <sheetView topLeftCell="F3" zoomScaleNormal="100" workbookViewId="0">
      <selection activeCell="Q4" sqref="Q4"/>
    </sheetView>
  </sheetViews>
  <sheetFormatPr defaultColWidth="8.88671875" defaultRowHeight="14.4" x14ac:dyDescent="0.3"/>
  <cols>
    <col min="1" max="9" width="8.88671875" style="1"/>
    <col min="10" max="10" width="9.109375" style="1" bestFit="1" customWidth="1"/>
    <col min="11" max="11" width="8.88671875" style="1"/>
    <col min="12" max="12" width="9.109375" style="1" bestFit="1" customWidth="1"/>
    <col min="13" max="21" width="8.88671875" style="1"/>
    <col min="22" max="22" width="13.88671875" style="1" bestFit="1" customWidth="1"/>
    <col min="23" max="16384" width="8.88671875" style="1"/>
  </cols>
  <sheetData>
    <row r="1" spans="1:40" ht="14.4" customHeight="1" x14ac:dyDescent="0.3">
      <c r="A1" s="23" t="s">
        <v>12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</row>
    <row r="2" spans="1:40" ht="14.4" customHeigh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</row>
    <row r="3" spans="1:40" ht="15.6" x14ac:dyDescent="0.3">
      <c r="A3" s="24" t="s">
        <v>20</v>
      </c>
      <c r="B3" s="24" t="s">
        <v>34</v>
      </c>
      <c r="C3" s="26" t="s">
        <v>32</v>
      </c>
      <c r="D3" s="26" t="s">
        <v>33</v>
      </c>
      <c r="E3" s="24" t="s">
        <v>15</v>
      </c>
      <c r="F3" s="24" t="s">
        <v>28</v>
      </c>
      <c r="G3" s="24" t="s">
        <v>27</v>
      </c>
      <c r="H3" s="24" t="s">
        <v>26</v>
      </c>
      <c r="I3" s="25" t="s">
        <v>35</v>
      </c>
      <c r="J3" s="25"/>
      <c r="K3" s="25" t="s">
        <v>36</v>
      </c>
      <c r="L3" s="25"/>
      <c r="N3" s="3" t="s">
        <v>30</v>
      </c>
      <c r="O3" s="2">
        <f>18*10^-3</f>
        <v>1.8000000000000002E-2</v>
      </c>
      <c r="P3" s="3" t="s">
        <v>41</v>
      </c>
      <c r="Q3" s="2">
        <v>0.01</v>
      </c>
      <c r="R3" s="3" t="s">
        <v>43</v>
      </c>
      <c r="S3" s="2">
        <f>(10*10^-3)*(20*10^-3)</f>
        <v>2.0000000000000001E-4</v>
      </c>
      <c r="T3" s="3" t="s">
        <v>18</v>
      </c>
      <c r="U3" s="2">
        <v>1E-3</v>
      </c>
      <c r="V3" s="3" t="s">
        <v>54</v>
      </c>
      <c r="W3" s="2">
        <v>0.01</v>
      </c>
    </row>
    <row r="4" spans="1:40" ht="15.6" x14ac:dyDescent="0.3">
      <c r="A4" s="24"/>
      <c r="B4" s="24"/>
      <c r="C4" s="27"/>
      <c r="D4" s="27"/>
      <c r="E4" s="24"/>
      <c r="F4" s="24"/>
      <c r="G4" s="24"/>
      <c r="H4" s="24"/>
      <c r="I4" s="3" t="s">
        <v>10</v>
      </c>
      <c r="J4" s="3" t="s">
        <v>11</v>
      </c>
      <c r="K4" s="3" t="s">
        <v>10</v>
      </c>
      <c r="L4" s="3" t="s">
        <v>11</v>
      </c>
      <c r="N4" s="3" t="s">
        <v>31</v>
      </c>
      <c r="O4" s="2">
        <v>1E-3</v>
      </c>
      <c r="P4" s="3" t="s">
        <v>42</v>
      </c>
      <c r="Q4" s="2">
        <v>0</v>
      </c>
      <c r="R4" s="3" t="s">
        <v>42</v>
      </c>
      <c r="S4" s="9">
        <v>0</v>
      </c>
      <c r="T4" s="3" t="s">
        <v>23</v>
      </c>
      <c r="U4" s="8">
        <v>0</v>
      </c>
      <c r="V4" s="3" t="s">
        <v>55</v>
      </c>
      <c r="W4" s="7">
        <v>0</v>
      </c>
    </row>
    <row r="5" spans="1:40" x14ac:dyDescent="0.3">
      <c r="A5" s="7">
        <v>0.06</v>
      </c>
      <c r="B5" s="2">
        <v>0.01</v>
      </c>
      <c r="C5" s="8">
        <f>A5*'Calibração - FINAL!!!'!M$6+'Calibração - FINAL!!!'!N$6</f>
        <v>2.0364959477209857E-2</v>
      </c>
      <c r="D5" s="8">
        <f>SQRT((A5*'Calibração - FINAL!!!'!M$7)^2 + ('Calibração - FINAL!!!'!N$7)^2 + ('Calibração - FINAL!!!'!M$6*B5)^2)</f>
        <v>2.3297274731749642E-3</v>
      </c>
      <c r="E5" s="8">
        <v>-2E-3</v>
      </c>
      <c r="F5" s="2">
        <v>1E-3</v>
      </c>
      <c r="G5" s="8">
        <v>-0.80100000000000005</v>
      </c>
      <c r="H5" s="2">
        <v>1E-3</v>
      </c>
      <c r="I5" s="8">
        <f t="shared" ref="I5:I36" si="0">C5*O$7+P$7</f>
        <v>-1.8168389541663001E-3</v>
      </c>
      <c r="J5" s="14">
        <f>E5-I5</f>
        <v>-1.8316104583369994E-4</v>
      </c>
      <c r="K5" s="8">
        <f t="shared" ref="K5:K36" si="1">C5*Y$7+Z$7</f>
        <v>-0.79848256943821583</v>
      </c>
      <c r="L5" s="14">
        <f t="shared" ref="L5:L36" si="2">G5-K5</f>
        <v>-2.5174305617842174E-3</v>
      </c>
    </row>
    <row r="6" spans="1:40" x14ac:dyDescent="0.3">
      <c r="A6" s="7">
        <v>0.11</v>
      </c>
      <c r="B6" s="2">
        <v>0.01</v>
      </c>
      <c r="C6" s="8">
        <f>A6*'Calibração - FINAL!!!'!M$6+'Calibração - FINAL!!!'!N$6</f>
        <v>3.160637761104676E-2</v>
      </c>
      <c r="D6" s="8">
        <f>SQRT((A6*'Calibração - FINAL!!!'!M$7)^2 + ('Calibração - FINAL!!!'!N$7)^2 + ('Calibração - FINAL!!!'!M$6*B6)^2)</f>
        <v>2.3305818865922436E-3</v>
      </c>
      <c r="E6" s="8">
        <v>-3.0000000000000001E-3</v>
      </c>
      <c r="F6" s="2">
        <v>1E-3</v>
      </c>
      <c r="G6" s="8">
        <v>-0.80100000000000005</v>
      </c>
      <c r="H6" s="2">
        <v>1E-3</v>
      </c>
      <c r="I6" s="8">
        <f t="shared" si="0"/>
        <v>-3.2569064490088869E-3</v>
      </c>
      <c r="J6" s="14">
        <f t="shared" ref="J6:J36" si="3">E6-I6</f>
        <v>2.5690644900888682E-4</v>
      </c>
      <c r="K6" s="8">
        <f t="shared" si="1"/>
        <v>-0.79898248348132883</v>
      </c>
      <c r="L6" s="14">
        <f t="shared" si="2"/>
        <v>-2.0175165186712141E-3</v>
      </c>
      <c r="N6" s="24" t="s">
        <v>3</v>
      </c>
      <c r="O6" s="24"/>
      <c r="P6" s="24"/>
      <c r="Q6" s="24"/>
      <c r="U6" s="3" t="s">
        <v>49</v>
      </c>
      <c r="V6" s="2">
        <f>-1.60217663*10^-19</f>
        <v>-1.6021766299999999E-19</v>
      </c>
      <c r="X6" s="24" t="s">
        <v>3</v>
      </c>
      <c r="Y6" s="24"/>
      <c r="Z6" s="24"/>
      <c r="AA6" s="24"/>
    </row>
    <row r="7" spans="1:40" ht="15.6" x14ac:dyDescent="0.3">
      <c r="A7" s="7">
        <v>0.17</v>
      </c>
      <c r="B7" s="2">
        <v>0.01</v>
      </c>
      <c r="C7" s="8">
        <f>A7*'Calibração - FINAL!!!'!M$6+'Calibração - FINAL!!!'!N$6</f>
        <v>4.5096079371651041E-2</v>
      </c>
      <c r="D7" s="8">
        <f>SQRT((A7*'Calibração - FINAL!!!'!M$7)^2 + ('Calibração - FINAL!!!'!N$7)^2 + ('Calibração - FINAL!!!'!M$6*B7)^2)</f>
        <v>2.3322696888794041E-3</v>
      </c>
      <c r="E7" s="8">
        <v>-5.0000000000000001E-3</v>
      </c>
      <c r="F7" s="2">
        <v>1E-3</v>
      </c>
      <c r="G7" s="8">
        <v>-0.8</v>
      </c>
      <c r="H7" s="2">
        <v>1E-3</v>
      </c>
      <c r="I7" s="8">
        <f t="shared" si="0"/>
        <v>-4.9849874428199905E-3</v>
      </c>
      <c r="J7" s="14">
        <f t="shared" si="3"/>
        <v>-1.5012557180009607E-5</v>
      </c>
      <c r="K7" s="8">
        <f t="shared" si="1"/>
        <v>-0.79958238033306439</v>
      </c>
      <c r="L7" s="14">
        <f t="shared" si="2"/>
        <v>-4.1761966693565356E-4</v>
      </c>
      <c r="N7" s="4" t="s">
        <v>4</v>
      </c>
      <c r="O7" s="9">
        <f t="array" ref="O7:P9">LINEST(E5:E36,C5:C36,1,1)</f>
        <v>-0.12810372122961547</v>
      </c>
      <c r="P7" s="9">
        <v>7.9198813755460701E-4</v>
      </c>
      <c r="Q7" s="4" t="s">
        <v>7</v>
      </c>
      <c r="S7" s="3" t="s">
        <v>19</v>
      </c>
      <c r="T7" s="8">
        <f>S3/(Q3*O3)*O7</f>
        <v>-0.14233746803290609</v>
      </c>
      <c r="U7" s="3" t="s">
        <v>50</v>
      </c>
      <c r="V7" s="13">
        <f>1/(T7*V6)</f>
        <v>4.3850078101715304E+19</v>
      </c>
      <c r="X7" s="4" t="s">
        <v>4</v>
      </c>
      <c r="Y7" s="8">
        <f t="array" ref="Y7:Z9">LINEST(G5:G36,C5:C36,1,1)</f>
        <v>-4.4470727550666514E-2</v>
      </c>
      <c r="Z7" s="9">
        <v>-0.79757692487372445</v>
      </c>
      <c r="AA7" s="4" t="s">
        <v>7</v>
      </c>
    </row>
    <row r="8" spans="1:40" ht="15.6" x14ac:dyDescent="0.3">
      <c r="A8" s="7">
        <v>0.21</v>
      </c>
      <c r="B8" s="2">
        <v>0.01</v>
      </c>
      <c r="C8" s="8">
        <f>A8*'Calibração - FINAL!!!'!M$6+'Calibração - FINAL!!!'!N$6</f>
        <v>5.4089213878720552E-2</v>
      </c>
      <c r="D8" s="8">
        <f>SQRT((A8*'Calibração - FINAL!!!'!M$7)^2 + ('Calibração - FINAL!!!'!N$7)^2 + ('Calibração - FINAL!!!'!M$6*B8)^2)</f>
        <v>2.3337956963108497E-3</v>
      </c>
      <c r="E8" s="8">
        <v>-6.0000000000000001E-3</v>
      </c>
      <c r="F8" s="2">
        <v>1E-3</v>
      </c>
      <c r="G8" s="8">
        <v>-0.80100000000000005</v>
      </c>
      <c r="H8" s="2">
        <v>1E-3</v>
      </c>
      <c r="I8" s="8">
        <f t="shared" si="0"/>
        <v>-6.1370414386940587E-3</v>
      </c>
      <c r="J8" s="14">
        <f t="shared" si="3"/>
        <v>1.3704143869405858E-4</v>
      </c>
      <c r="K8" s="8">
        <f t="shared" si="1"/>
        <v>-0.79998231156755473</v>
      </c>
      <c r="L8" s="14">
        <f t="shared" si="2"/>
        <v>-1.0176884324453184E-3</v>
      </c>
      <c r="N8" s="4" t="s">
        <v>5</v>
      </c>
      <c r="O8" s="9">
        <v>5.508991753752267E-4</v>
      </c>
      <c r="P8" s="9">
        <v>1.204254853525332E-4</v>
      </c>
      <c r="Q8" s="4" t="s">
        <v>8</v>
      </c>
      <c r="S8" s="3" t="s">
        <v>24</v>
      </c>
      <c r="T8" s="8">
        <f>SQRT((O7/((Q3*O3)^2)*O3*Q4)^2 + (O7/((Q3*O3)^2)*Q3*O4)^2 + (O3*Q3/((O3*Q3)^2)*O8)^2 )*S3</f>
        <v>7.9312926815612497E-3</v>
      </c>
      <c r="U8" s="3" t="s">
        <v>53</v>
      </c>
      <c r="V8" s="12">
        <f>ABS((T8/(T7*T7*V6)))</f>
        <v>2.4434030500923407E+18</v>
      </c>
      <c r="X8" s="4" t="s">
        <v>5</v>
      </c>
      <c r="Y8" s="8">
        <v>1.8709503525624739E-3</v>
      </c>
      <c r="Z8" s="9">
        <v>4.0898609827173278E-4</v>
      </c>
      <c r="AA8" s="4" t="s">
        <v>8</v>
      </c>
    </row>
    <row r="9" spans="1:40" ht="16.2" x14ac:dyDescent="0.3">
      <c r="A9" s="7">
        <v>0.25</v>
      </c>
      <c r="B9" s="2">
        <v>0.01</v>
      </c>
      <c r="C9" s="8">
        <f>A9*'Calibração - FINAL!!!'!M$6+'Calibração - FINAL!!!'!N$6</f>
        <v>6.3082348385790077E-2</v>
      </c>
      <c r="D9" s="8">
        <f>SQRT((A9*'Calibração - FINAL!!!'!M$7)^2 + ('Calibração - FINAL!!!'!N$7)^2 + ('Calibração - FINAL!!!'!M$6*B9)^2)</f>
        <v>2.3356416344921522E-3</v>
      </c>
      <c r="E9" s="8">
        <v>-7.0000000000000001E-3</v>
      </c>
      <c r="F9" s="2">
        <v>1E-3</v>
      </c>
      <c r="G9" s="8">
        <v>-0.80100000000000005</v>
      </c>
      <c r="H9" s="2">
        <v>1E-3</v>
      </c>
      <c r="I9" s="8">
        <f t="shared" si="0"/>
        <v>-7.2890954345681287E-3</v>
      </c>
      <c r="J9" s="14">
        <f t="shared" si="3"/>
        <v>2.8909543456812851E-4</v>
      </c>
      <c r="K9" s="8">
        <f t="shared" si="1"/>
        <v>-0.80038224280204517</v>
      </c>
      <c r="L9" s="14">
        <f t="shared" si="2"/>
        <v>-6.1775719795487127E-4</v>
      </c>
      <c r="N9" s="4" t="s">
        <v>6</v>
      </c>
      <c r="O9" s="9">
        <v>0.99944550054282377</v>
      </c>
      <c r="P9" s="9">
        <v>3.2034415401936217E-4</v>
      </c>
      <c r="Q9" s="4" t="s">
        <v>9</v>
      </c>
      <c r="S9" s="3" t="s">
        <v>25</v>
      </c>
      <c r="T9" s="6">
        <f>T8/T7</f>
        <v>-5.5721749102124428E-2</v>
      </c>
      <c r="U9" s="3" t="s">
        <v>25</v>
      </c>
      <c r="V9" s="6">
        <f>V8/V7</f>
        <v>5.5721749102124428E-2</v>
      </c>
      <c r="X9" s="4" t="s">
        <v>6</v>
      </c>
      <c r="Y9" s="7">
        <v>0.94957713035911762</v>
      </c>
      <c r="Z9" s="8">
        <v>1.0879450082596821E-3</v>
      </c>
      <c r="AA9" s="4" t="s">
        <v>9</v>
      </c>
    </row>
    <row r="10" spans="1:40" x14ac:dyDescent="0.3">
      <c r="A10" s="7">
        <v>0.3</v>
      </c>
      <c r="B10" s="2">
        <v>0.01</v>
      </c>
      <c r="C10" s="8">
        <f>A10*'Calibração - FINAL!!!'!M$6+'Calibração - FINAL!!!'!N$6</f>
        <v>7.432376651962698E-2</v>
      </c>
      <c r="D10" s="8">
        <f>SQRT((A10*'Calibração - FINAL!!!'!M$7)^2 + ('Calibração - FINAL!!!'!N$7)^2 + ('Calibração - FINAL!!!'!M$6*B10)^2)</f>
        <v>2.3383977930808942E-3</v>
      </c>
      <c r="E10" s="8">
        <v>-8.0000000000000002E-3</v>
      </c>
      <c r="F10" s="2">
        <v>1E-3</v>
      </c>
      <c r="G10" s="8">
        <v>-0.80100000000000005</v>
      </c>
      <c r="H10" s="2">
        <v>1E-3</v>
      </c>
      <c r="I10" s="8">
        <f t="shared" si="0"/>
        <v>-8.7291629294107154E-3</v>
      </c>
      <c r="J10" s="14">
        <f t="shared" si="3"/>
        <v>7.2916292941071527E-4</v>
      </c>
      <c r="K10" s="8">
        <f t="shared" si="1"/>
        <v>-0.80088215684515818</v>
      </c>
      <c r="L10" s="14">
        <f t="shared" si="2"/>
        <v>-1.1784315484186791E-4</v>
      </c>
    </row>
    <row r="11" spans="1:40" x14ac:dyDescent="0.3">
      <c r="A11" s="7">
        <v>0.36</v>
      </c>
      <c r="B11" s="2">
        <v>0.01</v>
      </c>
      <c r="C11" s="8">
        <f>A11*'Calibração - FINAL!!!'!M$6+'Calibração - FINAL!!!'!N$6</f>
        <v>8.781346828023126E-2</v>
      </c>
      <c r="D11" s="8">
        <f>SQRT((A11*'Calibração - FINAL!!!'!M$7)^2 + ('Calibração - FINAL!!!'!N$7)^2 + ('Calibração - FINAL!!!'!M$6*B11)^2)</f>
        <v>2.3423609640530391E-3</v>
      </c>
      <c r="E11" s="8">
        <v>-1.0999999999999999E-2</v>
      </c>
      <c r="F11" s="2">
        <v>1E-3</v>
      </c>
      <c r="G11" s="8">
        <v>-0.80100000000000005</v>
      </c>
      <c r="H11" s="2">
        <v>1E-3</v>
      </c>
      <c r="I11" s="8">
        <f t="shared" si="0"/>
        <v>-1.0457243923221818E-2</v>
      </c>
      <c r="J11" s="14">
        <f t="shared" si="3"/>
        <v>-5.4275607677818118E-4</v>
      </c>
      <c r="K11" s="8">
        <f t="shared" si="1"/>
        <v>-0.80148205369689374</v>
      </c>
      <c r="L11" s="14">
        <f t="shared" si="2"/>
        <v>4.8205369689369171E-4</v>
      </c>
    </row>
    <row r="12" spans="1:40" x14ac:dyDescent="0.3">
      <c r="A12" s="7">
        <v>0.41</v>
      </c>
      <c r="B12" s="2">
        <v>0.01</v>
      </c>
      <c r="C12" s="8">
        <f>A12*'Calibração - FINAL!!!'!M$6+'Calibração - FINAL!!!'!N$6</f>
        <v>9.905488641406815E-2</v>
      </c>
      <c r="D12" s="8">
        <f>SQRT((A12*'Calibração - FINAL!!!'!M$7)^2 + ('Calibração - FINAL!!!'!N$7)^2 + ('Calibração - FINAL!!!'!M$6*B12)^2)</f>
        <v>2.3462076287909545E-3</v>
      </c>
      <c r="E12" s="8">
        <v>-1.2E-2</v>
      </c>
      <c r="F12" s="2">
        <v>1E-3</v>
      </c>
      <c r="G12" s="8">
        <v>-0.80200000000000005</v>
      </c>
      <c r="H12" s="2">
        <v>1E-3</v>
      </c>
      <c r="I12" s="8">
        <f t="shared" si="0"/>
        <v>-1.1897311418064403E-2</v>
      </c>
      <c r="J12" s="14">
        <f t="shared" si="3"/>
        <v>-1.0268858193559702E-4</v>
      </c>
      <c r="K12" s="8">
        <f t="shared" si="1"/>
        <v>-0.80198196774000674</v>
      </c>
      <c r="L12" s="14">
        <f t="shared" si="2"/>
        <v>-1.8032259993305821E-5</v>
      </c>
    </row>
    <row r="13" spans="1:40" x14ac:dyDescent="0.3">
      <c r="A13" s="7">
        <v>0.45</v>
      </c>
      <c r="B13" s="2">
        <v>0.01</v>
      </c>
      <c r="C13" s="8">
        <f>A13*'Calibração - FINAL!!!'!M$6+'Calibração - FINAL!!!'!N$6</f>
        <v>0.10804802092113767</v>
      </c>
      <c r="D13" s="8">
        <f>SQRT((A13*'Calibração - FINAL!!!'!M$7)^2 + ('Calibração - FINAL!!!'!N$7)^2 + ('Calibração - FINAL!!!'!M$6*B13)^2)</f>
        <v>2.3496393214820425E-3</v>
      </c>
      <c r="E13" s="8">
        <v>-1.2999999999999999E-2</v>
      </c>
      <c r="F13" s="2">
        <v>1E-3</v>
      </c>
      <c r="G13" s="8">
        <v>-0.80200000000000005</v>
      </c>
      <c r="H13" s="2">
        <v>1E-3</v>
      </c>
      <c r="I13" s="8">
        <f t="shared" si="0"/>
        <v>-1.3049365413938474E-2</v>
      </c>
      <c r="J13" s="14">
        <f t="shared" si="3"/>
        <v>4.9365413938474642E-5</v>
      </c>
      <c r="K13" s="8">
        <f t="shared" si="1"/>
        <v>-0.80238189897449708</v>
      </c>
      <c r="L13" s="14">
        <f t="shared" si="2"/>
        <v>3.8189897449703025E-4</v>
      </c>
    </row>
    <row r="14" spans="1:40" x14ac:dyDescent="0.3">
      <c r="A14" s="7">
        <v>0.51</v>
      </c>
      <c r="B14" s="2">
        <v>0.01</v>
      </c>
      <c r="C14" s="8">
        <f>A14*'Calibração - FINAL!!!'!M$6+'Calibração - FINAL!!!'!N$6</f>
        <v>0.12153772268174196</v>
      </c>
      <c r="D14" s="8">
        <f>SQRT((A14*'Calibração - FINAL!!!'!M$7)^2 + ('Calibração - FINAL!!!'!N$7)^2 + ('Calibração - FINAL!!!'!M$6*B14)^2)</f>
        <v>2.3553742166941374E-3</v>
      </c>
      <c r="E14" s="8">
        <v>-1.4999999999999999E-2</v>
      </c>
      <c r="F14" s="2">
        <v>1E-3</v>
      </c>
      <c r="G14" s="8">
        <v>-0.80300000000000005</v>
      </c>
      <c r="H14" s="2">
        <v>1E-3</v>
      </c>
      <c r="I14" s="8">
        <f t="shared" si="0"/>
        <v>-1.4777446407749577E-2</v>
      </c>
      <c r="J14" s="14">
        <f t="shared" si="3"/>
        <v>-2.2255359225042265E-4</v>
      </c>
      <c r="K14" s="8">
        <f t="shared" si="1"/>
        <v>-0.80298179582623264</v>
      </c>
      <c r="L14" s="14">
        <f t="shared" si="2"/>
        <v>-1.8204173767411014E-5</v>
      </c>
    </row>
    <row r="15" spans="1:40" x14ac:dyDescent="0.3">
      <c r="A15" s="7">
        <v>0.54</v>
      </c>
      <c r="B15" s="2">
        <v>0.01</v>
      </c>
      <c r="C15" s="8">
        <f>A15*'Calibração - FINAL!!!'!M$6+'Calibração - FINAL!!!'!N$6</f>
        <v>0.12828257356204409</v>
      </c>
      <c r="D15" s="8">
        <f>SQRT((A15*'Calibração - FINAL!!!'!M$7)^2 + ('Calibração - FINAL!!!'!N$7)^2 + ('Calibração - FINAL!!!'!M$6*B15)^2)</f>
        <v>2.3585045892113164E-3</v>
      </c>
      <c r="E15" s="8">
        <v>-1.6E-2</v>
      </c>
      <c r="F15" s="2">
        <v>1E-3</v>
      </c>
      <c r="G15" s="8">
        <v>-0.80300000000000005</v>
      </c>
      <c r="H15" s="2">
        <v>1E-3</v>
      </c>
      <c r="I15" s="8">
        <f t="shared" si="0"/>
        <v>-1.5641486904655128E-2</v>
      </c>
      <c r="J15" s="14">
        <f t="shared" si="3"/>
        <v>-3.5851309534487216E-4</v>
      </c>
      <c r="K15" s="8">
        <f t="shared" si="1"/>
        <v>-0.80328174425210042</v>
      </c>
      <c r="L15" s="14">
        <f t="shared" si="2"/>
        <v>2.817442521003688E-4</v>
      </c>
    </row>
    <row r="16" spans="1:40" x14ac:dyDescent="0.3">
      <c r="A16" s="7">
        <v>0.61</v>
      </c>
      <c r="B16" s="2">
        <v>0.01</v>
      </c>
      <c r="C16" s="8">
        <f>A16*'Calibração - FINAL!!!'!M$6+'Calibração - FINAL!!!'!N$6</f>
        <v>0.14402055894941576</v>
      </c>
      <c r="D16" s="8">
        <f>SQRT((A16*'Calibração - FINAL!!!'!M$7)^2 + ('Calibração - FINAL!!!'!N$7)^2 + ('Calibração - FINAL!!!'!M$6*B16)^2)</f>
        <v>2.3664856174700614E-3</v>
      </c>
      <c r="E16" s="8">
        <v>-1.7999999999999999E-2</v>
      </c>
      <c r="F16" s="2">
        <v>1E-3</v>
      </c>
      <c r="G16" s="8">
        <v>-0.80300000000000005</v>
      </c>
      <c r="H16" s="2">
        <v>1E-3</v>
      </c>
      <c r="I16" s="8">
        <f t="shared" si="0"/>
        <v>-1.765758139743475E-2</v>
      </c>
      <c r="J16" s="14">
        <f t="shared" si="3"/>
        <v>-3.4241860256524828E-4</v>
      </c>
      <c r="K16" s="8">
        <f t="shared" si="1"/>
        <v>-0.80398162391245864</v>
      </c>
      <c r="L16" s="14">
        <f t="shared" si="2"/>
        <v>9.816239124585957E-4</v>
      </c>
    </row>
    <row r="17" spans="1:12" x14ac:dyDescent="0.3">
      <c r="A17" s="7">
        <v>0.65</v>
      </c>
      <c r="B17" s="2">
        <v>0.01</v>
      </c>
      <c r="C17" s="8">
        <f>A17*'Calibração - FINAL!!!'!M$6+'Calibração - FINAL!!!'!N$6</f>
        <v>0.15301369345648527</v>
      </c>
      <c r="D17" s="8">
        <f>SQRT((A17*'Calibração - FINAL!!!'!M$7)^2 + ('Calibração - FINAL!!!'!N$7)^2 + ('Calibração - FINAL!!!'!M$6*B17)^2)</f>
        <v>2.3714687626772502E-3</v>
      </c>
      <c r="E17" s="8">
        <v>-1.9E-2</v>
      </c>
      <c r="F17" s="2">
        <v>1E-3</v>
      </c>
      <c r="G17" s="8">
        <v>-0.80300000000000005</v>
      </c>
      <c r="H17" s="2">
        <v>1E-3</v>
      </c>
      <c r="I17" s="8">
        <f t="shared" si="0"/>
        <v>-1.8809635393308818E-2</v>
      </c>
      <c r="J17" s="14">
        <f t="shared" si="3"/>
        <v>-1.9036460669118183E-4</v>
      </c>
      <c r="K17" s="8">
        <f t="shared" si="1"/>
        <v>-0.80438155514694898</v>
      </c>
      <c r="L17" s="14">
        <f t="shared" si="2"/>
        <v>1.3815551469489318E-3</v>
      </c>
    </row>
    <row r="18" spans="1:12" x14ac:dyDescent="0.3">
      <c r="A18" s="7">
        <v>0.71</v>
      </c>
      <c r="B18" s="2">
        <v>0.01</v>
      </c>
      <c r="C18" s="8">
        <f>A18*'Calibração - FINAL!!!'!M$6+'Calibração - FINAL!!!'!N$6</f>
        <v>0.16650339521708954</v>
      </c>
      <c r="D18" s="8">
        <f>SQRT((A18*'Calibração - FINAL!!!'!M$7)^2 + ('Calibração - FINAL!!!'!N$7)^2 + ('Calibração - FINAL!!!'!M$6*B18)^2)</f>
        <v>2.3795145867324037E-3</v>
      </c>
      <c r="E18" s="8">
        <v>-0.02</v>
      </c>
      <c r="F18" s="2">
        <v>1E-3</v>
      </c>
      <c r="G18" s="8">
        <v>-0.80400000000000005</v>
      </c>
      <c r="H18" s="2">
        <v>1E-3</v>
      </c>
      <c r="I18" s="8">
        <f t="shared" si="0"/>
        <v>-2.053771638711992E-2</v>
      </c>
      <c r="J18" s="14">
        <f t="shared" si="3"/>
        <v>5.3771638711992004E-4</v>
      </c>
      <c r="K18" s="8">
        <f t="shared" si="1"/>
        <v>-0.80498145199868454</v>
      </c>
      <c r="L18" s="14">
        <f t="shared" si="2"/>
        <v>9.8145199868449051E-4</v>
      </c>
    </row>
    <row r="19" spans="1:12" x14ac:dyDescent="0.3">
      <c r="A19" s="7">
        <v>0.76</v>
      </c>
      <c r="B19" s="2">
        <v>0.01</v>
      </c>
      <c r="C19" s="8">
        <f>A19*'Calibração - FINAL!!!'!M$6+'Calibração - FINAL!!!'!N$6</f>
        <v>0.17774481335092646</v>
      </c>
      <c r="D19" s="8">
        <f>SQRT((A19*'Calibração - FINAL!!!'!M$7)^2 + ('Calibração - FINAL!!!'!N$7)^2 + ('Calibração - FINAL!!!'!M$6*B19)^2)</f>
        <v>2.3867385265294622E-3</v>
      </c>
      <c r="E19" s="8">
        <v>-2.1999999999999999E-2</v>
      </c>
      <c r="F19" s="2">
        <v>1E-3</v>
      </c>
      <c r="G19" s="8">
        <v>-0.80400000000000005</v>
      </c>
      <c r="H19" s="2">
        <v>1E-3</v>
      </c>
      <c r="I19" s="8">
        <f t="shared" si="0"/>
        <v>-2.1977783881962511E-2</v>
      </c>
      <c r="J19" s="14">
        <f t="shared" si="3"/>
        <v>-2.221611803748802E-5</v>
      </c>
      <c r="K19" s="8">
        <f t="shared" si="1"/>
        <v>-0.80548136604179754</v>
      </c>
      <c r="L19" s="14">
        <f t="shared" si="2"/>
        <v>1.4813660417974939E-3</v>
      </c>
    </row>
    <row r="20" spans="1:12" x14ac:dyDescent="0.3">
      <c r="A20" s="7">
        <v>0.81</v>
      </c>
      <c r="B20" s="2">
        <v>0.01</v>
      </c>
      <c r="C20" s="8">
        <f>A20*'Calibração - FINAL!!!'!M$6+'Calibração - FINAL!!!'!N$6</f>
        <v>0.18898623148476337</v>
      </c>
      <c r="D20" s="8">
        <f>SQRT((A20*'Calibração - FINAL!!!'!M$7)^2 + ('Calibração - FINAL!!!'!N$7)^2 + ('Calibração - FINAL!!!'!M$6*B20)^2)</f>
        <v>2.3944298221093047E-3</v>
      </c>
      <c r="E20" s="8">
        <v>-2.35E-2</v>
      </c>
      <c r="F20" s="2">
        <v>1E-3</v>
      </c>
      <c r="G20" s="8">
        <v>-0.80500000000000005</v>
      </c>
      <c r="H20" s="2">
        <v>1E-3</v>
      </c>
      <c r="I20" s="8">
        <f t="shared" si="0"/>
        <v>-2.3417851376805097E-2</v>
      </c>
      <c r="J20" s="14">
        <f t="shared" si="3"/>
        <v>-8.214862319490257E-5</v>
      </c>
      <c r="K20" s="8">
        <f t="shared" si="1"/>
        <v>-0.80598128008491055</v>
      </c>
      <c r="L20" s="14">
        <f t="shared" si="2"/>
        <v>9.8128008491049634E-4</v>
      </c>
    </row>
    <row r="21" spans="1:12" x14ac:dyDescent="0.3">
      <c r="A21" s="7">
        <v>0.85</v>
      </c>
      <c r="B21" s="2">
        <v>0.01</v>
      </c>
      <c r="C21" s="8">
        <f>A21*'Calibração - FINAL!!!'!M$6+'Calibração - FINAL!!!'!N$6</f>
        <v>0.19797936599183288</v>
      </c>
      <c r="D21" s="8">
        <f>SQRT((A21*'Calibração - FINAL!!!'!M$7)^2 + ('Calibração - FINAL!!!'!N$7)^2 + ('Calibração - FINAL!!!'!M$6*B21)^2)</f>
        <v>2.4009163456212498E-3</v>
      </c>
      <c r="E21" s="8">
        <v>-2.5000000000000001E-2</v>
      </c>
      <c r="F21" s="2">
        <v>1E-3</v>
      </c>
      <c r="G21" s="8">
        <v>-0.80500000000000005</v>
      </c>
      <c r="H21" s="2">
        <v>1E-3</v>
      </c>
      <c r="I21" s="8">
        <f t="shared" si="0"/>
        <v>-2.4569905372679165E-2</v>
      </c>
      <c r="J21" s="14">
        <f t="shared" si="3"/>
        <v>-4.3009462732083656E-4</v>
      </c>
      <c r="K21" s="8">
        <f t="shared" si="1"/>
        <v>-0.80638121131940099</v>
      </c>
      <c r="L21" s="14">
        <f t="shared" si="2"/>
        <v>1.3812113194009434E-3</v>
      </c>
    </row>
    <row r="22" spans="1:12" x14ac:dyDescent="0.3">
      <c r="A22" s="7">
        <v>0.91</v>
      </c>
      <c r="B22" s="2">
        <v>0.01</v>
      </c>
      <c r="C22" s="8">
        <f>A22*'Calibração - FINAL!!!'!M$6+'Calibração - FINAL!!!'!N$6</f>
        <v>0.21146906775243718</v>
      </c>
      <c r="D22" s="8">
        <f>SQRT((A22*'Calibração - FINAL!!!'!M$7)^2 + ('Calibração - FINAL!!!'!N$7)^2 + ('Calibração - FINAL!!!'!M$6*B22)^2)</f>
        <v>2.4111963195258485E-3</v>
      </c>
      <c r="E22" s="8">
        <v>-2.5999999999999999E-2</v>
      </c>
      <c r="F22" s="2">
        <v>1E-3</v>
      </c>
      <c r="G22" s="8">
        <v>-0.80600000000000005</v>
      </c>
      <c r="H22" s="2">
        <v>1E-3</v>
      </c>
      <c r="I22" s="8">
        <f t="shared" si="0"/>
        <v>-2.6297986366490271E-2</v>
      </c>
      <c r="J22" s="14">
        <f t="shared" si="3"/>
        <v>2.9798636649027224E-4</v>
      </c>
      <c r="K22" s="8">
        <f t="shared" si="1"/>
        <v>-0.80698110817113655</v>
      </c>
      <c r="L22" s="14">
        <f t="shared" si="2"/>
        <v>9.8110817113650217E-4</v>
      </c>
    </row>
    <row r="23" spans="1:12" x14ac:dyDescent="0.3">
      <c r="A23" s="7">
        <v>0.94</v>
      </c>
      <c r="B23" s="2">
        <v>0.01</v>
      </c>
      <c r="C23" s="8">
        <f>A23*'Calibração - FINAL!!!'!M$6+'Calibração - FINAL!!!'!N$6</f>
        <v>0.21821391863273928</v>
      </c>
      <c r="D23" s="8">
        <f>SQRT((A23*'Calibração - FINAL!!!'!M$7)^2 + ('Calibração - FINAL!!!'!N$7)^2 + ('Calibração - FINAL!!!'!M$6*B23)^2)</f>
        <v>2.4165816155188517E-3</v>
      </c>
      <c r="E23" s="8">
        <v>-2.7E-2</v>
      </c>
      <c r="F23" s="2">
        <v>1E-3</v>
      </c>
      <c r="G23" s="8">
        <v>-0.80600000000000005</v>
      </c>
      <c r="H23" s="2">
        <v>1E-3</v>
      </c>
      <c r="I23" s="8">
        <f t="shared" si="0"/>
        <v>-2.7162026863395819E-2</v>
      </c>
      <c r="J23" s="14">
        <f t="shared" si="3"/>
        <v>1.6202686339581926E-4</v>
      </c>
      <c r="K23" s="8">
        <f t="shared" si="1"/>
        <v>-0.80728105659700433</v>
      </c>
      <c r="L23" s="14">
        <f t="shared" si="2"/>
        <v>1.281056597004282E-3</v>
      </c>
    </row>
    <row r="24" spans="1:12" x14ac:dyDescent="0.3">
      <c r="A24" s="7">
        <v>1.01</v>
      </c>
      <c r="B24" s="2">
        <v>0.01</v>
      </c>
      <c r="C24" s="8">
        <f>A24*'Calibração - FINAL!!!'!M$6+'Calibração - FINAL!!!'!N$6</f>
        <v>0.23395190402011096</v>
      </c>
      <c r="D24" s="8">
        <f>SQRT((A24*'Calibração - FINAL!!!'!M$7)^2 + ('Calibração - FINAL!!!'!N$7)^2 + ('Calibração - FINAL!!!'!M$6*B24)^2)</f>
        <v>2.4297757557721431E-3</v>
      </c>
      <c r="E24" s="8">
        <v>-2.9000000000000001E-2</v>
      </c>
      <c r="F24" s="2">
        <v>1E-3</v>
      </c>
      <c r="G24" s="8">
        <v>-0.80700000000000005</v>
      </c>
      <c r="H24" s="2">
        <v>1E-3</v>
      </c>
      <c r="I24" s="8">
        <f t="shared" si="0"/>
        <v>-2.9178121356175441E-2</v>
      </c>
      <c r="J24" s="14">
        <f t="shared" si="3"/>
        <v>1.7812135617543967E-4</v>
      </c>
      <c r="K24" s="8">
        <f t="shared" si="1"/>
        <v>-0.80798093625736245</v>
      </c>
      <c r="L24" s="14">
        <f t="shared" si="2"/>
        <v>9.8093625736239698E-4</v>
      </c>
    </row>
    <row r="25" spans="1:12" x14ac:dyDescent="0.3">
      <c r="A25" s="7">
        <v>1.05</v>
      </c>
      <c r="B25" s="2">
        <v>0.01</v>
      </c>
      <c r="C25" s="8">
        <f>A25*'Calibração - FINAL!!!'!M$6+'Calibração - FINAL!!!'!N$6</f>
        <v>0.2429450385271805</v>
      </c>
      <c r="D25" s="8">
        <f>SQRT((A25*'Calibração - FINAL!!!'!M$7)^2 + ('Calibração - FINAL!!!'!N$7)^2 + ('Calibração - FINAL!!!'!M$6*B25)^2)</f>
        <v>2.4377060036039175E-3</v>
      </c>
      <c r="E25" s="8">
        <v>-0.03</v>
      </c>
      <c r="F25" s="2">
        <v>1E-3</v>
      </c>
      <c r="G25" s="8">
        <v>-0.80800000000000005</v>
      </c>
      <c r="H25" s="2">
        <v>1E-3</v>
      </c>
      <c r="I25" s="8">
        <f t="shared" si="0"/>
        <v>-3.0330175352049512E-2</v>
      </c>
      <c r="J25" s="14">
        <f t="shared" si="3"/>
        <v>3.3017535204951307E-4</v>
      </c>
      <c r="K25" s="8">
        <f t="shared" si="1"/>
        <v>-0.80838086749185289</v>
      </c>
      <c r="L25" s="14">
        <f t="shared" si="2"/>
        <v>3.8086749185284319E-4</v>
      </c>
    </row>
    <row r="26" spans="1:12" x14ac:dyDescent="0.3">
      <c r="A26" s="7">
        <v>1.1000000000000001</v>
      </c>
      <c r="B26" s="2">
        <v>0.01</v>
      </c>
      <c r="C26" s="8">
        <f>A26*'Calibração - FINAL!!!'!M$6+'Calibração - FINAL!!!'!N$6</f>
        <v>0.25418645666101741</v>
      </c>
      <c r="D26" s="8">
        <f>SQRT((A26*'Calibração - FINAL!!!'!M$7)^2 + ('Calibração - FINAL!!!'!N$7)^2 + ('Calibração - FINAL!!!'!M$6*B26)^2)</f>
        <v>2.4480132779331402E-3</v>
      </c>
      <c r="E26" s="8">
        <v>-3.2000000000000001E-2</v>
      </c>
      <c r="F26" s="2">
        <v>1E-3</v>
      </c>
      <c r="G26" s="8">
        <v>-0.80800000000000005</v>
      </c>
      <c r="H26" s="2">
        <v>1E-3</v>
      </c>
      <c r="I26" s="8">
        <f t="shared" si="0"/>
        <v>-3.1770242846892102E-2</v>
      </c>
      <c r="J26" s="14">
        <f t="shared" si="3"/>
        <v>-2.2975715310789846E-4</v>
      </c>
      <c r="K26" s="8">
        <f t="shared" si="1"/>
        <v>-0.8088807815349659</v>
      </c>
      <c r="L26" s="14">
        <f t="shared" si="2"/>
        <v>8.8078153496584655E-4</v>
      </c>
    </row>
    <row r="27" spans="1:12" x14ac:dyDescent="0.3">
      <c r="A27" s="7">
        <v>1.1399999999999999</v>
      </c>
      <c r="B27" s="2">
        <v>0.01</v>
      </c>
      <c r="C27" s="8">
        <f>A27*'Calibração - FINAL!!!'!M$6+'Calibração - FINAL!!!'!N$6</f>
        <v>0.26317959116808687</v>
      </c>
      <c r="D27" s="8">
        <f>SQRT((A27*'Calibração - FINAL!!!'!M$7)^2 + ('Calibração - FINAL!!!'!N$7)^2 + ('Calibração - FINAL!!!'!M$6*B27)^2)</f>
        <v>2.456571226436772E-3</v>
      </c>
      <c r="E27" s="8">
        <v>-3.3000000000000002E-2</v>
      </c>
      <c r="F27" s="2">
        <v>1E-3</v>
      </c>
      <c r="G27" s="8">
        <v>-0.80900000000000005</v>
      </c>
      <c r="H27" s="2">
        <v>1E-3</v>
      </c>
      <c r="I27" s="8">
        <f t="shared" si="0"/>
        <v>-3.2922296842766159E-2</v>
      </c>
      <c r="J27" s="14">
        <f t="shared" si="3"/>
        <v>-7.7703157233842413E-5</v>
      </c>
      <c r="K27" s="8">
        <f t="shared" si="1"/>
        <v>-0.80928071276945623</v>
      </c>
      <c r="L27" s="14">
        <f t="shared" si="2"/>
        <v>2.8071276945618173E-4</v>
      </c>
    </row>
    <row r="28" spans="1:12" x14ac:dyDescent="0.3">
      <c r="A28" s="7">
        <v>1.19</v>
      </c>
      <c r="B28" s="2">
        <v>0.01</v>
      </c>
      <c r="C28" s="8">
        <f>A28*'Calibração - FINAL!!!'!M$6+'Calibração - FINAL!!!'!N$6</f>
        <v>0.27442100930192381</v>
      </c>
      <c r="D28" s="8">
        <f>SQRT((A28*'Calibração - FINAL!!!'!M$7)^2 + ('Calibração - FINAL!!!'!N$7)^2 + ('Calibração - FINAL!!!'!M$6*B28)^2)</f>
        <v>2.4676540875246196E-3</v>
      </c>
      <c r="E28" s="8">
        <v>-3.5000000000000003E-2</v>
      </c>
      <c r="F28" s="2">
        <v>1E-3</v>
      </c>
      <c r="G28" s="8">
        <v>-0.81</v>
      </c>
      <c r="H28" s="2">
        <v>1E-3</v>
      </c>
      <c r="I28" s="8">
        <f t="shared" si="0"/>
        <v>-3.4362364337608753E-2</v>
      </c>
      <c r="J28" s="14">
        <f t="shared" si="3"/>
        <v>-6.3763566239125047E-4</v>
      </c>
      <c r="K28" s="8">
        <f t="shared" si="1"/>
        <v>-0.80978062681256924</v>
      </c>
      <c r="L28" s="14">
        <f t="shared" si="2"/>
        <v>-2.193731874308158E-4</v>
      </c>
    </row>
    <row r="29" spans="1:12" x14ac:dyDescent="0.3">
      <c r="A29" s="7">
        <v>1.25</v>
      </c>
      <c r="B29" s="2">
        <v>0.01</v>
      </c>
      <c r="C29" s="8">
        <f>A29*'Calibração - FINAL!!!'!M$6+'Calibração - FINAL!!!'!N$6</f>
        <v>0.28791071106252808</v>
      </c>
      <c r="D29" s="8">
        <f>SQRT((A29*'Calibração - FINAL!!!'!M$7)^2 + ('Calibração - FINAL!!!'!N$7)^2 + ('Calibração - FINAL!!!'!M$6*B29)^2)</f>
        <v>2.4815112081874261E-3</v>
      </c>
      <c r="E29" s="8">
        <v>-3.5999999999999997E-2</v>
      </c>
      <c r="F29" s="2">
        <v>1E-3</v>
      </c>
      <c r="G29" s="8">
        <v>-0.81</v>
      </c>
      <c r="H29" s="2">
        <v>1E-3</v>
      </c>
      <c r="I29" s="8">
        <f t="shared" si="0"/>
        <v>-3.6090445331419856E-2</v>
      </c>
      <c r="J29" s="14">
        <f t="shared" si="3"/>
        <v>9.0445331419858332E-5</v>
      </c>
      <c r="K29" s="8">
        <f t="shared" si="1"/>
        <v>-0.8103805236643048</v>
      </c>
      <c r="L29" s="14">
        <f t="shared" si="2"/>
        <v>3.8052366430474382E-4</v>
      </c>
    </row>
    <row r="30" spans="1:12" x14ac:dyDescent="0.3">
      <c r="A30" s="7">
        <v>1.31</v>
      </c>
      <c r="B30" s="2">
        <v>0.01</v>
      </c>
      <c r="C30" s="8">
        <f>A30*'Calibração - FINAL!!!'!M$6+'Calibração - FINAL!!!'!N$6</f>
        <v>0.30140041282313235</v>
      </c>
      <c r="D30" s="8">
        <f>SQRT((A30*'Calibração - FINAL!!!'!M$7)^2 + ('Calibração - FINAL!!!'!N$7)^2 + ('Calibração - FINAL!!!'!M$6*B30)^2)</f>
        <v>2.4959671275868785E-3</v>
      </c>
      <c r="E30" s="8">
        <v>-3.7999999999999999E-2</v>
      </c>
      <c r="F30" s="2">
        <v>1E-3</v>
      </c>
      <c r="G30" s="8">
        <v>-0.81100000000000005</v>
      </c>
      <c r="H30" s="2">
        <v>1E-3</v>
      </c>
      <c r="I30" s="8">
        <f t="shared" si="0"/>
        <v>-3.7818526325230958E-2</v>
      </c>
      <c r="J30" s="14">
        <f t="shared" si="3"/>
        <v>-1.8147367476904069E-4</v>
      </c>
      <c r="K30" s="8">
        <f t="shared" si="1"/>
        <v>-0.81098042051604036</v>
      </c>
      <c r="L30" s="14">
        <f t="shared" si="2"/>
        <v>-1.9579483959697441E-5</v>
      </c>
    </row>
    <row r="31" spans="1:12" x14ac:dyDescent="0.3">
      <c r="A31" s="7">
        <v>1.34</v>
      </c>
      <c r="B31" s="2">
        <v>0.01</v>
      </c>
      <c r="C31" s="8">
        <f>A31*'Calibração - FINAL!!!'!M$6+'Calibração - FINAL!!!'!N$6</f>
        <v>0.30814526370343454</v>
      </c>
      <c r="D31" s="8">
        <f>SQRT((A31*'Calibração - FINAL!!!'!M$7)^2 + ('Calibração - FINAL!!!'!N$7)^2 + ('Calibração - FINAL!!!'!M$6*B31)^2)</f>
        <v>2.5034164119595412E-3</v>
      </c>
      <c r="E31" s="8">
        <v>-3.9E-2</v>
      </c>
      <c r="F31" s="2">
        <v>1E-3</v>
      </c>
      <c r="G31" s="8">
        <v>-0.81200000000000006</v>
      </c>
      <c r="H31" s="2">
        <v>1E-3</v>
      </c>
      <c r="I31" s="8">
        <f t="shared" si="0"/>
        <v>-3.868256682213652E-2</v>
      </c>
      <c r="J31" s="14">
        <f t="shared" si="3"/>
        <v>-3.174331778634798E-4</v>
      </c>
      <c r="K31" s="8">
        <f t="shared" si="1"/>
        <v>-0.81128036894190814</v>
      </c>
      <c r="L31" s="14">
        <f t="shared" si="2"/>
        <v>-7.1963105809191852E-4</v>
      </c>
    </row>
    <row r="32" spans="1:12" x14ac:dyDescent="0.3">
      <c r="A32" s="7">
        <v>1.39</v>
      </c>
      <c r="B32" s="2">
        <v>0.01</v>
      </c>
      <c r="C32" s="8">
        <f>A32*'Calibração - FINAL!!!'!M$6+'Calibração - FINAL!!!'!N$6</f>
        <v>0.31938668183727137</v>
      </c>
      <c r="D32" s="8">
        <f>SQRT((A32*'Calibração - FINAL!!!'!M$7)^2 + ('Calibração - FINAL!!!'!N$7)^2 + ('Calibração - FINAL!!!'!M$6*B32)^2)</f>
        <v>2.5161552516772029E-3</v>
      </c>
      <c r="E32" s="8">
        <v>-0.04</v>
      </c>
      <c r="F32" s="2">
        <v>1E-3</v>
      </c>
      <c r="G32" s="8">
        <v>-0.81200000000000006</v>
      </c>
      <c r="H32" s="2">
        <v>1E-3</v>
      </c>
      <c r="I32" s="8">
        <f t="shared" si="0"/>
        <v>-4.0122634316979093E-2</v>
      </c>
      <c r="J32" s="14">
        <f t="shared" si="3"/>
        <v>1.2263431697909222E-4</v>
      </c>
      <c r="K32" s="8">
        <f t="shared" si="1"/>
        <v>-0.81178028298502114</v>
      </c>
      <c r="L32" s="14">
        <f t="shared" si="2"/>
        <v>-2.1971701497891516E-4</v>
      </c>
    </row>
    <row r="33" spans="1:12" x14ac:dyDescent="0.3">
      <c r="A33" s="7">
        <v>1.44</v>
      </c>
      <c r="B33" s="2">
        <v>0.01</v>
      </c>
      <c r="C33" s="8">
        <f>A33*'Calibração - FINAL!!!'!M$6+'Calibração - FINAL!!!'!N$6</f>
        <v>0.33062809997110831</v>
      </c>
      <c r="D33" s="8">
        <f>SQRT((A33*'Calibração - FINAL!!!'!M$7)^2 + ('Calibração - FINAL!!!'!N$7)^2 + ('Calibração - FINAL!!!'!M$6*B33)^2)</f>
        <v>2.5292929887333684E-3</v>
      </c>
      <c r="E33" s="8">
        <v>-4.1000000000000002E-2</v>
      </c>
      <c r="F33" s="2">
        <v>1E-3</v>
      </c>
      <c r="G33" s="8">
        <v>-0.81299999999999994</v>
      </c>
      <c r="H33" s="2">
        <v>1E-3</v>
      </c>
      <c r="I33" s="8">
        <f t="shared" si="0"/>
        <v>-4.1562701811821687E-2</v>
      </c>
      <c r="J33" s="14">
        <f t="shared" si="3"/>
        <v>5.6270181182168505E-4</v>
      </c>
      <c r="K33" s="8">
        <f t="shared" si="1"/>
        <v>-0.81228019702813414</v>
      </c>
      <c r="L33" s="14">
        <f t="shared" si="2"/>
        <v>-7.1980297186580167E-4</v>
      </c>
    </row>
    <row r="34" spans="1:12" x14ac:dyDescent="0.3">
      <c r="A34" s="7">
        <v>1.49</v>
      </c>
      <c r="B34" s="2">
        <v>0.01</v>
      </c>
      <c r="C34" s="8">
        <f>A34*'Calibração - FINAL!!!'!M$6+'Calibração - FINAL!!!'!N$6</f>
        <v>0.3418695181049452</v>
      </c>
      <c r="D34" s="8">
        <f>SQRT((A34*'Calibração - FINAL!!!'!M$7)^2 + ('Calibração - FINAL!!!'!N$7)^2 + ('Calibração - FINAL!!!'!M$6*B34)^2)</f>
        <v>2.5428234403134255E-3</v>
      </c>
      <c r="E34" s="8">
        <v>-4.2999999999999997E-2</v>
      </c>
      <c r="F34" s="2">
        <v>1E-3</v>
      </c>
      <c r="G34" s="8">
        <v>-0.81399999999999995</v>
      </c>
      <c r="H34" s="2">
        <v>1E-3</v>
      </c>
      <c r="I34" s="8">
        <f t="shared" si="0"/>
        <v>-4.3002769306664274E-2</v>
      </c>
      <c r="J34" s="14">
        <f t="shared" si="3"/>
        <v>2.7693066642769937E-6</v>
      </c>
      <c r="K34" s="8">
        <f t="shared" si="1"/>
        <v>-0.81278011107124715</v>
      </c>
      <c r="L34" s="14">
        <f t="shared" si="2"/>
        <v>-1.2198889287527992E-3</v>
      </c>
    </row>
    <row r="35" spans="1:12" x14ac:dyDescent="0.3">
      <c r="A35" s="7">
        <v>1.56</v>
      </c>
      <c r="B35" s="2">
        <v>0.01</v>
      </c>
      <c r="C35" s="8">
        <f>A35*'Calibração - FINAL!!!'!M$6+'Calibração - FINAL!!!'!N$6</f>
        <v>0.35760750349231685</v>
      </c>
      <c r="D35" s="8">
        <f>SQRT((A35*'Calibração - FINAL!!!'!M$7)^2 + ('Calibração - FINAL!!!'!N$7)^2 + ('Calibração - FINAL!!!'!M$6*B35)^2)</f>
        <v>2.5624139537624617E-3</v>
      </c>
      <c r="E35" s="8">
        <v>-4.4999999999999998E-2</v>
      </c>
      <c r="F35" s="2">
        <v>1E-3</v>
      </c>
      <c r="G35" s="8">
        <v>-0.81499999999999995</v>
      </c>
      <c r="H35" s="2">
        <v>1E-3</v>
      </c>
      <c r="I35" s="8">
        <f t="shared" si="0"/>
        <v>-4.5018863799443892E-2</v>
      </c>
      <c r="J35" s="14">
        <f t="shared" si="3"/>
        <v>1.8863799443893936E-5</v>
      </c>
      <c r="K35" s="8">
        <f t="shared" si="1"/>
        <v>-0.81347999073160526</v>
      </c>
      <c r="L35" s="14">
        <f t="shared" si="2"/>
        <v>-1.5200092683946842E-3</v>
      </c>
    </row>
    <row r="36" spans="1:12" x14ac:dyDescent="0.3">
      <c r="A36" s="7">
        <v>1.6</v>
      </c>
      <c r="B36" s="2">
        <v>0.01</v>
      </c>
      <c r="C36" s="8">
        <f>A36*'Calibração - FINAL!!!'!M$6+'Calibração - FINAL!!!'!N$6</f>
        <v>0.36660063799938641</v>
      </c>
      <c r="D36" s="8">
        <f>SQRT((A36*'Calibração - FINAL!!!'!M$7)^2 + ('Calibração - FINAL!!!'!N$7)^2 + ('Calibração - FINAL!!!'!M$6*B36)^2)</f>
        <v>2.5739420034967646E-3</v>
      </c>
      <c r="E36" s="8">
        <v>-4.5999999999999999E-2</v>
      </c>
      <c r="F36" s="2">
        <v>1E-3</v>
      </c>
      <c r="G36" s="8">
        <v>-0.81599999999999995</v>
      </c>
      <c r="H36" s="2">
        <v>1E-3</v>
      </c>
      <c r="I36" s="8">
        <f t="shared" si="0"/>
        <v>-4.6170917795317963E-2</v>
      </c>
      <c r="J36" s="14">
        <f t="shared" si="3"/>
        <v>1.7091779531796386E-4</v>
      </c>
      <c r="K36" s="8">
        <f t="shared" si="1"/>
        <v>-0.81387992196609571</v>
      </c>
      <c r="L36" s="14">
        <f t="shared" si="2"/>
        <v>-2.120078033904238E-3</v>
      </c>
    </row>
    <row r="38" spans="1:12" x14ac:dyDescent="0.3">
      <c r="E38" s="22"/>
      <c r="G38" s="22"/>
    </row>
    <row r="39" spans="1:12" x14ac:dyDescent="0.3">
      <c r="E39" s="22"/>
      <c r="G39" s="22"/>
    </row>
    <row r="40" spans="1:12" x14ac:dyDescent="0.3">
      <c r="E40" s="22"/>
      <c r="G40" s="22"/>
    </row>
    <row r="41" spans="1:12" x14ac:dyDescent="0.3">
      <c r="E41" s="22"/>
      <c r="G41" s="22"/>
    </row>
    <row r="42" spans="1:12" x14ac:dyDescent="0.3">
      <c r="E42" s="22"/>
      <c r="G42" s="22"/>
    </row>
    <row r="43" spans="1:12" x14ac:dyDescent="0.3">
      <c r="E43" s="22"/>
      <c r="G43" s="22"/>
    </row>
    <row r="44" spans="1:12" x14ac:dyDescent="0.3">
      <c r="E44" s="22"/>
      <c r="G44" s="22"/>
    </row>
    <row r="45" spans="1:12" x14ac:dyDescent="0.3">
      <c r="E45" s="22"/>
      <c r="G45" s="22"/>
    </row>
    <row r="46" spans="1:12" x14ac:dyDescent="0.3">
      <c r="E46" s="22"/>
      <c r="G46" s="22"/>
    </row>
    <row r="47" spans="1:12" x14ac:dyDescent="0.3">
      <c r="E47" s="22"/>
      <c r="G47" s="22"/>
    </row>
    <row r="48" spans="1:12" x14ac:dyDescent="0.3">
      <c r="E48" s="22"/>
      <c r="G48" s="22"/>
    </row>
    <row r="49" spans="5:7" x14ac:dyDescent="0.3">
      <c r="E49" s="22"/>
      <c r="G49" s="22"/>
    </row>
    <row r="50" spans="5:7" x14ac:dyDescent="0.3">
      <c r="E50" s="22"/>
      <c r="G50" s="22"/>
    </row>
    <row r="51" spans="5:7" x14ac:dyDescent="0.3">
      <c r="E51" s="22"/>
      <c r="G51" s="22"/>
    </row>
    <row r="52" spans="5:7" x14ac:dyDescent="0.3">
      <c r="E52" s="22"/>
      <c r="G52" s="22"/>
    </row>
    <row r="53" spans="5:7" x14ac:dyDescent="0.3">
      <c r="E53" s="22"/>
      <c r="G53" s="22"/>
    </row>
    <row r="54" spans="5:7" x14ac:dyDescent="0.3">
      <c r="E54" s="22"/>
      <c r="G54" s="22"/>
    </row>
    <row r="55" spans="5:7" x14ac:dyDescent="0.3">
      <c r="E55" s="22"/>
      <c r="G55" s="22"/>
    </row>
    <row r="56" spans="5:7" x14ac:dyDescent="0.3">
      <c r="E56" s="22"/>
      <c r="G56" s="22"/>
    </row>
    <row r="57" spans="5:7" x14ac:dyDescent="0.3">
      <c r="E57" s="22"/>
      <c r="G57" s="22"/>
    </row>
    <row r="58" spans="5:7" x14ac:dyDescent="0.3">
      <c r="E58" s="22"/>
      <c r="G58" s="22"/>
    </row>
    <row r="59" spans="5:7" x14ac:dyDescent="0.3">
      <c r="E59" s="22"/>
      <c r="G59" s="22"/>
    </row>
    <row r="60" spans="5:7" x14ac:dyDescent="0.3">
      <c r="E60" s="22"/>
      <c r="G60" s="22"/>
    </row>
    <row r="61" spans="5:7" x14ac:dyDescent="0.3">
      <c r="E61" s="22"/>
      <c r="G61" s="22"/>
    </row>
    <row r="62" spans="5:7" x14ac:dyDescent="0.3">
      <c r="E62" s="22"/>
      <c r="G62" s="22"/>
    </row>
    <row r="63" spans="5:7" x14ac:dyDescent="0.3">
      <c r="E63" s="22"/>
      <c r="G63" s="22"/>
    </row>
    <row r="64" spans="5:7" x14ac:dyDescent="0.3">
      <c r="E64" s="22"/>
      <c r="G64" s="22"/>
    </row>
    <row r="65" spans="5:7" x14ac:dyDescent="0.3">
      <c r="E65" s="22"/>
      <c r="G65" s="22"/>
    </row>
    <row r="66" spans="5:7" x14ac:dyDescent="0.3">
      <c r="E66" s="22"/>
      <c r="G66" s="22"/>
    </row>
    <row r="67" spans="5:7" x14ac:dyDescent="0.3">
      <c r="E67" s="22"/>
      <c r="G67" s="22"/>
    </row>
    <row r="68" spans="5:7" x14ac:dyDescent="0.3">
      <c r="E68" s="22"/>
      <c r="G68" s="22"/>
    </row>
    <row r="69" spans="5:7" x14ac:dyDescent="0.3">
      <c r="E69" s="22"/>
      <c r="G69" s="22"/>
    </row>
    <row r="70" spans="5:7" x14ac:dyDescent="0.3">
      <c r="E70" s="22"/>
      <c r="G70" s="22"/>
    </row>
    <row r="71" spans="5:7" x14ac:dyDescent="0.3">
      <c r="E71" s="22"/>
      <c r="G71" s="22"/>
    </row>
    <row r="72" spans="5:7" x14ac:dyDescent="0.3">
      <c r="G72" s="22"/>
    </row>
    <row r="73" spans="5:7" x14ac:dyDescent="0.3">
      <c r="G73" s="22"/>
    </row>
    <row r="74" spans="5:7" x14ac:dyDescent="0.3">
      <c r="G74" s="22"/>
    </row>
    <row r="75" spans="5:7" x14ac:dyDescent="0.3">
      <c r="G75" s="22"/>
    </row>
    <row r="76" spans="5:7" x14ac:dyDescent="0.3">
      <c r="G76" s="22"/>
    </row>
  </sheetData>
  <mergeCells count="13">
    <mergeCell ref="H3:H4"/>
    <mergeCell ref="I3:J3"/>
    <mergeCell ref="K3:L3"/>
    <mergeCell ref="A1:AN2"/>
    <mergeCell ref="N6:Q6"/>
    <mergeCell ref="X6:AA6"/>
    <mergeCell ref="D3:D4"/>
    <mergeCell ref="C3:C4"/>
    <mergeCell ref="A3:A4"/>
    <mergeCell ref="B3:B4"/>
    <mergeCell ref="E3:E4"/>
    <mergeCell ref="F3:F4"/>
    <mergeCell ref="G3:G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9BB8-EF55-4727-8AD0-6E7366069663}">
  <dimension ref="A1:AB95"/>
  <sheetViews>
    <sheetView topLeftCell="B1" zoomScaleNormal="100" workbookViewId="0">
      <selection activeCell="N21" sqref="N21"/>
    </sheetView>
  </sheetViews>
  <sheetFormatPr defaultColWidth="8.88671875" defaultRowHeight="14.4" x14ac:dyDescent="0.3"/>
  <cols>
    <col min="1" max="7" width="8.88671875" style="1"/>
    <col min="8" max="8" width="12.33203125" style="1" customWidth="1"/>
    <col min="9" max="9" width="8.88671875" style="1" customWidth="1"/>
    <col min="10" max="12" width="8.88671875" style="1"/>
    <col min="13" max="13" width="9.33203125" style="1" bestFit="1" customWidth="1"/>
    <col min="14" max="20" width="8.88671875" style="1"/>
    <col min="21" max="21" width="12.6640625" style="1" bestFit="1" customWidth="1"/>
    <col min="22" max="22" width="8.88671875" style="1"/>
    <col min="23" max="23" width="10.33203125" style="1" bestFit="1" customWidth="1"/>
    <col min="24" max="16384" width="8.88671875" style="1"/>
  </cols>
  <sheetData>
    <row r="1" spans="1:28" ht="14.4" customHeight="1" x14ac:dyDescent="0.3">
      <c r="A1" s="23" t="s">
        <v>40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 ht="14.4" customHeigh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8" ht="15.6" x14ac:dyDescent="0.3">
      <c r="A3" s="26" t="s">
        <v>45</v>
      </c>
      <c r="B3" s="26" t="s">
        <v>46</v>
      </c>
      <c r="C3" s="26" t="s">
        <v>37</v>
      </c>
      <c r="D3" s="24" t="s">
        <v>15</v>
      </c>
      <c r="E3" s="24" t="s">
        <v>28</v>
      </c>
      <c r="F3" s="24" t="s">
        <v>27</v>
      </c>
      <c r="G3" s="24" t="s">
        <v>26</v>
      </c>
      <c r="H3" s="25" t="s">
        <v>44</v>
      </c>
      <c r="I3" s="25"/>
      <c r="J3" s="25"/>
      <c r="K3" s="25"/>
      <c r="L3" s="25"/>
      <c r="M3" s="25"/>
      <c r="O3" s="3" t="s">
        <v>20</v>
      </c>
      <c r="P3" s="2">
        <v>1</v>
      </c>
      <c r="Q3" s="3" t="s">
        <v>13</v>
      </c>
      <c r="R3" s="2">
        <f>P3*'Calibração - FINAL!!!'!M6+'Calibração - FINAL!!!'!N6</f>
        <v>0.23170362039334358</v>
      </c>
      <c r="S3" s="3" t="s">
        <v>18</v>
      </c>
      <c r="T3" s="2"/>
      <c r="U3" s="3" t="s">
        <v>30</v>
      </c>
      <c r="V3" s="2">
        <v>1.7999999999999999E-2</v>
      </c>
    </row>
    <row r="4" spans="1:28" ht="16.2" x14ac:dyDescent="0.3">
      <c r="A4" s="27"/>
      <c r="B4" s="27"/>
      <c r="C4" s="27"/>
      <c r="D4" s="24"/>
      <c r="E4" s="24"/>
      <c r="F4" s="24"/>
      <c r="G4" s="24"/>
      <c r="H4" s="3" t="s">
        <v>58</v>
      </c>
      <c r="I4" s="3" t="s">
        <v>60</v>
      </c>
      <c r="J4" s="3" t="s">
        <v>59</v>
      </c>
      <c r="K4" s="3" t="s">
        <v>61</v>
      </c>
      <c r="L4" s="3" t="s">
        <v>10</v>
      </c>
      <c r="M4" s="3" t="s">
        <v>11</v>
      </c>
      <c r="O4" s="3" t="s">
        <v>21</v>
      </c>
      <c r="P4" s="2">
        <v>0.01</v>
      </c>
      <c r="Q4" s="3" t="s">
        <v>22</v>
      </c>
      <c r="R4" s="2">
        <f>SQRT((P3*'Calibração - FINAL!!!'!M7)^2 + ('Calibração - FINAL!!!'!N7)^2 + ('Calibração - FINAL!!!'!M6*P4)^2)</f>
        <v>2.4278373842814981E-3</v>
      </c>
      <c r="S4" s="3" t="s">
        <v>23</v>
      </c>
      <c r="T4" s="2"/>
      <c r="U4" s="3" t="s">
        <v>31</v>
      </c>
      <c r="V4" s="2">
        <v>1E-3</v>
      </c>
    </row>
    <row r="5" spans="1:28" x14ac:dyDescent="0.3">
      <c r="A5" s="2">
        <v>35</v>
      </c>
      <c r="B5" s="2">
        <f>A5+273.15</f>
        <v>308.14999999999998</v>
      </c>
      <c r="C5" s="2">
        <v>1</v>
      </c>
      <c r="D5" s="8">
        <v>-2.9000000000000001E-2</v>
      </c>
      <c r="E5" s="2">
        <v>1E-3</v>
      </c>
      <c r="F5" s="8">
        <v>-0.81699999999999995</v>
      </c>
      <c r="G5" s="2">
        <v>1E-3</v>
      </c>
      <c r="H5" s="8">
        <f>LOG(ABS(F5))</f>
        <v>-8.7777943467584538E-2</v>
      </c>
      <c r="I5" s="8">
        <f>ABS(G5/F5)</f>
        <v>1.2239902080783355E-3</v>
      </c>
      <c r="J5" s="10">
        <f>1/B5</f>
        <v>3.2451728054518907E-3</v>
      </c>
      <c r="K5" s="10">
        <f>ABS(C5/(B5*B5))</f>
        <v>1.0531146537244493E-5</v>
      </c>
      <c r="L5" s="11">
        <f>J5*P$23+Q$23</f>
        <v>0.62642078910545962</v>
      </c>
      <c r="M5" s="11">
        <f>H5-L5</f>
        <v>-0.71419873257304411</v>
      </c>
    </row>
    <row r="6" spans="1:28" x14ac:dyDescent="0.3">
      <c r="A6" s="2">
        <v>37</v>
      </c>
      <c r="B6" s="2">
        <f t="shared" ref="B6:B48" si="0">A6+273.15</f>
        <v>310.14999999999998</v>
      </c>
      <c r="C6" s="2">
        <v>1</v>
      </c>
      <c r="D6" s="8">
        <v>-2.9000000000000001E-2</v>
      </c>
      <c r="E6" s="2">
        <v>1E-3</v>
      </c>
      <c r="F6" s="8">
        <v>-0.82599999999999996</v>
      </c>
      <c r="G6" s="2">
        <v>1E-3</v>
      </c>
      <c r="H6" s="8">
        <f t="shared" ref="H6:H48" si="1">LOG(ABS(F6))</f>
        <v>-8.3019952679617801E-2</v>
      </c>
      <c r="I6" s="8">
        <f t="shared" ref="I6:I48" si="2">ABS(G6/F6)</f>
        <v>1.2106537530266344E-3</v>
      </c>
      <c r="J6" s="10">
        <f t="shared" ref="J6:J48" si="3">1/B6</f>
        <v>3.224246332419797E-3</v>
      </c>
      <c r="K6" s="10">
        <f t="shared" ref="K6:K48" si="4">ABS(C6/(B6*B6))</f>
        <v>1.0395764412122513E-5</v>
      </c>
      <c r="L6" s="11">
        <f t="shared" ref="L6:L48" si="5">J6*P$23+Q$23</f>
        <v>0.59479382852896379</v>
      </c>
      <c r="M6" s="11">
        <f t="shared" ref="M6:M48" si="6">H6-L6</f>
        <v>-0.6778137812085816</v>
      </c>
    </row>
    <row r="7" spans="1:28" x14ac:dyDescent="0.3">
      <c r="A7" s="2">
        <v>39</v>
      </c>
      <c r="B7" s="2">
        <f t="shared" si="0"/>
        <v>312.14999999999998</v>
      </c>
      <c r="C7" s="2">
        <v>1</v>
      </c>
      <c r="D7" s="8">
        <v>-2.9000000000000001E-2</v>
      </c>
      <c r="E7" s="2">
        <v>1E-3</v>
      </c>
      <c r="F7" s="8">
        <v>-0.83099999999999996</v>
      </c>
      <c r="G7" s="2">
        <v>1E-3</v>
      </c>
      <c r="H7" s="8">
        <f t="shared" si="1"/>
        <v>-8.0398976215889026E-2</v>
      </c>
      <c r="I7" s="8">
        <f t="shared" si="2"/>
        <v>1.2033694344163659E-3</v>
      </c>
      <c r="J7" s="10">
        <f t="shared" si="3"/>
        <v>3.2035880185808108E-3</v>
      </c>
      <c r="K7" s="10">
        <f t="shared" si="4"/>
        <v>1.0262976192794525E-5</v>
      </c>
      <c r="L7" s="11">
        <f t="shared" si="5"/>
        <v>0.56357214696033697</v>
      </c>
      <c r="M7" s="11">
        <f t="shared" si="6"/>
        <v>-0.64397112317622596</v>
      </c>
    </row>
    <row r="8" spans="1:28" x14ac:dyDescent="0.3">
      <c r="A8" s="2">
        <v>41</v>
      </c>
      <c r="B8" s="2">
        <f t="shared" si="0"/>
        <v>314.14999999999998</v>
      </c>
      <c r="C8" s="2">
        <v>1</v>
      </c>
      <c r="D8" s="8">
        <v>-2.9000000000000001E-2</v>
      </c>
      <c r="E8" s="2">
        <v>1E-3</v>
      </c>
      <c r="F8" s="8">
        <v>-0.83599999999999997</v>
      </c>
      <c r="G8" s="2">
        <v>1E-3</v>
      </c>
      <c r="H8" s="8">
        <f t="shared" si="1"/>
        <v>-7.779372256098363E-2</v>
      </c>
      <c r="I8" s="8">
        <f t="shared" si="2"/>
        <v>1.1961722488038279E-3</v>
      </c>
      <c r="J8" s="10">
        <f t="shared" si="3"/>
        <v>3.1831927423205475E-3</v>
      </c>
      <c r="K8" s="10">
        <f t="shared" si="4"/>
        <v>1.0132716034762209E-5</v>
      </c>
      <c r="L8" s="11">
        <f t="shared" si="5"/>
        <v>0.53274800391239907</v>
      </c>
      <c r="M8" s="11">
        <f t="shared" si="6"/>
        <v>-0.61054172647338267</v>
      </c>
    </row>
    <row r="9" spans="1:28" x14ac:dyDescent="0.3">
      <c r="A9" s="2">
        <v>43</v>
      </c>
      <c r="B9" s="2">
        <f t="shared" si="0"/>
        <v>316.14999999999998</v>
      </c>
      <c r="C9" s="2">
        <v>1</v>
      </c>
      <c r="D9" s="8">
        <v>-2.9000000000000001E-2</v>
      </c>
      <c r="E9" s="2">
        <v>1E-3</v>
      </c>
      <c r="F9" s="8">
        <v>-0.84099999999999997</v>
      </c>
      <c r="G9" s="2">
        <v>1E-3</v>
      </c>
      <c r="H9" s="8">
        <f t="shared" si="1"/>
        <v>-7.5204004202087837E-2</v>
      </c>
      <c r="I9" s="8">
        <f t="shared" si="2"/>
        <v>1.1890606420927468E-3</v>
      </c>
      <c r="J9" s="10">
        <f t="shared" si="3"/>
        <v>3.1630555116242292E-3</v>
      </c>
      <c r="K9" s="10">
        <f t="shared" si="4"/>
        <v>1.0004920169616416E-5</v>
      </c>
      <c r="L9" s="11">
        <f t="shared" si="5"/>
        <v>0.50231385476669743</v>
      </c>
      <c r="M9" s="11">
        <f t="shared" si="6"/>
        <v>-0.57751785896878527</v>
      </c>
    </row>
    <row r="10" spans="1:28" x14ac:dyDescent="0.3">
      <c r="A10" s="2">
        <v>45</v>
      </c>
      <c r="B10" s="2">
        <f t="shared" si="0"/>
        <v>318.14999999999998</v>
      </c>
      <c r="C10" s="2">
        <v>1</v>
      </c>
      <c r="D10" s="8">
        <v>-2.8000000000000001E-2</v>
      </c>
      <c r="E10" s="2">
        <v>1E-3</v>
      </c>
      <c r="F10" s="8">
        <v>-0.84799999999999998</v>
      </c>
      <c r="G10" s="2">
        <v>1E-3</v>
      </c>
      <c r="H10" s="8">
        <f t="shared" si="1"/>
        <v>-7.1604147743286189E-2</v>
      </c>
      <c r="I10" s="8">
        <f t="shared" si="2"/>
        <v>1.1792452830188679E-3</v>
      </c>
      <c r="J10" s="10">
        <f t="shared" si="3"/>
        <v>3.1431714600031434E-3</v>
      </c>
      <c r="K10" s="10">
        <f t="shared" si="4"/>
        <v>9.8795268269782923E-6</v>
      </c>
      <c r="L10" s="11">
        <f t="shared" si="5"/>
        <v>0.472262344617012</v>
      </c>
      <c r="M10" s="11">
        <f t="shared" si="6"/>
        <v>-0.54386649236029816</v>
      </c>
    </row>
    <row r="11" spans="1:28" x14ac:dyDescent="0.3">
      <c r="A11" s="2">
        <v>48</v>
      </c>
      <c r="B11" s="2">
        <f t="shared" si="0"/>
        <v>321.14999999999998</v>
      </c>
      <c r="C11" s="2">
        <v>1</v>
      </c>
      <c r="D11" s="8">
        <v>-2.8000000000000001E-2</v>
      </c>
      <c r="E11" s="2">
        <v>1E-3</v>
      </c>
      <c r="F11" s="8">
        <v>-0.85599999999999998</v>
      </c>
      <c r="G11" s="2">
        <v>1E-3</v>
      </c>
      <c r="H11" s="8">
        <f t="shared" si="1"/>
        <v>-6.7526235322846781E-2</v>
      </c>
      <c r="I11" s="8">
        <f t="shared" si="2"/>
        <v>1.1682242990654207E-3</v>
      </c>
      <c r="J11" s="10">
        <f t="shared" si="3"/>
        <v>3.1138097462245057E-3</v>
      </c>
      <c r="K11" s="10">
        <f t="shared" si="4"/>
        <v>9.6958111356827228E-6</v>
      </c>
      <c r="L11" s="11">
        <f t="shared" si="5"/>
        <v>0.42788688953142984</v>
      </c>
      <c r="M11" s="11">
        <f t="shared" si="6"/>
        <v>-0.49541312485427663</v>
      </c>
    </row>
    <row r="12" spans="1:28" x14ac:dyDescent="0.3">
      <c r="A12" s="2">
        <v>51</v>
      </c>
      <c r="B12" s="2">
        <f t="shared" si="0"/>
        <v>324.14999999999998</v>
      </c>
      <c r="C12" s="2">
        <v>1</v>
      </c>
      <c r="D12" s="8">
        <v>-2.8000000000000001E-2</v>
      </c>
      <c r="E12" s="2">
        <v>1E-3</v>
      </c>
      <c r="F12" s="8">
        <v>-0.86499999999999999</v>
      </c>
      <c r="G12" s="2">
        <v>1E-3</v>
      </c>
      <c r="H12" s="8">
        <f t="shared" si="1"/>
        <v>-6.2983892535185784E-2</v>
      </c>
      <c r="I12" s="8">
        <f t="shared" si="2"/>
        <v>1.1560693641618498E-3</v>
      </c>
      <c r="J12" s="10">
        <f t="shared" si="3"/>
        <v>3.0849915162733305E-3</v>
      </c>
      <c r="K12" s="10">
        <f t="shared" si="4"/>
        <v>9.5171726554784226E-6</v>
      </c>
      <c r="L12" s="11">
        <f t="shared" si="5"/>
        <v>0.38433282186066808</v>
      </c>
      <c r="M12" s="11">
        <f t="shared" si="6"/>
        <v>-0.44731671439585385</v>
      </c>
    </row>
    <row r="13" spans="1:28" x14ac:dyDescent="0.3">
      <c r="A13" s="2">
        <v>53</v>
      </c>
      <c r="B13" s="2">
        <f t="shared" si="0"/>
        <v>326.14999999999998</v>
      </c>
      <c r="C13" s="2">
        <v>1</v>
      </c>
      <c r="D13" s="8">
        <v>-2.8000000000000001E-2</v>
      </c>
      <c r="E13" s="2">
        <v>1E-3</v>
      </c>
      <c r="F13" s="8">
        <v>-0.87</v>
      </c>
      <c r="G13" s="2">
        <v>1E-3</v>
      </c>
      <c r="H13" s="8">
        <f t="shared" si="1"/>
        <v>-6.0480747381381476E-2</v>
      </c>
      <c r="I13" s="8">
        <f t="shared" si="2"/>
        <v>1.1494252873563218E-3</v>
      </c>
      <c r="J13" s="10">
        <f t="shared" si="3"/>
        <v>3.0660738923808067E-3</v>
      </c>
      <c r="K13" s="10">
        <f t="shared" si="4"/>
        <v>9.4008091135391909E-6</v>
      </c>
      <c r="L13" s="11">
        <f t="shared" si="5"/>
        <v>0.35574191004613365</v>
      </c>
      <c r="M13" s="11">
        <f t="shared" si="6"/>
        <v>-0.41622265742751513</v>
      </c>
    </row>
    <row r="14" spans="1:28" x14ac:dyDescent="0.3">
      <c r="A14" s="2">
        <v>55</v>
      </c>
      <c r="B14" s="2">
        <f t="shared" si="0"/>
        <v>328.15</v>
      </c>
      <c r="C14" s="2">
        <v>1</v>
      </c>
      <c r="D14" s="8">
        <v>-2.8000000000000001E-2</v>
      </c>
      <c r="E14" s="2">
        <v>1E-3</v>
      </c>
      <c r="F14" s="8">
        <v>-0.872</v>
      </c>
      <c r="G14" s="2">
        <v>1E-3</v>
      </c>
      <c r="H14" s="8">
        <f t="shared" si="1"/>
        <v>-5.9483515067432782E-2</v>
      </c>
      <c r="I14" s="8">
        <f t="shared" si="2"/>
        <v>1.1467889908256881E-3</v>
      </c>
      <c r="J14" s="10">
        <f t="shared" si="3"/>
        <v>3.0473868657626088E-3</v>
      </c>
      <c r="K14" s="10">
        <f t="shared" si="4"/>
        <v>9.2865667096224553E-6</v>
      </c>
      <c r="L14" s="11">
        <f t="shared" si="5"/>
        <v>0.32749950850817466</v>
      </c>
      <c r="M14" s="11">
        <f t="shared" si="6"/>
        <v>-0.38698302357560743</v>
      </c>
    </row>
    <row r="15" spans="1:28" x14ac:dyDescent="0.3">
      <c r="A15" s="2">
        <v>57</v>
      </c>
      <c r="B15" s="2">
        <f t="shared" si="0"/>
        <v>330.15</v>
      </c>
      <c r="C15" s="2">
        <v>1</v>
      </c>
      <c r="D15" s="8">
        <v>-2.8000000000000001E-2</v>
      </c>
      <c r="E15" s="2">
        <v>1E-3</v>
      </c>
      <c r="F15" s="8">
        <v>-0.876</v>
      </c>
      <c r="G15" s="2">
        <v>1E-3</v>
      </c>
      <c r="H15" s="8">
        <f t="shared" si="1"/>
        <v>-5.7495893831919269E-2</v>
      </c>
      <c r="I15" s="8">
        <f t="shared" si="2"/>
        <v>1.1415525114155251E-3</v>
      </c>
      <c r="J15" s="10">
        <f t="shared" si="3"/>
        <v>3.0289262456459189E-3</v>
      </c>
      <c r="K15" s="10">
        <f t="shared" si="4"/>
        <v>9.1743942015626791E-6</v>
      </c>
      <c r="L15" s="11">
        <f t="shared" si="5"/>
        <v>0.29959928357524923</v>
      </c>
      <c r="M15" s="11">
        <f t="shared" si="6"/>
        <v>-0.35709517740716851</v>
      </c>
    </row>
    <row r="16" spans="1:28" x14ac:dyDescent="0.3">
      <c r="A16" s="2">
        <v>59</v>
      </c>
      <c r="B16" s="2">
        <f t="shared" si="0"/>
        <v>332.15</v>
      </c>
      <c r="C16" s="2">
        <v>1</v>
      </c>
      <c r="D16" s="8">
        <v>-2.7E-2</v>
      </c>
      <c r="E16" s="2">
        <v>1E-3</v>
      </c>
      <c r="F16" s="8">
        <v>-0.877</v>
      </c>
      <c r="G16" s="2">
        <v>1E-3</v>
      </c>
      <c r="H16" s="8">
        <f t="shared" si="1"/>
        <v>-5.7000406633959479E-2</v>
      </c>
      <c r="I16" s="8">
        <f t="shared" si="2"/>
        <v>1.1402508551881414E-3</v>
      </c>
      <c r="J16" s="10">
        <f t="shared" si="3"/>
        <v>3.0106879421947915E-3</v>
      </c>
      <c r="K16" s="10">
        <f t="shared" si="4"/>
        <v>9.0642418852771091E-6</v>
      </c>
      <c r="L16" s="11">
        <f t="shared" si="5"/>
        <v>0.27203505412548434</v>
      </c>
      <c r="M16" s="11">
        <f t="shared" si="6"/>
        <v>-0.32903546075944384</v>
      </c>
    </row>
    <row r="17" spans="1:23" x14ac:dyDescent="0.3">
      <c r="A17" s="2">
        <v>61</v>
      </c>
      <c r="B17" s="2">
        <f t="shared" si="0"/>
        <v>334.15</v>
      </c>
      <c r="C17" s="2">
        <v>1</v>
      </c>
      <c r="D17" s="8">
        <v>-2.7E-2</v>
      </c>
      <c r="E17" s="2">
        <v>1E-3</v>
      </c>
      <c r="F17" s="8">
        <v>-0.878</v>
      </c>
      <c r="G17" s="2">
        <v>1E-3</v>
      </c>
      <c r="H17" s="8">
        <f t="shared" si="1"/>
        <v>-5.6505484093897433E-2</v>
      </c>
      <c r="I17" s="8">
        <f t="shared" si="2"/>
        <v>1.1389521640091116E-3</v>
      </c>
      <c r="J17" s="10">
        <f t="shared" si="3"/>
        <v>2.9926679634894511E-3</v>
      </c>
      <c r="K17" s="10">
        <f t="shared" si="4"/>
        <v>8.9560615396960976E-6</v>
      </c>
      <c r="L17" s="11">
        <f t="shared" si="5"/>
        <v>0.24480078702136954</v>
      </c>
      <c r="M17" s="11">
        <f t="shared" si="6"/>
        <v>-0.30130627111526698</v>
      </c>
    </row>
    <row r="18" spans="1:23" x14ac:dyDescent="0.3">
      <c r="A18" s="2">
        <v>63</v>
      </c>
      <c r="B18" s="2">
        <f t="shared" si="0"/>
        <v>336.15</v>
      </c>
      <c r="C18" s="2">
        <v>1</v>
      </c>
      <c r="D18" s="8">
        <v>-2.7E-2</v>
      </c>
      <c r="E18" s="2">
        <v>1E-3</v>
      </c>
      <c r="F18" s="8">
        <v>-0.878</v>
      </c>
      <c r="G18" s="2">
        <v>1E-3</v>
      </c>
      <c r="H18" s="8">
        <f t="shared" si="1"/>
        <v>-5.6505484093897433E-2</v>
      </c>
      <c r="I18" s="8">
        <f t="shared" si="2"/>
        <v>1.1389521640091116E-3</v>
      </c>
      <c r="J18" s="10">
        <f t="shared" si="3"/>
        <v>2.974862412613417E-3</v>
      </c>
      <c r="K18" s="10">
        <f t="shared" si="4"/>
        <v>8.8498063739801193E-6</v>
      </c>
      <c r="L18" s="11">
        <f t="shared" si="5"/>
        <v>0.21789059270742772</v>
      </c>
      <c r="M18" s="11">
        <f t="shared" si="6"/>
        <v>-0.27439607680132516</v>
      </c>
    </row>
    <row r="19" spans="1:23" x14ac:dyDescent="0.3">
      <c r="A19" s="2">
        <v>65</v>
      </c>
      <c r="B19" s="2">
        <f t="shared" si="0"/>
        <v>338.15</v>
      </c>
      <c r="C19" s="2">
        <v>1</v>
      </c>
      <c r="D19" s="8">
        <v>-2.7E-2</v>
      </c>
      <c r="E19" s="2">
        <v>1E-3</v>
      </c>
      <c r="F19" s="8">
        <v>-0.876</v>
      </c>
      <c r="G19" s="2">
        <v>1E-3</v>
      </c>
      <c r="H19" s="8">
        <f t="shared" si="1"/>
        <v>-5.7495893831919269E-2</v>
      </c>
      <c r="I19" s="8">
        <f t="shared" si="2"/>
        <v>1.1415525114155251E-3</v>
      </c>
      <c r="J19" s="10">
        <f t="shared" si="3"/>
        <v>2.9572674848440043E-3</v>
      </c>
      <c r="K19" s="10">
        <f t="shared" si="4"/>
        <v>8.7454309769155832E-6</v>
      </c>
      <c r="L19" s="11">
        <f t="shared" si="5"/>
        <v>0.19129872096410683</v>
      </c>
      <c r="M19" s="11">
        <f t="shared" si="6"/>
        <v>-0.2487946147960261</v>
      </c>
    </row>
    <row r="20" spans="1:23" x14ac:dyDescent="0.3">
      <c r="A20" s="2">
        <v>67</v>
      </c>
      <c r="B20" s="2">
        <f t="shared" si="0"/>
        <v>340.15</v>
      </c>
      <c r="C20" s="2">
        <v>1</v>
      </c>
      <c r="D20" s="8">
        <v>-2.5999999999999999E-2</v>
      </c>
      <c r="E20" s="2">
        <v>1E-3</v>
      </c>
      <c r="F20" s="8">
        <v>-0.873</v>
      </c>
      <c r="G20" s="2">
        <v>1E-3</v>
      </c>
      <c r="H20" s="8">
        <f t="shared" si="1"/>
        <v>-5.8985756294430272E-2</v>
      </c>
      <c r="I20" s="8">
        <f t="shared" si="2"/>
        <v>1.145475372279496E-3</v>
      </c>
      <c r="J20" s="10">
        <f t="shared" si="3"/>
        <v>2.9398794649419377E-3</v>
      </c>
      <c r="K20" s="10">
        <f t="shared" si="4"/>
        <v>8.6428912683872939E-6</v>
      </c>
      <c r="L20" s="11">
        <f t="shared" si="5"/>
        <v>0.16501955681147695</v>
      </c>
      <c r="M20" s="11">
        <f t="shared" si="6"/>
        <v>-0.22400531310590721</v>
      </c>
    </row>
    <row r="21" spans="1:23" x14ac:dyDescent="0.3">
      <c r="A21" s="2">
        <v>69</v>
      </c>
      <c r="B21" s="2">
        <f t="shared" si="0"/>
        <v>342.15</v>
      </c>
      <c r="C21" s="2">
        <v>1</v>
      </c>
      <c r="D21" s="8">
        <v>-2.5000000000000001E-2</v>
      </c>
      <c r="E21" s="2">
        <v>1E-3</v>
      </c>
      <c r="F21" s="8">
        <v>-0.86799999999999999</v>
      </c>
      <c r="G21" s="2">
        <v>1E-3</v>
      </c>
      <c r="H21" s="8">
        <f t="shared" si="1"/>
        <v>-6.1480274823508103E-2</v>
      </c>
      <c r="I21" s="8">
        <f t="shared" si="2"/>
        <v>1.152073732718894E-3</v>
      </c>
      <c r="J21" s="10">
        <f t="shared" si="3"/>
        <v>2.9226947245360223E-3</v>
      </c>
      <c r="K21" s="10">
        <f t="shared" si="4"/>
        <v>8.542144452830696E-6</v>
      </c>
      <c r="L21" s="11">
        <f t="shared" si="5"/>
        <v>0.13904761655658238</v>
      </c>
      <c r="M21" s="11">
        <f t="shared" si="6"/>
        <v>-0.20052789138009047</v>
      </c>
    </row>
    <row r="22" spans="1:23" x14ac:dyDescent="0.3">
      <c r="A22" s="2">
        <v>71</v>
      </c>
      <c r="B22" s="2">
        <f t="shared" si="0"/>
        <v>344.15</v>
      </c>
      <c r="C22" s="2">
        <v>1</v>
      </c>
      <c r="D22" s="8">
        <v>-2.5000000000000001E-2</v>
      </c>
      <c r="E22" s="2">
        <v>1E-3</v>
      </c>
      <c r="F22" s="8">
        <v>-0.86399999999999999</v>
      </c>
      <c r="G22" s="2">
        <v>1E-3</v>
      </c>
      <c r="H22" s="8">
        <f t="shared" si="1"/>
        <v>-6.3486257521106718E-2</v>
      </c>
      <c r="I22" s="8">
        <f t="shared" si="2"/>
        <v>1.1574074074074073E-3</v>
      </c>
      <c r="J22" s="10">
        <f t="shared" si="3"/>
        <v>2.9057097195990121E-3</v>
      </c>
      <c r="K22" s="10">
        <f t="shared" si="4"/>
        <v>8.4431489745721704E-6</v>
      </c>
      <c r="L22" s="11">
        <f t="shared" si="5"/>
        <v>0.11337754397863087</v>
      </c>
      <c r="M22" s="11">
        <f t="shared" si="6"/>
        <v>-0.17686380149973757</v>
      </c>
      <c r="O22" s="24" t="s">
        <v>3</v>
      </c>
      <c r="P22" s="24"/>
      <c r="Q22" s="24"/>
      <c r="R22" s="24"/>
      <c r="T22" s="3" t="s">
        <v>47</v>
      </c>
      <c r="U22" s="2">
        <f>1.380649*10^-23</f>
        <v>1.3806490000000001E-23</v>
      </c>
      <c r="V22" s="3" t="s">
        <v>48</v>
      </c>
      <c r="W22" s="13">
        <f>P23*2*U22</f>
        <v>4.1732528387378086E-20</v>
      </c>
    </row>
    <row r="23" spans="1:23" ht="15.6" x14ac:dyDescent="0.3">
      <c r="A23" s="2">
        <v>73</v>
      </c>
      <c r="B23" s="2">
        <f t="shared" si="0"/>
        <v>346.15</v>
      </c>
      <c r="C23" s="2">
        <v>1</v>
      </c>
      <c r="D23" s="8">
        <v>-2.4E-2</v>
      </c>
      <c r="E23" s="2">
        <v>1E-3</v>
      </c>
      <c r="F23" s="8">
        <v>-0.85099999999999998</v>
      </c>
      <c r="G23" s="2">
        <v>1E-3</v>
      </c>
      <c r="H23" s="8">
        <f t="shared" si="1"/>
        <v>-7.0070439915412133E-2</v>
      </c>
      <c r="I23" s="8">
        <f t="shared" si="2"/>
        <v>1.1750881316098707E-3</v>
      </c>
      <c r="J23" s="10">
        <f t="shared" si="3"/>
        <v>2.8889209880109783E-3</v>
      </c>
      <c r="K23" s="10">
        <f t="shared" si="4"/>
        <v>8.3458644749703259E-6</v>
      </c>
      <c r="L23" s="11">
        <f t="shared" si="5"/>
        <v>8.8004106646415892E-2</v>
      </c>
      <c r="M23" s="11">
        <f t="shared" si="6"/>
        <v>-0.15807454656182801</v>
      </c>
      <c r="O23" s="4" t="s">
        <v>4</v>
      </c>
      <c r="P23" s="19">
        <f t="array" ref="P23:Q25">LINEST(H35:H48,J35:J48,1,1)</f>
        <v>1511.3373633478923</v>
      </c>
      <c r="Q23" s="7">
        <v>-4.2781301222944839</v>
      </c>
      <c r="R23" s="4" t="s">
        <v>7</v>
      </c>
      <c r="T23" s="3" t="s">
        <v>49</v>
      </c>
      <c r="U23" s="2">
        <f>-1.60217663*10^-19</f>
        <v>-1.6021766299999999E-19</v>
      </c>
      <c r="V23" s="3" t="s">
        <v>24</v>
      </c>
      <c r="W23" s="16">
        <f>U22*2*P24</f>
        <v>9.6202871215455622E-22</v>
      </c>
    </row>
    <row r="24" spans="1:23" ht="15.6" x14ac:dyDescent="0.3">
      <c r="A24" s="2">
        <v>75</v>
      </c>
      <c r="B24" s="2">
        <f t="shared" si="0"/>
        <v>348.15</v>
      </c>
      <c r="C24" s="2">
        <v>1</v>
      </c>
      <c r="D24" s="8">
        <v>-2.4E-2</v>
      </c>
      <c r="E24" s="2">
        <v>1E-3</v>
      </c>
      <c r="F24" s="8">
        <v>-0.84699999999999998</v>
      </c>
      <c r="G24" s="2">
        <v>1E-3</v>
      </c>
      <c r="H24" s="8">
        <f t="shared" si="1"/>
        <v>-7.2116589669293102E-2</v>
      </c>
      <c r="I24" s="8">
        <f t="shared" si="2"/>
        <v>1.1806375442739081E-3</v>
      </c>
      <c r="J24" s="10">
        <f t="shared" si="3"/>
        <v>2.8723251472066642E-3</v>
      </c>
      <c r="K24" s="10">
        <f t="shared" si="4"/>
        <v>8.2502517512757834E-6</v>
      </c>
      <c r="L24" s="11">
        <f t="shared" si="5"/>
        <v>6.2922192362682594E-2</v>
      </c>
      <c r="M24" s="11">
        <f t="shared" si="6"/>
        <v>-0.1350387820319757</v>
      </c>
      <c r="O24" s="4" t="s">
        <v>5</v>
      </c>
      <c r="P24" s="19">
        <v>34.839727988596529</v>
      </c>
      <c r="Q24" s="7">
        <v>9.0709579515614508E-2</v>
      </c>
      <c r="R24" s="4" t="s">
        <v>8</v>
      </c>
      <c r="V24" s="3" t="s">
        <v>25</v>
      </c>
      <c r="W24" s="6">
        <f>W23/W22</f>
        <v>2.305225082996696E-2</v>
      </c>
    </row>
    <row r="25" spans="1:23" ht="16.2" x14ac:dyDescent="0.3">
      <c r="A25" s="2">
        <v>77</v>
      </c>
      <c r="B25" s="2">
        <f t="shared" si="0"/>
        <v>350.15</v>
      </c>
      <c r="C25" s="2">
        <v>1</v>
      </c>
      <c r="D25" s="8">
        <v>-2.3E-2</v>
      </c>
      <c r="E25" s="2">
        <v>1E-3</v>
      </c>
      <c r="F25" s="8">
        <v>-0.82899999999999996</v>
      </c>
      <c r="G25" s="2">
        <v>1E-3</v>
      </c>
      <c r="H25" s="8">
        <f t="shared" si="1"/>
        <v>-8.1445469449726471E-2</v>
      </c>
      <c r="I25" s="8">
        <f t="shared" si="2"/>
        <v>1.2062726176115804E-3</v>
      </c>
      <c r="J25" s="10">
        <f t="shared" si="3"/>
        <v>2.8559188919034702E-3</v>
      </c>
      <c r="K25" s="10">
        <f t="shared" si="4"/>
        <v>8.1562727171311446E-6</v>
      </c>
      <c r="L25" s="11">
        <f t="shared" si="5"/>
        <v>3.8126805730341218E-2</v>
      </c>
      <c r="M25" s="11">
        <f t="shared" si="6"/>
        <v>-0.11957227518006769</v>
      </c>
      <c r="O25" s="4" t="s">
        <v>6</v>
      </c>
      <c r="P25" s="8">
        <v>0.99366353164808263</v>
      </c>
      <c r="Q25" s="8">
        <v>7.5378402173453462E-3</v>
      </c>
      <c r="R25" s="4" t="s">
        <v>9</v>
      </c>
    </row>
    <row r="26" spans="1:23" x14ac:dyDescent="0.3">
      <c r="A26" s="2">
        <v>79</v>
      </c>
      <c r="B26" s="2">
        <f t="shared" si="0"/>
        <v>352.15</v>
      </c>
      <c r="C26" s="2">
        <v>1</v>
      </c>
      <c r="D26" s="8">
        <v>-2.1999999999999999E-2</v>
      </c>
      <c r="E26" s="2">
        <v>1E-3</v>
      </c>
      <c r="F26" s="8">
        <v>-0.81599999999999995</v>
      </c>
      <c r="G26" s="2">
        <v>1E-3</v>
      </c>
      <c r="H26" s="8">
        <f t="shared" si="1"/>
        <v>-8.8309841246138887E-2</v>
      </c>
      <c r="I26" s="8">
        <f t="shared" si="2"/>
        <v>1.2254901960784316E-3</v>
      </c>
      <c r="J26" s="10">
        <f t="shared" si="3"/>
        <v>2.8396989919068582E-3</v>
      </c>
      <c r="K26" s="10">
        <f t="shared" si="4"/>
        <v>8.0638903646368267E-6</v>
      </c>
      <c r="L26" s="11">
        <f t="shared" si="5"/>
        <v>1.3613064835694466E-2</v>
      </c>
      <c r="M26" s="11">
        <f t="shared" si="6"/>
        <v>-0.10192290608183335</v>
      </c>
    </row>
    <row r="27" spans="1:23" x14ac:dyDescent="0.3">
      <c r="A27" s="2">
        <v>81</v>
      </c>
      <c r="B27" s="2">
        <f t="shared" si="0"/>
        <v>354.15</v>
      </c>
      <c r="C27" s="2">
        <v>1</v>
      </c>
      <c r="D27" s="8">
        <v>-2.1000000000000001E-2</v>
      </c>
      <c r="E27" s="2">
        <v>1E-3</v>
      </c>
      <c r="F27" s="8">
        <v>-0.80100000000000005</v>
      </c>
      <c r="G27" s="2">
        <v>1E-3</v>
      </c>
      <c r="H27" s="8">
        <f t="shared" si="1"/>
        <v>-9.6367483915762317E-2</v>
      </c>
      <c r="I27" s="8">
        <f t="shared" si="2"/>
        <v>1.2484394506866417E-3</v>
      </c>
      <c r="J27" s="10">
        <f t="shared" si="3"/>
        <v>2.8236622899901172E-3</v>
      </c>
      <c r="K27" s="10">
        <f t="shared" si="4"/>
        <v>7.973068727912233E-6</v>
      </c>
      <c r="L27" s="11">
        <f t="shared" si="5"/>
        <v>-1.0623801955948586E-2</v>
      </c>
      <c r="M27" s="11">
        <f t="shared" si="6"/>
        <v>-8.5743681959813731E-2</v>
      </c>
    </row>
    <row r="28" spans="1:23" x14ac:dyDescent="0.3">
      <c r="A28" s="2">
        <v>83</v>
      </c>
      <c r="B28" s="2">
        <f t="shared" si="0"/>
        <v>356.15</v>
      </c>
      <c r="C28" s="2">
        <v>1</v>
      </c>
      <c r="D28" s="8">
        <v>-0.02</v>
      </c>
      <c r="E28" s="2">
        <v>1E-3</v>
      </c>
      <c r="F28" s="8">
        <v>-0.78600000000000003</v>
      </c>
      <c r="G28" s="2">
        <v>1E-3</v>
      </c>
      <c r="H28" s="8">
        <f t="shared" si="1"/>
        <v>-0.10457745396059209</v>
      </c>
      <c r="I28" s="8">
        <f t="shared" si="2"/>
        <v>1.2722646310432569E-3</v>
      </c>
      <c r="J28" s="10">
        <f t="shared" si="3"/>
        <v>2.8078056998455708E-3</v>
      </c>
      <c r="K28" s="10">
        <f t="shared" si="4"/>
        <v>7.8837728480852763E-6</v>
      </c>
      <c r="L28" s="11">
        <f t="shared" si="5"/>
        <v>-3.4588459096695168E-2</v>
      </c>
      <c r="M28" s="11">
        <f t="shared" si="6"/>
        <v>-6.9988994863896925E-2</v>
      </c>
    </row>
    <row r="29" spans="1:23" x14ac:dyDescent="0.3">
      <c r="A29" s="2">
        <v>85</v>
      </c>
      <c r="B29" s="2">
        <f t="shared" si="0"/>
        <v>358.15</v>
      </c>
      <c r="C29" s="2">
        <v>1</v>
      </c>
      <c r="D29" s="8">
        <v>-0.02</v>
      </c>
      <c r="E29" s="2">
        <v>1E-3</v>
      </c>
      <c r="F29" s="8">
        <v>-0.76</v>
      </c>
      <c r="G29" s="2">
        <v>1E-3</v>
      </c>
      <c r="H29" s="8">
        <f t="shared" si="1"/>
        <v>-0.11918640771920865</v>
      </c>
      <c r="I29" s="8">
        <f t="shared" si="2"/>
        <v>1.3157894736842105E-3</v>
      </c>
      <c r="J29" s="10">
        <f t="shared" si="3"/>
        <v>2.7921262041044259E-3</v>
      </c>
      <c r="K29" s="10">
        <f t="shared" si="4"/>
        <v>7.7959687396465883E-6</v>
      </c>
      <c r="L29" s="11">
        <f t="shared" si="5"/>
        <v>-5.8285466848741585E-2</v>
      </c>
      <c r="M29" s="11">
        <f t="shared" si="6"/>
        <v>-6.090094087046706E-2</v>
      </c>
    </row>
    <row r="30" spans="1:23" x14ac:dyDescent="0.3">
      <c r="A30" s="2">
        <v>87</v>
      </c>
      <c r="B30" s="2">
        <f t="shared" si="0"/>
        <v>360.15</v>
      </c>
      <c r="C30" s="2">
        <v>1</v>
      </c>
      <c r="D30" s="8">
        <v>-1.9E-2</v>
      </c>
      <c r="E30" s="2">
        <v>1E-3</v>
      </c>
      <c r="F30" s="8">
        <v>-0.74199999999999999</v>
      </c>
      <c r="G30" s="2">
        <v>1E-3</v>
      </c>
      <c r="H30" s="8">
        <f t="shared" si="1"/>
        <v>-0.12959609472097294</v>
      </c>
      <c r="I30" s="8">
        <f t="shared" si="2"/>
        <v>1.3477088948787063E-3</v>
      </c>
      <c r="J30" s="10">
        <f t="shared" si="3"/>
        <v>2.7766208524226017E-3</v>
      </c>
      <c r="K30" s="10">
        <f t="shared" si="4"/>
        <v>7.7096233581080163E-6</v>
      </c>
      <c r="L30" s="11">
        <f t="shared" si="5"/>
        <v>-8.1719284177331986E-2</v>
      </c>
      <c r="M30" s="11">
        <f t="shared" si="6"/>
        <v>-4.7876810543640957E-2</v>
      </c>
    </row>
    <row r="31" spans="1:23" x14ac:dyDescent="0.3">
      <c r="A31" s="2">
        <v>89</v>
      </c>
      <c r="B31" s="2">
        <f t="shared" si="0"/>
        <v>362.15</v>
      </c>
      <c r="C31" s="2">
        <v>1</v>
      </c>
      <c r="D31" s="8">
        <v>-1.7999999999999999E-2</v>
      </c>
      <c r="E31" s="2">
        <v>1E-3</v>
      </c>
      <c r="F31" s="8">
        <v>-0.72299999999999998</v>
      </c>
      <c r="G31" s="2">
        <v>1E-3</v>
      </c>
      <c r="H31" s="8">
        <f t="shared" si="1"/>
        <v>-0.14086170270546919</v>
      </c>
      <c r="I31" s="8">
        <f t="shared" si="2"/>
        <v>1.3831258644536654E-3</v>
      </c>
      <c r="J31" s="10">
        <f t="shared" si="3"/>
        <v>2.7612867596299878E-3</v>
      </c>
      <c r="K31" s="10">
        <f t="shared" si="4"/>
        <v>7.6247045689078767E-6</v>
      </c>
      <c r="L31" s="11">
        <f t="shared" si="5"/>
        <v>-0.10489427154785336</v>
      </c>
      <c r="M31" s="11">
        <f t="shared" si="6"/>
        <v>-3.5967431157615831E-2</v>
      </c>
    </row>
    <row r="32" spans="1:23" x14ac:dyDescent="0.3">
      <c r="A32" s="2">
        <v>91</v>
      </c>
      <c r="B32" s="2">
        <f t="shared" si="0"/>
        <v>364.15</v>
      </c>
      <c r="C32" s="2">
        <v>1</v>
      </c>
      <c r="D32" s="8">
        <v>-1.7000000000000001E-2</v>
      </c>
      <c r="E32" s="2">
        <v>1E-3</v>
      </c>
      <c r="F32" s="8">
        <v>-0.69399999999999995</v>
      </c>
      <c r="G32" s="2">
        <v>1E-3</v>
      </c>
      <c r="H32" s="8">
        <f>LOG(ABS(F32))</f>
        <v>-0.15864052954514513</v>
      </c>
      <c r="I32" s="8">
        <f t="shared" si="2"/>
        <v>1.4409221902017292E-3</v>
      </c>
      <c r="J32" s="10">
        <f t="shared" si="3"/>
        <v>2.746121103940684E-3</v>
      </c>
      <c r="K32" s="10">
        <f t="shared" si="4"/>
        <v>7.5411811175084009E-6</v>
      </c>
      <c r="L32" s="11">
        <f t="shared" si="5"/>
        <v>-0.12781469363076692</v>
      </c>
      <c r="M32" s="11">
        <f t="shared" si="6"/>
        <v>-3.0825835914378208E-2</v>
      </c>
    </row>
    <row r="33" spans="1:13" x14ac:dyDescent="0.3">
      <c r="A33" s="2">
        <v>93</v>
      </c>
      <c r="B33" s="2">
        <f t="shared" si="0"/>
        <v>366.15</v>
      </c>
      <c r="C33" s="2">
        <v>1</v>
      </c>
      <c r="D33" s="8">
        <v>-1.6E-2</v>
      </c>
      <c r="E33" s="2">
        <v>1E-3</v>
      </c>
      <c r="F33" s="8">
        <v>-0.66500000000000004</v>
      </c>
      <c r="G33" s="2">
        <v>1E-3</v>
      </c>
      <c r="H33" s="8">
        <f t="shared" si="1"/>
        <v>-0.17717835469689538</v>
      </c>
      <c r="I33" s="8">
        <f t="shared" si="2"/>
        <v>1.5037593984962405E-3</v>
      </c>
      <c r="J33" s="10">
        <f t="shared" si="3"/>
        <v>2.7311211252219036E-3</v>
      </c>
      <c r="K33" s="10">
        <f t="shared" si="4"/>
        <v>7.4590226006333578E-6</v>
      </c>
      <c r="L33" s="11">
        <f t="shared" si="5"/>
        <v>-0.15048472191788331</v>
      </c>
      <c r="M33" s="11">
        <f t="shared" si="6"/>
        <v>-2.6693632779012072E-2</v>
      </c>
    </row>
    <row r="34" spans="1:13" x14ac:dyDescent="0.3">
      <c r="A34" s="2">
        <v>95</v>
      </c>
      <c r="B34" s="2">
        <f t="shared" si="0"/>
        <v>368.15</v>
      </c>
      <c r="C34" s="2">
        <v>1</v>
      </c>
      <c r="D34" s="8">
        <v>-1.4999999999999999E-2</v>
      </c>
      <c r="E34" s="2">
        <v>1E-3</v>
      </c>
      <c r="F34" s="8">
        <v>-0.63600000000000001</v>
      </c>
      <c r="G34" s="2">
        <v>1E-3</v>
      </c>
      <c r="H34" s="8">
        <f t="shared" si="1"/>
        <v>-0.19654288435158612</v>
      </c>
      <c r="I34" s="8">
        <f t="shared" si="2"/>
        <v>1.5723270440251573E-3</v>
      </c>
      <c r="J34" s="10">
        <f t="shared" si="3"/>
        <v>2.7162841233192994E-3</v>
      </c>
      <c r="K34" s="10">
        <f t="shared" si="4"/>
        <v>7.3781994385964948E-6</v>
      </c>
      <c r="L34" s="11">
        <f t="shared" si="5"/>
        <v>-0.17290843725335314</v>
      </c>
      <c r="M34" s="11">
        <f t="shared" si="6"/>
        <v>-2.363444709823298E-2</v>
      </c>
    </row>
    <row r="35" spans="1:13" x14ac:dyDescent="0.3">
      <c r="A35" s="2">
        <v>97</v>
      </c>
      <c r="B35" s="2">
        <f t="shared" si="0"/>
        <v>370.15</v>
      </c>
      <c r="C35" s="2">
        <v>1</v>
      </c>
      <c r="D35" s="8">
        <v>-1.4E-2</v>
      </c>
      <c r="E35" s="2">
        <v>1E-3</v>
      </c>
      <c r="F35" s="8">
        <v>-0.61599999999999999</v>
      </c>
      <c r="G35" s="2">
        <v>1E-3</v>
      </c>
      <c r="H35" s="8">
        <f t="shared" si="1"/>
        <v>-0.21041928783557454</v>
      </c>
      <c r="I35" s="8">
        <f t="shared" si="2"/>
        <v>1.6233766233766235E-3</v>
      </c>
      <c r="J35" s="10">
        <f t="shared" si="3"/>
        <v>2.7016074564365799E-3</v>
      </c>
      <c r="K35" s="10">
        <f t="shared" si="4"/>
        <v>7.2986828486737263E-6</v>
      </c>
      <c r="L35" s="8">
        <f t="shared" si="5"/>
        <v>-0.19508983228261734</v>
      </c>
      <c r="M35" s="8">
        <f t="shared" si="6"/>
        <v>-1.53294555529572E-2</v>
      </c>
    </row>
    <row r="36" spans="1:13" x14ac:dyDescent="0.3">
      <c r="A36" s="2">
        <v>100</v>
      </c>
      <c r="B36" s="2">
        <f t="shared" si="0"/>
        <v>373.15</v>
      </c>
      <c r="C36" s="2">
        <v>1</v>
      </c>
      <c r="D36" s="8">
        <v>-1.4E-2</v>
      </c>
      <c r="E36" s="2">
        <v>1E-3</v>
      </c>
      <c r="F36" s="8">
        <v>-0.58899999999999997</v>
      </c>
      <c r="G36" s="2">
        <v>1E-3</v>
      </c>
      <c r="H36" s="8">
        <f t="shared" si="1"/>
        <v>-0.22988470521289839</v>
      </c>
      <c r="I36" s="8">
        <f t="shared" si="2"/>
        <v>1.6977928692699493E-3</v>
      </c>
      <c r="J36" s="10">
        <f t="shared" si="3"/>
        <v>2.6798874447273215E-3</v>
      </c>
      <c r="K36" s="10">
        <f t="shared" si="4"/>
        <v>7.1817967164071331E-6</v>
      </c>
      <c r="L36" s="8">
        <f t="shared" si="5"/>
        <v>-0.22791609751117292</v>
      </c>
      <c r="M36" s="8">
        <f t="shared" si="6"/>
        <v>-1.9686077017254666E-3</v>
      </c>
    </row>
    <row r="37" spans="1:13" x14ac:dyDescent="0.3">
      <c r="A37" s="2">
        <v>102</v>
      </c>
      <c r="B37" s="2">
        <f t="shared" si="0"/>
        <v>375.15</v>
      </c>
      <c r="C37" s="2">
        <v>1</v>
      </c>
      <c r="D37" s="8">
        <v>-1.2999999999999999E-2</v>
      </c>
      <c r="E37" s="2">
        <v>1E-3</v>
      </c>
      <c r="F37" s="8">
        <v>-0.56200000000000006</v>
      </c>
      <c r="G37" s="2">
        <v>1E-3</v>
      </c>
      <c r="H37" s="8">
        <f t="shared" si="1"/>
        <v>-0.25026368443093888</v>
      </c>
      <c r="I37" s="8">
        <f t="shared" si="2"/>
        <v>1.7793594306049821E-3</v>
      </c>
      <c r="J37" s="10">
        <f t="shared" si="3"/>
        <v>2.6656004264960682E-3</v>
      </c>
      <c r="K37" s="10">
        <f t="shared" si="4"/>
        <v>7.1054256337360216E-6</v>
      </c>
      <c r="L37" s="8">
        <f t="shared" si="5"/>
        <v>-0.24950860197489888</v>
      </c>
      <c r="M37" s="8">
        <f t="shared" si="6"/>
        <v>-7.5508245604000157E-4</v>
      </c>
    </row>
    <row r="38" spans="1:13" x14ac:dyDescent="0.3">
      <c r="A38" s="2">
        <v>104</v>
      </c>
      <c r="B38" s="2">
        <f t="shared" si="0"/>
        <v>377.15</v>
      </c>
      <c r="C38" s="2">
        <v>1</v>
      </c>
      <c r="D38" s="8">
        <v>-1.2E-2</v>
      </c>
      <c r="E38" s="2">
        <v>1E-3</v>
      </c>
      <c r="F38" s="8">
        <v>-0.53900000000000003</v>
      </c>
      <c r="G38" s="2">
        <v>1E-3</v>
      </c>
      <c r="H38" s="8">
        <f t="shared" si="1"/>
        <v>-0.26841123481326129</v>
      </c>
      <c r="I38" s="8">
        <f t="shared" si="2"/>
        <v>1.8552875695732837E-3</v>
      </c>
      <c r="J38" s="10">
        <f t="shared" si="3"/>
        <v>2.6514649343762431E-3</v>
      </c>
      <c r="K38" s="10">
        <f t="shared" si="4"/>
        <v>7.0302662982268157E-6</v>
      </c>
      <c r="L38" s="8">
        <f t="shared" si="5"/>
        <v>-0.27087209936490009</v>
      </c>
      <c r="M38" s="8">
        <f t="shared" si="6"/>
        <v>2.4608645516387972E-3</v>
      </c>
    </row>
    <row r="39" spans="1:13" x14ac:dyDescent="0.3">
      <c r="A39" s="2">
        <v>106</v>
      </c>
      <c r="B39" s="2">
        <f t="shared" si="0"/>
        <v>379.15</v>
      </c>
      <c r="C39" s="2">
        <v>1</v>
      </c>
      <c r="D39" s="8">
        <v>-1.0999999999999999E-2</v>
      </c>
      <c r="E39" s="2">
        <v>1E-3</v>
      </c>
      <c r="F39" s="8">
        <v>-0.52100000000000002</v>
      </c>
      <c r="G39" s="2">
        <v>1E-3</v>
      </c>
      <c r="H39" s="8">
        <f t="shared" si="1"/>
        <v>-0.2831622767004755</v>
      </c>
      <c r="I39" s="8">
        <f t="shared" si="2"/>
        <v>1.9193857965451055E-3</v>
      </c>
      <c r="J39" s="10">
        <f t="shared" si="3"/>
        <v>2.6374785704866149E-3</v>
      </c>
      <c r="K39" s="10">
        <f t="shared" si="4"/>
        <v>6.9562932097761185E-6</v>
      </c>
      <c r="L39" s="8">
        <f t="shared" si="5"/>
        <v>-0.29201021368867508</v>
      </c>
      <c r="M39" s="8">
        <f t="shared" si="6"/>
        <v>8.8479369881995784E-3</v>
      </c>
    </row>
    <row r="40" spans="1:13" x14ac:dyDescent="0.3">
      <c r="A40" s="2">
        <v>108</v>
      </c>
      <c r="B40" s="2">
        <f t="shared" si="0"/>
        <v>381.15</v>
      </c>
      <c r="C40" s="2">
        <v>1</v>
      </c>
      <c r="D40" s="8">
        <v>-0.01</v>
      </c>
      <c r="E40" s="2">
        <v>1E-3</v>
      </c>
      <c r="F40" s="8">
        <v>-0.49</v>
      </c>
      <c r="G40" s="2">
        <v>1E-3</v>
      </c>
      <c r="H40" s="8">
        <f t="shared" si="1"/>
        <v>-0.30980391997148632</v>
      </c>
      <c r="I40" s="8">
        <f t="shared" si="2"/>
        <v>2.0408163265306124E-3</v>
      </c>
      <c r="J40" s="10">
        <f t="shared" si="3"/>
        <v>2.6236389872753511E-3</v>
      </c>
      <c r="K40" s="10">
        <f t="shared" si="4"/>
        <v>6.8834815355512303E-6</v>
      </c>
      <c r="L40" s="8">
        <f t="shared" si="5"/>
        <v>-0.3129264928890203</v>
      </c>
      <c r="M40" s="8">
        <f t="shared" si="6"/>
        <v>3.1225729175339834E-3</v>
      </c>
    </row>
    <row r="41" spans="1:13" x14ac:dyDescent="0.3">
      <c r="A41" s="2">
        <v>110</v>
      </c>
      <c r="B41" s="2">
        <f t="shared" si="0"/>
        <v>383.15</v>
      </c>
      <c r="C41" s="2">
        <v>1</v>
      </c>
      <c r="D41" s="8">
        <v>-0.01</v>
      </c>
      <c r="E41" s="2">
        <v>1E-3</v>
      </c>
      <c r="F41" s="8">
        <v>-0.46899999999999997</v>
      </c>
      <c r="G41" s="2">
        <v>1E-3</v>
      </c>
      <c r="H41" s="8">
        <f t="shared" si="1"/>
        <v>-0.32882715728491674</v>
      </c>
      <c r="I41" s="8">
        <f t="shared" si="2"/>
        <v>2.1321961620469083E-3</v>
      </c>
      <c r="J41" s="10">
        <f t="shared" si="3"/>
        <v>2.6099438862064468E-3</v>
      </c>
      <c r="K41" s="10">
        <f t="shared" si="4"/>
        <v>6.8118070891464092E-6</v>
      </c>
      <c r="L41" s="8">
        <f t="shared" si="5"/>
        <v>-0.33362441082928118</v>
      </c>
      <c r="M41" s="8">
        <f t="shared" si="6"/>
        <v>4.7972535443644437E-3</v>
      </c>
    </row>
    <row r="42" spans="1:13" x14ac:dyDescent="0.3">
      <c r="A42" s="2">
        <v>112</v>
      </c>
      <c r="B42" s="2">
        <f t="shared" si="0"/>
        <v>385.15</v>
      </c>
      <c r="C42" s="2">
        <v>1</v>
      </c>
      <c r="D42" s="8">
        <v>-8.9999999999999993E-3</v>
      </c>
      <c r="E42" s="2">
        <v>1E-3</v>
      </c>
      <c r="F42" s="8">
        <v>-0.44800000000000001</v>
      </c>
      <c r="G42" s="2">
        <v>1E-3</v>
      </c>
      <c r="H42" s="8">
        <f t="shared" si="1"/>
        <v>-0.348721986001856</v>
      </c>
      <c r="I42" s="8">
        <f t="shared" si="2"/>
        <v>2.232142857142857E-3</v>
      </c>
      <c r="J42" s="10">
        <f t="shared" si="3"/>
        <v>2.5963910164870829E-3</v>
      </c>
      <c r="K42" s="10">
        <f t="shared" si="4"/>
        <v>6.7412463104948286E-6</v>
      </c>
      <c r="L42" s="8">
        <f t="shared" si="5"/>
        <v>-0.35410736921674202</v>
      </c>
      <c r="M42" s="8">
        <f t="shared" si="6"/>
        <v>5.3853832148860192E-3</v>
      </c>
    </row>
    <row r="43" spans="1:13" x14ac:dyDescent="0.3">
      <c r="A43" s="2">
        <v>114</v>
      </c>
      <c r="B43" s="2">
        <f t="shared" si="0"/>
        <v>387.15</v>
      </c>
      <c r="C43" s="2">
        <v>1</v>
      </c>
      <c r="D43" s="8">
        <v>-8.0000000000000002E-3</v>
      </c>
      <c r="E43" s="2">
        <v>1E-3</v>
      </c>
      <c r="F43" s="8">
        <v>-0.42899999999999999</v>
      </c>
      <c r="G43" s="2">
        <v>1E-3</v>
      </c>
      <c r="H43" s="8">
        <f t="shared" si="1"/>
        <v>-0.36754270781527576</v>
      </c>
      <c r="I43" s="8">
        <f t="shared" si="2"/>
        <v>2.331002331002331E-3</v>
      </c>
      <c r="J43" s="10">
        <f t="shared" si="3"/>
        <v>2.5829781738344313E-3</v>
      </c>
      <c r="K43" s="10">
        <f t="shared" si="4"/>
        <v>6.6717762465050542E-6</v>
      </c>
      <c r="L43" s="8">
        <f t="shared" si="5"/>
        <v>-0.37437869946640046</v>
      </c>
      <c r="M43" s="8">
        <f t="shared" si="6"/>
        <v>6.8359916511246954E-3</v>
      </c>
    </row>
    <row r="44" spans="1:13" x14ac:dyDescent="0.3">
      <c r="A44" s="2">
        <v>116</v>
      </c>
      <c r="B44" s="2">
        <f t="shared" si="0"/>
        <v>389.15</v>
      </c>
      <c r="C44" s="2">
        <v>1</v>
      </c>
      <c r="D44" s="8">
        <v>-8.0000000000000002E-3</v>
      </c>
      <c r="E44" s="2">
        <v>1E-3</v>
      </c>
      <c r="F44" s="8">
        <v>-0.40600000000000003</v>
      </c>
      <c r="G44" s="2">
        <v>1E-3</v>
      </c>
      <c r="H44" s="8">
        <f t="shared" si="1"/>
        <v>-0.39147396642280585</v>
      </c>
      <c r="I44" s="8">
        <f t="shared" si="2"/>
        <v>2.4630541871921183E-3</v>
      </c>
      <c r="J44" s="10">
        <f t="shared" si="3"/>
        <v>2.5697031992804832E-3</v>
      </c>
      <c r="K44" s="10">
        <f t="shared" si="4"/>
        <v>6.6033745323923513E-6</v>
      </c>
      <c r="L44" s="8">
        <f t="shared" si="5"/>
        <v>-0.39444166450727502</v>
      </c>
      <c r="M44" s="8">
        <f t="shared" si="6"/>
        <v>2.9676980844691725E-3</v>
      </c>
    </row>
    <row r="45" spans="1:13" x14ac:dyDescent="0.3">
      <c r="A45" s="2">
        <v>119</v>
      </c>
      <c r="B45" s="2">
        <f t="shared" si="0"/>
        <v>392.15</v>
      </c>
      <c r="C45" s="2">
        <v>1</v>
      </c>
      <c r="D45" s="8">
        <v>-7.0000000000000001E-3</v>
      </c>
      <c r="E45" s="2">
        <v>1E-3</v>
      </c>
      <c r="F45" s="8">
        <v>-0.379</v>
      </c>
      <c r="G45" s="2">
        <v>1E-3</v>
      </c>
      <c r="H45" s="8">
        <f t="shared" si="1"/>
        <v>-0.42136079003192767</v>
      </c>
      <c r="I45" s="8">
        <f t="shared" si="2"/>
        <v>2.6385224274406332E-3</v>
      </c>
      <c r="J45" s="10">
        <f t="shared" si="3"/>
        <v>2.5500446257809514E-3</v>
      </c>
      <c r="K45" s="10">
        <f t="shared" si="4"/>
        <v>6.5027275934743122E-6</v>
      </c>
      <c r="L45" s="8">
        <f t="shared" si="5"/>
        <v>-0.42415240114723796</v>
      </c>
      <c r="M45" s="8">
        <f t="shared" si="6"/>
        <v>2.7916111153102885E-3</v>
      </c>
    </row>
    <row r="46" spans="1:13" x14ac:dyDescent="0.3">
      <c r="A46" s="2">
        <v>121</v>
      </c>
      <c r="B46" s="2">
        <f t="shared" si="0"/>
        <v>394.15</v>
      </c>
      <c r="C46" s="2">
        <v>1</v>
      </c>
      <c r="D46" s="8">
        <v>-7.0000000000000001E-3</v>
      </c>
      <c r="E46" s="2">
        <v>1E-3</v>
      </c>
      <c r="F46" s="8">
        <v>-0.35499999999999998</v>
      </c>
      <c r="G46" s="2">
        <v>1E-3</v>
      </c>
      <c r="H46" s="8">
        <f t="shared" si="1"/>
        <v>-0.44977164694490596</v>
      </c>
      <c r="I46" s="8">
        <f t="shared" si="2"/>
        <v>2.8169014084507044E-3</v>
      </c>
      <c r="J46" s="10">
        <f t="shared" si="3"/>
        <v>2.5371051630090069E-3</v>
      </c>
      <c r="K46" s="10">
        <f t="shared" si="4"/>
        <v>6.4369026081669598E-6</v>
      </c>
      <c r="L46" s="8">
        <f t="shared" si="5"/>
        <v>-0.44370829469612705</v>
      </c>
      <c r="M46" s="8">
        <f t="shared" si="6"/>
        <v>-6.0633522487789082E-3</v>
      </c>
    </row>
    <row r="47" spans="1:13" x14ac:dyDescent="0.3">
      <c r="A47" s="2">
        <v>123</v>
      </c>
      <c r="B47" s="2">
        <f t="shared" si="0"/>
        <v>396.15</v>
      </c>
      <c r="C47" s="2">
        <v>1</v>
      </c>
      <c r="D47" s="8">
        <v>-6.0000000000000001E-3</v>
      </c>
      <c r="E47" s="2">
        <v>1E-3</v>
      </c>
      <c r="F47" s="8">
        <v>-0.34499999999999997</v>
      </c>
      <c r="G47" s="2">
        <v>1E-3</v>
      </c>
      <c r="H47" s="8">
        <f t="shared" si="1"/>
        <v>-0.46218090492672592</v>
      </c>
      <c r="I47" s="8">
        <f t="shared" si="2"/>
        <v>2.8985507246376816E-3</v>
      </c>
      <c r="J47" s="10">
        <f t="shared" si="3"/>
        <v>2.5242963523917708E-3</v>
      </c>
      <c r="K47" s="10">
        <f t="shared" si="4"/>
        <v>6.3720720746983995E-6</v>
      </c>
      <c r="L47" s="8">
        <f t="shared" si="5"/>
        <v>-0.46306672876200317</v>
      </c>
      <c r="M47" s="8">
        <f t="shared" si="6"/>
        <v>8.8582383527724406E-4</v>
      </c>
    </row>
    <row r="48" spans="1:13" x14ac:dyDescent="0.3">
      <c r="A48" s="2">
        <v>125</v>
      </c>
      <c r="B48" s="2">
        <f t="shared" si="0"/>
        <v>398.15</v>
      </c>
      <c r="C48" s="2">
        <v>1</v>
      </c>
      <c r="D48" s="8">
        <v>-6.0000000000000001E-3</v>
      </c>
      <c r="E48" s="2">
        <v>1E-3</v>
      </c>
      <c r="F48" s="8">
        <v>-0.31900000000000001</v>
      </c>
      <c r="G48" s="2">
        <v>1E-3</v>
      </c>
      <c r="H48" s="8">
        <f t="shared" si="1"/>
        <v>-0.49620931694281889</v>
      </c>
      <c r="I48" s="8">
        <f t="shared" si="2"/>
        <v>3.134796238244514E-3</v>
      </c>
      <c r="J48" s="10">
        <f t="shared" si="3"/>
        <v>2.511616225040814E-3</v>
      </c>
      <c r="K48" s="10">
        <f t="shared" si="4"/>
        <v>6.3082160618882679E-6</v>
      </c>
      <c r="L48" s="8">
        <f t="shared" si="5"/>
        <v>-0.48223067899951344</v>
      </c>
      <c r="M48" s="8">
        <f t="shared" si="6"/>
        <v>-1.397863794330545E-2</v>
      </c>
    </row>
    <row r="50" spans="4:13" x14ac:dyDescent="0.3">
      <c r="D50" s="22"/>
      <c r="F50" s="22"/>
    </row>
    <row r="51" spans="4:13" x14ac:dyDescent="0.3">
      <c r="D51" s="22"/>
      <c r="F51" s="22"/>
    </row>
    <row r="52" spans="4:13" x14ac:dyDescent="0.3">
      <c r="D52" s="22"/>
      <c r="F52" s="22"/>
    </row>
    <row r="53" spans="4:13" x14ac:dyDescent="0.3">
      <c r="D53" s="22"/>
      <c r="F53" s="22"/>
    </row>
    <row r="54" spans="4:13" x14ac:dyDescent="0.3">
      <c r="D54" s="22"/>
      <c r="F54" s="22"/>
    </row>
    <row r="55" spans="4:13" x14ac:dyDescent="0.3">
      <c r="D55" s="22"/>
      <c r="F55" s="22"/>
    </row>
    <row r="56" spans="4:13" x14ac:dyDescent="0.3">
      <c r="D56" s="22"/>
      <c r="F56" s="22"/>
      <c r="M56" s="1" t="s">
        <v>38</v>
      </c>
    </row>
    <row r="57" spans="4:13" x14ac:dyDescent="0.3">
      <c r="D57" s="22"/>
      <c r="F57" s="22"/>
    </row>
    <row r="58" spans="4:13" x14ac:dyDescent="0.3">
      <c r="D58" s="22"/>
      <c r="F58" s="22"/>
    </row>
    <row r="59" spans="4:13" x14ac:dyDescent="0.3">
      <c r="D59" s="22"/>
      <c r="F59" s="22"/>
    </row>
    <row r="60" spans="4:13" x14ac:dyDescent="0.3">
      <c r="D60" s="22"/>
      <c r="F60" s="22"/>
    </row>
    <row r="61" spans="4:13" x14ac:dyDescent="0.3">
      <c r="D61" s="22"/>
      <c r="F61" s="22"/>
    </row>
    <row r="62" spans="4:13" x14ac:dyDescent="0.3">
      <c r="D62" s="22"/>
      <c r="F62" s="22"/>
    </row>
    <row r="63" spans="4:13" x14ac:dyDescent="0.3">
      <c r="D63" s="22"/>
      <c r="F63" s="22"/>
    </row>
    <row r="64" spans="4:13" x14ac:dyDescent="0.3">
      <c r="D64" s="22"/>
      <c r="F64" s="22"/>
    </row>
    <row r="65" spans="4:6" x14ac:dyDescent="0.3">
      <c r="D65" s="22"/>
      <c r="F65" s="22"/>
    </row>
    <row r="66" spans="4:6" x14ac:dyDescent="0.3">
      <c r="D66" s="22"/>
      <c r="F66" s="22"/>
    </row>
    <row r="67" spans="4:6" x14ac:dyDescent="0.3">
      <c r="D67" s="22"/>
      <c r="F67" s="22"/>
    </row>
    <row r="68" spans="4:6" x14ac:dyDescent="0.3">
      <c r="D68" s="22"/>
      <c r="F68" s="22"/>
    </row>
    <row r="69" spans="4:6" x14ac:dyDescent="0.3">
      <c r="D69" s="22"/>
      <c r="F69" s="22"/>
    </row>
    <row r="70" spans="4:6" x14ac:dyDescent="0.3">
      <c r="D70" s="22"/>
      <c r="F70" s="22"/>
    </row>
    <row r="71" spans="4:6" x14ac:dyDescent="0.3">
      <c r="D71" s="22"/>
      <c r="F71" s="22"/>
    </row>
    <row r="72" spans="4:6" x14ac:dyDescent="0.3">
      <c r="D72" s="22"/>
      <c r="F72" s="22"/>
    </row>
    <row r="73" spans="4:6" x14ac:dyDescent="0.3">
      <c r="D73" s="22"/>
      <c r="F73" s="22"/>
    </row>
    <row r="74" spans="4:6" x14ac:dyDescent="0.3">
      <c r="D74" s="22"/>
      <c r="F74" s="22"/>
    </row>
    <row r="75" spans="4:6" x14ac:dyDescent="0.3">
      <c r="D75" s="22"/>
      <c r="F75" s="22"/>
    </row>
    <row r="76" spans="4:6" x14ac:dyDescent="0.3">
      <c r="D76" s="22"/>
      <c r="F76" s="22"/>
    </row>
    <row r="77" spans="4:6" x14ac:dyDescent="0.3">
      <c r="D77" s="22"/>
      <c r="F77" s="22"/>
    </row>
    <row r="78" spans="4:6" x14ac:dyDescent="0.3">
      <c r="D78" s="22"/>
      <c r="F78" s="22"/>
    </row>
    <row r="79" spans="4:6" x14ac:dyDescent="0.3">
      <c r="D79" s="22"/>
      <c r="F79" s="22"/>
    </row>
    <row r="80" spans="4:6" x14ac:dyDescent="0.3">
      <c r="D80" s="22"/>
      <c r="F80" s="22"/>
    </row>
    <row r="81" spans="4:6" x14ac:dyDescent="0.3">
      <c r="D81" s="22"/>
      <c r="F81" s="22"/>
    </row>
    <row r="82" spans="4:6" x14ac:dyDescent="0.3">
      <c r="D82" s="22"/>
      <c r="F82" s="22"/>
    </row>
    <row r="83" spans="4:6" x14ac:dyDescent="0.3">
      <c r="D83" s="22"/>
      <c r="F83" s="22"/>
    </row>
    <row r="84" spans="4:6" x14ac:dyDescent="0.3">
      <c r="D84" s="22"/>
      <c r="F84" s="22"/>
    </row>
    <row r="85" spans="4:6" x14ac:dyDescent="0.3">
      <c r="D85" s="22"/>
      <c r="F85" s="22"/>
    </row>
    <row r="86" spans="4:6" x14ac:dyDescent="0.3">
      <c r="D86" s="22"/>
      <c r="F86" s="22"/>
    </row>
    <row r="87" spans="4:6" x14ac:dyDescent="0.3">
      <c r="D87" s="22"/>
      <c r="F87" s="22"/>
    </row>
    <row r="88" spans="4:6" x14ac:dyDescent="0.3">
      <c r="D88" s="22"/>
      <c r="F88" s="22"/>
    </row>
    <row r="89" spans="4:6" x14ac:dyDescent="0.3">
      <c r="D89" s="22"/>
      <c r="F89" s="22"/>
    </row>
    <row r="90" spans="4:6" x14ac:dyDescent="0.3">
      <c r="D90" s="22"/>
      <c r="F90" s="22"/>
    </row>
    <row r="91" spans="4:6" x14ac:dyDescent="0.3">
      <c r="D91" s="22"/>
      <c r="F91" s="22"/>
    </row>
    <row r="92" spans="4:6" x14ac:dyDescent="0.3">
      <c r="D92" s="22"/>
      <c r="F92" s="22"/>
    </row>
    <row r="93" spans="4:6" x14ac:dyDescent="0.3">
      <c r="D93" s="22"/>
      <c r="F93" s="22"/>
    </row>
    <row r="94" spans="4:6" x14ac:dyDescent="0.3">
      <c r="D94" s="22"/>
    </row>
    <row r="95" spans="4:6" x14ac:dyDescent="0.3">
      <c r="D95" s="22"/>
    </row>
  </sheetData>
  <mergeCells count="10">
    <mergeCell ref="O22:R22"/>
    <mergeCell ref="B3:B4"/>
    <mergeCell ref="H3:M3"/>
    <mergeCell ref="A1:AB2"/>
    <mergeCell ref="A3:A4"/>
    <mergeCell ref="C3:C4"/>
    <mergeCell ref="D3:D4"/>
    <mergeCell ref="E3:E4"/>
    <mergeCell ref="F3:F4"/>
    <mergeCell ref="G3:G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E30E-EAC1-4175-9775-A5AEE2DAA42E}">
  <dimension ref="A1:Z99"/>
  <sheetViews>
    <sheetView tabSelected="1" topLeftCell="AL16" zoomScale="130" zoomScaleNormal="130" workbookViewId="0">
      <selection activeCell="L17" sqref="L17"/>
    </sheetView>
  </sheetViews>
  <sheetFormatPr defaultColWidth="8.88671875" defaultRowHeight="14.4" x14ac:dyDescent="0.3"/>
  <cols>
    <col min="1" max="7" width="8.88671875" style="1"/>
    <col min="8" max="9" width="11.6640625" style="1" customWidth="1"/>
    <col min="10" max="20" width="8.88671875" style="1"/>
    <col min="21" max="21" width="13.5546875" style="1" bestFit="1" customWidth="1"/>
    <col min="22" max="22" width="8.88671875" style="1"/>
    <col min="23" max="23" width="11" style="1" bestFit="1" customWidth="1"/>
    <col min="24" max="16384" width="8.88671875" style="1"/>
  </cols>
  <sheetData>
    <row r="1" spans="1:26" ht="14.4" customHeight="1" x14ac:dyDescent="0.3">
      <c r="A1" s="23" t="s">
        <v>39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4.4" customHeigh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5.6" x14ac:dyDescent="0.3">
      <c r="A3" s="24" t="s">
        <v>45</v>
      </c>
      <c r="B3" s="26" t="s">
        <v>46</v>
      </c>
      <c r="C3" s="24" t="s">
        <v>37</v>
      </c>
      <c r="D3" s="24" t="s">
        <v>15</v>
      </c>
      <c r="E3" s="24" t="s">
        <v>28</v>
      </c>
      <c r="F3" s="24" t="s">
        <v>27</v>
      </c>
      <c r="G3" s="24" t="s">
        <v>26</v>
      </c>
      <c r="H3" s="28" t="s">
        <v>44</v>
      </c>
      <c r="I3" s="29"/>
      <c r="J3" s="29"/>
      <c r="K3" s="29"/>
      <c r="L3" s="29"/>
      <c r="M3" s="30"/>
      <c r="O3" s="3" t="s">
        <v>20</v>
      </c>
      <c r="P3" s="2">
        <v>1</v>
      </c>
      <c r="Q3" s="3" t="s">
        <v>13</v>
      </c>
      <c r="R3" s="2">
        <f>P3*'Calibração - FINAL!!!'!M6+'Calibração - FINAL!!!'!N6</f>
        <v>0.23170362039334358</v>
      </c>
      <c r="S3" s="3" t="s">
        <v>18</v>
      </c>
      <c r="T3" s="2"/>
      <c r="U3" s="3" t="s">
        <v>30</v>
      </c>
      <c r="V3" s="2">
        <v>1.7999999999999999E-2</v>
      </c>
    </row>
    <row r="4" spans="1:26" ht="16.2" x14ac:dyDescent="0.3">
      <c r="A4" s="24"/>
      <c r="B4" s="27"/>
      <c r="C4" s="24"/>
      <c r="D4" s="24"/>
      <c r="E4" s="24"/>
      <c r="F4" s="24"/>
      <c r="G4" s="24"/>
      <c r="H4" s="3" t="s">
        <v>58</v>
      </c>
      <c r="I4" s="3" t="s">
        <v>60</v>
      </c>
      <c r="J4" s="3" t="s">
        <v>59</v>
      </c>
      <c r="K4" s="3" t="s">
        <v>61</v>
      </c>
      <c r="L4" s="3" t="s">
        <v>10</v>
      </c>
      <c r="M4" s="3" t="s">
        <v>11</v>
      </c>
      <c r="O4" s="3" t="s">
        <v>21</v>
      </c>
      <c r="P4" s="2">
        <v>0.01</v>
      </c>
      <c r="Q4" s="3" t="s">
        <v>22</v>
      </c>
      <c r="R4" s="2">
        <f>SQRT((P3*'Calibração - FINAL!!!'!M7)^2 + ('Calibração - FINAL!!!'!N7)^2 + ('Calibração - FINAL!!!'!M6*P4)^2)</f>
        <v>2.4278373842814981E-3</v>
      </c>
      <c r="S4" s="3" t="s">
        <v>23</v>
      </c>
      <c r="T4" s="2"/>
      <c r="U4" s="3" t="s">
        <v>31</v>
      </c>
      <c r="V4" s="2">
        <v>1E-3</v>
      </c>
    </row>
    <row r="5" spans="1:26" x14ac:dyDescent="0.3">
      <c r="A5" s="2">
        <v>125</v>
      </c>
      <c r="B5" s="2">
        <f>A5+273.15</f>
        <v>398.15</v>
      </c>
      <c r="C5" s="2">
        <v>1</v>
      </c>
      <c r="D5" s="8">
        <v>-6.0000000000000001E-3</v>
      </c>
      <c r="E5" s="2">
        <v>1E-3</v>
      </c>
      <c r="F5" s="8">
        <v>-0.31900000000000001</v>
      </c>
      <c r="G5" s="2">
        <v>1E-3</v>
      </c>
      <c r="H5" s="8">
        <f>LOG(ABS(F5))</f>
        <v>-0.49620931694281889</v>
      </c>
      <c r="I5" s="8">
        <f>ABS(G5/F5)</f>
        <v>3.134796238244514E-3</v>
      </c>
      <c r="J5" s="10">
        <f>1/B5</f>
        <v>2.511616225040814E-3</v>
      </c>
      <c r="K5" s="10">
        <f>ABS(C5/(B5*B5))</f>
        <v>6.3082160618882679E-6</v>
      </c>
      <c r="L5" s="11"/>
      <c r="M5" s="11"/>
    </row>
    <row r="6" spans="1:26" x14ac:dyDescent="0.3">
      <c r="A6" s="2">
        <v>123</v>
      </c>
      <c r="B6" s="2">
        <f t="shared" ref="B6:B48" si="0">A6+273.15</f>
        <v>396.15</v>
      </c>
      <c r="C6" s="2">
        <v>1</v>
      </c>
      <c r="D6" s="8">
        <v>-6.0000000000000001E-3</v>
      </c>
      <c r="E6" s="2">
        <v>1E-3</v>
      </c>
      <c r="F6" s="8">
        <v>-0.318</v>
      </c>
      <c r="G6" s="2">
        <v>1E-3</v>
      </c>
      <c r="H6" s="8">
        <f t="shared" ref="H6:H48" si="1">LOG(ABS(F6))</f>
        <v>-0.49757288001556732</v>
      </c>
      <c r="I6" s="8">
        <f t="shared" ref="I6:I48" si="2">ABS(G6/F6)</f>
        <v>3.1446540880503146E-3</v>
      </c>
      <c r="J6" s="10">
        <f t="shared" ref="J6:J48" si="3">1/B6</f>
        <v>2.5242963523917708E-3</v>
      </c>
      <c r="K6" s="10">
        <f t="shared" ref="K6:K48" si="4">ABS(C6/(B6*B6))</f>
        <v>6.3720720746983995E-6</v>
      </c>
      <c r="L6" s="8">
        <f t="shared" ref="L6:L17" si="5">J6*P$23+Q$23</f>
        <v>-0.49748704140618782</v>
      </c>
      <c r="M6" s="10">
        <f t="shared" ref="M6:M17" si="6">H6-L6</f>
        <v>-8.5838609379496056E-5</v>
      </c>
    </row>
    <row r="7" spans="1:26" x14ac:dyDescent="0.3">
      <c r="A7" s="2">
        <v>121</v>
      </c>
      <c r="B7" s="2">
        <f t="shared" si="0"/>
        <v>394.15</v>
      </c>
      <c r="C7" s="2">
        <v>1</v>
      </c>
      <c r="D7" s="8">
        <v>-6.0000000000000001E-3</v>
      </c>
      <c r="E7" s="2">
        <v>1E-3</v>
      </c>
      <c r="F7" s="8">
        <v>-0.33100000000000002</v>
      </c>
      <c r="G7" s="2">
        <v>1E-3</v>
      </c>
      <c r="H7" s="8">
        <f t="shared" si="1"/>
        <v>-0.48017200622428124</v>
      </c>
      <c r="I7" s="8">
        <f t="shared" si="2"/>
        <v>3.0211480362537764E-3</v>
      </c>
      <c r="J7" s="10">
        <f t="shared" si="3"/>
        <v>2.5371051630090069E-3</v>
      </c>
      <c r="K7" s="10">
        <f t="shared" si="4"/>
        <v>6.4369026081669598E-6</v>
      </c>
      <c r="L7" s="8">
        <f t="shared" si="5"/>
        <v>-0.47848700497729491</v>
      </c>
      <c r="M7" s="10">
        <f t="shared" si="6"/>
        <v>-1.6850012469863396E-3</v>
      </c>
    </row>
    <row r="8" spans="1:26" x14ac:dyDescent="0.3">
      <c r="A8" s="2">
        <v>119</v>
      </c>
      <c r="B8" s="2">
        <f t="shared" si="0"/>
        <v>392.15</v>
      </c>
      <c r="C8" s="2">
        <v>1</v>
      </c>
      <c r="D8" s="8">
        <v>-6.0000000000000001E-3</v>
      </c>
      <c r="E8" s="2">
        <v>1E-3</v>
      </c>
      <c r="F8" s="8">
        <v>-0.34799999999999998</v>
      </c>
      <c r="G8" s="2">
        <v>1E-3</v>
      </c>
      <c r="H8" s="8">
        <f t="shared" si="1"/>
        <v>-0.45842075605341909</v>
      </c>
      <c r="I8" s="8">
        <f t="shared" si="2"/>
        <v>2.873563218390805E-3</v>
      </c>
      <c r="J8" s="10">
        <f t="shared" si="3"/>
        <v>2.5500446257809514E-3</v>
      </c>
      <c r="K8" s="10">
        <f t="shared" si="4"/>
        <v>6.5027275934743122E-6</v>
      </c>
      <c r="L8" s="8">
        <f t="shared" si="5"/>
        <v>-0.4592931647852625</v>
      </c>
      <c r="M8" s="10">
        <f t="shared" si="6"/>
        <v>8.7240873184341039E-4</v>
      </c>
    </row>
    <row r="9" spans="1:26" x14ac:dyDescent="0.3">
      <c r="A9" s="2">
        <v>116</v>
      </c>
      <c r="B9" s="2">
        <f t="shared" si="0"/>
        <v>389.15</v>
      </c>
      <c r="C9" s="2">
        <v>1</v>
      </c>
      <c r="D9" s="8">
        <v>-7.0000000000000001E-3</v>
      </c>
      <c r="E9" s="2">
        <v>1E-3</v>
      </c>
      <c r="F9" s="8">
        <v>-0.372</v>
      </c>
      <c r="G9" s="2">
        <v>1E-3</v>
      </c>
      <c r="H9" s="8">
        <f t="shared" si="1"/>
        <v>-0.42945706011810247</v>
      </c>
      <c r="I9" s="8">
        <f t="shared" si="2"/>
        <v>2.6881720430107529E-3</v>
      </c>
      <c r="J9" s="10">
        <f t="shared" si="3"/>
        <v>2.5697031992804832E-3</v>
      </c>
      <c r="K9" s="10">
        <f t="shared" si="4"/>
        <v>6.6033745323923513E-6</v>
      </c>
      <c r="L9" s="8">
        <f t="shared" si="5"/>
        <v>-0.43013248595310349</v>
      </c>
      <c r="M9" s="10">
        <f t="shared" si="6"/>
        <v>6.7542583500102005E-4</v>
      </c>
    </row>
    <row r="10" spans="1:26" x14ac:dyDescent="0.3">
      <c r="A10" s="2">
        <v>114</v>
      </c>
      <c r="B10" s="2">
        <f t="shared" si="0"/>
        <v>387.15</v>
      </c>
      <c r="C10" s="2">
        <v>1</v>
      </c>
      <c r="D10" s="8">
        <v>-8.0000000000000002E-3</v>
      </c>
      <c r="E10" s="2">
        <v>1E-3</v>
      </c>
      <c r="F10" s="8">
        <v>-0.38900000000000001</v>
      </c>
      <c r="G10" s="2">
        <v>1E-3</v>
      </c>
      <c r="H10" s="8">
        <f t="shared" si="1"/>
        <v>-0.41005039867429227</v>
      </c>
      <c r="I10" s="8">
        <f t="shared" si="2"/>
        <v>2.5706940874035988E-3</v>
      </c>
      <c r="J10" s="10">
        <f t="shared" si="3"/>
        <v>2.5829781738344313E-3</v>
      </c>
      <c r="K10" s="10">
        <f t="shared" si="4"/>
        <v>6.6717762465050542E-6</v>
      </c>
      <c r="L10" s="8">
        <f t="shared" si="5"/>
        <v>-0.41044096207513858</v>
      </c>
      <c r="M10" s="10">
        <f t="shared" si="6"/>
        <v>3.9056340084631103E-4</v>
      </c>
    </row>
    <row r="11" spans="1:26" x14ac:dyDescent="0.3">
      <c r="A11" s="2">
        <v>112</v>
      </c>
      <c r="B11" s="2">
        <f t="shared" si="0"/>
        <v>385.15</v>
      </c>
      <c r="C11" s="2">
        <v>1</v>
      </c>
      <c r="D11" s="8">
        <v>-8.0000000000000002E-3</v>
      </c>
      <c r="E11" s="2">
        <v>1E-3</v>
      </c>
      <c r="F11" s="8">
        <v>-0.40500000000000003</v>
      </c>
      <c r="G11" s="2">
        <v>1E-3</v>
      </c>
      <c r="H11" s="8">
        <f t="shared" si="1"/>
        <v>-0.3925449767853314</v>
      </c>
      <c r="I11" s="8">
        <f t="shared" si="2"/>
        <v>2.4691358024691358E-3</v>
      </c>
      <c r="J11" s="10">
        <f t="shared" si="3"/>
        <v>2.5963910164870829E-3</v>
      </c>
      <c r="K11" s="10">
        <f t="shared" si="4"/>
        <v>6.7412463104948286E-6</v>
      </c>
      <c r="L11" s="8">
        <f t="shared" si="5"/>
        <v>-0.39054493061438356</v>
      </c>
      <c r="M11" s="10">
        <f t="shared" si="6"/>
        <v>-2.0000461709478445E-3</v>
      </c>
    </row>
    <row r="12" spans="1:26" x14ac:dyDescent="0.3">
      <c r="A12" s="2">
        <v>110</v>
      </c>
      <c r="B12" s="2">
        <f t="shared" si="0"/>
        <v>383.15</v>
      </c>
      <c r="C12" s="2">
        <v>1</v>
      </c>
      <c r="D12" s="8">
        <v>-8.9999999999999993E-3</v>
      </c>
      <c r="E12" s="2">
        <v>1E-3</v>
      </c>
      <c r="F12" s="8">
        <v>-0.42699999999999999</v>
      </c>
      <c r="G12" s="2">
        <v>1E-3</v>
      </c>
      <c r="H12" s="8">
        <f t="shared" si="1"/>
        <v>-0.36957212497497616</v>
      </c>
      <c r="I12" s="8">
        <f t="shared" si="2"/>
        <v>2.34192037470726E-3</v>
      </c>
      <c r="J12" s="10">
        <f t="shared" si="3"/>
        <v>2.6099438862064468E-3</v>
      </c>
      <c r="K12" s="10">
        <f t="shared" si="4"/>
        <v>6.8118070891464092E-6</v>
      </c>
      <c r="L12" s="8">
        <f t="shared" si="5"/>
        <v>-0.3704411890509447</v>
      </c>
      <c r="M12" s="10">
        <f t="shared" si="6"/>
        <v>8.6906407596853974E-4</v>
      </c>
    </row>
    <row r="13" spans="1:26" x14ac:dyDescent="0.3">
      <c r="A13" s="2">
        <v>108</v>
      </c>
      <c r="B13" s="2">
        <f t="shared" si="0"/>
        <v>381.15</v>
      </c>
      <c r="C13" s="2">
        <v>1</v>
      </c>
      <c r="D13" s="8">
        <v>-8.9999999999999993E-3</v>
      </c>
      <c r="E13" s="2">
        <v>1E-3</v>
      </c>
      <c r="F13" s="8">
        <v>-0.44900000000000001</v>
      </c>
      <c r="G13" s="2">
        <v>1E-3</v>
      </c>
      <c r="H13" s="8">
        <f t="shared" si="1"/>
        <v>-0.34775365899667682</v>
      </c>
      <c r="I13" s="8">
        <f t="shared" si="2"/>
        <v>2.2271714922048997E-3</v>
      </c>
      <c r="J13" s="10">
        <f t="shared" si="3"/>
        <v>2.6236389872753511E-3</v>
      </c>
      <c r="K13" s="10">
        <f t="shared" si="4"/>
        <v>6.8834815355512303E-6</v>
      </c>
      <c r="L13" s="8">
        <f t="shared" si="5"/>
        <v>-0.35012646764688249</v>
      </c>
      <c r="M13" s="10">
        <f t="shared" si="6"/>
        <v>2.3728086502056711E-3</v>
      </c>
    </row>
    <row r="14" spans="1:26" x14ac:dyDescent="0.3">
      <c r="A14" s="2">
        <v>106</v>
      </c>
      <c r="B14" s="2">
        <f t="shared" si="0"/>
        <v>379.15</v>
      </c>
      <c r="C14" s="2">
        <v>1</v>
      </c>
      <c r="D14" s="8">
        <v>-0.01</v>
      </c>
      <c r="E14" s="2">
        <v>1E-3</v>
      </c>
      <c r="F14" s="8">
        <v>-0.46899999999999997</v>
      </c>
      <c r="G14" s="2">
        <v>1E-3</v>
      </c>
      <c r="H14" s="8">
        <f t="shared" si="1"/>
        <v>-0.32882715728491674</v>
      </c>
      <c r="I14" s="8">
        <f t="shared" si="2"/>
        <v>2.1321961620469083E-3</v>
      </c>
      <c r="J14" s="10">
        <f t="shared" si="3"/>
        <v>2.6374785704866149E-3</v>
      </c>
      <c r="K14" s="10">
        <f t="shared" si="4"/>
        <v>6.9562932097761185E-6</v>
      </c>
      <c r="L14" s="8">
        <f t="shared" si="5"/>
        <v>-0.32959742767334577</v>
      </c>
      <c r="M14" s="10">
        <f t="shared" si="6"/>
        <v>7.7027038842902851E-4</v>
      </c>
    </row>
    <row r="15" spans="1:26" x14ac:dyDescent="0.3">
      <c r="A15" s="2">
        <v>104</v>
      </c>
      <c r="B15" s="2">
        <f t="shared" si="0"/>
        <v>377.15</v>
      </c>
      <c r="C15" s="2">
        <v>1</v>
      </c>
      <c r="D15" s="8">
        <v>-0.01</v>
      </c>
      <c r="E15" s="2">
        <v>1E-3</v>
      </c>
      <c r="F15" s="8">
        <v>-0.49</v>
      </c>
      <c r="G15" s="2">
        <v>1E-3</v>
      </c>
      <c r="H15" s="8">
        <f t="shared" si="1"/>
        <v>-0.30980391997148632</v>
      </c>
      <c r="I15" s="8">
        <f t="shared" si="2"/>
        <v>2.0408163265306124E-3</v>
      </c>
      <c r="J15" s="10">
        <f t="shared" si="3"/>
        <v>2.6514649343762431E-3</v>
      </c>
      <c r="K15" s="10">
        <f t="shared" si="4"/>
        <v>7.0302662982268157E-6</v>
      </c>
      <c r="L15" s="8">
        <f t="shared" si="5"/>
        <v>-0.30885065958130387</v>
      </c>
      <c r="M15" s="10">
        <f t="shared" si="6"/>
        <v>-9.5326039018245323E-4</v>
      </c>
    </row>
    <row r="16" spans="1:26" x14ac:dyDescent="0.3">
      <c r="A16" s="2">
        <v>102</v>
      </c>
      <c r="B16" s="2">
        <f t="shared" si="0"/>
        <v>375.15</v>
      </c>
      <c r="C16" s="2">
        <v>1</v>
      </c>
      <c r="D16" s="8">
        <v>-1.0999999999999999E-2</v>
      </c>
      <c r="E16" s="2">
        <v>1E-3</v>
      </c>
      <c r="F16" s="8">
        <v>-0.51500000000000001</v>
      </c>
      <c r="G16" s="2">
        <v>1E-3</v>
      </c>
      <c r="H16" s="8">
        <f t="shared" si="1"/>
        <v>-0.28819277095880896</v>
      </c>
      <c r="I16" s="8">
        <f t="shared" si="2"/>
        <v>1.9417475728155339E-3</v>
      </c>
      <c r="J16" s="10">
        <f t="shared" si="3"/>
        <v>2.6656004264960682E-3</v>
      </c>
      <c r="K16" s="10">
        <f t="shared" si="4"/>
        <v>7.1054256337360216E-6</v>
      </c>
      <c r="L16" s="8">
        <f t="shared" si="5"/>
        <v>-0.28788268111376381</v>
      </c>
      <c r="M16" s="10">
        <f t="shared" si="6"/>
        <v>-3.1008984504515835E-4</v>
      </c>
    </row>
    <row r="17" spans="1:23" x14ac:dyDescent="0.3">
      <c r="A17" s="2">
        <v>100</v>
      </c>
      <c r="B17" s="2">
        <f t="shared" si="0"/>
        <v>373.15</v>
      </c>
      <c r="C17" s="2">
        <v>1</v>
      </c>
      <c r="D17" s="8">
        <v>-1.2E-2</v>
      </c>
      <c r="E17" s="2">
        <v>1E-3</v>
      </c>
      <c r="F17" s="8">
        <v>-0.54</v>
      </c>
      <c r="G17" s="2">
        <v>1E-3</v>
      </c>
      <c r="H17" s="8">
        <f t="shared" si="1"/>
        <v>-0.26760624017703144</v>
      </c>
      <c r="I17" s="8">
        <f t="shared" si="2"/>
        <v>1.8518518518518517E-3</v>
      </c>
      <c r="J17" s="10">
        <f t="shared" si="3"/>
        <v>2.6798874447273215E-3</v>
      </c>
      <c r="K17" s="10">
        <f t="shared" si="4"/>
        <v>7.1817967164071331E-6</v>
      </c>
      <c r="L17" s="8">
        <f t="shared" si="5"/>
        <v>-0.26668993535727781</v>
      </c>
      <c r="M17" s="10">
        <f t="shared" si="6"/>
        <v>-9.1630481975363276E-4</v>
      </c>
    </row>
    <row r="18" spans="1:23" x14ac:dyDescent="0.3">
      <c r="A18" s="2">
        <v>97</v>
      </c>
      <c r="B18" s="2">
        <f t="shared" si="0"/>
        <v>370.15</v>
      </c>
      <c r="C18" s="2">
        <v>1</v>
      </c>
      <c r="D18" s="8">
        <v>-1.2999999999999999E-2</v>
      </c>
      <c r="E18" s="2">
        <v>1E-3</v>
      </c>
      <c r="F18" s="8">
        <v>-0.57199999999999995</v>
      </c>
      <c r="G18" s="2">
        <v>1E-3</v>
      </c>
      <c r="H18" s="8">
        <f t="shared" si="1"/>
        <v>-0.24260397120697583</v>
      </c>
      <c r="I18" s="8">
        <f t="shared" si="2"/>
        <v>1.7482517482517485E-3</v>
      </c>
      <c r="J18" s="10">
        <f t="shared" si="3"/>
        <v>2.7016074564365799E-3</v>
      </c>
      <c r="K18" s="10">
        <f t="shared" si="4"/>
        <v>7.2986828486737263E-6</v>
      </c>
      <c r="L18" s="11"/>
      <c r="M18" s="11"/>
    </row>
    <row r="19" spans="1:23" x14ac:dyDescent="0.3">
      <c r="A19" s="2">
        <v>95</v>
      </c>
      <c r="B19" s="2">
        <f t="shared" si="0"/>
        <v>368.15</v>
      </c>
      <c r="C19" s="2">
        <v>1</v>
      </c>
      <c r="D19" s="8">
        <v>-1.4E-2</v>
      </c>
      <c r="E19" s="2">
        <v>1E-3</v>
      </c>
      <c r="F19" s="8">
        <v>-0.59599999999999997</v>
      </c>
      <c r="G19" s="2">
        <v>1E-3</v>
      </c>
      <c r="H19" s="8">
        <f t="shared" si="1"/>
        <v>-0.22475374025976358</v>
      </c>
      <c r="I19" s="8">
        <f t="shared" si="2"/>
        <v>1.6778523489932888E-3</v>
      </c>
      <c r="J19" s="10">
        <f t="shared" si="3"/>
        <v>2.7162841233192994E-3</v>
      </c>
      <c r="K19" s="10">
        <f t="shared" si="4"/>
        <v>7.3781994385964948E-6</v>
      </c>
      <c r="L19" s="11"/>
      <c r="M19" s="11"/>
    </row>
    <row r="20" spans="1:23" x14ac:dyDescent="0.3">
      <c r="A20" s="2">
        <v>93</v>
      </c>
      <c r="B20" s="2">
        <f t="shared" si="0"/>
        <v>366.15</v>
      </c>
      <c r="C20" s="2">
        <v>1</v>
      </c>
      <c r="D20" s="8">
        <v>-1.4999999999999999E-2</v>
      </c>
      <c r="E20" s="2">
        <v>1E-3</v>
      </c>
      <c r="F20" s="8">
        <v>-0.623</v>
      </c>
      <c r="G20" s="2">
        <v>1E-3</v>
      </c>
      <c r="H20" s="8">
        <f t="shared" si="1"/>
        <v>-0.20551195334083039</v>
      </c>
      <c r="I20" s="8">
        <f t="shared" si="2"/>
        <v>1.6051364365971107E-3</v>
      </c>
      <c r="J20" s="10">
        <f t="shared" si="3"/>
        <v>2.7311211252219036E-3</v>
      </c>
      <c r="K20" s="10">
        <f t="shared" si="4"/>
        <v>7.4590226006333578E-6</v>
      </c>
      <c r="L20" s="11"/>
      <c r="M20" s="11"/>
    </row>
    <row r="21" spans="1:23" x14ac:dyDescent="0.3">
      <c r="A21" s="2">
        <v>91</v>
      </c>
      <c r="B21" s="2">
        <f t="shared" si="0"/>
        <v>364.15</v>
      </c>
      <c r="C21" s="2">
        <v>1</v>
      </c>
      <c r="D21" s="8">
        <v>-1.4999999999999999E-2</v>
      </c>
      <c r="E21" s="2">
        <v>1E-3</v>
      </c>
      <c r="F21" s="8">
        <v>-0.64200000000000002</v>
      </c>
      <c r="G21" s="2">
        <v>1E-3</v>
      </c>
      <c r="H21" s="8">
        <f t="shared" si="1"/>
        <v>-0.19246497193114673</v>
      </c>
      <c r="I21" s="8">
        <f t="shared" si="2"/>
        <v>1.557632398753894E-3</v>
      </c>
      <c r="J21" s="10">
        <f t="shared" si="3"/>
        <v>2.746121103940684E-3</v>
      </c>
      <c r="K21" s="10">
        <f t="shared" si="4"/>
        <v>7.5411811175084009E-6</v>
      </c>
      <c r="L21" s="11"/>
      <c r="M21" s="11"/>
    </row>
    <row r="22" spans="1:23" x14ac:dyDescent="0.3">
      <c r="A22" s="2">
        <v>89</v>
      </c>
      <c r="B22" s="2">
        <f t="shared" si="0"/>
        <v>362.15</v>
      </c>
      <c r="C22" s="2">
        <v>1</v>
      </c>
      <c r="D22" s="8">
        <v>-1.6E-2</v>
      </c>
      <c r="E22" s="2">
        <v>1E-3</v>
      </c>
      <c r="F22" s="8">
        <v>-0.67100000000000004</v>
      </c>
      <c r="G22" s="2">
        <v>1E-3</v>
      </c>
      <c r="H22" s="8">
        <f t="shared" si="1"/>
        <v>-0.17327747983100789</v>
      </c>
      <c r="I22" s="8">
        <f t="shared" si="2"/>
        <v>1.4903129657228018E-3</v>
      </c>
      <c r="J22" s="10">
        <f t="shared" si="3"/>
        <v>2.7612867596299878E-3</v>
      </c>
      <c r="K22" s="10">
        <f t="shared" si="4"/>
        <v>7.6247045689078767E-6</v>
      </c>
      <c r="L22" s="11"/>
      <c r="M22" s="11"/>
      <c r="O22" s="24" t="s">
        <v>3</v>
      </c>
      <c r="P22" s="24"/>
      <c r="Q22" s="24"/>
      <c r="R22" s="24"/>
      <c r="T22" s="3" t="s">
        <v>47</v>
      </c>
      <c r="U22" s="2">
        <f>1.380649*10^-23</f>
        <v>1.3806490000000001E-23</v>
      </c>
      <c r="V22" s="3" t="s">
        <v>48</v>
      </c>
      <c r="W22" s="14">
        <f>P23*2*U22</f>
        <v>4.0959901866633192E-20</v>
      </c>
    </row>
    <row r="23" spans="1:23" ht="15.6" x14ac:dyDescent="0.3">
      <c r="A23" s="2">
        <v>87</v>
      </c>
      <c r="B23" s="2">
        <f t="shared" si="0"/>
        <v>360.15</v>
      </c>
      <c r="C23" s="2">
        <v>1</v>
      </c>
      <c r="D23" s="8">
        <v>-1.7000000000000001E-2</v>
      </c>
      <c r="E23" s="2">
        <v>1E-3</v>
      </c>
      <c r="F23" s="8">
        <v>-0.69099999999999995</v>
      </c>
      <c r="G23" s="2">
        <v>1E-3</v>
      </c>
      <c r="H23" s="8">
        <f t="shared" si="1"/>
        <v>-0.16052195262580163</v>
      </c>
      <c r="I23" s="8">
        <f t="shared" si="2"/>
        <v>1.4471780028943561E-3</v>
      </c>
      <c r="J23" s="10">
        <f t="shared" si="3"/>
        <v>2.7766208524226017E-3</v>
      </c>
      <c r="K23" s="10">
        <f t="shared" si="4"/>
        <v>7.7096233581080163E-6</v>
      </c>
      <c r="L23" s="11"/>
      <c r="M23" s="11"/>
      <c r="O23" s="4" t="s">
        <v>4</v>
      </c>
      <c r="P23" s="19">
        <f t="array" ref="P23:Q25">LINEST(H6:H17,J6:J17,1,1)</f>
        <v>1483.3568077995635</v>
      </c>
      <c r="Q23" s="7">
        <v>-4.2419192206301268</v>
      </c>
      <c r="R23" s="4" t="s">
        <v>7</v>
      </c>
      <c r="T23" s="3" t="s">
        <v>49</v>
      </c>
      <c r="U23" s="2">
        <f>-1.60217663*10^-19</f>
        <v>-1.6021766299999999E-19</v>
      </c>
      <c r="V23" s="3" t="s">
        <v>24</v>
      </c>
      <c r="W23" s="17">
        <f>U22*2*P24</f>
        <v>2.1265095898603592E-22</v>
      </c>
    </row>
    <row r="24" spans="1:23" ht="15.6" x14ac:dyDescent="0.3">
      <c r="A24" s="2">
        <v>85</v>
      </c>
      <c r="B24" s="2">
        <f t="shared" si="0"/>
        <v>358.15</v>
      </c>
      <c r="C24" s="2">
        <v>1</v>
      </c>
      <c r="D24" s="8">
        <v>-1.7999999999999999E-2</v>
      </c>
      <c r="E24" s="2">
        <v>1E-3</v>
      </c>
      <c r="F24" s="8">
        <v>-0.71799999999999997</v>
      </c>
      <c r="G24" s="2">
        <v>1E-3</v>
      </c>
      <c r="H24" s="8">
        <f t="shared" si="1"/>
        <v>-0.14387555575769967</v>
      </c>
      <c r="I24" s="8">
        <f t="shared" si="2"/>
        <v>1.3927576601671309E-3</v>
      </c>
      <c r="J24" s="10">
        <f t="shared" si="3"/>
        <v>2.7921262041044259E-3</v>
      </c>
      <c r="K24" s="10">
        <f t="shared" si="4"/>
        <v>7.7959687396465883E-6</v>
      </c>
      <c r="L24" s="11"/>
      <c r="M24" s="11"/>
      <c r="O24" s="4" t="s">
        <v>5</v>
      </c>
      <c r="P24" s="19">
        <v>7.7011231307173622</v>
      </c>
      <c r="Q24" s="7">
        <v>2.0044773707964352E-2</v>
      </c>
      <c r="R24" s="4" t="s">
        <v>8</v>
      </c>
      <c r="V24" s="3" t="s">
        <v>25</v>
      </c>
      <c r="W24" s="6">
        <f>W23/W22</f>
        <v>5.1916862417892146E-3</v>
      </c>
    </row>
    <row r="25" spans="1:23" ht="16.2" x14ac:dyDescent="0.3">
      <c r="A25" s="2">
        <v>83</v>
      </c>
      <c r="B25" s="2">
        <f t="shared" si="0"/>
        <v>356.15</v>
      </c>
      <c r="C25" s="2">
        <v>1</v>
      </c>
      <c r="D25" s="8">
        <v>-1.9E-2</v>
      </c>
      <c r="E25" s="2">
        <v>1E-3</v>
      </c>
      <c r="F25" s="8">
        <v>-0.73499999999999999</v>
      </c>
      <c r="G25" s="2">
        <v>1E-3</v>
      </c>
      <c r="H25" s="8">
        <f t="shared" si="1"/>
        <v>-0.13371266091580511</v>
      </c>
      <c r="I25" s="8">
        <f t="shared" si="2"/>
        <v>1.360544217687075E-3</v>
      </c>
      <c r="J25" s="10">
        <f t="shared" si="3"/>
        <v>2.8078056998455708E-3</v>
      </c>
      <c r="K25" s="10">
        <f t="shared" si="4"/>
        <v>7.8837728480852763E-6</v>
      </c>
      <c r="L25" s="11"/>
      <c r="M25" s="11"/>
      <c r="O25" s="4" t="s">
        <v>6</v>
      </c>
      <c r="P25" s="9">
        <v>0.99973053656977939</v>
      </c>
      <c r="Q25" s="8">
        <v>1.3053698447301075E-3</v>
      </c>
      <c r="R25" s="4" t="s">
        <v>9</v>
      </c>
    </row>
    <row r="26" spans="1:23" x14ac:dyDescent="0.3">
      <c r="A26" s="2">
        <v>81</v>
      </c>
      <c r="B26" s="2">
        <f t="shared" si="0"/>
        <v>354.15</v>
      </c>
      <c r="C26" s="2">
        <v>1</v>
      </c>
      <c r="D26" s="8">
        <v>-0.02</v>
      </c>
      <c r="E26" s="2">
        <v>1E-3</v>
      </c>
      <c r="F26" s="8">
        <v>-0.75800000000000001</v>
      </c>
      <c r="G26" s="2">
        <v>1E-3</v>
      </c>
      <c r="H26" s="8">
        <f t="shared" si="1"/>
        <v>-0.12033079436794646</v>
      </c>
      <c r="I26" s="8">
        <f t="shared" si="2"/>
        <v>1.3192612137203166E-3</v>
      </c>
      <c r="J26" s="10">
        <f t="shared" si="3"/>
        <v>2.8236622899901172E-3</v>
      </c>
      <c r="K26" s="10">
        <f t="shared" si="4"/>
        <v>7.973068727912233E-6</v>
      </c>
      <c r="L26" s="11"/>
      <c r="M26" s="11"/>
    </row>
    <row r="27" spans="1:23" x14ac:dyDescent="0.3">
      <c r="A27" s="2">
        <v>79</v>
      </c>
      <c r="B27" s="2">
        <f t="shared" si="0"/>
        <v>352.15</v>
      </c>
      <c r="C27" s="2">
        <v>1</v>
      </c>
      <c r="D27" s="8">
        <v>-2.1000000000000001E-2</v>
      </c>
      <c r="E27" s="2">
        <v>1E-3</v>
      </c>
      <c r="F27" s="8">
        <v>-0.78500000000000003</v>
      </c>
      <c r="G27" s="2">
        <v>1E-3</v>
      </c>
      <c r="H27" s="8">
        <f t="shared" si="1"/>
        <v>-0.10513034325474745</v>
      </c>
      <c r="I27" s="8">
        <f t="shared" si="2"/>
        <v>1.2738853503184713E-3</v>
      </c>
      <c r="J27" s="10">
        <f t="shared" si="3"/>
        <v>2.8396989919068582E-3</v>
      </c>
      <c r="K27" s="10">
        <f t="shared" si="4"/>
        <v>8.0638903646368267E-6</v>
      </c>
      <c r="L27" s="11"/>
      <c r="M27" s="11"/>
    </row>
    <row r="28" spans="1:23" x14ac:dyDescent="0.3">
      <c r="A28" s="2">
        <v>77</v>
      </c>
      <c r="B28" s="2">
        <f t="shared" si="0"/>
        <v>350.15</v>
      </c>
      <c r="C28" s="2">
        <v>1</v>
      </c>
      <c r="D28" s="8">
        <v>-2.1000000000000001E-2</v>
      </c>
      <c r="E28" s="2">
        <v>1E-3</v>
      </c>
      <c r="F28" s="8">
        <v>-0.79500000000000004</v>
      </c>
      <c r="G28" s="2">
        <v>1E-3</v>
      </c>
      <c r="H28" s="8">
        <f t="shared" si="1"/>
        <v>-9.9632871343529689E-2</v>
      </c>
      <c r="I28" s="8">
        <f t="shared" si="2"/>
        <v>1.2578616352201257E-3</v>
      </c>
      <c r="J28" s="10">
        <f t="shared" si="3"/>
        <v>2.8559188919034702E-3</v>
      </c>
      <c r="K28" s="10">
        <f t="shared" si="4"/>
        <v>8.1562727171311446E-6</v>
      </c>
      <c r="L28" s="11"/>
      <c r="M28" s="11"/>
    </row>
    <row r="29" spans="1:23" x14ac:dyDescent="0.3">
      <c r="A29" s="2">
        <v>75</v>
      </c>
      <c r="B29" s="2">
        <f t="shared" si="0"/>
        <v>348.15</v>
      </c>
      <c r="C29" s="2">
        <v>1</v>
      </c>
      <c r="D29" s="8">
        <v>-2.1999999999999999E-2</v>
      </c>
      <c r="E29" s="2">
        <v>1E-3</v>
      </c>
      <c r="F29" s="8">
        <v>-0.81299999999999994</v>
      </c>
      <c r="G29" s="2">
        <v>1E-3</v>
      </c>
      <c r="H29" s="8">
        <f t="shared" si="1"/>
        <v>-8.9909454405931857E-2</v>
      </c>
      <c r="I29" s="8">
        <f t="shared" si="2"/>
        <v>1.2300123001230013E-3</v>
      </c>
      <c r="J29" s="10">
        <f t="shared" si="3"/>
        <v>2.8723251472066642E-3</v>
      </c>
      <c r="K29" s="10">
        <f t="shared" si="4"/>
        <v>8.2502517512757834E-6</v>
      </c>
      <c r="L29" s="11"/>
      <c r="M29" s="11"/>
    </row>
    <row r="30" spans="1:23" x14ac:dyDescent="0.3">
      <c r="A30" s="2">
        <v>73</v>
      </c>
      <c r="B30" s="2">
        <f t="shared" si="0"/>
        <v>346.15</v>
      </c>
      <c r="C30" s="2">
        <v>1</v>
      </c>
      <c r="D30" s="8">
        <v>-2.3E-2</v>
      </c>
      <c r="E30" s="2">
        <v>1E-3</v>
      </c>
      <c r="F30" s="8">
        <v>-0.82499999999999996</v>
      </c>
      <c r="G30" s="2">
        <v>1E-3</v>
      </c>
      <c r="H30" s="8">
        <f t="shared" si="1"/>
        <v>-8.3546051450074932E-2</v>
      </c>
      <c r="I30" s="8">
        <f t="shared" si="2"/>
        <v>1.2121212121212121E-3</v>
      </c>
      <c r="J30" s="10">
        <f t="shared" si="3"/>
        <v>2.8889209880109783E-3</v>
      </c>
      <c r="K30" s="10">
        <f t="shared" si="4"/>
        <v>8.3458644749703259E-6</v>
      </c>
      <c r="L30" s="11"/>
      <c r="M30" s="11"/>
    </row>
    <row r="31" spans="1:23" x14ac:dyDescent="0.3">
      <c r="A31" s="2">
        <v>71</v>
      </c>
      <c r="B31" s="2">
        <f t="shared" si="0"/>
        <v>344.15</v>
      </c>
      <c r="C31" s="2">
        <v>1</v>
      </c>
      <c r="D31" s="8">
        <v>-2.4E-2</v>
      </c>
      <c r="E31" s="2">
        <v>1E-3</v>
      </c>
      <c r="F31" s="8">
        <v>-0.83699999999999997</v>
      </c>
      <c r="G31" s="2">
        <v>1E-3</v>
      </c>
      <c r="H31" s="8">
        <f t="shared" si="1"/>
        <v>-7.7274542006740027E-2</v>
      </c>
      <c r="I31" s="8">
        <f t="shared" si="2"/>
        <v>1.1947431302270013E-3</v>
      </c>
      <c r="J31" s="10">
        <f t="shared" si="3"/>
        <v>2.9057097195990121E-3</v>
      </c>
      <c r="K31" s="10">
        <f t="shared" si="4"/>
        <v>8.4431489745721704E-6</v>
      </c>
      <c r="L31" s="11"/>
      <c r="M31" s="11"/>
    </row>
    <row r="32" spans="1:23" x14ac:dyDescent="0.3">
      <c r="A32" s="2">
        <v>69</v>
      </c>
      <c r="B32" s="2">
        <f t="shared" si="0"/>
        <v>342.15</v>
      </c>
      <c r="C32" s="2">
        <v>1</v>
      </c>
      <c r="D32" s="8">
        <v>-2.4E-2</v>
      </c>
      <c r="E32" s="2">
        <v>1E-3</v>
      </c>
      <c r="F32" s="8">
        <v>-0.84599999999999997</v>
      </c>
      <c r="G32" s="2">
        <v>1E-3</v>
      </c>
      <c r="H32" s="8">
        <f t="shared" si="1"/>
        <v>-7.2629636960976476E-2</v>
      </c>
      <c r="I32" s="8">
        <f t="shared" si="2"/>
        <v>1.1820330969267139E-3</v>
      </c>
      <c r="J32" s="10">
        <f t="shared" si="3"/>
        <v>2.9226947245360223E-3</v>
      </c>
      <c r="K32" s="10">
        <f t="shared" si="4"/>
        <v>8.542144452830696E-6</v>
      </c>
      <c r="L32" s="11"/>
      <c r="M32" s="11"/>
    </row>
    <row r="33" spans="1:13" x14ac:dyDescent="0.3">
      <c r="A33" s="2">
        <v>67</v>
      </c>
      <c r="B33" s="2">
        <f t="shared" si="0"/>
        <v>340.15</v>
      </c>
      <c r="C33" s="2">
        <v>1</v>
      </c>
      <c r="D33" s="8">
        <v>-2.5000000000000001E-2</v>
      </c>
      <c r="E33" s="2">
        <v>1E-3</v>
      </c>
      <c r="F33" s="8">
        <v>-0.85699999999999998</v>
      </c>
      <c r="G33" s="2">
        <v>1E-3</v>
      </c>
      <c r="H33" s="8">
        <f t="shared" si="1"/>
        <v>-6.7019178076801841E-2</v>
      </c>
      <c r="I33" s="8">
        <f t="shared" si="2"/>
        <v>1.1668611435239208E-3</v>
      </c>
      <c r="J33" s="10">
        <f t="shared" si="3"/>
        <v>2.9398794649419377E-3</v>
      </c>
      <c r="K33" s="10">
        <f t="shared" si="4"/>
        <v>8.6428912683872939E-6</v>
      </c>
      <c r="L33" s="11"/>
      <c r="M33" s="11"/>
    </row>
    <row r="34" spans="1:13" x14ac:dyDescent="0.3">
      <c r="A34" s="2">
        <v>65</v>
      </c>
      <c r="B34" s="2">
        <f t="shared" si="0"/>
        <v>338.15</v>
      </c>
      <c r="C34" s="2">
        <v>1</v>
      </c>
      <c r="D34" s="8">
        <v>-2.5000000000000001E-2</v>
      </c>
      <c r="E34" s="2">
        <v>1E-3</v>
      </c>
      <c r="F34" s="8">
        <v>-0.86399999999999999</v>
      </c>
      <c r="G34" s="2">
        <v>1E-3</v>
      </c>
      <c r="H34" s="8">
        <f t="shared" si="1"/>
        <v>-6.3486257521106718E-2</v>
      </c>
      <c r="I34" s="8">
        <f t="shared" si="2"/>
        <v>1.1574074074074073E-3</v>
      </c>
      <c r="J34" s="10">
        <f t="shared" si="3"/>
        <v>2.9572674848440043E-3</v>
      </c>
      <c r="K34" s="10">
        <f t="shared" si="4"/>
        <v>8.7454309769155832E-6</v>
      </c>
      <c r="L34" s="11"/>
      <c r="M34" s="11"/>
    </row>
    <row r="35" spans="1:13" x14ac:dyDescent="0.3">
      <c r="A35" s="2">
        <v>63</v>
      </c>
      <c r="B35" s="2">
        <f t="shared" si="0"/>
        <v>336.15</v>
      </c>
      <c r="C35" s="2">
        <v>1</v>
      </c>
      <c r="D35" s="8">
        <v>-2.5999999999999999E-2</v>
      </c>
      <c r="E35" s="2">
        <v>1E-3</v>
      </c>
      <c r="F35" s="8">
        <v>-0.87</v>
      </c>
      <c r="G35" s="2">
        <v>1E-3</v>
      </c>
      <c r="H35" s="8">
        <f t="shared" si="1"/>
        <v>-6.0480747381381476E-2</v>
      </c>
      <c r="I35" s="8">
        <f t="shared" si="2"/>
        <v>1.1494252873563218E-3</v>
      </c>
      <c r="J35" s="10">
        <f t="shared" si="3"/>
        <v>2.974862412613417E-3</v>
      </c>
      <c r="K35" s="10">
        <f t="shared" si="4"/>
        <v>8.8498063739801193E-6</v>
      </c>
      <c r="L35" s="11"/>
      <c r="M35" s="11"/>
    </row>
    <row r="36" spans="1:13" x14ac:dyDescent="0.3">
      <c r="A36" s="2">
        <v>61</v>
      </c>
      <c r="B36" s="2">
        <f t="shared" si="0"/>
        <v>334.15</v>
      </c>
      <c r="C36" s="2">
        <v>1</v>
      </c>
      <c r="D36" s="8">
        <v>-2.5999999999999999E-2</v>
      </c>
      <c r="E36" s="2">
        <v>1E-3</v>
      </c>
      <c r="F36" s="8">
        <v>-0.871</v>
      </c>
      <c r="G36" s="2">
        <v>1E-3</v>
      </c>
      <c r="H36" s="8">
        <f t="shared" si="1"/>
        <v>-5.9981844992336796E-2</v>
      </c>
      <c r="I36" s="8">
        <f t="shared" si="2"/>
        <v>1.148105625717566E-3</v>
      </c>
      <c r="J36" s="10">
        <f t="shared" si="3"/>
        <v>2.9926679634894511E-3</v>
      </c>
      <c r="K36" s="10">
        <f t="shared" si="4"/>
        <v>8.9560615396960976E-6</v>
      </c>
      <c r="L36" s="11"/>
      <c r="M36" s="11"/>
    </row>
    <row r="37" spans="1:13" x14ac:dyDescent="0.3">
      <c r="A37" s="2">
        <v>59</v>
      </c>
      <c r="B37" s="2">
        <f t="shared" si="0"/>
        <v>332.15</v>
      </c>
      <c r="C37" s="2">
        <v>1</v>
      </c>
      <c r="D37" s="8">
        <v>-2.7E-2</v>
      </c>
      <c r="E37" s="2">
        <v>1E-3</v>
      </c>
      <c r="F37" s="8">
        <v>-0.873</v>
      </c>
      <c r="G37" s="2">
        <v>1E-3</v>
      </c>
      <c r="H37" s="8">
        <f t="shared" si="1"/>
        <v>-5.8985756294430272E-2</v>
      </c>
      <c r="I37" s="8">
        <f t="shared" si="2"/>
        <v>1.145475372279496E-3</v>
      </c>
      <c r="J37" s="10">
        <f t="shared" si="3"/>
        <v>3.0106879421947915E-3</v>
      </c>
      <c r="K37" s="10">
        <f t="shared" si="4"/>
        <v>9.0642418852771091E-6</v>
      </c>
      <c r="L37" s="11"/>
      <c r="M37" s="11"/>
    </row>
    <row r="38" spans="1:13" x14ac:dyDescent="0.3">
      <c r="A38" s="2">
        <v>57</v>
      </c>
      <c r="B38" s="2">
        <f t="shared" si="0"/>
        <v>330.15</v>
      </c>
      <c r="C38" s="2">
        <v>1</v>
      </c>
      <c r="D38" s="8">
        <v>-2.7E-2</v>
      </c>
      <c r="E38" s="2">
        <v>1E-3</v>
      </c>
      <c r="F38" s="8">
        <v>-0.872</v>
      </c>
      <c r="G38" s="2">
        <v>1E-3</v>
      </c>
      <c r="H38" s="8">
        <f t="shared" si="1"/>
        <v>-5.9483515067432782E-2</v>
      </c>
      <c r="I38" s="8">
        <f t="shared" si="2"/>
        <v>1.1467889908256881E-3</v>
      </c>
      <c r="J38" s="10">
        <f t="shared" si="3"/>
        <v>3.0289262456459189E-3</v>
      </c>
      <c r="K38" s="10">
        <f t="shared" si="4"/>
        <v>9.1743942015626791E-6</v>
      </c>
      <c r="L38" s="11"/>
      <c r="M38" s="11"/>
    </row>
    <row r="39" spans="1:13" x14ac:dyDescent="0.3">
      <c r="A39" s="2">
        <v>55</v>
      </c>
      <c r="B39" s="2">
        <f t="shared" si="0"/>
        <v>328.15</v>
      </c>
      <c r="C39" s="2">
        <v>1</v>
      </c>
      <c r="D39" s="8">
        <v>-2.7E-2</v>
      </c>
      <c r="E39" s="2">
        <v>1E-3</v>
      </c>
      <c r="F39" s="8">
        <v>-0.872</v>
      </c>
      <c r="G39" s="2">
        <v>1E-3</v>
      </c>
      <c r="H39" s="8">
        <f t="shared" si="1"/>
        <v>-5.9483515067432782E-2</v>
      </c>
      <c r="I39" s="8">
        <f t="shared" si="2"/>
        <v>1.1467889908256881E-3</v>
      </c>
      <c r="J39" s="10">
        <f t="shared" si="3"/>
        <v>3.0473868657626088E-3</v>
      </c>
      <c r="K39" s="10">
        <f t="shared" si="4"/>
        <v>9.2865667096224553E-6</v>
      </c>
      <c r="L39" s="11"/>
      <c r="M39" s="11"/>
    </row>
    <row r="40" spans="1:13" x14ac:dyDescent="0.3">
      <c r="A40" s="2">
        <v>53</v>
      </c>
      <c r="B40" s="2">
        <f t="shared" si="0"/>
        <v>326.14999999999998</v>
      </c>
      <c r="C40" s="2">
        <v>1</v>
      </c>
      <c r="D40" s="8">
        <v>-2.8000000000000001E-2</v>
      </c>
      <c r="E40" s="2">
        <v>1E-3</v>
      </c>
      <c r="F40" s="8">
        <v>-0.87</v>
      </c>
      <c r="G40" s="2">
        <v>1E-3</v>
      </c>
      <c r="H40" s="8">
        <f t="shared" si="1"/>
        <v>-6.0480747381381476E-2</v>
      </c>
      <c r="I40" s="8">
        <f t="shared" si="2"/>
        <v>1.1494252873563218E-3</v>
      </c>
      <c r="J40" s="10">
        <f t="shared" si="3"/>
        <v>3.0660738923808067E-3</v>
      </c>
      <c r="K40" s="10">
        <f t="shared" si="4"/>
        <v>9.4008091135391909E-6</v>
      </c>
      <c r="L40" s="11"/>
      <c r="M40" s="11"/>
    </row>
    <row r="41" spans="1:13" x14ac:dyDescent="0.3">
      <c r="A41" s="2">
        <v>51</v>
      </c>
      <c r="B41" s="2">
        <f t="shared" si="0"/>
        <v>324.14999999999998</v>
      </c>
      <c r="C41" s="2">
        <v>1</v>
      </c>
      <c r="D41" s="8">
        <v>-2.8000000000000001E-2</v>
      </c>
      <c r="E41" s="2">
        <v>1E-3</v>
      </c>
      <c r="F41" s="8">
        <v>-0.86599999999999999</v>
      </c>
      <c r="G41" s="2">
        <v>1E-3</v>
      </c>
      <c r="H41" s="8">
        <f t="shared" si="1"/>
        <v>-6.2482107982653363E-2</v>
      </c>
      <c r="I41" s="8">
        <f t="shared" si="2"/>
        <v>1.1547344110854503E-3</v>
      </c>
      <c r="J41" s="10">
        <f t="shared" si="3"/>
        <v>3.0849915162733305E-3</v>
      </c>
      <c r="K41" s="10">
        <f t="shared" si="4"/>
        <v>9.5171726554784226E-6</v>
      </c>
      <c r="L41" s="11"/>
      <c r="M41" s="11"/>
    </row>
    <row r="42" spans="1:13" x14ac:dyDescent="0.3">
      <c r="A42" s="2">
        <v>48</v>
      </c>
      <c r="B42" s="2">
        <f t="shared" si="0"/>
        <v>321.14999999999998</v>
      </c>
      <c r="C42" s="2">
        <v>1</v>
      </c>
      <c r="D42" s="8">
        <v>-2.8000000000000001E-2</v>
      </c>
      <c r="E42" s="2">
        <v>1E-3</v>
      </c>
      <c r="F42" s="8">
        <v>-0.85899999999999999</v>
      </c>
      <c r="G42" s="2">
        <v>1E-3</v>
      </c>
      <c r="H42" s="8">
        <f t="shared" si="1"/>
        <v>-6.6006836168757702E-2</v>
      </c>
      <c r="I42" s="8">
        <f t="shared" si="2"/>
        <v>1.1641443538998836E-3</v>
      </c>
      <c r="J42" s="10">
        <f t="shared" si="3"/>
        <v>3.1138097462245057E-3</v>
      </c>
      <c r="K42" s="10">
        <f t="shared" si="4"/>
        <v>9.6958111356827228E-6</v>
      </c>
      <c r="L42" s="11"/>
      <c r="M42" s="11"/>
    </row>
    <row r="43" spans="1:13" x14ac:dyDescent="0.3">
      <c r="A43" s="2">
        <v>45</v>
      </c>
      <c r="B43" s="2">
        <f t="shared" si="0"/>
        <v>318.14999999999998</v>
      </c>
      <c r="C43" s="2">
        <v>1</v>
      </c>
      <c r="D43" s="8">
        <v>-2.8000000000000001E-2</v>
      </c>
      <c r="E43" s="2">
        <v>1E-3</v>
      </c>
      <c r="F43" s="8">
        <v>-0.85199999999999998</v>
      </c>
      <c r="G43" s="2">
        <v>1E-3</v>
      </c>
      <c r="H43" s="8">
        <f t="shared" si="1"/>
        <v>-6.9560405233299899E-2</v>
      </c>
      <c r="I43" s="8">
        <f t="shared" si="2"/>
        <v>1.1737089201877935E-3</v>
      </c>
      <c r="J43" s="10">
        <f t="shared" si="3"/>
        <v>3.1431714600031434E-3</v>
      </c>
      <c r="K43" s="10">
        <f t="shared" si="4"/>
        <v>9.8795268269782923E-6</v>
      </c>
      <c r="L43" s="11"/>
      <c r="M43" s="11"/>
    </row>
    <row r="44" spans="1:13" x14ac:dyDescent="0.3">
      <c r="A44" s="2">
        <v>43</v>
      </c>
      <c r="B44" s="2">
        <f t="shared" si="0"/>
        <v>316.14999999999998</v>
      </c>
      <c r="C44" s="2">
        <v>1</v>
      </c>
      <c r="D44" s="8">
        <v>-2.8000000000000001E-2</v>
      </c>
      <c r="E44" s="2">
        <v>1E-3</v>
      </c>
      <c r="F44" s="8">
        <v>-0.84599999999999997</v>
      </c>
      <c r="G44" s="2">
        <v>1E-3</v>
      </c>
      <c r="H44" s="8">
        <f t="shared" si="1"/>
        <v>-7.2629636960976476E-2</v>
      </c>
      <c r="I44" s="8">
        <f t="shared" si="2"/>
        <v>1.1820330969267139E-3</v>
      </c>
      <c r="J44" s="10">
        <f t="shared" si="3"/>
        <v>3.1630555116242292E-3</v>
      </c>
      <c r="K44" s="10">
        <f t="shared" si="4"/>
        <v>1.0004920169616416E-5</v>
      </c>
      <c r="L44" s="11"/>
      <c r="M44" s="11"/>
    </row>
    <row r="45" spans="1:13" x14ac:dyDescent="0.3">
      <c r="A45" s="2">
        <v>41</v>
      </c>
      <c r="B45" s="2">
        <f t="shared" si="0"/>
        <v>314.14999999999998</v>
      </c>
      <c r="C45" s="2">
        <v>1</v>
      </c>
      <c r="D45" s="8">
        <v>-2.9000000000000001E-2</v>
      </c>
      <c r="E45" s="2">
        <v>1E-3</v>
      </c>
      <c r="F45" s="8">
        <v>-0.84</v>
      </c>
      <c r="G45" s="2">
        <v>1E-3</v>
      </c>
      <c r="H45" s="8">
        <f t="shared" si="1"/>
        <v>-7.5720713938118356E-2</v>
      </c>
      <c r="I45" s="8">
        <f t="shared" si="2"/>
        <v>1.1904761904761906E-3</v>
      </c>
      <c r="J45" s="10">
        <f t="shared" si="3"/>
        <v>3.1831927423205475E-3</v>
      </c>
      <c r="K45" s="10">
        <f t="shared" si="4"/>
        <v>1.0132716034762209E-5</v>
      </c>
      <c r="L45" s="11"/>
      <c r="M45" s="11"/>
    </row>
    <row r="46" spans="1:13" x14ac:dyDescent="0.3">
      <c r="A46" s="2">
        <v>39</v>
      </c>
      <c r="B46" s="2">
        <f t="shared" si="0"/>
        <v>312.14999999999998</v>
      </c>
      <c r="C46" s="2">
        <v>1</v>
      </c>
      <c r="D46" s="8">
        <v>-2.9000000000000001E-2</v>
      </c>
      <c r="E46" s="2">
        <v>1E-3</v>
      </c>
      <c r="F46" s="8">
        <v>-0.83399999999999996</v>
      </c>
      <c r="G46" s="2">
        <v>1E-3</v>
      </c>
      <c r="H46" s="8">
        <f t="shared" si="1"/>
        <v>-7.8833949362261305E-2</v>
      </c>
      <c r="I46" s="8">
        <f t="shared" si="2"/>
        <v>1.1990407673860913E-3</v>
      </c>
      <c r="J46" s="10">
        <f t="shared" si="3"/>
        <v>3.2035880185808108E-3</v>
      </c>
      <c r="K46" s="10">
        <f t="shared" si="4"/>
        <v>1.0262976192794525E-5</v>
      </c>
      <c r="L46" s="11"/>
      <c r="M46" s="11"/>
    </row>
    <row r="47" spans="1:13" x14ac:dyDescent="0.3">
      <c r="A47" s="2">
        <v>37</v>
      </c>
      <c r="B47" s="2">
        <f t="shared" si="0"/>
        <v>310.14999999999998</v>
      </c>
      <c r="C47" s="2">
        <v>1</v>
      </c>
      <c r="D47" s="8">
        <v>-2.9000000000000001E-2</v>
      </c>
      <c r="E47" s="2">
        <v>1E-3</v>
      </c>
      <c r="F47" s="8">
        <v>-0.82699999999999996</v>
      </c>
      <c r="G47" s="2">
        <v>1E-3</v>
      </c>
      <c r="H47" s="8">
        <f t="shared" si="1"/>
        <v>-8.2494490447453356E-2</v>
      </c>
      <c r="I47" s="8">
        <f t="shared" si="2"/>
        <v>1.2091898428053206E-3</v>
      </c>
      <c r="J47" s="10">
        <f t="shared" si="3"/>
        <v>3.224246332419797E-3</v>
      </c>
      <c r="K47" s="10">
        <f t="shared" si="4"/>
        <v>1.0395764412122513E-5</v>
      </c>
      <c r="L47" s="11"/>
      <c r="M47" s="11"/>
    </row>
    <row r="48" spans="1:13" x14ac:dyDescent="0.3">
      <c r="A48" s="2">
        <v>35</v>
      </c>
      <c r="B48" s="2">
        <f t="shared" si="0"/>
        <v>308.14999999999998</v>
      </c>
      <c r="C48" s="2">
        <v>1</v>
      </c>
      <c r="D48" s="8">
        <v>-2.9000000000000001E-2</v>
      </c>
      <c r="E48" s="2">
        <v>1E-3</v>
      </c>
      <c r="F48" s="8">
        <v>-0.82</v>
      </c>
      <c r="G48" s="2">
        <v>1E-3</v>
      </c>
      <c r="H48" s="8">
        <f t="shared" si="1"/>
        <v>-8.6186147616283335E-2</v>
      </c>
      <c r="I48" s="8">
        <f t="shared" si="2"/>
        <v>1.2195121951219512E-3</v>
      </c>
      <c r="J48" s="10">
        <f t="shared" si="3"/>
        <v>3.2451728054518907E-3</v>
      </c>
      <c r="K48" s="10">
        <f t="shared" si="4"/>
        <v>1.0531146537244493E-5</v>
      </c>
      <c r="L48" s="11"/>
      <c r="M48" s="11"/>
    </row>
    <row r="50" spans="4:6" x14ac:dyDescent="0.3">
      <c r="D50" s="22"/>
      <c r="F50" s="22"/>
    </row>
    <row r="51" spans="4:6" x14ac:dyDescent="0.3">
      <c r="D51" s="22"/>
      <c r="F51" s="22"/>
    </row>
    <row r="52" spans="4:6" x14ac:dyDescent="0.3">
      <c r="D52" s="22"/>
      <c r="F52" s="22"/>
    </row>
    <row r="53" spans="4:6" x14ac:dyDescent="0.3">
      <c r="D53" s="22"/>
      <c r="F53" s="22"/>
    </row>
    <row r="54" spans="4:6" x14ac:dyDescent="0.3">
      <c r="D54" s="22"/>
      <c r="F54" s="22"/>
    </row>
    <row r="55" spans="4:6" x14ac:dyDescent="0.3">
      <c r="D55" s="22"/>
      <c r="F55" s="22"/>
    </row>
    <row r="56" spans="4:6" x14ac:dyDescent="0.3">
      <c r="D56" s="22"/>
      <c r="F56" s="22"/>
    </row>
    <row r="57" spans="4:6" x14ac:dyDescent="0.3">
      <c r="D57" s="22"/>
      <c r="F57" s="22"/>
    </row>
    <row r="58" spans="4:6" x14ac:dyDescent="0.3">
      <c r="D58" s="22"/>
      <c r="F58" s="22"/>
    </row>
    <row r="59" spans="4:6" x14ac:dyDescent="0.3">
      <c r="D59" s="22"/>
      <c r="F59" s="22"/>
    </row>
    <row r="60" spans="4:6" x14ac:dyDescent="0.3">
      <c r="D60" s="22"/>
      <c r="F60" s="22"/>
    </row>
    <row r="61" spans="4:6" x14ac:dyDescent="0.3">
      <c r="D61" s="22"/>
      <c r="F61" s="22"/>
    </row>
    <row r="62" spans="4:6" x14ac:dyDescent="0.3">
      <c r="D62" s="22"/>
      <c r="F62" s="22"/>
    </row>
    <row r="63" spans="4:6" x14ac:dyDescent="0.3">
      <c r="D63" s="22"/>
      <c r="F63" s="22"/>
    </row>
    <row r="64" spans="4:6" x14ac:dyDescent="0.3">
      <c r="D64" s="22"/>
      <c r="F64" s="22"/>
    </row>
    <row r="65" spans="4:6" x14ac:dyDescent="0.3">
      <c r="D65" s="22"/>
      <c r="F65" s="22"/>
    </row>
    <row r="66" spans="4:6" x14ac:dyDescent="0.3">
      <c r="D66" s="22"/>
      <c r="F66" s="22"/>
    </row>
    <row r="67" spans="4:6" x14ac:dyDescent="0.3">
      <c r="D67" s="22"/>
      <c r="F67" s="22"/>
    </row>
    <row r="68" spans="4:6" x14ac:dyDescent="0.3">
      <c r="D68" s="22"/>
      <c r="F68" s="22"/>
    </row>
    <row r="69" spans="4:6" x14ac:dyDescent="0.3">
      <c r="D69" s="22"/>
      <c r="F69" s="22"/>
    </row>
    <row r="70" spans="4:6" x14ac:dyDescent="0.3">
      <c r="D70" s="22"/>
      <c r="F70" s="22"/>
    </row>
    <row r="71" spans="4:6" x14ac:dyDescent="0.3">
      <c r="D71" s="22"/>
      <c r="F71" s="22"/>
    </row>
    <row r="72" spans="4:6" x14ac:dyDescent="0.3">
      <c r="D72" s="22"/>
      <c r="F72" s="22"/>
    </row>
    <row r="73" spans="4:6" x14ac:dyDescent="0.3">
      <c r="D73" s="22"/>
      <c r="F73" s="22"/>
    </row>
    <row r="74" spans="4:6" x14ac:dyDescent="0.3">
      <c r="D74" s="22"/>
      <c r="F74" s="22"/>
    </row>
    <row r="75" spans="4:6" x14ac:dyDescent="0.3">
      <c r="D75" s="22"/>
      <c r="F75" s="22"/>
    </row>
    <row r="76" spans="4:6" x14ac:dyDescent="0.3">
      <c r="D76" s="22"/>
      <c r="F76" s="22"/>
    </row>
    <row r="77" spans="4:6" x14ac:dyDescent="0.3">
      <c r="D77" s="22"/>
      <c r="F77" s="22"/>
    </row>
    <row r="78" spans="4:6" x14ac:dyDescent="0.3">
      <c r="D78" s="22"/>
      <c r="F78" s="22"/>
    </row>
    <row r="79" spans="4:6" x14ac:dyDescent="0.3">
      <c r="D79" s="22"/>
      <c r="F79" s="22"/>
    </row>
    <row r="80" spans="4:6" x14ac:dyDescent="0.3">
      <c r="D80" s="22"/>
      <c r="F80" s="22"/>
    </row>
    <row r="81" spans="4:6" x14ac:dyDescent="0.3">
      <c r="D81" s="22"/>
      <c r="F81" s="22"/>
    </row>
    <row r="82" spans="4:6" x14ac:dyDescent="0.3">
      <c r="D82" s="22"/>
      <c r="F82" s="22"/>
    </row>
    <row r="83" spans="4:6" x14ac:dyDescent="0.3">
      <c r="D83" s="22"/>
      <c r="F83" s="22"/>
    </row>
    <row r="84" spans="4:6" x14ac:dyDescent="0.3">
      <c r="D84" s="22"/>
      <c r="F84" s="22"/>
    </row>
    <row r="85" spans="4:6" x14ac:dyDescent="0.3">
      <c r="D85" s="22"/>
      <c r="F85" s="22"/>
    </row>
    <row r="86" spans="4:6" x14ac:dyDescent="0.3">
      <c r="D86" s="22"/>
      <c r="F86" s="22"/>
    </row>
    <row r="87" spans="4:6" x14ac:dyDescent="0.3">
      <c r="D87" s="22"/>
      <c r="F87" s="22"/>
    </row>
    <row r="88" spans="4:6" x14ac:dyDescent="0.3">
      <c r="D88" s="22"/>
      <c r="F88" s="22"/>
    </row>
    <row r="89" spans="4:6" x14ac:dyDescent="0.3">
      <c r="D89" s="22"/>
      <c r="F89" s="22"/>
    </row>
    <row r="90" spans="4:6" x14ac:dyDescent="0.3">
      <c r="D90" s="22"/>
      <c r="F90" s="22"/>
    </row>
    <row r="91" spans="4:6" x14ac:dyDescent="0.3">
      <c r="D91" s="22"/>
      <c r="F91" s="22"/>
    </row>
    <row r="92" spans="4:6" x14ac:dyDescent="0.3">
      <c r="D92" s="22"/>
      <c r="F92" s="22"/>
    </row>
    <row r="93" spans="4:6" x14ac:dyDescent="0.3">
      <c r="D93" s="22"/>
      <c r="F93" s="22"/>
    </row>
    <row r="94" spans="4:6" x14ac:dyDescent="0.3">
      <c r="D94" s="22"/>
    </row>
    <row r="95" spans="4:6" x14ac:dyDescent="0.3">
      <c r="D95" s="22"/>
    </row>
    <row r="96" spans="4:6" x14ac:dyDescent="0.3">
      <c r="D96" s="22"/>
    </row>
    <row r="97" spans="4:4" x14ac:dyDescent="0.3">
      <c r="D97" s="22"/>
    </row>
    <row r="98" spans="4:4" x14ac:dyDescent="0.3">
      <c r="D98" s="22"/>
    </row>
    <row r="99" spans="4:4" x14ac:dyDescent="0.3">
      <c r="D99" s="22"/>
    </row>
  </sheetData>
  <sortState xmlns:xlrd2="http://schemas.microsoft.com/office/spreadsheetml/2017/richdata2" ref="A7:A49">
    <sortCondition descending="1" ref="A7:A49"/>
  </sortState>
  <mergeCells count="10">
    <mergeCell ref="O22:R22"/>
    <mergeCell ref="B3:B4"/>
    <mergeCell ref="H3:M3"/>
    <mergeCell ref="A1:Z2"/>
    <mergeCell ref="A3:A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Calibração - FINAL!!!</vt:lpstr>
      <vt:lpstr>Variar IP</vt:lpstr>
      <vt:lpstr>Variar B</vt:lpstr>
      <vt:lpstr>Variar T - Aq2</vt:lpstr>
      <vt:lpstr>Variar T - 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Duarte Parente</dc:creator>
  <cp:lastModifiedBy>Nuno Duarte Parente</cp:lastModifiedBy>
  <cp:lastPrinted>2023-10-06T22:05:17Z</cp:lastPrinted>
  <dcterms:created xsi:type="dcterms:W3CDTF">2023-10-01T22:08:12Z</dcterms:created>
  <dcterms:modified xsi:type="dcterms:W3CDTF">2023-10-07T17:40:41Z</dcterms:modified>
</cp:coreProperties>
</file>