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codeName="ThisWorkbook" autoCompressPictures="0"/>
  <bookViews>
    <workbookView xWindow="560" yWindow="2460" windowWidth="27680" windowHeight="15520" tabRatio="598" activeTab="6"/>
  </bookViews>
  <sheets>
    <sheet name="Instructions" sheetId="34" r:id="rId1"/>
    <sheet name="Labor" sheetId="5" r:id="rId2"/>
    <sheet name="M&amp;S" sheetId="4" r:id="rId3"/>
    <sheet name="Travel" sheetId="1" r:id="rId4"/>
    <sheet name="COLA" sheetId="35" r:id="rId5"/>
    <sheet name="Auto Summary" sheetId="33" r:id="rId6"/>
    <sheet name="Summary" sheetId="29" r:id="rId7"/>
    <sheet name="Labor Pivot" sheetId="6" r:id="rId8"/>
    <sheet name="M&amp;S Pivot" sheetId="9" r:id="rId9"/>
    <sheet name="M&amp;Sbysub" sheetId="13" state="hidden" r:id="rId10"/>
    <sheet name="Travel Pivot" sheetId="7" r:id="rId11"/>
    <sheet name="Lists" sheetId="3" r:id="rId12"/>
  </sheets>
  <definedNames>
    <definedName name="_xlnm._FilterDatabase" localSheetId="1" hidden="1">Labor!$B$1:$J$4</definedName>
    <definedName name="_xlnm._FilterDatabase" localSheetId="2" hidden="1">'M&amp;S'!$A$1:$E$6</definedName>
    <definedName name="_xlnm._FilterDatabase" localSheetId="6" hidden="1">Summary!$A$1:$H$9</definedName>
    <definedName name="_xlnm._FilterDatabase" localSheetId="3" hidden="1">Travel!$A$1:$P$11</definedName>
    <definedName name="Funding">Lists!$H$3:$H$5</definedName>
    <definedName name="Institution">Lists!$D$3:$D$52</definedName>
    <definedName name="Position">Lists!$B$3:$B$14</definedName>
    <definedName name="Subsystem">Lists!$F$3:$F$12</definedName>
    <definedName name="UnivFNAL">Lists!$H$8:$H$13</definedName>
    <definedName name="UpgRDSub">Lists!$F$17:$F$30</definedName>
  </definedNames>
  <calcPr calcId="140001" concurrentCalc="0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5" l="1"/>
  <c r="K3" i="5"/>
  <c r="K4" i="5"/>
  <c r="K6" i="5"/>
  <c r="E2" i="33"/>
  <c r="G2" i="4"/>
  <c r="G3" i="4"/>
  <c r="G4" i="4"/>
  <c r="G6" i="4"/>
  <c r="E3" i="33"/>
  <c r="M2" i="1"/>
  <c r="M3" i="1"/>
  <c r="M5" i="1"/>
  <c r="E4" i="33"/>
  <c r="L2" i="35"/>
  <c r="R1" i="35"/>
  <c r="M2" i="35"/>
  <c r="M4" i="35"/>
  <c r="E5" i="33"/>
  <c r="E7" i="33"/>
  <c r="J2" i="5"/>
  <c r="L2" i="5"/>
  <c r="J3" i="5"/>
  <c r="L3" i="5"/>
  <c r="J4" i="5"/>
  <c r="L4" i="5"/>
  <c r="L6" i="5"/>
  <c r="F2" i="33"/>
  <c r="H2" i="4"/>
  <c r="F3" i="4"/>
  <c r="H3" i="4"/>
  <c r="H4" i="4"/>
  <c r="H6" i="4"/>
  <c r="F3" i="33"/>
  <c r="L2" i="1"/>
  <c r="N2" i="1"/>
  <c r="L3" i="1"/>
  <c r="N3" i="1"/>
  <c r="N5" i="1"/>
  <c r="F4" i="33"/>
  <c r="N2" i="35"/>
  <c r="N4" i="35"/>
  <c r="F5" i="33"/>
  <c r="F7" i="33"/>
  <c r="J6" i="5"/>
  <c r="D2" i="33"/>
  <c r="F6" i="4"/>
  <c r="D3" i="33"/>
  <c r="L5" i="1"/>
  <c r="D4" i="33"/>
  <c r="L4" i="35"/>
  <c r="D5" i="33"/>
  <c r="D7" i="33"/>
  <c r="M6" i="35"/>
  <c r="N6" i="35"/>
  <c r="L6" i="35"/>
  <c r="M5" i="35"/>
  <c r="N5" i="35"/>
  <c r="L5" i="35"/>
  <c r="M7" i="1"/>
  <c r="N7" i="1"/>
  <c r="L7" i="1"/>
  <c r="M6" i="1"/>
  <c r="N6" i="1"/>
  <c r="L6" i="1"/>
  <c r="G8" i="4"/>
  <c r="H8" i="4"/>
  <c r="F8" i="4"/>
  <c r="G7" i="4"/>
  <c r="H7" i="4"/>
  <c r="F7" i="4"/>
  <c r="K8" i="5"/>
  <c r="L8" i="5"/>
  <c r="J8" i="5"/>
  <c r="K7" i="5"/>
  <c r="L7" i="5"/>
  <c r="J7" i="5"/>
  <c r="S1" i="35"/>
  <c r="G7" i="29"/>
  <c r="G8" i="29"/>
  <c r="G9" i="29"/>
  <c r="G2" i="29"/>
  <c r="G3" i="29"/>
  <c r="G4" i="29"/>
  <c r="G5" i="29"/>
  <c r="G6" i="29"/>
  <c r="O1" i="4"/>
  <c r="O1" i="5"/>
  <c r="P48" i="29"/>
  <c r="R1" i="1"/>
  <c r="S1" i="1"/>
  <c r="P1" i="4"/>
  <c r="P1" i="5"/>
</calcChain>
</file>

<file path=xl/sharedStrings.xml><?xml version="1.0" encoding="utf-8"?>
<sst xmlns="http://schemas.openxmlformats.org/spreadsheetml/2006/main" count="490" uniqueCount="203">
  <si>
    <t>Position</t>
  </si>
  <si>
    <t>Grad Student</t>
  </si>
  <si>
    <t>Post-doc</t>
  </si>
  <si>
    <t>Sr Scientist</t>
  </si>
  <si>
    <t>Faculty</t>
  </si>
  <si>
    <t>Researcher</t>
  </si>
  <si>
    <t>Engineer</t>
  </si>
  <si>
    <t>Comp Prof</t>
  </si>
  <si>
    <t>Designer</t>
  </si>
  <si>
    <t>Tech</t>
  </si>
  <si>
    <t>Admin</t>
  </si>
  <si>
    <t>Undergrad</t>
  </si>
  <si>
    <t>Term Scientist</t>
  </si>
  <si>
    <t>Institution</t>
  </si>
  <si>
    <t>CERN TA</t>
  </si>
  <si>
    <t>Boston</t>
  </si>
  <si>
    <t>Brown</t>
  </si>
  <si>
    <t>Caltech</t>
  </si>
  <si>
    <t>Carnegie Mellon </t>
  </si>
  <si>
    <t>Colorado</t>
  </si>
  <si>
    <t>Cornell</t>
  </si>
  <si>
    <t>Fairfield</t>
  </si>
  <si>
    <t>FIT</t>
  </si>
  <si>
    <t>FIU</t>
  </si>
  <si>
    <t>Florida</t>
  </si>
  <si>
    <t>Fermilab</t>
  </si>
  <si>
    <t>Florida State</t>
  </si>
  <si>
    <t>Iowa</t>
  </si>
  <si>
    <t>Johns Hopkins </t>
  </si>
  <si>
    <t>Kansas</t>
  </si>
  <si>
    <t>Kansas State</t>
  </si>
  <si>
    <t>Livermore</t>
  </si>
  <si>
    <t>Maryland</t>
  </si>
  <si>
    <t>Minnesota</t>
  </si>
  <si>
    <t>Mississippi</t>
  </si>
  <si>
    <t>MIT</t>
  </si>
  <si>
    <t>Nebraska</t>
  </si>
  <si>
    <t>Northeastern </t>
  </si>
  <si>
    <t>Northwestern </t>
  </si>
  <si>
    <t>Notre Dame</t>
  </si>
  <si>
    <t>Ohio State</t>
  </si>
  <si>
    <t>Princeton</t>
  </si>
  <si>
    <t>Puerto Rico</t>
  </si>
  <si>
    <t>Purdue</t>
  </si>
  <si>
    <t>Purdue Calumet</t>
  </si>
  <si>
    <t>Rice</t>
  </si>
  <si>
    <t>Rochester</t>
  </si>
  <si>
    <t>Rockefeller</t>
  </si>
  <si>
    <t>Rutgers</t>
  </si>
  <si>
    <t>SUNY Buffalo</t>
  </si>
  <si>
    <t>Tennessee </t>
  </si>
  <si>
    <t>Texas A&amp;M</t>
  </si>
  <si>
    <t>Texas Tech</t>
  </si>
  <si>
    <t>UC Davis</t>
  </si>
  <si>
    <t>UC Los Angeles</t>
  </si>
  <si>
    <t>UC Riverside</t>
  </si>
  <si>
    <t>UC San Diego</t>
  </si>
  <si>
    <t>UC Santa Barbara</t>
  </si>
  <si>
    <t>UI Chicago</t>
  </si>
  <si>
    <t>Vanderbilt</t>
  </si>
  <si>
    <t>Virginia</t>
  </si>
  <si>
    <t>Wayne State</t>
  </si>
  <si>
    <t>Wisconsin</t>
  </si>
  <si>
    <t>Baylor</t>
  </si>
  <si>
    <t>Subsystem</t>
  </si>
  <si>
    <t>EMU</t>
  </si>
  <si>
    <t>HCAL</t>
  </si>
  <si>
    <t>Trigger</t>
  </si>
  <si>
    <t>DAQ</t>
  </si>
  <si>
    <t>ECAL</t>
  </si>
  <si>
    <t>FPix</t>
  </si>
  <si>
    <t>SiTrk</t>
  </si>
  <si>
    <t>DetSup</t>
  </si>
  <si>
    <t>Name</t>
  </si>
  <si>
    <t>Destination</t>
  </si>
  <si>
    <t>Cost/Trip</t>
  </si>
  <si>
    <t># Trips</t>
  </si>
  <si>
    <t>Purpose of Trip(s)</t>
  </si>
  <si>
    <t>M&amp;S $</t>
  </si>
  <si>
    <t>Description</t>
  </si>
  <si>
    <t>SubSub</t>
  </si>
  <si>
    <t>Rate/hr</t>
  </si>
  <si>
    <t>FTE</t>
  </si>
  <si>
    <t>Upg R&amp;D Sub</t>
  </si>
  <si>
    <t>Links</t>
  </si>
  <si>
    <t>Simulation</t>
  </si>
  <si>
    <t>Pixels</t>
  </si>
  <si>
    <t>Strips</t>
  </si>
  <si>
    <t>Pix/Mech</t>
  </si>
  <si>
    <t>Pix/Elec</t>
  </si>
  <si>
    <t>Pix/CO2</t>
  </si>
  <si>
    <t>Comments</t>
  </si>
  <si>
    <t>Labor Cost</t>
  </si>
  <si>
    <t>Column Labels</t>
  </si>
  <si>
    <t>Row Labels</t>
  </si>
  <si>
    <t>Grand Total</t>
  </si>
  <si>
    <t>(All)</t>
  </si>
  <si>
    <t>Sum of M&amp;S $</t>
  </si>
  <si>
    <t>CERN</t>
  </si>
  <si>
    <t>Values</t>
  </si>
  <si>
    <t>Travel</t>
  </si>
  <si>
    <t>Labor</t>
  </si>
  <si>
    <t>M&amp;S</t>
  </si>
  <si>
    <t>Type</t>
  </si>
  <si>
    <t>Univ/FNAL/CERN</t>
  </si>
  <si>
    <t>FNAL</t>
  </si>
  <si>
    <t>University</t>
  </si>
  <si>
    <t>Brown UG</t>
  </si>
  <si>
    <t>Total</t>
  </si>
  <si>
    <t>DOE/NSF</t>
  </si>
  <si>
    <t>DOE</t>
  </si>
  <si>
    <t>NSF</t>
  </si>
  <si>
    <t>FNAL/PPD</t>
  </si>
  <si>
    <t>FNAL/CD</t>
  </si>
  <si>
    <t>CHF/US $</t>
  </si>
  <si>
    <t>Labor Adj</t>
  </si>
  <si>
    <t>Labor Cost (US $)</t>
  </si>
  <si>
    <t>M&amp;S Adj</t>
  </si>
  <si>
    <t>Travel Cost</t>
  </si>
  <si>
    <t>Travel Adj</t>
  </si>
  <si>
    <t>Trav Cost (US $)</t>
  </si>
  <si>
    <t>Sum of Trav Cost (US $)</t>
  </si>
  <si>
    <t>Cost</t>
  </si>
  <si>
    <t>Adj</t>
  </si>
  <si>
    <t>Cost (US $)</t>
  </si>
  <si>
    <t>Sum of Cost (US $)</t>
  </si>
  <si>
    <t>Pix/Sens</t>
  </si>
  <si>
    <t>DOE4NSF</t>
  </si>
  <si>
    <t>Funding</t>
  </si>
  <si>
    <t>DAQ_Upg</t>
  </si>
  <si>
    <t>HCAL_Upg</t>
  </si>
  <si>
    <t>Trig_Upg</t>
  </si>
  <si>
    <t>Sum of Cost</t>
  </si>
  <si>
    <t>Sum of Adj</t>
  </si>
  <si>
    <t>This page does NOT update automatically.</t>
  </si>
  <si>
    <t>M&amp;S support for strip testing</t>
  </si>
  <si>
    <t>M&amp;S and fee for CNF</t>
  </si>
  <si>
    <t>UI chicago</t>
  </si>
  <si>
    <t>PHASE 2 SiBT and HPK campaign</t>
  </si>
  <si>
    <t xml:space="preserve">PHASE 2 Track trigger </t>
  </si>
  <si>
    <t>61% overhead</t>
  </si>
  <si>
    <t>New efforts(not clear if apporved by CMS)</t>
  </si>
  <si>
    <t>PHASE 2 FCalorimetry  Shalik EE</t>
  </si>
  <si>
    <t>FCalorimetry PHASE 2 EE Shashlik (W, Pb plates)</t>
  </si>
  <si>
    <t>Phase2 sensors</t>
  </si>
  <si>
    <t>Phase 2 track trigger activities</t>
  </si>
  <si>
    <t>UpgR&amp;D_Ph1</t>
  </si>
  <si>
    <t>UpgR&amp;D_Ph2</t>
  </si>
  <si>
    <t>Sensors</t>
  </si>
  <si>
    <t>Trk_Trig</t>
  </si>
  <si>
    <t>FCAL</t>
  </si>
  <si>
    <t>FNAL/TD</t>
  </si>
  <si>
    <t>Sum of Labor Cost (US $)</t>
  </si>
  <si>
    <t>FNAL/CERN</t>
  </si>
  <si>
    <t>CERN/FNAL/Univ</t>
  </si>
  <si>
    <t>Sum of Travel Cost</t>
  </si>
  <si>
    <t>Sum of Travel Adj</t>
  </si>
  <si>
    <t>Sum of M&amp;S</t>
  </si>
  <si>
    <t>Sum of M&amp;S Adj</t>
  </si>
  <si>
    <t>Not in SOW</t>
  </si>
  <si>
    <t>Strips upgrade PHASE 2 R&amp;D 2013 M&amp;S Fermilab</t>
  </si>
  <si>
    <t>Track/trigger upgrade PHASE 2 R&amp;D 2013 M&amp;S Cornell</t>
  </si>
  <si>
    <t>You can ignore the Pivot pages unless you are familiar with Pivot Tables and want to use them.</t>
  </si>
  <si>
    <t>The page called Summary does NOT update automatically.  The page called Auto Summary does, but doesn't show much.</t>
  </si>
  <si>
    <t>All costs should be entered in US $, unless it is a cost that will be at CERN.  Then it should be in CHF.</t>
  </si>
  <si>
    <t>Don't type in the colored cells.  They are calculated automatically.</t>
  </si>
  <si>
    <t>If the institution that is paying is CERN TA, the cost will get adjusted from CHF to US $.</t>
  </si>
  <si>
    <t xml:space="preserve">Many columns are pick lists, including Institution, Position, Funding. </t>
  </si>
  <si>
    <t>If a cell in one of these columns is not giving you the list, copy one of the example cells near the top of the page.</t>
  </si>
  <si>
    <t>You can ignore some of the columns like Funding if you are not sure if it will be DOE or NSF.</t>
  </si>
  <si>
    <t>For labor, we assume a 2000 hour year, so the hourly rate is the annual rate divided by 2000.</t>
  </si>
  <si>
    <t>All costs should include overhead.  Labor costs should also include fringe.</t>
  </si>
  <si>
    <t>Each page has a couple of example lines. Go ahead and overwrite these and add more lines as needed.</t>
  </si>
  <si>
    <t>Add rows above the Total line so Totals will include new lines.</t>
  </si>
  <si>
    <t>OPC?</t>
  </si>
  <si>
    <t>How Paid?</t>
  </si>
  <si>
    <t>COLA/month (CHF)</t>
  </si>
  <si>
    <t># months</t>
  </si>
  <si>
    <t>Total COLA (CHF)</t>
  </si>
  <si>
    <t>COLA Adj</t>
  </si>
  <si>
    <t>Total COLA (US $)</t>
  </si>
  <si>
    <t>DetOp</t>
  </si>
  <si>
    <t>Fill in your budget on the sheets called Labor, M&amp;S, Travel and COLA.</t>
  </si>
  <si>
    <t>The pages called Travel and COLA include a column called "How Paid?".</t>
  </si>
  <si>
    <t>This is the same as Institution if that is where the funding should go.</t>
  </si>
  <si>
    <t>It could be CERN TA if the funding will come from a team account.</t>
  </si>
  <si>
    <t>COLA</t>
  </si>
  <si>
    <t>Contact</t>
  </si>
  <si>
    <t>cath@fnal.gov</t>
  </si>
  <si>
    <t>with any questions.</t>
  </si>
  <si>
    <t>For M&amp;S, it is helpful to have a breakdown showing how you arrived at your requested amount.</t>
  </si>
  <si>
    <t>You can have several lines for the same institution showing this breakdown, using the Description and Comments areas.</t>
  </si>
  <si>
    <t>Year</t>
  </si>
  <si>
    <t>Brown Undergrad</t>
  </si>
  <si>
    <t>Cornell Engineer</t>
  </si>
  <si>
    <t>Minnesota Tech</t>
  </si>
  <si>
    <t>Cornell UG</t>
  </si>
  <si>
    <t>Minnesota PD</t>
  </si>
  <si>
    <t>There is a column for the year (2014 or 2015) on the far right, before the comments.</t>
  </si>
  <si>
    <t>The Name column has generic names on the pages as examples, but you should fill in actual names of people unless they are unknown.</t>
  </si>
  <si>
    <t>Total 2014</t>
  </si>
  <si>
    <t>Total 2015</t>
  </si>
  <si>
    <t>Responsibilities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</si>
</sst>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d\-mmm\-yy;@"/>
    <numFmt numFmtId="165" formatCode="#,##0.0_);[Red]\(#,##0.0\)"/>
    <numFmt numFmtId="166" formatCode="0.000"/>
    <numFmt numFmtId="167" formatCode="0_);[Red]\(0\)"/>
  </numFmts>
  <fonts count="22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Verdana"/>
      <family val="2"/>
    </font>
    <font>
      <b/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595">
    <xf numFmtId="40" fontId="0" fillId="0" borderId="0"/>
    <xf numFmtId="43" fontId="8" fillId="0" borderId="0" applyFont="0" applyFill="0" applyBorder="0" applyAlignment="0" applyProtection="0"/>
    <xf numFmtId="164" fontId="8" fillId="0" borderId="0"/>
    <xf numFmtId="164" fontId="5" fillId="0" borderId="0"/>
    <xf numFmtId="164" fontId="4" fillId="0" borderId="0"/>
    <xf numFmtId="164" fontId="3" fillId="0" borderId="0"/>
    <xf numFmtId="164" fontId="10" fillId="0" borderId="0"/>
    <xf numFmtId="164" fontId="2" fillId="0" borderId="0"/>
    <xf numFmtId="164" fontId="8" fillId="0" borderId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0" fillId="0" borderId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6" fillId="0" borderId="0"/>
    <xf numFmtId="164" fontId="10" fillId="0" borderId="0"/>
    <xf numFmtId="164" fontId="10" fillId="0" borderId="0"/>
    <xf numFmtId="164" fontId="1" fillId="0" borderId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110">
    <xf numFmtId="40" fontId="0" fillId="0" borderId="0" xfId="0"/>
    <xf numFmtId="40" fontId="7" fillId="0" borderId="0" xfId="0" applyFont="1"/>
    <xf numFmtId="40" fontId="6" fillId="0" borderId="0" xfId="0" applyFont="1"/>
    <xf numFmtId="40" fontId="0" fillId="0" borderId="0" xfId="0" applyBorder="1"/>
    <xf numFmtId="40" fontId="0" fillId="0" borderId="1" xfId="0" applyBorder="1"/>
    <xf numFmtId="40" fontId="6" fillId="0" borderId="2" xfId="0" applyFont="1" applyBorder="1"/>
    <xf numFmtId="40" fontId="6" fillId="0" borderId="2" xfId="0" applyNumberFormat="1" applyFont="1" applyBorder="1"/>
    <xf numFmtId="40" fontId="0" fillId="0" borderId="0" xfId="0" applyNumberFormat="1"/>
    <xf numFmtId="40" fontId="7" fillId="0" borderId="2" xfId="0" applyFont="1" applyBorder="1"/>
    <xf numFmtId="40" fontId="7" fillId="0" borderId="2" xfId="0" applyFont="1" applyBorder="1" applyAlignment="1">
      <alignment wrapText="1"/>
    </xf>
    <xf numFmtId="40" fontId="7" fillId="0" borderId="2" xfId="0" applyNumberFormat="1" applyFont="1" applyBorder="1"/>
    <xf numFmtId="40" fontId="6" fillId="0" borderId="2" xfId="0" applyFont="1" applyBorder="1" applyAlignment="1">
      <alignment horizontal="center"/>
    </xf>
    <xf numFmtId="38" fontId="0" fillId="0" borderId="0" xfId="0" applyNumberFormat="1" applyAlignment="1">
      <alignment horizontal="center"/>
    </xf>
    <xf numFmtId="40" fontId="0" fillId="0" borderId="0" xfId="0" applyFont="1"/>
    <xf numFmtId="40" fontId="0" fillId="0" borderId="0" xfId="0" applyNumberFormat="1" applyFont="1"/>
    <xf numFmtId="40" fontId="6" fillId="0" borderId="0" xfId="0" applyFont="1" applyFill="1" applyBorder="1"/>
    <xf numFmtId="40" fontId="0" fillId="0" borderId="0" xfId="0" pivotButton="1"/>
    <xf numFmtId="40" fontId="0" fillId="0" borderId="0" xfId="0" applyAlignment="1">
      <alignment horizontal="left"/>
    </xf>
    <xf numFmtId="38" fontId="0" fillId="0" borderId="0" xfId="0" applyNumberFormat="1"/>
    <xf numFmtId="164" fontId="0" fillId="0" borderId="0" xfId="0" applyNumberFormat="1"/>
    <xf numFmtId="40" fontId="11" fillId="0" borderId="0" xfId="0" applyFont="1"/>
    <xf numFmtId="38" fontId="2" fillId="0" borderId="0" xfId="7" applyNumberFormat="1"/>
    <xf numFmtId="38" fontId="12" fillId="0" borderId="2" xfId="7" applyNumberFormat="1" applyFont="1" applyBorder="1"/>
    <xf numFmtId="164" fontId="6" fillId="0" borderId="2" xfId="7" applyFont="1" applyBorder="1"/>
    <xf numFmtId="40" fontId="9" fillId="0" borderId="0" xfId="0" applyNumberFormat="1" applyFont="1"/>
    <xf numFmtId="40" fontId="9" fillId="0" borderId="0" xfId="0" applyFont="1" applyFill="1" applyBorder="1"/>
    <xf numFmtId="3" fontId="0" fillId="0" borderId="0" xfId="0" applyNumberFormat="1" applyAlignment="1">
      <alignment horizontal="left"/>
    </xf>
    <xf numFmtId="3" fontId="0" fillId="0" borderId="0" xfId="0" applyNumberFormat="1"/>
    <xf numFmtId="3" fontId="0" fillId="0" borderId="0" xfId="0" pivotButton="1" applyNumberFormat="1"/>
    <xf numFmtId="40" fontId="11" fillId="0" borderId="0" xfId="0" applyNumberFormat="1" applyFont="1"/>
    <xf numFmtId="40" fontId="0" fillId="0" borderId="0" xfId="0" applyNumberFormat="1" applyFill="1" applyAlignment="1">
      <alignment horizontal="center"/>
    </xf>
    <xf numFmtId="38" fontId="12" fillId="0" borderId="0" xfId="7" applyNumberFormat="1" applyFont="1"/>
    <xf numFmtId="38" fontId="10" fillId="0" borderId="0" xfId="6" applyNumberFormat="1"/>
    <xf numFmtId="40" fontId="9" fillId="0" borderId="0" xfId="0" applyFont="1"/>
    <xf numFmtId="164" fontId="9" fillId="0" borderId="0" xfId="2" applyFont="1"/>
    <xf numFmtId="164" fontId="9" fillId="0" borderId="0" xfId="2" applyFont="1" applyFill="1"/>
    <xf numFmtId="40" fontId="7" fillId="0" borderId="2" xfId="0" applyNumberFormat="1" applyFont="1" applyFill="1" applyBorder="1" applyAlignment="1">
      <alignment horizontal="center"/>
    </xf>
    <xf numFmtId="40" fontId="9" fillId="0" borderId="0" xfId="2" applyNumberFormat="1" applyFont="1" applyFill="1" applyAlignment="1">
      <alignment horizontal="center"/>
    </xf>
    <xf numFmtId="40" fontId="7" fillId="0" borderId="2" xfId="0" applyNumberFormat="1" applyFont="1" applyBorder="1" applyAlignment="1">
      <alignment wrapText="1"/>
    </xf>
    <xf numFmtId="38" fontId="6" fillId="0" borderId="2" xfId="0" applyNumberFormat="1" applyFont="1" applyBorder="1"/>
    <xf numFmtId="38" fontId="0" fillId="0" borderId="0" xfId="3" applyNumberFormat="1" applyFont="1"/>
    <xf numFmtId="38" fontId="0" fillId="0" borderId="0" xfId="0" applyNumberFormat="1" applyFont="1"/>
    <xf numFmtId="38" fontId="6" fillId="0" borderId="2" xfId="0" applyNumberFormat="1" applyFont="1" applyBorder="1" applyAlignment="1">
      <alignment wrapText="1"/>
    </xf>
    <xf numFmtId="38" fontId="0" fillId="0" borderId="0" xfId="0" pivotButton="1" applyNumberFormat="1"/>
    <xf numFmtId="38" fontId="15" fillId="0" borderId="0" xfId="7" applyNumberFormat="1" applyFont="1"/>
    <xf numFmtId="38" fontId="2" fillId="0" borderId="0" xfId="7" applyNumberFormat="1" applyFont="1" applyBorder="1"/>
    <xf numFmtId="38" fontId="1" fillId="0" borderId="0" xfId="7" applyNumberFormat="1" applyFont="1"/>
    <xf numFmtId="40" fontId="9" fillId="0" borderId="0" xfId="0" applyFont="1" applyFill="1"/>
    <xf numFmtId="40" fontId="9" fillId="0" borderId="0" xfId="4" applyNumberFormat="1" applyFont="1"/>
    <xf numFmtId="164" fontId="9" fillId="0" borderId="0" xfId="5" applyFont="1" applyFill="1"/>
    <xf numFmtId="38" fontId="0" fillId="0" borderId="0" xfId="0" applyNumberFormat="1" applyFill="1"/>
    <xf numFmtId="164" fontId="0" fillId="0" borderId="0" xfId="0" applyNumberFormat="1"/>
    <xf numFmtId="38" fontId="0" fillId="0" borderId="0" xfId="0" applyNumberFormat="1" applyAlignment="1">
      <alignment horizontal="left"/>
    </xf>
    <xf numFmtId="164" fontId="17" fillId="0" borderId="0" xfId="0" applyNumberFormat="1" applyFont="1"/>
    <xf numFmtId="38" fontId="18" fillId="0" borderId="0" xfId="7" applyNumberFormat="1" applyFont="1"/>
    <xf numFmtId="38" fontId="11" fillId="0" borderId="0" xfId="3" applyNumberFormat="1" applyFont="1"/>
    <xf numFmtId="38" fontId="11" fillId="0" borderId="0" xfId="0" applyNumberFormat="1" applyFont="1"/>
    <xf numFmtId="40" fontId="11" fillId="0" borderId="0" xfId="2" applyNumberFormat="1" applyFont="1"/>
    <xf numFmtId="40" fontId="11" fillId="0" borderId="0" xfId="4" applyNumberFormat="1" applyFont="1"/>
    <xf numFmtId="164" fontId="11" fillId="0" borderId="0" xfId="5" applyFont="1" applyFill="1"/>
    <xf numFmtId="164" fontId="11" fillId="0" borderId="0" xfId="2" applyFont="1"/>
    <xf numFmtId="40" fontId="11" fillId="0" borderId="0" xfId="2" applyNumberFormat="1" applyFont="1" applyFill="1" applyAlignment="1">
      <alignment horizontal="center"/>
    </xf>
    <xf numFmtId="43" fontId="11" fillId="0" borderId="0" xfId="0" applyNumberFormat="1" applyFont="1"/>
    <xf numFmtId="40" fontId="19" fillId="0" borderId="0" xfId="7" applyNumberFormat="1" applyFont="1"/>
    <xf numFmtId="40" fontId="20" fillId="0" borderId="2" xfId="0" applyFont="1" applyBorder="1"/>
    <xf numFmtId="40" fontId="21" fillId="0" borderId="0" xfId="0" applyFont="1"/>
    <xf numFmtId="40" fontId="0" fillId="0" borderId="0" xfId="0" applyFont="1" applyAlignment="1">
      <alignment horizontal="center"/>
    </xf>
    <xf numFmtId="0" fontId="17" fillId="0" borderId="2" xfId="211" applyNumberFormat="1" applyFont="1" applyBorder="1"/>
    <xf numFmtId="0" fontId="0" fillId="0" borderId="0" xfId="211" applyNumberFormat="1" applyFont="1"/>
    <xf numFmtId="40" fontId="0" fillId="0" borderId="0" xfId="211" applyNumberFormat="1" applyFont="1"/>
    <xf numFmtId="43" fontId="0" fillId="0" borderId="0" xfId="211" applyNumberFormat="1" applyFont="1"/>
    <xf numFmtId="43" fontId="9" fillId="0" borderId="0" xfId="213" applyFont="1" applyBorder="1"/>
    <xf numFmtId="2" fontId="11" fillId="0" borderId="0" xfId="0" applyNumberFormat="1" applyFont="1"/>
    <xf numFmtId="38" fontId="1" fillId="0" borderId="0" xfId="7" applyNumberFormat="1" applyFont="1" applyBorder="1"/>
    <xf numFmtId="165" fontId="15" fillId="0" borderId="0" xfId="7" applyNumberFormat="1" applyFont="1"/>
    <xf numFmtId="166" fontId="7" fillId="0" borderId="2" xfId="1" applyNumberFormat="1" applyFont="1" applyBorder="1" applyAlignment="1">
      <alignment horizontal="center"/>
    </xf>
    <xf numFmtId="166" fontId="9" fillId="0" borderId="0" xfId="1" applyNumberFormat="1" applyFont="1" applyAlignment="1">
      <alignment horizontal="center"/>
    </xf>
    <xf numFmtId="166" fontId="11" fillId="0" borderId="0" xfId="1" applyNumberFormat="1" applyFont="1" applyAlignment="1">
      <alignment horizontal="center"/>
    </xf>
    <xf numFmtId="166" fontId="0" fillId="0" borderId="0" xfId="0" applyNumberFormat="1"/>
    <xf numFmtId="38" fontId="9" fillId="0" borderId="0" xfId="3" applyNumberFormat="1" applyFont="1"/>
    <xf numFmtId="38" fontId="9" fillId="0" borderId="0" xfId="0" applyNumberFormat="1" applyFont="1"/>
    <xf numFmtId="40" fontId="9" fillId="2" borderId="0" xfId="2" applyNumberFormat="1" applyFont="1" applyFill="1"/>
    <xf numFmtId="40" fontId="9" fillId="2" borderId="0" xfId="4" applyNumberFormat="1" applyFont="1" applyFill="1"/>
    <xf numFmtId="40" fontId="9" fillId="0" borderId="0" xfId="0" applyNumberFormat="1" applyFont="1" applyFill="1" applyAlignment="1">
      <alignment horizontal="center"/>
    </xf>
    <xf numFmtId="166" fontId="9" fillId="0" borderId="0" xfId="1" applyNumberFormat="1" applyFont="1" applyFill="1" applyAlignment="1">
      <alignment horizontal="center"/>
    </xf>
    <xf numFmtId="43" fontId="7" fillId="0" borderId="0" xfId="0" applyNumberFormat="1" applyFont="1"/>
    <xf numFmtId="40" fontId="9" fillId="0" borderId="0" xfId="0" applyFont="1" applyAlignment="1">
      <alignment horizontal="center"/>
    </xf>
    <xf numFmtId="38" fontId="9" fillId="2" borderId="0" xfId="3" applyNumberFormat="1" applyFont="1" applyFill="1"/>
    <xf numFmtId="0" fontId="17" fillId="0" borderId="2" xfId="211" applyNumberFormat="1" applyFont="1" applyFill="1" applyBorder="1"/>
    <xf numFmtId="40" fontId="6" fillId="0" borderId="2" xfId="0" applyNumberFormat="1" applyFont="1" applyBorder="1" applyAlignment="1">
      <alignment wrapText="1"/>
    </xf>
    <xf numFmtId="40" fontId="6" fillId="0" borderId="2" xfId="0" applyFont="1" applyBorder="1" applyAlignment="1">
      <alignment wrapText="1"/>
    </xf>
    <xf numFmtId="40" fontId="8" fillId="0" borderId="0" xfId="2" applyNumberFormat="1"/>
    <xf numFmtId="40" fontId="0" fillId="0" borderId="0" xfId="0" applyAlignment="1">
      <alignment horizontal="center"/>
    </xf>
    <xf numFmtId="40" fontId="13" fillId="0" borderId="0" xfId="594" applyNumberFormat="1" applyAlignment="1" applyProtection="1"/>
    <xf numFmtId="167" fontId="7" fillId="0" borderId="2" xfId="0" applyNumberFormat="1" applyFont="1" applyBorder="1" applyAlignment="1">
      <alignment horizontal="center" wrapText="1"/>
    </xf>
    <xf numFmtId="167" fontId="0" fillId="0" borderId="0" xfId="0" applyNumberFormat="1"/>
    <xf numFmtId="167" fontId="9" fillId="0" borderId="0" xfId="2" applyNumberFormat="1" applyFont="1" applyFill="1" applyAlignment="1">
      <alignment horizontal="center"/>
    </xf>
    <xf numFmtId="167" fontId="11" fillId="0" borderId="0" xfId="2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167" fontId="9" fillId="0" borderId="0" xfId="4" applyNumberFormat="1" applyFont="1" applyFill="1" applyAlignment="1">
      <alignment horizontal="center"/>
    </xf>
    <xf numFmtId="167" fontId="11" fillId="0" borderId="0" xfId="4" applyNumberFormat="1" applyFont="1" applyAlignment="1">
      <alignment horizontal="center"/>
    </xf>
    <xf numFmtId="167" fontId="0" fillId="0" borderId="0" xfId="0" applyNumberFormat="1" applyFont="1" applyAlignment="1">
      <alignment horizontal="center"/>
    </xf>
    <xf numFmtId="167" fontId="10" fillId="0" borderId="0" xfId="6" applyNumberFormat="1" applyBorder="1"/>
    <xf numFmtId="167" fontId="0" fillId="0" borderId="0" xfId="0" applyNumberFormat="1" applyBorder="1"/>
    <xf numFmtId="167" fontId="10" fillId="0" borderId="0" xfId="6" applyNumberFormat="1"/>
    <xf numFmtId="167" fontId="0" fillId="0" borderId="0" xfId="0" pivotButton="1" applyNumberFormat="1"/>
    <xf numFmtId="167" fontId="6" fillId="0" borderId="2" xfId="0" applyNumberFormat="1" applyFont="1" applyBorder="1" applyAlignment="1">
      <alignment horizontal="center" wrapText="1"/>
    </xf>
    <xf numFmtId="167" fontId="9" fillId="0" borderId="0" xfId="3" applyNumberFormat="1" applyFont="1" applyFill="1" applyAlignment="1">
      <alignment horizontal="center"/>
    </xf>
    <xf numFmtId="167" fontId="11" fillId="0" borderId="0" xfId="3" applyNumberFormat="1" applyFont="1" applyAlignment="1">
      <alignment horizontal="center"/>
    </xf>
  </cellXfs>
  <cellStyles count="595">
    <cellStyle name="Comma" xfId="1" builtinId="3"/>
    <cellStyle name="Comma 2" xfId="212"/>
    <cellStyle name="Comma 3" xfId="213"/>
    <cellStyle name="Excel Built-in Normal" xfId="214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/>
    <cellStyle name="Normal" xfId="0" builtinId="0" customBuiltin="1"/>
    <cellStyle name="Normal 2" xfId="6"/>
    <cellStyle name="Normal 2 2" xfId="215"/>
    <cellStyle name="Normal 2 2 2" xfId="216"/>
    <cellStyle name="Normal 3" xfId="7"/>
    <cellStyle name="Normal 3 2" xfId="217"/>
    <cellStyle name="Normal 4" xfId="8"/>
    <cellStyle name="Normal 5" xfId="211"/>
    <cellStyle name="Normal_FY 2010 (2)" xfId="2"/>
    <cellStyle name="Normal_M&amp;S_1" xfId="5"/>
    <cellStyle name="Normal_M&amp;S_2" xfId="4"/>
    <cellStyle name="Normal_Travel" xfId="3"/>
  </cellStyles>
  <dxfs count="18">
    <dxf>
      <numFmt numFmtId="6" formatCode="#,##0_);[Red]\(#,##0\)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6" formatCode="#,##0_);[Red]\(#,##0\)"/>
    </dxf>
    <dxf>
      <numFmt numFmtId="8" formatCode="#,##0.00_);[Red]\(#,##0.00\)"/>
    </dxf>
    <dxf>
      <numFmt numFmtId="167" formatCode="0_);[Red]\(0\)"/>
    </dxf>
    <dxf>
      <numFmt numFmtId="6" formatCode="#,##0_);[Red]\(#,##0\)"/>
    </dxf>
    <dxf>
      <numFmt numFmtId="6" formatCode="#,##0_);[Red]\(#,##0\)"/>
    </dxf>
    <dxf>
      <fill>
        <patternFill patternType="none">
          <bgColor auto="1"/>
        </patternFill>
      </fill>
    </dxf>
    <dxf>
      <numFmt numFmtId="6" formatCode="#,##0_);[Red]\(#,##0\)"/>
    </dxf>
    <dxf>
      <numFmt numFmtId="8" formatCode="#,##0.00_);[Red]\(#,##0.00\)"/>
    </dxf>
    <dxf>
      <numFmt numFmtId="6" formatCode="#,##0_);[Red]\(#,##0\)"/>
    </dxf>
    <dxf>
      <numFmt numFmtId="6" formatCode="#,##0_);[Red]\(#,##0\)"/>
    </dxf>
    <dxf>
      <alignment horizontal="center" readingOrder="0"/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3.xml"/><Relationship Id="rId16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6.xml"/><Relationship Id="rId19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a Bortoletto" refreshedDate="41194.005752314813" createdVersion="4" refreshedVersion="4" minRefreshableVersion="3" recordCount="32">
  <cacheSource type="worksheet">
    <worksheetSource ref="A1:K2" sheet="M&amp;S"/>
  </cacheSource>
  <cacheFields count="10">
    <cacheField name="Subsystem" numFmtId="164">
      <sharedItems/>
    </cacheField>
    <cacheField name="SubSub" numFmtId="164">
      <sharedItems containsBlank="1" count="12">
        <s v="HCAL_Upg"/>
        <s v="Trig_Upg"/>
        <s v="Pix/Mech"/>
        <s v="Pix/Elec"/>
        <s v="Pix/Sens"/>
        <s v="Pixels"/>
        <s v="Strips"/>
        <m u="1"/>
        <s v="Links" u="1"/>
        <s v="HCAL" u="1"/>
        <s v="Pix/CO2" u="1"/>
        <s v="Trigger" u="1"/>
      </sharedItems>
    </cacheField>
    <cacheField name="Institution" numFmtId="164">
      <sharedItems containsBlank="1" count="21">
        <s v="Fermilab"/>
        <s v="CERN TA"/>
        <s v="Iowa"/>
        <s v="Princeton"/>
        <s v="Notre Dame"/>
        <s v="Minnesota"/>
        <s v="Boston"/>
        <s v="Virginia"/>
        <s v="Maryland"/>
        <s v="Florida"/>
        <s v="Rice"/>
        <s v="Wisconsin"/>
        <s v="Texas A&amp;M"/>
        <s v="Purdue"/>
        <s v="Mississippi"/>
        <s v="Brown"/>
        <m u="1"/>
        <s v="UI Chicago" u="1"/>
        <s v="Rochester" u="1"/>
        <s v="UC Davis" u="1"/>
        <s v="Nebraska" u="1"/>
      </sharedItems>
    </cacheField>
    <cacheField name="DOE/NSF" numFmtId="164">
      <sharedItems/>
    </cacheField>
    <cacheField name="Univ/FNAL/CERN" numFmtId="164">
      <sharedItems/>
    </cacheField>
    <cacheField name="M&amp;S" numFmtId="40">
      <sharedItems containsSemiMixedTypes="0" containsString="0" containsNumber="1" containsInteger="1" minValue="0" maxValue="102000"/>
    </cacheField>
    <cacheField name="M&amp;S Adj" numFmtId="40">
      <sharedItems containsSemiMixedTypes="0" containsString="0" containsNumber="1" minValue="0" maxValue="4499.9999999999991"/>
    </cacheField>
    <cacheField name="M&amp;S $" numFmtId="40">
      <sharedItems containsSemiMixedTypes="0" containsString="0" containsNumber="1" containsInteger="1" minValue="0" maxValue="102000"/>
    </cacheField>
    <cacheField name="Description" numFmtId="164">
      <sharedItems/>
    </cacheField>
    <cacheField name="Comments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niela Bortoletto" refreshedDate="41194.00575358796" createdVersion="4" refreshedVersion="4" minRefreshableVersion="3" recordCount="32">
  <cacheSource type="worksheet">
    <worksheetSource ref="A1:K2" sheet="M&amp;S"/>
  </cacheSource>
  <cacheFields count="10">
    <cacheField name="Subsystem" numFmtId="164">
      <sharedItems/>
    </cacheField>
    <cacheField name="SubSub" numFmtId="164">
      <sharedItems count="11">
        <s v="HCAL_Upg"/>
        <s v="Trig_Upg"/>
        <s v="Pix/Mech"/>
        <s v="Pix/Elec"/>
        <s v="Pix/Sens"/>
        <s v="Pixels"/>
        <s v="Strips"/>
        <s v="Links" u="1"/>
        <s v="HCAL" u="1"/>
        <s v="Pix/CO2" u="1"/>
        <s v="Trigger" u="1"/>
      </sharedItems>
    </cacheField>
    <cacheField name="Institution" numFmtId="164">
      <sharedItems count="19">
        <s v="Fermilab"/>
        <s v="CERN TA"/>
        <s v="Iowa"/>
        <s v="Princeton"/>
        <s v="Notre Dame"/>
        <s v="Minnesota"/>
        <s v="Boston"/>
        <s v="Virginia"/>
        <s v="Maryland"/>
        <s v="Florida"/>
        <s v="Rice"/>
        <s v="Wisconsin"/>
        <s v="Texas A&amp;M"/>
        <s v="Purdue"/>
        <s v="Mississippi"/>
        <s v="Brown"/>
        <s v="UI Chicago" u="1"/>
        <s v="Rochester" u="1"/>
        <s v="Nebraska" u="1"/>
      </sharedItems>
    </cacheField>
    <cacheField name="DOE/NSF" numFmtId="164">
      <sharedItems/>
    </cacheField>
    <cacheField name="Univ/FNAL/CERN" numFmtId="164">
      <sharedItems/>
    </cacheField>
    <cacheField name="M&amp;S" numFmtId="40">
      <sharedItems containsSemiMixedTypes="0" containsString="0" containsNumber="1" containsInteger="1" minValue="0" maxValue="102000"/>
    </cacheField>
    <cacheField name="M&amp;S Adj" numFmtId="40">
      <sharedItems containsSemiMixedTypes="0" containsString="0" containsNumber="1" minValue="0" maxValue="4499.9999999999991"/>
    </cacheField>
    <cacheField name="M&amp;S $" numFmtId="40">
      <sharedItems containsSemiMixedTypes="0" containsString="0" containsNumber="1" containsInteger="1" minValue="0" maxValue="102000"/>
    </cacheField>
    <cacheField name="Description" numFmtId="164">
      <sharedItems/>
    </cacheField>
    <cacheField name="Comments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ath" refreshedDate="41500.581245601854" createdVersion="3" refreshedVersion="3" minRefreshableVersion="3" recordCount="100">
  <cacheSource type="worksheet">
    <worksheetSource ref="A1:H9" sheet="Summary"/>
  </cacheSource>
  <cacheFields count="9">
    <cacheField name="OPC?" numFmtId="38">
      <sharedItems count="3">
        <s v="DetOp"/>
        <s v="OPC"/>
        <s v="Ph2"/>
      </sharedItems>
    </cacheField>
    <cacheField name="Subsystem" numFmtId="0">
      <sharedItems count="2">
        <s v="UpgR&amp;D_Ph1"/>
        <s v="UpgR&amp;D_Ph2"/>
      </sharedItems>
    </cacheField>
    <cacheField name="SubSub" numFmtId="0">
      <sharedItems count="9">
        <s v="HCAL_Upg"/>
        <s v="Pixels"/>
        <s v="Trig_Upg"/>
        <s v="Strips"/>
        <s v="Trk_Trig"/>
        <s v="Pix/Elec"/>
        <s v="Pix/Mech"/>
        <s v="Pix/Sens"/>
        <s v="FCAL"/>
      </sharedItems>
    </cacheField>
    <cacheField name="Institution" numFmtId="0">
      <sharedItems count="28">
        <s v="Brown"/>
        <s v="Iowa"/>
        <s v="Minnesota"/>
        <s v="Fermilab"/>
        <s v="Mississippi"/>
        <s v="Purdue"/>
        <s v="Florida"/>
        <s v="Texas A&amp;M"/>
        <s v="Boston"/>
        <s v="CERN TA"/>
        <s v="Maryland"/>
        <s v="Notre Dame"/>
        <s v="Princeton"/>
        <s v="Virginia"/>
        <s v="FIT"/>
        <s v="SUNY Buffalo"/>
        <s v="UI chicago"/>
        <s v="Rice"/>
        <s v="Wisconsin"/>
        <s v="Cornell"/>
        <s v="UC Santa Barbara"/>
        <s v="Caltech"/>
        <s v="UC Davis"/>
        <s v="Rockefeller"/>
        <s v="Colorado" u="1"/>
        <s v="Rochester" u="1"/>
        <s v="FNAL" u="1"/>
        <s v="Nebraska" u="1"/>
      </sharedItems>
    </cacheField>
    <cacheField name="DOE/NSF" numFmtId="0">
      <sharedItems count="3">
        <s v="DOE"/>
        <s v="NSF"/>
        <s v="DOE4NSF" u="1"/>
      </sharedItems>
    </cacheField>
    <cacheField name="Cost" numFmtId="0">
      <sharedItems containsSemiMixedTypes="0" containsString="0" containsNumber="1" minValue="0" maxValue="422212"/>
    </cacheField>
    <cacheField name="Adj" numFmtId="0">
      <sharedItems containsSemiMixedTypes="0" containsString="0" containsNumber="1" minValue="0" maxValue="13599.999999999998"/>
    </cacheField>
    <cacheField name="Cost (US $)" numFmtId="38">
      <sharedItems containsSemiMixedTypes="0" containsString="0" containsNumber="1" minValue="0" maxValue="422212"/>
    </cacheField>
    <cacheField name="Type" numFmtId="38">
      <sharedItems count="6">
        <s v="Travel"/>
        <s v="COLA"/>
        <s v="Labor"/>
        <s v="M&amp;S"/>
        <s v="labour" u="1"/>
        <s v="Trav&amp;COLA" f="1"/>
      </sharedItems>
    </cacheField>
  </cacheFields>
  <calculatedItems count="1">
    <calculatedItem formula="Type[Travel]+Type[COLA]">
      <pivotArea cacheIndex="1" outline="0" fieldPosition="0">
        <references count="1">
          <reference field="8" count="1">
            <x v="5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ath" refreshedDate="41612.400146180553" createdVersion="3" refreshedVersion="3" minRefreshableVersion="3" recordCount="8">
  <cacheSource type="worksheet">
    <worksheetSource ref="A1:H9" sheet="Summary"/>
  </cacheSource>
  <cacheFields count="8">
    <cacheField name="Subsystem" numFmtId="0">
      <sharedItems count="2">
        <s v="UpgR&amp;D_Ph2"/>
        <s v="UpgR&amp;D_Ph1" u="1"/>
      </sharedItems>
    </cacheField>
    <cacheField name="SubSub" numFmtId="0">
      <sharedItems containsBlank="1" count="11">
        <s v="Strips"/>
        <s v="Trk_Trig"/>
        <s v="FCAL"/>
        <m u="1"/>
        <s v="Pix/Sens" u="1"/>
        <s v="Links" u="1"/>
        <s v="Pix/Elec" u="1"/>
        <s v="Pixels" u="1"/>
        <s v="Trig_Upg" u="1"/>
        <s v="HCAL_Upg" u="1"/>
        <s v="Pix/Mech" u="1"/>
      </sharedItems>
    </cacheField>
    <cacheField name="Institution" numFmtId="0">
      <sharedItems count="25">
        <s v="Brown"/>
        <s v="Cornell"/>
        <s v="Minnesota"/>
        <s v="Fermilab"/>
        <s v="Iowa"/>
        <s v="Maryland" u="1"/>
        <s v="FIT" u="1"/>
        <s v="UI chicago" u="1"/>
        <s v="Virginia" u="1"/>
        <s v="Rockefeller" u="1"/>
        <s v="CERN TA" u="1"/>
        <s v="Colorado" u="1"/>
        <s v="Boston" u="1"/>
        <s v="Caltech" u="1"/>
        <s v="Texas A&amp;M" u="1"/>
        <s v="Purdue" u="1"/>
        <s v="UC Davis" u="1"/>
        <s v="Princeton" u="1"/>
        <s v="Mississippi" u="1"/>
        <s v="Florida" u="1"/>
        <s v="Rice" u="1"/>
        <s v="Wisconsin" u="1"/>
        <s v="Notre Dame" u="1"/>
        <s v="UC Santa Barbara" u="1"/>
        <s v="SUNY Buffalo" u="1"/>
      </sharedItems>
    </cacheField>
    <cacheField name="DOE/NSF" numFmtId="0">
      <sharedItems count="2">
        <s v="DOE"/>
        <s v="NSF"/>
      </sharedItems>
    </cacheField>
    <cacheField name="Cost" numFmtId="0">
      <sharedItems containsSemiMixedTypes="0" containsString="0" containsNumber="1" minValue="1800" maxValue="23771.000000000004"/>
    </cacheField>
    <cacheField name="Adj" numFmtId="0">
      <sharedItems containsSemiMixedTypes="0" containsString="0" containsNumber="1" containsInteger="1" minValue="0" maxValue="0"/>
    </cacheField>
    <cacheField name="Cost (US $)" numFmtId="38">
      <sharedItems containsSemiMixedTypes="0" containsString="0" containsNumber="1" minValue="1800" maxValue="23771.000000000004"/>
    </cacheField>
    <cacheField name="Type" numFmtId="38">
      <sharedItems count="6">
        <s v="Travel"/>
        <s v="Labor"/>
        <s v="M&amp;S"/>
        <s v="COLA" u="1"/>
        <s v="labour" u="1"/>
        <s v="Trav&amp;COLA" f="1"/>
      </sharedItems>
    </cacheField>
  </cacheFields>
  <calculatedItems count="1">
    <calculatedItem formula="Type[Travel]+Type[COLA]">
      <pivotArea cacheIndex="1" outline="0" fieldPosition="0">
        <references count="1">
          <reference field="7" count="1">
            <x v="5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cath" refreshedDate="41612.742904976854" createdVersion="3" refreshedVersion="3" minRefreshableVersion="3" recordCount="3">
  <cacheSource type="worksheet">
    <worksheetSource ref="A1:M4" sheet="Labor"/>
  </cacheSource>
  <cacheFields count="13">
    <cacheField name="Subsystem" numFmtId="40">
      <sharedItems count="1">
        <s v="UpgR&amp;D_Ph2"/>
      </sharedItems>
    </cacheField>
    <cacheField name="SubSub" numFmtId="40">
      <sharedItems count="3">
        <s v="Strips"/>
        <s v="Trk_Trig"/>
        <s v="FCAL"/>
      </sharedItems>
    </cacheField>
    <cacheField name="Name" numFmtId="164">
      <sharedItems/>
    </cacheField>
    <cacheField name="Institution" numFmtId="40">
      <sharedItems count="3">
        <s v="Brown"/>
        <s v="Cornell"/>
        <s v="Minnesota"/>
      </sharedItems>
    </cacheField>
    <cacheField name="DOE/NSF" numFmtId="40">
      <sharedItems count="2">
        <s v="DOE"/>
        <s v="NSF"/>
      </sharedItems>
    </cacheField>
    <cacheField name="Univ/FNAL/CERN" numFmtId="40">
      <sharedItems/>
    </cacheField>
    <cacheField name="Position" numFmtId="40">
      <sharedItems/>
    </cacheField>
    <cacheField name="Rate/hr" numFmtId="40">
      <sharedItems containsSemiMixedTypes="0" containsString="0" containsNumber="1" minValue="11.26" maxValue="136.61000000000001"/>
    </cacheField>
    <cacheField name="FTE" numFmtId="166">
      <sharedItems containsSemiMixedTypes="0" containsString="0" containsNumber="1" minValue="8.6999999999999994E-2" maxValue="0.25"/>
    </cacheField>
    <cacheField name="Labor Cost" numFmtId="40">
      <sharedItems containsSemiMixedTypes="0" containsString="0" containsNumber="1" minValue="5630" maxValue="23771.000000000004"/>
    </cacheField>
    <cacheField name="Labor Adj" numFmtId="40">
      <sharedItems containsSemiMixedTypes="0" containsString="0" containsNumber="1" containsInteger="1" minValue="0" maxValue="0"/>
    </cacheField>
    <cacheField name="Labor Cost (US $)" numFmtId="40">
      <sharedItems containsSemiMixedTypes="0" containsString="0" containsNumber="1" minValue="5630" maxValue="23771.000000000004"/>
    </cacheField>
    <cacheField name="Year" numFmtId="167">
      <sharedItems containsSemiMixedTypes="0" containsString="0" containsNumber="1" containsInteger="1" minValue="2014" maxValue="2015" count="2">
        <n v="2014"/>
        <n v="2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cath" refreshedDate="41612.746904513886" createdVersion="3" refreshedVersion="3" minRefreshableVersion="3" recordCount="2">
  <cacheSource type="worksheet">
    <worksheetSource ref="A1:O3" sheet="Travel"/>
  </cacheSource>
  <cacheFields count="15">
    <cacheField name="Subsystem" numFmtId="40">
      <sharedItems count="1">
        <s v="UpgR&amp;D_Ph2"/>
      </sharedItems>
    </cacheField>
    <cacheField name="SubSub" numFmtId="40">
      <sharedItems count="2">
        <s v="Strips"/>
        <s v="Trk_Trig"/>
      </sharedItems>
    </cacheField>
    <cacheField name="Name" numFmtId="40">
      <sharedItems/>
    </cacheField>
    <cacheField name="Institution" numFmtId="40">
      <sharedItems/>
    </cacheField>
    <cacheField name="Funding" numFmtId="40">
      <sharedItems count="2">
        <s v="DOE"/>
        <s v="NSF"/>
      </sharedItems>
    </cacheField>
    <cacheField name="Univ/FNAL/CERN" numFmtId="40">
      <sharedItems/>
    </cacheField>
    <cacheField name="Position" numFmtId="40">
      <sharedItems/>
    </cacheField>
    <cacheField name="How Paid?" numFmtId="40">
      <sharedItems/>
    </cacheField>
    <cacheField name="Destination" numFmtId="40">
      <sharedItems/>
    </cacheField>
    <cacheField name="Cost/Trip" numFmtId="38">
      <sharedItems containsSemiMixedTypes="0" containsString="0" containsNumber="1" containsInteger="1" minValue="1000" maxValue="1800"/>
    </cacheField>
    <cacheField name="# Trips" numFmtId="38">
      <sharedItems containsSemiMixedTypes="0" containsString="0" containsNumber="1" containsInteger="1" minValue="1" maxValue="2"/>
    </cacheField>
    <cacheField name="Travel Cost" numFmtId="38">
      <sharedItems containsSemiMixedTypes="0" containsString="0" containsNumber="1" containsInteger="1" minValue="1800" maxValue="2000"/>
    </cacheField>
    <cacheField name="Travel Adj" numFmtId="38">
      <sharedItems containsSemiMixedTypes="0" containsString="0" containsNumber="1" containsInteger="1" minValue="0" maxValue="0"/>
    </cacheField>
    <cacheField name="Trav Cost (US $)" numFmtId="38">
      <sharedItems containsSemiMixedTypes="0" containsString="0" containsNumber="1" containsInteger="1" minValue="1800" maxValue="2000"/>
    </cacheField>
    <cacheField name="Year" numFmtId="167">
      <sharedItems containsSemiMixedTypes="0" containsString="0" containsNumber="1" containsInteger="1" minValue="2014" maxValue="2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cath" refreshedDate="41612.747285879632" createdVersion="3" refreshedVersion="3" minRefreshableVersion="3" recordCount="3">
  <cacheSource type="worksheet">
    <worksheetSource ref="A1:I4" sheet="M&amp;S"/>
  </cacheSource>
  <cacheFields count="9">
    <cacheField name="Subsystem" numFmtId="40">
      <sharedItems count="1">
        <s v="UpgR&amp;D_Ph2"/>
      </sharedItems>
    </cacheField>
    <cacheField name="SubSub" numFmtId="40">
      <sharedItems count="3">
        <s v="Strips"/>
        <s v="Trk_Trig"/>
        <s v="FCAL"/>
      </sharedItems>
    </cacheField>
    <cacheField name="Institution" numFmtId="40">
      <sharedItems count="3">
        <s v="Fermilab"/>
        <s v="Cornell"/>
        <s v="Iowa"/>
      </sharedItems>
    </cacheField>
    <cacheField name="DOE/NSF" numFmtId="40">
      <sharedItems count="2">
        <s v="DOE"/>
        <s v="NSF"/>
      </sharedItems>
    </cacheField>
    <cacheField name="Univ/FNAL/CERN" numFmtId="0">
      <sharedItems/>
    </cacheField>
    <cacheField name="M&amp;S" numFmtId="40">
      <sharedItems containsSemiMixedTypes="0" containsString="0" containsNumber="1" containsInteger="1" minValue="3000" maxValue="8750"/>
    </cacheField>
    <cacheField name="M&amp;S Adj" numFmtId="40">
      <sharedItems containsSemiMixedTypes="0" containsString="0" containsNumber="1" containsInteger="1" minValue="0" maxValue="0"/>
    </cacheField>
    <cacheField name="M&amp;S $" numFmtId="40">
      <sharedItems containsSemiMixedTypes="0" containsString="0" containsNumber="1" containsInteger="1" minValue="3000" maxValue="8750"/>
    </cacheField>
    <cacheField name="Year" numFmtId="167">
      <sharedItems containsSemiMixedTypes="0" containsString="0" containsNumber="1" containsInteger="1" minValue="2014" maxValue="2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UpgR&amp;D_Ph1"/>
    <x v="0"/>
    <x v="0"/>
    <s v="DOE"/>
    <s v="FNAL"/>
    <n v="40000"/>
    <n v="0"/>
    <n v="40000"/>
    <s v="HCAL Upgrade R&amp;D FY12 M&amp;S Fermilab"/>
    <s v="QIE10 2 MOSIS submissions HPK with neutron blocker tests"/>
  </r>
  <r>
    <s v="UpgR&amp;D_Ph1"/>
    <x v="0"/>
    <x v="0"/>
    <s v="DOE"/>
    <s v="FNAL"/>
    <n v="25000"/>
    <n v="0"/>
    <n v="25000"/>
    <s v="HCAL Upgrade R&amp;D FY12 M&amp;S Fermilab"/>
    <s v="QIE10 packaging of order 100 chips @ $250/chip including some validation"/>
  </r>
  <r>
    <s v="UpgR&amp;D_Ph1"/>
    <x v="0"/>
    <x v="0"/>
    <s v="DOE"/>
    <s v="FNAL"/>
    <n v="20000"/>
    <n v="0"/>
    <n v="20000"/>
    <s v="HCAL Upgrade R&amp;D FY12 M&amp;S Fermilab"/>
    <s v="QIE Card 2 Prototype prototype plus auxiliary test cards"/>
  </r>
  <r>
    <s v="UpgR&amp;D_Ph1"/>
    <x v="0"/>
    <x v="0"/>
    <s v="DOE"/>
    <s v="FNAL"/>
    <n v="10000"/>
    <n v="0"/>
    <n v="10000"/>
    <s v="HCAL Upgrade R&amp;D FY12 M&amp;S CERN TA"/>
    <s v="Control Card proto"/>
  </r>
  <r>
    <s v="UpgR&amp;D_Ph1"/>
    <x v="0"/>
    <x v="1"/>
    <s v="DOE"/>
    <s v="CERN"/>
    <n v="40500"/>
    <n v="4499.9999999999991"/>
    <n v="45000"/>
    <s v="HCAL Upgrade R&amp;D FY12 M&amp;S CERN TA"/>
    <s v="SiPM arrays HPK with neutron blocker tests"/>
  </r>
  <r>
    <s v="UpgR&amp;D_Ph1"/>
    <x v="0"/>
    <x v="1"/>
    <s v="DOE"/>
    <s v="CERN"/>
    <n v="13500"/>
    <n v="1499.9999999999998"/>
    <n v="15000"/>
    <s v="HCAL Upgrade R&amp;D FY12 M&amp;S CERN TA"/>
    <s v="Radiation Tests"/>
  </r>
  <r>
    <s v="UpgR&amp;D_Ph1"/>
    <x v="0"/>
    <x v="2"/>
    <s v="DOE"/>
    <s v="University"/>
    <n v="5000"/>
    <n v="0"/>
    <n v="5000"/>
    <s v="HCAL Upgrade R&amp;D FY12 M&amp;S Iowa"/>
    <s v="HF front end work at 904"/>
  </r>
  <r>
    <s v="UpgR&amp;D_Ph1"/>
    <x v="0"/>
    <x v="2"/>
    <s v="DOE"/>
    <s v="University"/>
    <n v="2000"/>
    <n v="0"/>
    <n v="2000"/>
    <s v="HCAL Upgrade R&amp;D FY12 M&amp;S Iowa"/>
    <s v="RM mechanics"/>
  </r>
  <r>
    <s v="UpgR&amp;D_Ph1"/>
    <x v="0"/>
    <x v="3"/>
    <s v="NSF"/>
    <s v="University"/>
    <n v="5000"/>
    <n v="0"/>
    <n v="5000"/>
    <s v="HCAL Upgrade R&amp;D FY12 M&amp;S Princeton"/>
    <s v="HF front end work at 904"/>
  </r>
  <r>
    <s v="UpgR&amp;D_Ph1"/>
    <x v="0"/>
    <x v="4"/>
    <s v="NSF"/>
    <s v="University"/>
    <n v="10000"/>
    <n v="0"/>
    <n v="10000"/>
    <s v="HCAL Upgrade R&amp;D FY12  M&amp;S Notre Dame"/>
    <s v="EDU prototype HE-SiPM"/>
  </r>
  <r>
    <s v="UpgR&amp;D_Ph1"/>
    <x v="0"/>
    <x v="5"/>
    <s v="DOE"/>
    <s v="University"/>
    <n v="10000"/>
    <n v="0"/>
    <n v="10000"/>
    <s v="HCAL Upgrade R&amp;D FY12 M&amp;S Minnesota"/>
    <s v="uHTR Shipping, test fixtures, etc"/>
  </r>
  <r>
    <s v="UpgR&amp;D_Ph1"/>
    <x v="0"/>
    <x v="6"/>
    <s v="DOE"/>
    <s v="University"/>
    <n v="15000"/>
    <n v="0"/>
    <n v="15000"/>
    <s v="HCAL Upgrade R&amp;D FY12 M&amp;S Boston"/>
    <s v="DTC AMC13 Prod + lab eeq."/>
  </r>
  <r>
    <s v="UpgR&amp;D_Ph1"/>
    <x v="0"/>
    <x v="7"/>
    <s v="DOE"/>
    <s v="University"/>
    <n v="10000"/>
    <n v="0"/>
    <n v="10000"/>
    <s v="HCAL Upgrade R&amp;D FY12 M&amp;S Iowa"/>
    <s v="ngCCM"/>
  </r>
  <r>
    <s v="UpgR&amp;D_Ph1"/>
    <x v="0"/>
    <x v="8"/>
    <s v="DOE"/>
    <s v="University"/>
    <n v="35000"/>
    <n v="0"/>
    <n v="35000"/>
    <s v="HCAL Upgrade R&amp;D FY12 M&amp;S Maryland"/>
    <s v="ngCCM Prototype GBTx Data Design version+ Purchase of GLIB cards"/>
  </r>
  <r>
    <s v="UpgR&amp;D_Ph1"/>
    <x v="1"/>
    <x v="9"/>
    <s v="DOE"/>
    <s v="University"/>
    <n v="36000"/>
    <n v="0"/>
    <n v="36000"/>
    <s v="Trigger Upgrade R&amp;D FY12 M&amp;S Florida"/>
    <s v="complete the fabrication of trigger upgrade prototype cards, and test a working μTCA demonstrator"/>
  </r>
  <r>
    <s v="UpgR&amp;D_Ph1"/>
    <x v="1"/>
    <x v="10"/>
    <s v="DOE"/>
    <s v="University"/>
    <n v="71600"/>
    <n v="0"/>
    <n v="71600"/>
    <s v="Trigger Upgrade R&amp;D FY12 M&amp;S Rice"/>
    <s v="MPC Prototypes: $20K, procurement of 120 fibers: $51.6K"/>
  </r>
  <r>
    <s v="UpgR&amp;D_Ph1"/>
    <x v="1"/>
    <x v="11"/>
    <s v="DOE"/>
    <s v="University"/>
    <n v="102000"/>
    <n v="0"/>
    <n v="102000"/>
    <s v="Trigger Upgrade R&amp;D FY12 M&amp;S Wisconsin"/>
    <s v="Complete 6 CTP prototypes: $50K, 2 oRSC prototypes $20K, 2 CIO prototypes $20K, 2 Vadatech Crates: $10K, 4 oRM prototypes: $2K"/>
  </r>
  <r>
    <s v="UpgR&amp;D_Ph1"/>
    <x v="1"/>
    <x v="12"/>
    <s v="DOE"/>
    <s v="University"/>
    <n v="3000"/>
    <n v="0"/>
    <n v="3000"/>
    <s v="Trigger Upgrade R&amp;D FY12 M&amp;S Texas A&amp;M"/>
    <s v="a new high power workstation at Texas A&amp;M"/>
  </r>
  <r>
    <s v="UpgR&amp;D_Ph1"/>
    <x v="2"/>
    <x v="0"/>
    <s v="DOE"/>
    <s v="FNAL"/>
    <n v="20000"/>
    <n v="0"/>
    <n v="20000"/>
    <s v="Pixels Upgrade R&amp;D FY12 M&amp;S Fermilab Mech"/>
    <s v=" Port card, DC_DC converter board and CAEN backplane and POH fab for pilot detector"/>
  </r>
  <r>
    <s v="UpgR&amp;D_Ph1"/>
    <x v="2"/>
    <x v="0"/>
    <s v="DOE"/>
    <s v="FNAL"/>
    <n v="15000"/>
    <n v="0"/>
    <n v="15000"/>
    <s v="Pixels Upgrade R&amp;D FY12 M&amp;S Fermilab Mech"/>
    <s v="prototype pipes, ring support, material for HC"/>
  </r>
  <r>
    <s v="UpgR&amp;D_Ph1"/>
    <x v="2"/>
    <x v="0"/>
    <s v="DOE"/>
    <s v="FNAL"/>
    <n v="10000"/>
    <n v="0"/>
    <n v="10000"/>
    <s v="Pixels Upgrade R&amp;D FY12 M&amp;S Fermilab Mech"/>
    <s v="prototype pipes, ring support, material for HC"/>
  </r>
  <r>
    <s v="UpgR&amp;D_Ph1"/>
    <x v="3"/>
    <x v="0"/>
    <s v="DOE"/>
    <s v="FNAL"/>
    <n v="10000"/>
    <n v="0"/>
    <n v="10000"/>
    <s v="Pixels Upgrade R&amp;D FY12 M&amp;S Fermilab Elec"/>
    <s v="FNAL machine shop"/>
  </r>
  <r>
    <s v="UpgR&amp;D_Ph1"/>
    <x v="4"/>
    <x v="0"/>
    <s v="DOE"/>
    <s v="FNAL"/>
    <n v="3000"/>
    <n v="0"/>
    <n v="3000"/>
    <s v="Pixels Upgrade R&amp;D FY12 sensor M&amp;S"/>
    <s v="Tests at SLAC, Fermilab and irradiation test"/>
  </r>
  <r>
    <s v="UpgR&amp;D_Ph1"/>
    <x v="4"/>
    <x v="0"/>
    <s v="DOE"/>
    <s v="FNAL"/>
    <n v="0"/>
    <n v="0"/>
    <n v="0"/>
    <s v="Pixels Upgrade R&amp;D FY12 sensor M&amp;S"/>
    <s v="6&quot; sensor wafer submission"/>
  </r>
  <r>
    <s v="UpgR&amp;D_Ph1"/>
    <x v="4"/>
    <x v="0"/>
    <s v="DOE"/>
    <s v="FNAL"/>
    <n v="0"/>
    <n v="0"/>
    <n v="0"/>
    <s v="Pixels Upgrade R&amp;D FY12 sensor M&amp;S"/>
    <s v="bump bonding for pilot detector"/>
  </r>
  <r>
    <s v="UpgR&amp;D_Ph1"/>
    <x v="5"/>
    <x v="13"/>
    <s v="NSF"/>
    <s v="University"/>
    <n v="16050"/>
    <n v="0"/>
    <n v="16050"/>
    <s v="Pixels Upgrade R&amp;D FY12 M&amp;S Purdue"/>
    <s v="6 inch sensors development PHASE1-High Piority item"/>
  </r>
  <r>
    <s v="UpgR&amp;D_Ph1"/>
    <x v="5"/>
    <x v="13"/>
    <s v="NSF"/>
    <s v="University"/>
    <n v="19450"/>
    <n v="0"/>
    <n v="19450"/>
    <s v="Pixels Upgrade R&amp;D FY12 M&amp;S Purdue"/>
    <s v="M&amp;S module mechanics-High Priority Items"/>
  </r>
  <r>
    <s v="UpgR&amp;D_Ph1"/>
    <x v="5"/>
    <x v="13"/>
    <s v="NSF"/>
    <s v="University"/>
    <n v="0"/>
    <n v="0"/>
    <n v="0"/>
    <s v="Pixels Upgrade R&amp;D FY12 M&amp;S Purdue"/>
    <s v="zeroed because low piority"/>
  </r>
  <r>
    <s v="UpgR&amp;D_Ph1"/>
    <x v="5"/>
    <x v="14"/>
    <s v="NSF"/>
    <s v="University"/>
    <n v="0"/>
    <n v="0"/>
    <n v="0"/>
    <s v="Pixels Upgrade R&amp;D FY12 M&amp;S Purdue"/>
    <s v="zeroead low priority"/>
  </r>
  <r>
    <s v="UpgR&amp;D_Ph1"/>
    <x v="5"/>
    <x v="14"/>
    <s v="NSF"/>
    <s v="University"/>
    <n v="5000"/>
    <n v="0"/>
    <n v="5000"/>
    <s v="Pixels Upgrade  R&amp;D FY12 M&amp;S Mississipi"/>
    <s v="Machining"/>
  </r>
  <r>
    <s v="UpgR&amp;D_Ph2"/>
    <x v="6"/>
    <x v="0"/>
    <s v="DOE"/>
    <s v="FNAL"/>
    <n v="3000"/>
    <n v="0"/>
    <n v="3000"/>
    <s v="Strips upgrade PHASE 2 R&amp;D FY12 M&amp;S Fermilab"/>
    <s v="M&amp;S support for strip testing"/>
  </r>
  <r>
    <s v="UpgR&amp;D_Ph2"/>
    <x v="6"/>
    <x v="15"/>
    <s v="DOE"/>
    <s v="University"/>
    <n v="3000"/>
    <n v="0"/>
    <n v="3000"/>
    <s v="Strips upgrade PHASE 2 R&amp;D FY12 M&amp;S Brown"/>
    <s v="automatization (not clear us needed yet)+ new las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s v="UpgR&amp;D_Ph1"/>
    <x v="0"/>
    <x v="0"/>
    <s v="DOE"/>
    <s v="FNAL"/>
    <n v="40000"/>
    <n v="0"/>
    <n v="40000"/>
    <s v="HCAL Upgrade R&amp;D FY12 M&amp;S Fermilab"/>
    <s v="QIE10 2 MOSIS submissions HPK with neutron blocker tests"/>
  </r>
  <r>
    <s v="UpgR&amp;D_Ph1"/>
    <x v="0"/>
    <x v="0"/>
    <s v="DOE"/>
    <s v="FNAL"/>
    <n v="25000"/>
    <n v="0"/>
    <n v="25000"/>
    <s v="HCAL Upgrade R&amp;D FY12 M&amp;S Fermilab"/>
    <s v="QIE10 packaging of order 100 chips @ $250/chip including some validation"/>
  </r>
  <r>
    <s v="UpgR&amp;D_Ph1"/>
    <x v="0"/>
    <x v="0"/>
    <s v="DOE"/>
    <s v="FNAL"/>
    <n v="20000"/>
    <n v="0"/>
    <n v="20000"/>
    <s v="HCAL Upgrade R&amp;D FY12 M&amp;S Fermilab"/>
    <s v="QIE Card 2 Prototype prototype plus auxiliary test cards"/>
  </r>
  <r>
    <s v="UpgR&amp;D_Ph1"/>
    <x v="0"/>
    <x v="0"/>
    <s v="DOE"/>
    <s v="FNAL"/>
    <n v="10000"/>
    <n v="0"/>
    <n v="10000"/>
    <s v="HCAL Upgrade R&amp;D FY12 M&amp;S CERN TA"/>
    <s v="Control Card proto"/>
  </r>
  <r>
    <s v="UpgR&amp;D_Ph1"/>
    <x v="0"/>
    <x v="1"/>
    <s v="DOE"/>
    <s v="CERN"/>
    <n v="40500"/>
    <n v="4499.9999999999991"/>
    <n v="45000"/>
    <s v="HCAL Upgrade R&amp;D FY12 M&amp;S CERN TA"/>
    <s v="SiPM arrays HPK with neutron blocker tests"/>
  </r>
  <r>
    <s v="UpgR&amp;D_Ph1"/>
    <x v="0"/>
    <x v="1"/>
    <s v="DOE"/>
    <s v="CERN"/>
    <n v="13500"/>
    <n v="1499.9999999999998"/>
    <n v="15000"/>
    <s v="HCAL Upgrade R&amp;D FY12 M&amp;S CERN TA"/>
    <s v="Radiation Tests"/>
  </r>
  <r>
    <s v="UpgR&amp;D_Ph1"/>
    <x v="0"/>
    <x v="2"/>
    <s v="DOE"/>
    <s v="University"/>
    <n v="5000"/>
    <n v="0"/>
    <n v="5000"/>
    <s v="HCAL Upgrade R&amp;D FY12 M&amp;S Iowa"/>
    <s v="HF front end work at 904"/>
  </r>
  <r>
    <s v="UpgR&amp;D_Ph1"/>
    <x v="0"/>
    <x v="2"/>
    <s v="DOE"/>
    <s v="University"/>
    <n v="2000"/>
    <n v="0"/>
    <n v="2000"/>
    <s v="HCAL Upgrade R&amp;D FY12 M&amp;S Iowa"/>
    <s v="RM mechanics"/>
  </r>
  <r>
    <s v="UpgR&amp;D_Ph1"/>
    <x v="0"/>
    <x v="3"/>
    <s v="NSF"/>
    <s v="University"/>
    <n v="5000"/>
    <n v="0"/>
    <n v="5000"/>
    <s v="HCAL Upgrade R&amp;D FY12 M&amp;S Princeton"/>
    <s v="HF front end work at 904"/>
  </r>
  <r>
    <s v="UpgR&amp;D_Ph1"/>
    <x v="0"/>
    <x v="4"/>
    <s v="NSF"/>
    <s v="University"/>
    <n v="10000"/>
    <n v="0"/>
    <n v="10000"/>
    <s v="HCAL Upgrade R&amp;D FY12  M&amp;S Notre Dame"/>
    <s v="EDU prototype HE-SiPM"/>
  </r>
  <r>
    <s v="UpgR&amp;D_Ph1"/>
    <x v="0"/>
    <x v="5"/>
    <s v="DOE"/>
    <s v="University"/>
    <n v="10000"/>
    <n v="0"/>
    <n v="10000"/>
    <s v="HCAL Upgrade R&amp;D FY12 M&amp;S Minnesota"/>
    <s v="uHTR Shipping, test fixtures, etc"/>
  </r>
  <r>
    <s v="UpgR&amp;D_Ph1"/>
    <x v="0"/>
    <x v="6"/>
    <s v="DOE"/>
    <s v="University"/>
    <n v="15000"/>
    <n v="0"/>
    <n v="15000"/>
    <s v="HCAL Upgrade R&amp;D FY12 M&amp;S Boston"/>
    <s v="DTC AMC13 Prod + lab eeq."/>
  </r>
  <r>
    <s v="UpgR&amp;D_Ph1"/>
    <x v="0"/>
    <x v="7"/>
    <s v="DOE"/>
    <s v="University"/>
    <n v="10000"/>
    <n v="0"/>
    <n v="10000"/>
    <s v="HCAL Upgrade R&amp;D FY12 M&amp;S Iowa"/>
    <s v="ngCCM"/>
  </r>
  <r>
    <s v="UpgR&amp;D_Ph1"/>
    <x v="0"/>
    <x v="8"/>
    <s v="DOE"/>
    <s v="University"/>
    <n v="35000"/>
    <n v="0"/>
    <n v="35000"/>
    <s v="HCAL Upgrade R&amp;D FY12 M&amp;S Maryland"/>
    <s v="ngCCM Prototype GBTx Data Design version+ Purchase of GLIB cards"/>
  </r>
  <r>
    <s v="UpgR&amp;D_Ph1"/>
    <x v="1"/>
    <x v="9"/>
    <s v="DOE"/>
    <s v="University"/>
    <n v="36000"/>
    <n v="0"/>
    <n v="36000"/>
    <s v="Trigger Upgrade R&amp;D FY12 M&amp;S Florida"/>
    <s v="complete the fabrication of trigger upgrade prototype cards, and test a working μTCA demonstrator"/>
  </r>
  <r>
    <s v="UpgR&amp;D_Ph1"/>
    <x v="1"/>
    <x v="10"/>
    <s v="DOE"/>
    <s v="University"/>
    <n v="71600"/>
    <n v="0"/>
    <n v="71600"/>
    <s v="Trigger Upgrade R&amp;D FY12 M&amp;S Rice"/>
    <s v="MPC Prototypes: $20K, procurement of 120 fibers: $51.6K"/>
  </r>
  <r>
    <s v="UpgR&amp;D_Ph1"/>
    <x v="1"/>
    <x v="11"/>
    <s v="DOE"/>
    <s v="University"/>
    <n v="102000"/>
    <n v="0"/>
    <n v="102000"/>
    <s v="Trigger Upgrade R&amp;D FY12 M&amp;S Wisconsin"/>
    <s v="Complete 6 CTP prototypes: $50K, 2 oRSC prototypes $20K, 2 CIO prototypes $20K, 2 Vadatech Crates: $10K, 4 oRM prototypes: $2K"/>
  </r>
  <r>
    <s v="UpgR&amp;D_Ph1"/>
    <x v="1"/>
    <x v="12"/>
    <s v="DOE"/>
    <s v="University"/>
    <n v="3000"/>
    <n v="0"/>
    <n v="3000"/>
    <s v="Trigger Upgrade R&amp;D FY12 M&amp;S Texas A&amp;M"/>
    <s v="a new high power workstation at Texas A&amp;M"/>
  </r>
  <r>
    <s v="UpgR&amp;D_Ph1"/>
    <x v="2"/>
    <x v="0"/>
    <s v="DOE"/>
    <s v="FNAL"/>
    <n v="20000"/>
    <n v="0"/>
    <n v="20000"/>
    <s v="Pixels Upgrade R&amp;D FY12 M&amp;S Fermilab Mech"/>
    <s v=" Port card, DC_DC converter board and CAEN backplane and POH fab for pilot detector"/>
  </r>
  <r>
    <s v="UpgR&amp;D_Ph1"/>
    <x v="2"/>
    <x v="0"/>
    <s v="DOE"/>
    <s v="FNAL"/>
    <n v="15000"/>
    <n v="0"/>
    <n v="15000"/>
    <s v="Pixels Upgrade R&amp;D FY12 M&amp;S Fermilab Mech"/>
    <s v="prototype pipes, ring support, material for HC"/>
  </r>
  <r>
    <s v="UpgR&amp;D_Ph1"/>
    <x v="2"/>
    <x v="0"/>
    <s v="DOE"/>
    <s v="FNAL"/>
    <n v="10000"/>
    <n v="0"/>
    <n v="10000"/>
    <s v="Pixels Upgrade R&amp;D FY12 M&amp;S Fermilab Mech"/>
    <s v="prototype pipes, ring support, material for HC"/>
  </r>
  <r>
    <s v="UpgR&amp;D_Ph1"/>
    <x v="3"/>
    <x v="0"/>
    <s v="DOE"/>
    <s v="FNAL"/>
    <n v="10000"/>
    <n v="0"/>
    <n v="10000"/>
    <s v="Pixels Upgrade R&amp;D FY12 M&amp;S Fermilab Elec"/>
    <s v="FNAL machine shop"/>
  </r>
  <r>
    <s v="UpgR&amp;D_Ph1"/>
    <x v="4"/>
    <x v="0"/>
    <s v="DOE"/>
    <s v="FNAL"/>
    <n v="3000"/>
    <n v="0"/>
    <n v="3000"/>
    <s v="Pixels Upgrade R&amp;D FY12 sensor M&amp;S"/>
    <s v="Tests at SLAC, Fermilab and irradiation test"/>
  </r>
  <r>
    <s v="UpgR&amp;D_Ph1"/>
    <x v="4"/>
    <x v="0"/>
    <s v="DOE"/>
    <s v="FNAL"/>
    <n v="0"/>
    <n v="0"/>
    <n v="0"/>
    <s v="Pixels Upgrade R&amp;D FY12 sensor M&amp;S"/>
    <s v="6&quot; sensor wafer submission"/>
  </r>
  <r>
    <s v="UpgR&amp;D_Ph1"/>
    <x v="4"/>
    <x v="0"/>
    <s v="DOE"/>
    <s v="FNAL"/>
    <n v="0"/>
    <n v="0"/>
    <n v="0"/>
    <s v="Pixels Upgrade R&amp;D FY12 sensor M&amp;S"/>
    <s v="bump bonding for pilot detector"/>
  </r>
  <r>
    <s v="UpgR&amp;D_Ph1"/>
    <x v="5"/>
    <x v="13"/>
    <s v="NSF"/>
    <s v="University"/>
    <n v="16050"/>
    <n v="0"/>
    <n v="16050"/>
    <s v="Pixels Upgrade R&amp;D FY12 M&amp;S Purdue"/>
    <s v="6 inch sensors development PHASE1-High Piority item"/>
  </r>
  <r>
    <s v="UpgR&amp;D_Ph1"/>
    <x v="5"/>
    <x v="13"/>
    <s v="NSF"/>
    <s v="University"/>
    <n v="19450"/>
    <n v="0"/>
    <n v="19450"/>
    <s v="Pixels Upgrade R&amp;D FY12 M&amp;S Purdue"/>
    <s v="M&amp;S module mechanics-High Priority Items"/>
  </r>
  <r>
    <s v="UpgR&amp;D_Ph1"/>
    <x v="5"/>
    <x v="13"/>
    <s v="NSF"/>
    <s v="University"/>
    <n v="0"/>
    <n v="0"/>
    <n v="0"/>
    <s v="Pixels Upgrade R&amp;D FY12 M&amp;S Purdue"/>
    <s v="zeroed because low piority"/>
  </r>
  <r>
    <s v="UpgR&amp;D_Ph1"/>
    <x v="5"/>
    <x v="14"/>
    <s v="NSF"/>
    <s v="University"/>
    <n v="0"/>
    <n v="0"/>
    <n v="0"/>
    <s v="Pixels Upgrade R&amp;D FY12 M&amp;S Purdue"/>
    <s v="zeroead low priority"/>
  </r>
  <r>
    <s v="UpgR&amp;D_Ph1"/>
    <x v="5"/>
    <x v="14"/>
    <s v="NSF"/>
    <s v="University"/>
    <n v="5000"/>
    <n v="0"/>
    <n v="5000"/>
    <s v="Pixels Upgrade  R&amp;D FY12 M&amp;S Mississipi"/>
    <s v="Machining"/>
  </r>
  <r>
    <s v="UpgR&amp;D_Ph2"/>
    <x v="6"/>
    <x v="0"/>
    <s v="DOE"/>
    <s v="FNAL"/>
    <n v="3000"/>
    <n v="0"/>
    <n v="3000"/>
    <s v="Strips upgrade PHASE 2 R&amp;D FY12 M&amp;S Fermilab"/>
    <s v="M&amp;S support for strip testing"/>
  </r>
  <r>
    <s v="UpgR&amp;D_Ph2"/>
    <x v="6"/>
    <x v="15"/>
    <s v="DOE"/>
    <s v="University"/>
    <n v="3000"/>
    <n v="0"/>
    <n v="3000"/>
    <s v="Strips upgrade PHASE 2 R&amp;D FY12 M&amp;S Brown"/>
    <s v="automatization (not clear us needed yet)+ new laser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n v="8000"/>
    <n v="0"/>
    <n v="8000"/>
    <x v="0"/>
  </r>
  <r>
    <x v="0"/>
    <x v="0"/>
    <x v="0"/>
    <x v="1"/>
    <x v="0"/>
    <n v="6000"/>
    <n v="0"/>
    <n v="6000"/>
    <x v="0"/>
  </r>
  <r>
    <x v="0"/>
    <x v="0"/>
    <x v="0"/>
    <x v="2"/>
    <x v="0"/>
    <n v="7750"/>
    <n v="0"/>
    <n v="7750"/>
    <x v="0"/>
  </r>
  <r>
    <x v="0"/>
    <x v="0"/>
    <x v="1"/>
    <x v="3"/>
    <x v="0"/>
    <n v="5000"/>
    <n v="0"/>
    <n v="5000"/>
    <x v="0"/>
  </r>
  <r>
    <x v="0"/>
    <x v="0"/>
    <x v="1"/>
    <x v="4"/>
    <x v="0"/>
    <n v="3000"/>
    <n v="0"/>
    <n v="3000"/>
    <x v="0"/>
  </r>
  <r>
    <x v="0"/>
    <x v="0"/>
    <x v="1"/>
    <x v="5"/>
    <x v="0"/>
    <n v="16410"/>
    <n v="0"/>
    <n v="16410"/>
    <x v="0"/>
  </r>
  <r>
    <x v="0"/>
    <x v="0"/>
    <x v="2"/>
    <x v="6"/>
    <x v="0"/>
    <n v="7000"/>
    <n v="0"/>
    <n v="7000"/>
    <x v="0"/>
  </r>
  <r>
    <x v="0"/>
    <x v="0"/>
    <x v="2"/>
    <x v="7"/>
    <x v="0"/>
    <n v="4000"/>
    <n v="0"/>
    <n v="4000"/>
    <x v="0"/>
  </r>
  <r>
    <x v="1"/>
    <x v="0"/>
    <x v="0"/>
    <x v="8"/>
    <x v="0"/>
    <n v="10500"/>
    <n v="0"/>
    <n v="10500"/>
    <x v="0"/>
  </r>
  <r>
    <x v="1"/>
    <x v="0"/>
    <x v="0"/>
    <x v="9"/>
    <x v="0"/>
    <n v="5400"/>
    <n v="599.99999999999989"/>
    <n v="6000"/>
    <x v="0"/>
  </r>
  <r>
    <x v="1"/>
    <x v="0"/>
    <x v="0"/>
    <x v="3"/>
    <x v="0"/>
    <n v="10000"/>
    <n v="0"/>
    <n v="10000"/>
    <x v="0"/>
  </r>
  <r>
    <x v="1"/>
    <x v="0"/>
    <x v="0"/>
    <x v="10"/>
    <x v="0"/>
    <n v="8000"/>
    <n v="0"/>
    <n v="8000"/>
    <x v="0"/>
  </r>
  <r>
    <x v="1"/>
    <x v="0"/>
    <x v="0"/>
    <x v="11"/>
    <x v="1"/>
    <n v="6000"/>
    <n v="0"/>
    <n v="6000"/>
    <x v="0"/>
  </r>
  <r>
    <x v="1"/>
    <x v="0"/>
    <x v="0"/>
    <x v="12"/>
    <x v="1"/>
    <n v="6000"/>
    <n v="0"/>
    <n v="6000"/>
    <x v="0"/>
  </r>
  <r>
    <x v="1"/>
    <x v="0"/>
    <x v="0"/>
    <x v="13"/>
    <x v="0"/>
    <n v="3000"/>
    <n v="0"/>
    <n v="3000"/>
    <x v="0"/>
  </r>
  <r>
    <x v="0"/>
    <x v="0"/>
    <x v="0"/>
    <x v="14"/>
    <x v="0"/>
    <n v="25000"/>
    <n v="0"/>
    <n v="25000"/>
    <x v="0"/>
  </r>
  <r>
    <x v="1"/>
    <x v="0"/>
    <x v="1"/>
    <x v="3"/>
    <x v="0"/>
    <n v="13000"/>
    <n v="0"/>
    <n v="13000"/>
    <x v="0"/>
  </r>
  <r>
    <x v="1"/>
    <x v="0"/>
    <x v="1"/>
    <x v="5"/>
    <x v="1"/>
    <n v="19800"/>
    <n v="0"/>
    <n v="19800"/>
    <x v="0"/>
  </r>
  <r>
    <x v="1"/>
    <x v="0"/>
    <x v="1"/>
    <x v="15"/>
    <x v="1"/>
    <n v="2000"/>
    <n v="0"/>
    <n v="2000"/>
    <x v="0"/>
  </r>
  <r>
    <x v="1"/>
    <x v="0"/>
    <x v="1"/>
    <x v="16"/>
    <x v="1"/>
    <n v="0"/>
    <n v="0"/>
    <n v="0"/>
    <x v="0"/>
  </r>
  <r>
    <x v="0"/>
    <x v="0"/>
    <x v="2"/>
    <x v="17"/>
    <x v="0"/>
    <n v="5000"/>
    <n v="0"/>
    <n v="5000"/>
    <x v="0"/>
  </r>
  <r>
    <x v="0"/>
    <x v="0"/>
    <x v="2"/>
    <x v="18"/>
    <x v="0"/>
    <n v="14000"/>
    <n v="0"/>
    <n v="14000"/>
    <x v="0"/>
  </r>
  <r>
    <x v="2"/>
    <x v="1"/>
    <x v="3"/>
    <x v="0"/>
    <x v="0"/>
    <n v="4530"/>
    <n v="0"/>
    <n v="4530"/>
    <x v="0"/>
  </r>
  <r>
    <x v="2"/>
    <x v="1"/>
    <x v="4"/>
    <x v="0"/>
    <x v="0"/>
    <n v="1000"/>
    <n v="0"/>
    <n v="1000"/>
    <x v="0"/>
  </r>
  <r>
    <x v="2"/>
    <x v="1"/>
    <x v="4"/>
    <x v="3"/>
    <x v="0"/>
    <n v="2500"/>
    <n v="0"/>
    <n v="2500"/>
    <x v="0"/>
  </r>
  <r>
    <x v="2"/>
    <x v="1"/>
    <x v="4"/>
    <x v="19"/>
    <x v="1"/>
    <n v="1800"/>
    <n v="0"/>
    <n v="1800"/>
    <x v="0"/>
  </r>
  <r>
    <x v="2"/>
    <x v="1"/>
    <x v="4"/>
    <x v="20"/>
    <x v="0"/>
    <n v="1800"/>
    <n v="0"/>
    <n v="1800"/>
    <x v="0"/>
  </r>
  <r>
    <x v="0"/>
    <x v="0"/>
    <x v="0"/>
    <x v="9"/>
    <x v="0"/>
    <n v="33300"/>
    <n v="3700"/>
    <n v="37000"/>
    <x v="1"/>
  </r>
  <r>
    <x v="0"/>
    <x v="0"/>
    <x v="0"/>
    <x v="9"/>
    <x v="0"/>
    <n v="122400"/>
    <n v="13599.999999999998"/>
    <n v="136000"/>
    <x v="2"/>
  </r>
  <r>
    <x v="0"/>
    <x v="0"/>
    <x v="0"/>
    <x v="3"/>
    <x v="0"/>
    <n v="289800"/>
    <n v="0"/>
    <n v="289800"/>
    <x v="2"/>
  </r>
  <r>
    <x v="0"/>
    <x v="0"/>
    <x v="0"/>
    <x v="1"/>
    <x v="0"/>
    <n v="38046"/>
    <n v="0"/>
    <n v="38046"/>
    <x v="2"/>
  </r>
  <r>
    <x v="0"/>
    <x v="0"/>
    <x v="0"/>
    <x v="2"/>
    <x v="0"/>
    <n v="219760"/>
    <n v="0"/>
    <n v="219760"/>
    <x v="2"/>
  </r>
  <r>
    <x v="0"/>
    <x v="0"/>
    <x v="5"/>
    <x v="3"/>
    <x v="0"/>
    <n v="63000"/>
    <n v="0"/>
    <n v="63000"/>
    <x v="2"/>
  </r>
  <r>
    <x v="0"/>
    <x v="0"/>
    <x v="6"/>
    <x v="3"/>
    <x v="0"/>
    <n v="70000"/>
    <n v="0"/>
    <n v="70000"/>
    <x v="2"/>
  </r>
  <r>
    <x v="0"/>
    <x v="0"/>
    <x v="7"/>
    <x v="3"/>
    <x v="0"/>
    <n v="9000"/>
    <n v="0"/>
    <n v="9000"/>
    <x v="2"/>
  </r>
  <r>
    <x v="0"/>
    <x v="0"/>
    <x v="2"/>
    <x v="6"/>
    <x v="0"/>
    <n v="115000"/>
    <n v="0"/>
    <n v="115000"/>
    <x v="2"/>
  </r>
  <r>
    <x v="0"/>
    <x v="0"/>
    <x v="2"/>
    <x v="7"/>
    <x v="0"/>
    <n v="31026"/>
    <n v="0"/>
    <n v="31026"/>
    <x v="2"/>
  </r>
  <r>
    <x v="0"/>
    <x v="0"/>
    <x v="2"/>
    <x v="18"/>
    <x v="0"/>
    <n v="422212"/>
    <n v="0"/>
    <n v="422212"/>
    <x v="2"/>
  </r>
  <r>
    <x v="1"/>
    <x v="0"/>
    <x v="0"/>
    <x v="8"/>
    <x v="0"/>
    <n v="132000"/>
    <n v="0"/>
    <n v="132000"/>
    <x v="2"/>
  </r>
  <r>
    <x v="1"/>
    <x v="0"/>
    <x v="0"/>
    <x v="9"/>
    <x v="0"/>
    <n v="46000"/>
    <n v="5111.1111111111095"/>
    <n v="51111.111111111109"/>
    <x v="2"/>
  </r>
  <r>
    <x v="1"/>
    <x v="0"/>
    <x v="0"/>
    <x v="3"/>
    <x v="0"/>
    <n v="106380"/>
    <n v="0"/>
    <n v="106380"/>
    <x v="2"/>
  </r>
  <r>
    <x v="1"/>
    <x v="0"/>
    <x v="0"/>
    <x v="10"/>
    <x v="0"/>
    <n v="111360"/>
    <n v="0"/>
    <n v="111360"/>
    <x v="2"/>
  </r>
  <r>
    <x v="1"/>
    <x v="0"/>
    <x v="0"/>
    <x v="11"/>
    <x v="1"/>
    <n v="99803"/>
    <n v="0"/>
    <n v="99803"/>
    <x v="2"/>
  </r>
  <r>
    <x v="1"/>
    <x v="0"/>
    <x v="0"/>
    <x v="13"/>
    <x v="0"/>
    <n v="125504"/>
    <n v="0"/>
    <n v="125504"/>
    <x v="2"/>
  </r>
  <r>
    <x v="1"/>
    <x v="0"/>
    <x v="5"/>
    <x v="3"/>
    <x v="0"/>
    <n v="266160"/>
    <n v="0"/>
    <n v="266160"/>
    <x v="2"/>
  </r>
  <r>
    <x v="1"/>
    <x v="0"/>
    <x v="6"/>
    <x v="3"/>
    <x v="0"/>
    <n v="270300"/>
    <n v="0"/>
    <n v="270300"/>
    <x v="2"/>
  </r>
  <r>
    <x v="1"/>
    <x v="0"/>
    <x v="7"/>
    <x v="3"/>
    <x v="0"/>
    <n v="15680"/>
    <n v="0"/>
    <n v="15680"/>
    <x v="2"/>
  </r>
  <r>
    <x v="1"/>
    <x v="0"/>
    <x v="1"/>
    <x v="5"/>
    <x v="0"/>
    <n v="21402"/>
    <n v="0"/>
    <n v="21402"/>
    <x v="2"/>
  </r>
  <r>
    <x v="1"/>
    <x v="0"/>
    <x v="1"/>
    <x v="5"/>
    <x v="1"/>
    <n v="255088"/>
    <n v="0"/>
    <n v="255088"/>
    <x v="2"/>
  </r>
  <r>
    <x v="1"/>
    <x v="0"/>
    <x v="1"/>
    <x v="16"/>
    <x v="1"/>
    <n v="7812"/>
    <n v="0"/>
    <n v="7812"/>
    <x v="2"/>
  </r>
  <r>
    <x v="1"/>
    <x v="0"/>
    <x v="2"/>
    <x v="17"/>
    <x v="0"/>
    <n v="40750"/>
    <n v="0"/>
    <n v="40750"/>
    <x v="2"/>
  </r>
  <r>
    <x v="2"/>
    <x v="1"/>
    <x v="3"/>
    <x v="0"/>
    <x v="0"/>
    <n v="42730"/>
    <n v="0"/>
    <n v="42730"/>
    <x v="2"/>
  </r>
  <r>
    <x v="2"/>
    <x v="1"/>
    <x v="3"/>
    <x v="3"/>
    <x v="0"/>
    <n v="27830"/>
    <n v="0"/>
    <n v="27830"/>
    <x v="2"/>
  </r>
  <r>
    <x v="2"/>
    <x v="1"/>
    <x v="8"/>
    <x v="21"/>
    <x v="0"/>
    <n v="5000"/>
    <n v="0"/>
    <n v="5000"/>
    <x v="2"/>
  </r>
  <r>
    <x v="2"/>
    <x v="1"/>
    <x v="8"/>
    <x v="1"/>
    <x v="0"/>
    <n v="8000"/>
    <n v="0"/>
    <n v="8000"/>
    <x v="2"/>
  </r>
  <r>
    <x v="2"/>
    <x v="1"/>
    <x v="8"/>
    <x v="10"/>
    <x v="0"/>
    <n v="10000"/>
    <n v="0"/>
    <n v="10000"/>
    <x v="2"/>
  </r>
  <r>
    <x v="2"/>
    <x v="1"/>
    <x v="8"/>
    <x v="2"/>
    <x v="0"/>
    <n v="15843.999999999998"/>
    <n v="0"/>
    <n v="15843.999999999998"/>
    <x v="2"/>
  </r>
  <r>
    <x v="2"/>
    <x v="1"/>
    <x v="8"/>
    <x v="11"/>
    <x v="1"/>
    <n v="10000"/>
    <n v="0"/>
    <n v="10000"/>
    <x v="2"/>
  </r>
  <r>
    <x v="2"/>
    <x v="1"/>
    <x v="8"/>
    <x v="13"/>
    <x v="0"/>
    <n v="10000"/>
    <n v="0"/>
    <n v="10000"/>
    <x v="2"/>
  </r>
  <r>
    <x v="2"/>
    <x v="1"/>
    <x v="4"/>
    <x v="0"/>
    <x v="0"/>
    <n v="25221"/>
    <n v="0"/>
    <n v="25221"/>
    <x v="2"/>
  </r>
  <r>
    <x v="2"/>
    <x v="1"/>
    <x v="4"/>
    <x v="19"/>
    <x v="1"/>
    <n v="28419"/>
    <n v="0"/>
    <n v="28419"/>
    <x v="2"/>
  </r>
  <r>
    <x v="2"/>
    <x v="1"/>
    <x v="4"/>
    <x v="3"/>
    <x v="0"/>
    <n v="31200"/>
    <n v="0"/>
    <n v="31200"/>
    <x v="2"/>
  </r>
  <r>
    <x v="2"/>
    <x v="1"/>
    <x v="4"/>
    <x v="22"/>
    <x v="0"/>
    <n v="30045"/>
    <n v="0"/>
    <n v="30045"/>
    <x v="2"/>
  </r>
  <r>
    <x v="2"/>
    <x v="1"/>
    <x v="4"/>
    <x v="20"/>
    <x v="0"/>
    <n v="36184"/>
    <n v="0"/>
    <n v="36184"/>
    <x v="2"/>
  </r>
  <r>
    <x v="0"/>
    <x v="0"/>
    <x v="0"/>
    <x v="3"/>
    <x v="0"/>
    <n v="85000"/>
    <n v="0"/>
    <n v="85000"/>
    <x v="3"/>
  </r>
  <r>
    <x v="0"/>
    <x v="0"/>
    <x v="0"/>
    <x v="1"/>
    <x v="0"/>
    <n v="7000"/>
    <n v="0"/>
    <n v="7000"/>
    <x v="3"/>
  </r>
  <r>
    <x v="0"/>
    <x v="0"/>
    <x v="0"/>
    <x v="2"/>
    <x v="0"/>
    <n v="10000"/>
    <n v="0"/>
    <n v="10000"/>
    <x v="3"/>
  </r>
  <r>
    <x v="0"/>
    <x v="0"/>
    <x v="1"/>
    <x v="4"/>
    <x v="0"/>
    <n v="5000"/>
    <n v="0"/>
    <n v="5000"/>
    <x v="3"/>
  </r>
  <r>
    <x v="0"/>
    <x v="0"/>
    <x v="2"/>
    <x v="6"/>
    <x v="0"/>
    <n v="50000"/>
    <n v="0"/>
    <n v="50000"/>
    <x v="3"/>
  </r>
  <r>
    <x v="0"/>
    <x v="0"/>
    <x v="2"/>
    <x v="7"/>
    <x v="0"/>
    <n v="3000"/>
    <n v="0"/>
    <n v="3000"/>
    <x v="3"/>
  </r>
  <r>
    <x v="0"/>
    <x v="0"/>
    <x v="2"/>
    <x v="18"/>
    <x v="0"/>
    <n v="176692"/>
    <n v="0"/>
    <n v="176692"/>
    <x v="3"/>
  </r>
  <r>
    <x v="1"/>
    <x v="0"/>
    <x v="0"/>
    <x v="8"/>
    <x v="0"/>
    <n v="15000"/>
    <n v="0"/>
    <n v="15000"/>
    <x v="3"/>
  </r>
  <r>
    <x v="1"/>
    <x v="0"/>
    <x v="0"/>
    <x v="9"/>
    <x v="0"/>
    <n v="75600"/>
    <n v="8399.9999999999982"/>
    <n v="84000"/>
    <x v="3"/>
  </r>
  <r>
    <x v="1"/>
    <x v="0"/>
    <x v="0"/>
    <x v="3"/>
    <x v="0"/>
    <n v="10000"/>
    <n v="0"/>
    <n v="10000"/>
    <x v="3"/>
  </r>
  <r>
    <x v="1"/>
    <x v="0"/>
    <x v="0"/>
    <x v="10"/>
    <x v="0"/>
    <n v="35000"/>
    <n v="0"/>
    <n v="35000"/>
    <x v="3"/>
  </r>
  <r>
    <x v="1"/>
    <x v="0"/>
    <x v="0"/>
    <x v="11"/>
    <x v="1"/>
    <n v="10000"/>
    <n v="0"/>
    <n v="10000"/>
    <x v="3"/>
  </r>
  <r>
    <x v="1"/>
    <x v="0"/>
    <x v="0"/>
    <x v="12"/>
    <x v="1"/>
    <n v="5000"/>
    <n v="0"/>
    <n v="5000"/>
    <x v="3"/>
  </r>
  <r>
    <x v="1"/>
    <x v="0"/>
    <x v="0"/>
    <x v="13"/>
    <x v="0"/>
    <n v="10000"/>
    <n v="0"/>
    <n v="10000"/>
    <x v="3"/>
  </r>
  <r>
    <x v="1"/>
    <x v="0"/>
    <x v="5"/>
    <x v="3"/>
    <x v="0"/>
    <n v="20000"/>
    <n v="0"/>
    <n v="20000"/>
    <x v="3"/>
  </r>
  <r>
    <x v="1"/>
    <x v="0"/>
    <x v="6"/>
    <x v="3"/>
    <x v="0"/>
    <n v="35000"/>
    <n v="0"/>
    <n v="35000"/>
    <x v="3"/>
  </r>
  <r>
    <x v="1"/>
    <x v="0"/>
    <x v="7"/>
    <x v="3"/>
    <x v="0"/>
    <n v="3000"/>
    <n v="0"/>
    <n v="3000"/>
    <x v="3"/>
  </r>
  <r>
    <x v="1"/>
    <x v="0"/>
    <x v="1"/>
    <x v="5"/>
    <x v="0"/>
    <n v="15890"/>
    <n v="0"/>
    <n v="15890"/>
    <x v="3"/>
  </r>
  <r>
    <x v="1"/>
    <x v="0"/>
    <x v="1"/>
    <x v="5"/>
    <x v="1"/>
    <n v="35500"/>
    <n v="0"/>
    <n v="35500"/>
    <x v="3"/>
  </r>
  <r>
    <x v="1"/>
    <x v="0"/>
    <x v="2"/>
    <x v="9"/>
    <x v="0"/>
    <n v="0"/>
    <n v="0"/>
    <n v="0"/>
    <x v="3"/>
  </r>
  <r>
    <x v="1"/>
    <x v="0"/>
    <x v="2"/>
    <x v="17"/>
    <x v="0"/>
    <n v="20000"/>
    <n v="0"/>
    <n v="20000"/>
    <x v="3"/>
  </r>
  <r>
    <x v="1"/>
    <x v="0"/>
    <x v="2"/>
    <x v="22"/>
    <x v="0"/>
    <n v="0"/>
    <n v="0"/>
    <n v="0"/>
    <x v="3"/>
  </r>
  <r>
    <x v="2"/>
    <x v="1"/>
    <x v="3"/>
    <x v="0"/>
    <x v="0"/>
    <n v="3000"/>
    <n v="0"/>
    <n v="3000"/>
    <x v="3"/>
  </r>
  <r>
    <x v="2"/>
    <x v="1"/>
    <x v="3"/>
    <x v="3"/>
    <x v="0"/>
    <n v="3000"/>
    <n v="0"/>
    <n v="3000"/>
    <x v="3"/>
  </r>
  <r>
    <x v="2"/>
    <x v="1"/>
    <x v="4"/>
    <x v="0"/>
    <x v="0"/>
    <n v="4000"/>
    <n v="0"/>
    <n v="4000"/>
    <x v="3"/>
  </r>
  <r>
    <x v="2"/>
    <x v="1"/>
    <x v="4"/>
    <x v="19"/>
    <x v="1"/>
    <n v="8750"/>
    <n v="0"/>
    <n v="8750"/>
    <x v="3"/>
  </r>
  <r>
    <x v="2"/>
    <x v="1"/>
    <x v="4"/>
    <x v="3"/>
    <x v="0"/>
    <n v="107500"/>
    <n v="0"/>
    <n v="107500"/>
    <x v="3"/>
  </r>
  <r>
    <x v="2"/>
    <x v="1"/>
    <x v="4"/>
    <x v="22"/>
    <x v="0"/>
    <n v="12900"/>
    <n v="0"/>
    <n v="12900"/>
    <x v="3"/>
  </r>
  <r>
    <x v="2"/>
    <x v="1"/>
    <x v="4"/>
    <x v="20"/>
    <x v="0"/>
    <n v="3500"/>
    <n v="0"/>
    <n v="3500"/>
    <x v="3"/>
  </r>
  <r>
    <x v="2"/>
    <x v="1"/>
    <x v="8"/>
    <x v="21"/>
    <x v="0"/>
    <n v="10000"/>
    <n v="0"/>
    <n v="10000"/>
    <x v="3"/>
  </r>
  <r>
    <x v="2"/>
    <x v="1"/>
    <x v="8"/>
    <x v="1"/>
    <x v="0"/>
    <n v="5000"/>
    <n v="0"/>
    <n v="5000"/>
    <x v="3"/>
  </r>
  <r>
    <x v="2"/>
    <x v="1"/>
    <x v="8"/>
    <x v="10"/>
    <x v="0"/>
    <n v="5000"/>
    <n v="0"/>
    <n v="5000"/>
    <x v="3"/>
  </r>
  <r>
    <x v="2"/>
    <x v="1"/>
    <x v="8"/>
    <x v="2"/>
    <x v="0"/>
    <n v="0"/>
    <n v="0"/>
    <n v="0"/>
    <x v="3"/>
  </r>
  <r>
    <x v="2"/>
    <x v="1"/>
    <x v="8"/>
    <x v="11"/>
    <x v="1"/>
    <n v="5000"/>
    <n v="0"/>
    <n v="5000"/>
    <x v="3"/>
  </r>
  <r>
    <x v="2"/>
    <x v="1"/>
    <x v="8"/>
    <x v="23"/>
    <x v="0"/>
    <n v="0"/>
    <n v="0"/>
    <n v="0"/>
    <x v="3"/>
  </r>
  <r>
    <x v="2"/>
    <x v="1"/>
    <x v="8"/>
    <x v="13"/>
    <x v="0"/>
    <n v="5000"/>
    <n v="0"/>
    <n v="5000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n v="2000"/>
    <n v="0"/>
    <n v="2000"/>
    <x v="0"/>
  </r>
  <r>
    <x v="0"/>
    <x v="1"/>
    <x v="1"/>
    <x v="1"/>
    <n v="1800"/>
    <n v="0"/>
    <n v="1800"/>
    <x v="0"/>
  </r>
  <r>
    <x v="0"/>
    <x v="0"/>
    <x v="0"/>
    <x v="0"/>
    <n v="5630"/>
    <n v="0"/>
    <n v="5630"/>
    <x v="1"/>
  </r>
  <r>
    <x v="0"/>
    <x v="2"/>
    <x v="2"/>
    <x v="0"/>
    <n v="15843.999999999998"/>
    <n v="0"/>
    <n v="15843.999999999998"/>
    <x v="1"/>
  </r>
  <r>
    <x v="0"/>
    <x v="1"/>
    <x v="1"/>
    <x v="1"/>
    <n v="23771.000000000004"/>
    <n v="0"/>
    <n v="23771.000000000004"/>
    <x v="1"/>
  </r>
  <r>
    <x v="0"/>
    <x v="0"/>
    <x v="3"/>
    <x v="0"/>
    <n v="3000"/>
    <n v="0"/>
    <n v="3000"/>
    <x v="2"/>
  </r>
  <r>
    <x v="0"/>
    <x v="1"/>
    <x v="1"/>
    <x v="1"/>
    <n v="8750"/>
    <n v="0"/>
    <n v="8750"/>
    <x v="2"/>
  </r>
  <r>
    <x v="0"/>
    <x v="2"/>
    <x v="4"/>
    <x v="0"/>
    <n v="5000"/>
    <n v="0"/>
    <n v="5000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">
  <r>
    <x v="0"/>
    <x v="0"/>
    <s v="Brown Undergrad"/>
    <x v="0"/>
    <x v="0"/>
    <s v="University"/>
    <s v="Undergrad"/>
    <n v="11.26"/>
    <n v="0.25"/>
    <n v="5630"/>
    <n v="0"/>
    <n v="5630"/>
    <x v="0"/>
  </r>
  <r>
    <x v="0"/>
    <x v="1"/>
    <s v="Cornell Engineer"/>
    <x v="1"/>
    <x v="1"/>
    <s v="University"/>
    <s v="Engineer"/>
    <n v="136.61000000000001"/>
    <n v="8.6999999999999994E-2"/>
    <n v="23771.000000000004"/>
    <n v="0"/>
    <n v="23771.000000000004"/>
    <x v="0"/>
  </r>
  <r>
    <x v="0"/>
    <x v="2"/>
    <s v="Minnesota Tech"/>
    <x v="2"/>
    <x v="0"/>
    <s v="University"/>
    <s v="Tech"/>
    <n v="47.55"/>
    <n v="0.1666"/>
    <n v="15843.999999999998"/>
    <n v="0"/>
    <n v="15843.999999999998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">
  <r>
    <x v="0"/>
    <x v="0"/>
    <s v="Brown UG"/>
    <s v="Brown"/>
    <x v="0"/>
    <s v="University"/>
    <s v="Undergrad"/>
    <s v="Brown"/>
    <s v="FNAL"/>
    <n v="1000"/>
    <n v="2"/>
    <n v="2000"/>
    <n v="0"/>
    <n v="2000"/>
    <n v="2014"/>
  </r>
  <r>
    <x v="0"/>
    <x v="1"/>
    <s v="Cornell UG"/>
    <s v="Cornell"/>
    <x v="1"/>
    <s v="University"/>
    <s v="Undergrad"/>
    <s v="Cornell"/>
    <s v="FNAL"/>
    <n v="1800"/>
    <n v="1"/>
    <n v="1800"/>
    <n v="0"/>
    <n v="1800"/>
    <n v="201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s v="FNAL/PPD"/>
    <n v="3000"/>
    <n v="0"/>
    <n v="3000"/>
    <n v="2014"/>
  </r>
  <r>
    <x v="0"/>
    <x v="1"/>
    <x v="1"/>
    <x v="1"/>
    <s v="University"/>
    <n v="8750"/>
    <n v="0"/>
    <n v="8750"/>
    <n v="2014"/>
  </r>
  <r>
    <x v="0"/>
    <x v="2"/>
    <x v="2"/>
    <x v="0"/>
    <s v="University"/>
    <n v="5000"/>
    <n v="0"/>
    <n v="5000"/>
    <n v="2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76:M98" firstHeaderRow="1" firstDataRow="2" firstDataCol="1" rowPageCount="1" colPageCount="1"/>
  <pivotFields count="9">
    <pivotField showAll="0" defaultSubtotal="0"/>
    <pivotField axis="axisPage" numFmtId="164" showAll="0" defaultSubtotal="0">
      <items count="2">
        <item x="0"/>
        <item x="1"/>
      </items>
    </pivotField>
    <pivotField numFmtId="164" showAll="0" defaultSubtotal="0"/>
    <pivotField axis="axisRow" numFmtId="164" showAll="0" defaultSubtotal="0">
      <items count="28">
        <item x="8"/>
        <item x="0"/>
        <item x="21"/>
        <item x="9"/>
        <item m="1" x="24"/>
        <item x="19"/>
        <item x="3"/>
        <item x="6"/>
        <item m="1" x="26"/>
        <item x="1"/>
        <item x="10"/>
        <item x="2"/>
        <item x="4"/>
        <item m="1" x="27"/>
        <item x="11"/>
        <item x="12"/>
        <item x="5"/>
        <item x="17"/>
        <item m="1" x="25"/>
        <item x="23"/>
        <item x="15"/>
        <item x="7"/>
        <item x="22"/>
        <item x="20"/>
        <item x="16"/>
        <item x="13"/>
        <item x="18"/>
        <item x="14"/>
      </items>
    </pivotField>
    <pivotField numFmtId="164" showAll="0"/>
    <pivotField dataField="1" numFmtId="38" showAll="0"/>
    <pivotField dataField="1" numFmtId="38" showAll="0"/>
    <pivotField dataField="1" numFmtId="38" showAll="0"/>
    <pivotField numFmtId="164" showAll="0">
      <items count="7">
        <item x="2"/>
        <item x="3"/>
        <item h="1" f="1" x="5"/>
        <item x="0"/>
        <item m="1" x="4"/>
        <item x="1"/>
        <item t="default"/>
      </items>
    </pivotField>
  </pivotFields>
  <rowFields count="1">
    <field x="3"/>
  </rowFields>
  <rowItems count="21">
    <i>
      <x/>
    </i>
    <i>
      <x v="1"/>
    </i>
    <i>
      <x v="3"/>
    </i>
    <i>
      <x v="6"/>
    </i>
    <i>
      <x v="7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2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0" hier="-1"/>
  </pageFields>
  <dataFields count="3">
    <dataField name="Sum of Cost" fld="5" baseField="0" baseItem="0" numFmtId="164"/>
    <dataField name="Sum of Adj" fld="6" baseField="0" baseItem="0" numFmtId="164"/>
    <dataField name="Sum of Cost (US $)" fld="7" baseField="0" baseItem="0" numFmtId="164"/>
  </dataFields>
  <formats count="1">
    <format dxfId="1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3" minRefreshableVersion="3" useAutoFormatting="1" itemPrintTitles="1" createdVersion="4" indent="0" compact="0" compactData="0" gridDropZones="1" multipleFieldFilters="0">
  <location ref="J57:N62" firstHeaderRow="1" firstDataRow="2" firstDataCol="1" rowPageCount="2" colPageCount="1"/>
  <pivotFields count="8">
    <pivotField axis="axisPage" compact="0" numFmtId="164" outline="0" showAll="0" defaultSubtotal="0">
      <items count="2">
        <item m="1" x="1"/>
        <item x="0"/>
      </items>
    </pivotField>
    <pivotField axis="axisRow" compact="0" numFmtId="164" outline="0" showAll="0" sortType="ascending">
      <items count="12">
        <item x="2"/>
        <item m="1" x="9"/>
        <item m="1" x="5"/>
        <item m="1" x="6"/>
        <item m="1" x="10"/>
        <item m="1" x="4"/>
        <item m="1" x="7"/>
        <item x="0"/>
        <item m="1" x="8"/>
        <item x="1"/>
        <item m="1" x="3"/>
        <item t="default"/>
      </items>
    </pivotField>
    <pivotField axis="axisPage" compact="0" numFmtId="164" outline="0" showAll="0">
      <items count="26">
        <item m="1" x="12"/>
        <item x="0"/>
        <item m="1" x="13"/>
        <item m="1" x="10"/>
        <item m="1" x="11"/>
        <item x="1"/>
        <item x="3"/>
        <item m="1" x="19"/>
        <item x="4"/>
        <item m="1" x="5"/>
        <item x="2"/>
        <item m="1" x="18"/>
        <item m="1" x="22"/>
        <item m="1" x="17"/>
        <item m="1" x="15"/>
        <item m="1" x="20"/>
        <item m="1" x="9"/>
        <item m="1" x="24"/>
        <item m="1" x="14"/>
        <item m="1" x="16"/>
        <item m="1" x="23"/>
        <item m="1" x="7"/>
        <item m="1" x="8"/>
        <item m="1" x="21"/>
        <item m="1" x="6"/>
        <item t="default"/>
      </items>
    </pivotField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dataField="1" compact="0" numFmtId="164" outline="0" showAll="0" defaultSubtotal="0"/>
    <pivotField axis="axisCol" compact="0" numFmtId="164" outline="0" showAll="0">
      <items count="7">
        <item x="1"/>
        <item x="2"/>
        <item x="0"/>
        <item m="1" x="3"/>
        <item h="1" f="1" x="5"/>
        <item h="1" m="1" x="4"/>
        <item t="default"/>
      </items>
    </pivotField>
  </pivotFields>
  <rowFields count="1">
    <field x="1"/>
  </rowFields>
  <rowItems count="4">
    <i>
      <x/>
    </i>
    <i>
      <x v="7"/>
    </i>
    <i>
      <x v="9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2">
    <pageField fld="0" item="1" hier="-1"/>
    <pageField fld="2" hier="-1"/>
  </pageFields>
  <dataFields count="1">
    <dataField name="Sum of Cost (US $)" fld="6" baseField="0" baseItem="0" numFmtId="164"/>
  </dataFields>
  <formats count="3">
    <format dxfId="13">
      <pivotArea type="all" dataOnly="0" outline="0" fieldPosition="0"/>
    </format>
    <format dxfId="12">
      <pivotArea field="1" grandCol="1" outline="0" collapsedLevelsAreSubtotals="1" axis="axisRow" fieldPosition="0">
        <references count="1">
          <reference field="1" count="6" selected="0">
            <x v="2"/>
            <x v="3"/>
            <x v="4"/>
            <x v="5"/>
            <x v="6"/>
            <x v="7"/>
          </reference>
        </references>
      </pivotArea>
    </format>
    <format dxfId="11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J5:O12" firstHeaderRow="1" firstDataRow="2" firstDataCol="2" rowPageCount="2" colPageCount="1"/>
  <pivotFields count="8">
    <pivotField axis="axisPage" compact="0" numFmtId="164" outline="0" showAll="0" defaultSubtotal="0">
      <items count="2">
        <item m="1" x="1"/>
        <item x="0"/>
      </items>
    </pivotField>
    <pivotField axis="axisRow" compact="0" numFmtId="164" outline="0" multipleItemSelectionAllowed="1" showAll="0" defaultSubtotal="0">
      <items count="11">
        <item x="2"/>
        <item m="1" x="9"/>
        <item m="1" x="6"/>
        <item m="1" x="10"/>
        <item m="1" x="4"/>
        <item m="1" x="7"/>
        <item x="0"/>
        <item m="1" x="8"/>
        <item x="1"/>
        <item m="1" x="3"/>
        <item m="1" x="5"/>
      </items>
    </pivotField>
    <pivotField axis="axisRow" compact="0" numFmtId="164" outline="0" showAll="0" sortType="ascending">
      <items count="26">
        <item m="1" x="12"/>
        <item x="0"/>
        <item m="1" x="13"/>
        <item m="1" x="10"/>
        <item m="1" x="11"/>
        <item x="1"/>
        <item x="3"/>
        <item m="1" x="6"/>
        <item m="1" x="19"/>
        <item x="4"/>
        <item m="1" x="5"/>
        <item x="2"/>
        <item m="1" x="18"/>
        <item m="1" x="22"/>
        <item m="1" x="17"/>
        <item m="1" x="15"/>
        <item m="1" x="20"/>
        <item m="1" x="9"/>
        <item m="1" x="24"/>
        <item m="1" x="14"/>
        <item m="1" x="16"/>
        <item m="1" x="23"/>
        <item m="1" x="7"/>
        <item m="1" x="8"/>
        <item m="1" x="21"/>
        <item t="default"/>
      </items>
    </pivotField>
    <pivotField axis="axisPage" compact="0" numFmtId="164" outline="0" showAll="0" defaultSubtotal="0">
      <items count="2">
        <item x="0"/>
        <item x="1"/>
      </items>
    </pivotField>
    <pivotField compact="0" numFmtId="164" outline="0" showAll="0" defaultSubtotal="0"/>
    <pivotField compact="0" numFmtId="164" outline="0" showAll="0" defaultSubtotal="0"/>
    <pivotField dataField="1" compact="0" numFmtId="164" outline="0" showAll="0" defaultSubtotal="0"/>
    <pivotField axis="axisCol" compact="0" numFmtId="164" outline="0" showAll="0">
      <items count="7">
        <item x="1"/>
        <item x="2"/>
        <item m="1" x="3"/>
        <item x="0"/>
        <item h="1" f="1" x="5"/>
        <item h="1" m="1" x="4"/>
        <item t="default"/>
      </items>
    </pivotField>
  </pivotFields>
  <rowFields count="2">
    <field x="1"/>
    <field x="2"/>
  </rowFields>
  <rowItems count="6">
    <i>
      <x/>
      <x v="9"/>
    </i>
    <i r="1">
      <x v="11"/>
    </i>
    <i>
      <x v="6"/>
      <x v="1"/>
    </i>
    <i r="1">
      <x v="6"/>
    </i>
    <i>
      <x v="8"/>
      <x v="5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3" hier="-1"/>
    <pageField fld="0" hier="-1"/>
  </pageFields>
  <dataFields count="1">
    <dataField name="Sum of Cost (US $)" fld="6" baseField="0" baseItem="0" numFmtId="40"/>
  </dataFields>
  <formats count="4">
    <format dxfId="17">
      <pivotArea dataOnly="0" labelOnly="1" fieldPosition="0">
        <references count="1">
          <reference field="7" count="0"/>
        </references>
      </pivotArea>
    </format>
    <format dxfId="16">
      <pivotArea type="all" dataOnly="0" outline="0" fieldPosition="0"/>
    </format>
    <format dxfId="15">
      <pivotArea field="7" grandRow="1" outline="0" collapsedLevelsAreSubtotals="1" axis="axisCol" fieldPosition="0">
        <references count="1">
          <reference field="7" count="1" selected="0">
            <x v="0"/>
          </reference>
        </references>
      </pivotArea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C6:I11" firstHeaderRow="1" firstDataRow="2" firstDataCol="4"/>
  <pivotFields count="13">
    <pivotField axis="axisRow" compact="0" numFmtId="164" outline="0" showAll="0" defaultSubtotal="0">
      <items count="1">
        <item x="0"/>
      </items>
    </pivotField>
    <pivotField axis="axisRow" compact="0" numFmtId="164" outline="0" showAll="0" defaultSubtotal="0">
      <items count="3">
        <item x="0"/>
        <item x="2"/>
        <item x="1"/>
      </items>
    </pivotField>
    <pivotField compact="0" numFmtId="164" outline="0" showAll="0"/>
    <pivotField axis="axisRow" compact="0" numFmtId="164" outline="0" showAll="0" defaultSubtotal="0">
      <items count="3">
        <item x="0"/>
        <item x="1"/>
        <item x="2"/>
      </items>
    </pivotField>
    <pivotField axis="axisRow" compact="0" numFmtId="164" outline="0" showAll="0">
      <items count="3">
        <item x="0"/>
        <item x="1"/>
        <item t="default"/>
      </items>
    </pivotField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40" outline="0" showAll="0"/>
    <pivotField compact="0" numFmtId="40" outline="0" showAll="0"/>
    <pivotField dataField="1" compact="0" numFmtId="40" outline="0" showAll="0"/>
    <pivotField axis="axisCol" compact="0" numFmtId="167" outline="0" showAll="0" defaultSubtotal="0">
      <items count="2">
        <item x="0"/>
        <item x="1"/>
      </items>
    </pivotField>
  </pivotFields>
  <rowFields count="4">
    <field x="0"/>
    <field x="1"/>
    <field x="3"/>
    <field x="4"/>
  </rowFields>
  <rowItems count="4">
    <i>
      <x/>
      <x/>
      <x/>
      <x/>
    </i>
    <i r="1">
      <x v="1"/>
      <x v="2"/>
      <x/>
    </i>
    <i r="1">
      <x v="2"/>
      <x v="1"/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Sum of Labor Cost (US $)" fld="11" baseField="0" baseItem="0" numFmtId="40"/>
  </dataFields>
  <formats count="2">
    <format dxfId="9">
      <pivotArea type="all" dataOnly="0" outline="0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B5:H10" firstHeaderRow="1" firstDataRow="2" firstDataCol="4"/>
  <pivotFields count="9">
    <pivotField axis="axisRow" compact="0" numFmtId="164" outline="0" showAll="0" defaultSubtotal="0">
      <items count="1">
        <item x="0"/>
      </items>
    </pivotField>
    <pivotField axis="axisRow" compact="0" numFmtId="164" outline="0" showAll="0" defaultSubtotal="0">
      <items count="3">
        <item x="0"/>
        <item x="1"/>
        <item x="2"/>
      </items>
    </pivotField>
    <pivotField axis="axisRow" compact="0" numFmtId="164" outline="0" showAll="0" sortType="ascending" defaultSubtotal="0">
      <items count="3">
        <item x="1"/>
        <item x="0"/>
        <item x="2"/>
      </items>
    </pivotField>
    <pivotField axis="axisRow" compact="0" numFmtId="164" outline="0" showAll="0">
      <items count="3">
        <item x="0"/>
        <item x="1"/>
        <item t="default"/>
      </items>
    </pivotField>
    <pivotField compact="0" numFmtId="164" outline="0" showAll="0"/>
    <pivotField dataField="1" compact="0" numFmtId="40" outline="0" showAll="0"/>
    <pivotField dataField="1" compact="0" numFmtId="40" outline="0" showAll="0"/>
    <pivotField dataField="1" compact="0" numFmtId="40" outline="0" showAll="0"/>
    <pivotField compact="0" numFmtId="167" outline="0" showAll="0" defaultSubtotal="0"/>
  </pivotFields>
  <rowFields count="4">
    <field x="0"/>
    <field x="1"/>
    <field x="2"/>
    <field x="3"/>
  </rowFields>
  <rowItems count="4">
    <i>
      <x/>
      <x/>
      <x v="1"/>
      <x/>
    </i>
    <i r="1">
      <x v="1"/>
      <x/>
      <x v="1"/>
    </i>
    <i r="1">
      <x v="2"/>
      <x v="2"/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&amp;S" fld="5" baseField="0" baseItem="0" numFmtId="164"/>
    <dataField name="Sum of M&amp;S Adj" fld="6" baseField="0" baseItem="0" numFmtId="164"/>
    <dataField name="Sum of M&amp;S $" fld="7" baseField="0" baseItem="0" numFmtId="38"/>
  </dataFields>
  <formats count="1">
    <format dxfId="7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9:I37" firstHeaderRow="1" firstDataRow="2" firstDataCol="1"/>
  <pivotFields count="10">
    <pivotField numFmtId="164" showAll="0"/>
    <pivotField axis="axisCol" numFmtId="164" showAll="0">
      <items count="13">
        <item m="1" x="9"/>
        <item m="1" x="8"/>
        <item m="1" x="10"/>
        <item x="3"/>
        <item x="2"/>
        <item x="5"/>
        <item x="6"/>
        <item m="1" x="11"/>
        <item m="1" x="7"/>
        <item x="4"/>
        <item x="0"/>
        <item x="1"/>
        <item t="default"/>
      </items>
    </pivotField>
    <pivotField axis="axisRow" numFmtId="164" showAll="0">
      <items count="22">
        <item x="6"/>
        <item x="15"/>
        <item x="1"/>
        <item x="0"/>
        <item x="9"/>
        <item x="8"/>
        <item x="5"/>
        <item m="1" x="20"/>
        <item x="4"/>
        <item x="3"/>
        <item x="13"/>
        <item x="10"/>
        <item m="1" x="18"/>
        <item x="12"/>
        <item m="1" x="17"/>
        <item x="7"/>
        <item x="11"/>
        <item m="1" x="16"/>
        <item x="2"/>
        <item m="1" x="19"/>
        <item x="14"/>
        <item t="default"/>
      </items>
    </pivotField>
    <pivotField numFmtId="164" showAll="0" defaultSubtotal="0"/>
    <pivotField numFmtId="164" showAll="0"/>
    <pivotField numFmtId="40" showAll="0" defaultSubtotal="0"/>
    <pivotField numFmtId="40" showAll="0" defaultSubtotal="0"/>
    <pivotField dataField="1" numFmtId="164" showAll="0"/>
    <pivotField numFmtId="164" showAll="0"/>
    <pivotField numFmtId="164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3"/>
    </i>
    <i>
      <x v="15"/>
    </i>
    <i>
      <x v="16"/>
    </i>
    <i>
      <x v="18"/>
    </i>
    <i>
      <x v="20"/>
    </i>
    <i t="grand">
      <x/>
    </i>
  </rowItems>
  <colFields count="1">
    <field x="1"/>
  </colFields>
  <colItems count="8">
    <i>
      <x v="3"/>
    </i>
    <i>
      <x v="4"/>
    </i>
    <i>
      <x v="5"/>
    </i>
    <i>
      <x v="6"/>
    </i>
    <i>
      <x v="9"/>
    </i>
    <i>
      <x v="10"/>
    </i>
    <i>
      <x v="11"/>
    </i>
    <i t="grand">
      <x/>
    </i>
  </colItems>
  <dataFields count="1">
    <dataField name="Sum of M&amp;S $" fld="7" baseField="2" baseItem="0" numFmtId="3"/>
  </dataFields>
  <formats count="4">
    <format dxfId="4">
      <pivotArea field="2" dataOnly="0" grandRow="1" axis="axisRow" fieldPosition="0">
        <references count="1">
          <reference field="2" count="0"/>
        </references>
      </pivotArea>
    </format>
    <format dxfId="3">
      <pivotArea outline="0" collapsedLevelsAreSubtotals="1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A3:B12" firstHeaderRow="2" firstDataRow="2" firstDataCol="1" rowPageCount="1" colPageCount="1"/>
  <pivotFields count="10">
    <pivotField numFmtId="164" showAll="0"/>
    <pivotField axis="axisRow" numFmtId="164" showAll="0">
      <items count="12">
        <item m="1" x="8"/>
        <item m="1" x="7"/>
        <item m="1" x="9"/>
        <item x="3"/>
        <item x="2"/>
        <item x="5"/>
        <item m="1" x="10"/>
        <item x="6"/>
        <item x="0"/>
        <item x="1"/>
        <item x="4"/>
        <item t="default"/>
      </items>
    </pivotField>
    <pivotField axis="axisPage" numFmtId="164" showAll="0">
      <items count="20">
        <item x="6"/>
        <item x="1"/>
        <item x="0"/>
        <item x="9"/>
        <item x="8"/>
        <item x="5"/>
        <item x="4"/>
        <item x="3"/>
        <item x="13"/>
        <item x="10"/>
        <item x="11"/>
        <item x="12"/>
        <item m="1" x="18"/>
        <item m="1" x="16"/>
        <item m="1" x="17"/>
        <item x="7"/>
        <item x="15"/>
        <item x="2"/>
        <item x="14"/>
        <item t="default"/>
      </items>
    </pivotField>
    <pivotField numFmtId="164" showAll="0" defaultSubtotal="0"/>
    <pivotField numFmtId="164" showAll="0" defaultSubtotal="0"/>
    <pivotField numFmtId="40" showAll="0" defaultSubtotal="0"/>
    <pivotField numFmtId="40" showAll="0" defaultSubtotal="0"/>
    <pivotField dataField="1" numFmtId="40" showAll="0"/>
    <pivotField numFmtId="164" showAll="0"/>
    <pivotField numFmtId="164" showAll="0"/>
  </pivotFields>
  <rowFields count="1">
    <field x="1"/>
  </rowFields>
  <rowItems count="8"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2" hier="-1"/>
  </pageFields>
  <dataFields count="1">
    <dataField name="Sum of M&amp;S $" fld="7" baseField="0" baseItem="0" numFmtId="164"/>
  </dataFields>
  <formats count="2">
    <format dxfId="6">
      <pivotArea field="2" type="button" dataOnly="0" labelOnly="1" outline="0" axis="axisPage" fieldPosition="0"/>
    </format>
    <format dxfId="5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B6:G10" firstHeaderRow="1" firstDataRow="2" firstDataCol="3"/>
  <pivotFields count="15">
    <pivotField axis="axisRow" compact="0" numFmtId="164" outline="0" showAll="0" defaultSubtotal="0">
      <items count="1">
        <item x="0"/>
      </items>
    </pivotField>
    <pivotField axis="axisRow" compact="0" numFmtId="164" outline="0" showAll="0" defaultSubtotal="0">
      <items count="2">
        <item x="0"/>
        <item x="1"/>
      </items>
    </pivotField>
    <pivotField compact="0" numFmtId="164" outline="0" showAll="0"/>
    <pivotField compact="0" numFmtId="164" outline="0" showAll="0" defaultSubtotal="0"/>
    <pivotField axis="axisRow" compact="0" numFmtId="164" outline="0" showAll="0">
      <items count="3">
        <item x="0"/>
        <item x="1"/>
        <item t="default"/>
      </items>
    </pivotField>
    <pivotField compact="0" numFmtId="164" outline="0" showAll="0"/>
    <pivotField compact="0" numFmtId="164" outline="0" showAll="0"/>
    <pivotField compact="0" outline="0" showAll="0" defaultSubtotal="0"/>
    <pivotField compact="0" numFmtId="164" outline="0" showAll="0"/>
    <pivotField compact="0" numFmtId="38" outline="0" showAll="0"/>
    <pivotField compact="0" numFmtId="38" outline="0" showAll="0"/>
    <pivotField dataField="1" compact="0" numFmtId="38" outline="0" showAll="0"/>
    <pivotField dataField="1" compact="0" numFmtId="38" outline="0" showAll="0"/>
    <pivotField dataField="1" compact="0" numFmtId="38" outline="0" showAll="0"/>
    <pivotField compact="0" numFmtId="167" outline="0" showAll="0" defaultSubtotal="0"/>
  </pivotFields>
  <rowFields count="3">
    <field x="0"/>
    <field x="1"/>
    <field x="4"/>
  </rowFields>
  <rowItems count="3">
    <i>
      <x/>
      <x/>
      <x/>
    </i>
    <i r="1">
      <x v="1"/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ravel Cost" fld="11" baseField="0" baseItem="0" numFmtId="164"/>
    <dataField name="Sum of Travel Adj" fld="12" baseField="0" baseItem="0" numFmtId="164"/>
    <dataField name="Sum of Trav Cost (US $)" fld="13" baseField="0" baseItem="0" numFmtId="38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ath@fnal.go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2:D23"/>
  <sheetViews>
    <sheetView workbookViewId="0">
      <selection activeCell="D29" sqref="D29"/>
    </sheetView>
  </sheetViews>
  <sheetFormatPr baseColWidth="10" defaultColWidth="8.83203125" defaultRowHeight="12" x14ac:dyDescent="0"/>
  <sheetData>
    <row r="2" spans="1:2">
      <c r="A2" t="s">
        <v>182</v>
      </c>
    </row>
    <row r="3" spans="1:2">
      <c r="B3" t="s">
        <v>172</v>
      </c>
    </row>
    <row r="4" spans="1:2">
      <c r="B4" t="s">
        <v>198</v>
      </c>
    </row>
    <row r="5" spans="1:2">
      <c r="B5" t="s">
        <v>199</v>
      </c>
    </row>
    <row r="6" spans="1:2">
      <c r="A6" t="s">
        <v>162</v>
      </c>
    </row>
    <row r="7" spans="1:2">
      <c r="A7" t="s">
        <v>163</v>
      </c>
    </row>
    <row r="8" spans="1:2">
      <c r="B8" t="s">
        <v>173</v>
      </c>
    </row>
    <row r="9" spans="1:2">
      <c r="A9" t="s">
        <v>164</v>
      </c>
    </row>
    <row r="10" spans="1:2">
      <c r="B10" t="s">
        <v>165</v>
      </c>
    </row>
    <row r="11" spans="1:2">
      <c r="B11" t="s">
        <v>166</v>
      </c>
    </row>
    <row r="12" spans="1:2">
      <c r="A12" t="s">
        <v>167</v>
      </c>
    </row>
    <row r="13" spans="1:2">
      <c r="B13" t="s">
        <v>168</v>
      </c>
    </row>
    <row r="14" spans="1:2">
      <c r="A14" t="s">
        <v>169</v>
      </c>
    </row>
    <row r="15" spans="1:2">
      <c r="A15" t="s">
        <v>170</v>
      </c>
    </row>
    <row r="16" spans="1:2">
      <c r="A16" t="s">
        <v>171</v>
      </c>
    </row>
    <row r="17" spans="1:4">
      <c r="A17" t="s">
        <v>190</v>
      </c>
    </row>
    <row r="18" spans="1:4">
      <c r="B18" t="s">
        <v>191</v>
      </c>
    </row>
    <row r="19" spans="1:4">
      <c r="A19" t="s">
        <v>183</v>
      </c>
    </row>
    <row r="20" spans="1:4">
      <c r="B20" t="s">
        <v>184</v>
      </c>
    </row>
    <row r="21" spans="1:4">
      <c r="B21" t="s">
        <v>185</v>
      </c>
    </row>
    <row r="23" spans="1:4">
      <c r="A23" t="s">
        <v>187</v>
      </c>
      <c r="B23" s="93" t="s">
        <v>188</v>
      </c>
      <c r="D23" t="s">
        <v>189</v>
      </c>
    </row>
  </sheetData>
  <hyperlinks>
    <hyperlink ref="B2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I37"/>
  <sheetViews>
    <sheetView topLeftCell="A20" workbookViewId="0">
      <selection activeCell="B20" sqref="B20"/>
    </sheetView>
  </sheetViews>
  <sheetFormatPr baseColWidth="10" defaultColWidth="8.83203125" defaultRowHeight="12" x14ac:dyDescent="0"/>
  <cols>
    <col min="1" max="1" width="13.1640625" customWidth="1"/>
    <col min="2" max="2" width="7.1640625" customWidth="1"/>
    <col min="3" max="3" width="8.5" customWidth="1"/>
    <col min="4" max="4" width="6.33203125" customWidth="1"/>
    <col min="5" max="5" width="6" customWidth="1"/>
    <col min="6" max="6" width="8.1640625" customWidth="1"/>
    <col min="7" max="7" width="10.1640625" customWidth="1"/>
    <col min="8" max="8" width="8.5" customWidth="1"/>
    <col min="9" max="9" width="10.5" customWidth="1"/>
    <col min="10" max="10" width="9.1640625" customWidth="1"/>
    <col min="11" max="11" width="11.6640625" customWidth="1"/>
  </cols>
  <sheetData>
    <row r="1" spans="1:2">
      <c r="A1" s="28" t="s">
        <v>13</v>
      </c>
      <c r="B1" t="s">
        <v>96</v>
      </c>
    </row>
    <row r="3" spans="1:2" ht="12" customHeight="1">
      <c r="A3" s="16" t="s">
        <v>97</v>
      </c>
    </row>
    <row r="4" spans="1:2">
      <c r="A4" s="28" t="s">
        <v>94</v>
      </c>
      <c r="B4" t="s">
        <v>108</v>
      </c>
    </row>
    <row r="5" spans="1:2">
      <c r="A5" s="17" t="s">
        <v>89</v>
      </c>
      <c r="B5" s="19">
        <v>10000</v>
      </c>
    </row>
    <row r="6" spans="1:2">
      <c r="A6" s="17" t="s">
        <v>88</v>
      </c>
      <c r="B6" s="19">
        <v>45000</v>
      </c>
    </row>
    <row r="7" spans="1:2">
      <c r="A7" s="17" t="s">
        <v>86</v>
      </c>
      <c r="B7" s="19">
        <v>40500</v>
      </c>
    </row>
    <row r="8" spans="1:2">
      <c r="A8" s="17" t="s">
        <v>87</v>
      </c>
      <c r="B8" s="19">
        <v>6000</v>
      </c>
    </row>
    <row r="9" spans="1:2">
      <c r="A9" s="17" t="s">
        <v>130</v>
      </c>
      <c r="B9" s="19">
        <v>247000</v>
      </c>
    </row>
    <row r="10" spans="1:2">
      <c r="A10" s="17" t="s">
        <v>131</v>
      </c>
      <c r="B10" s="19">
        <v>212600</v>
      </c>
    </row>
    <row r="11" spans="1:2">
      <c r="A11" s="17" t="s">
        <v>126</v>
      </c>
      <c r="B11" s="19">
        <v>3000</v>
      </c>
    </row>
    <row r="12" spans="1:2">
      <c r="A12" s="17" t="s">
        <v>95</v>
      </c>
      <c r="B12" s="19">
        <v>564100</v>
      </c>
    </row>
    <row r="19" spans="1:9">
      <c r="A19" s="16" t="s">
        <v>97</v>
      </c>
      <c r="B19" s="16" t="s">
        <v>93</v>
      </c>
    </row>
    <row r="20" spans="1:9">
      <c r="A20" s="16" t="s">
        <v>94</v>
      </c>
      <c r="B20" t="s">
        <v>89</v>
      </c>
      <c r="C20" t="s">
        <v>88</v>
      </c>
      <c r="D20" t="s">
        <v>86</v>
      </c>
      <c r="E20" t="s">
        <v>87</v>
      </c>
      <c r="F20" t="s">
        <v>126</v>
      </c>
      <c r="G20" t="s">
        <v>130</v>
      </c>
      <c r="H20" t="s">
        <v>131</v>
      </c>
      <c r="I20" t="s">
        <v>95</v>
      </c>
    </row>
    <row r="21" spans="1:9">
      <c r="A21" s="26" t="s">
        <v>15</v>
      </c>
      <c r="B21" s="27"/>
      <c r="C21" s="27"/>
      <c r="D21" s="27"/>
      <c r="E21" s="27"/>
      <c r="F21" s="27"/>
      <c r="G21" s="27">
        <v>15000</v>
      </c>
      <c r="H21" s="27"/>
      <c r="I21" s="27">
        <v>15000</v>
      </c>
    </row>
    <row r="22" spans="1:9">
      <c r="A22" s="26" t="s">
        <v>16</v>
      </c>
      <c r="B22" s="27"/>
      <c r="C22" s="27"/>
      <c r="D22" s="27"/>
      <c r="E22" s="27">
        <v>3000</v>
      </c>
      <c r="F22" s="27"/>
      <c r="G22" s="27"/>
      <c r="H22" s="27"/>
      <c r="I22" s="27">
        <v>3000</v>
      </c>
    </row>
    <row r="23" spans="1:9">
      <c r="A23" s="26" t="s">
        <v>14</v>
      </c>
      <c r="B23" s="27"/>
      <c r="C23" s="27"/>
      <c r="D23" s="27"/>
      <c r="E23" s="27"/>
      <c r="F23" s="27"/>
      <c r="G23" s="27">
        <v>60000</v>
      </c>
      <c r="H23" s="27"/>
      <c r="I23" s="27">
        <v>60000</v>
      </c>
    </row>
    <row r="24" spans="1:9">
      <c r="A24" s="26" t="s">
        <v>25</v>
      </c>
      <c r="B24" s="27">
        <v>10000</v>
      </c>
      <c r="C24" s="27">
        <v>45000</v>
      </c>
      <c r="D24" s="27"/>
      <c r="E24" s="27">
        <v>3000</v>
      </c>
      <c r="F24" s="27">
        <v>3000</v>
      </c>
      <c r="G24" s="27">
        <v>95000</v>
      </c>
      <c r="H24" s="27"/>
      <c r="I24" s="27">
        <v>156000</v>
      </c>
    </row>
    <row r="25" spans="1:9">
      <c r="A25" s="26" t="s">
        <v>24</v>
      </c>
      <c r="B25" s="27"/>
      <c r="C25" s="27"/>
      <c r="D25" s="27"/>
      <c r="E25" s="27"/>
      <c r="F25" s="27"/>
      <c r="G25" s="27"/>
      <c r="H25" s="27">
        <v>36000</v>
      </c>
      <c r="I25" s="27">
        <v>36000</v>
      </c>
    </row>
    <row r="26" spans="1:9">
      <c r="A26" s="26" t="s">
        <v>32</v>
      </c>
      <c r="B26" s="27"/>
      <c r="C26" s="27"/>
      <c r="D26" s="27"/>
      <c r="E26" s="27"/>
      <c r="F26" s="27"/>
      <c r="G26" s="27">
        <v>35000</v>
      </c>
      <c r="H26" s="27"/>
      <c r="I26" s="27">
        <v>35000</v>
      </c>
    </row>
    <row r="27" spans="1:9">
      <c r="A27" s="26" t="s">
        <v>33</v>
      </c>
      <c r="B27" s="27"/>
      <c r="C27" s="27"/>
      <c r="D27" s="27"/>
      <c r="E27" s="27"/>
      <c r="F27" s="27"/>
      <c r="G27" s="27">
        <v>10000</v>
      </c>
      <c r="H27" s="27"/>
      <c r="I27" s="27">
        <v>10000</v>
      </c>
    </row>
    <row r="28" spans="1:9">
      <c r="A28" s="26" t="s">
        <v>39</v>
      </c>
      <c r="B28" s="27"/>
      <c r="C28" s="27"/>
      <c r="D28" s="27"/>
      <c r="E28" s="27"/>
      <c r="F28" s="27"/>
      <c r="G28" s="27">
        <v>10000</v>
      </c>
      <c r="H28" s="27"/>
      <c r="I28" s="27">
        <v>10000</v>
      </c>
    </row>
    <row r="29" spans="1:9">
      <c r="A29" s="26" t="s">
        <v>41</v>
      </c>
      <c r="B29" s="27"/>
      <c r="C29" s="27"/>
      <c r="D29" s="27"/>
      <c r="E29" s="27"/>
      <c r="F29" s="27"/>
      <c r="G29" s="27">
        <v>5000</v>
      </c>
      <c r="H29" s="27"/>
      <c r="I29" s="27">
        <v>5000</v>
      </c>
    </row>
    <row r="30" spans="1:9">
      <c r="A30" s="26" t="s">
        <v>43</v>
      </c>
      <c r="B30" s="27"/>
      <c r="C30" s="27"/>
      <c r="D30" s="27">
        <v>35500</v>
      </c>
      <c r="E30" s="27"/>
      <c r="F30" s="27"/>
      <c r="G30" s="27"/>
      <c r="H30" s="27"/>
      <c r="I30" s="27">
        <v>35500</v>
      </c>
    </row>
    <row r="31" spans="1:9">
      <c r="A31" s="26" t="s">
        <v>45</v>
      </c>
      <c r="B31" s="27"/>
      <c r="C31" s="27"/>
      <c r="D31" s="27"/>
      <c r="E31" s="27"/>
      <c r="F31" s="27"/>
      <c r="G31" s="27"/>
      <c r="H31" s="27">
        <v>71600</v>
      </c>
      <c r="I31" s="27">
        <v>71600</v>
      </c>
    </row>
    <row r="32" spans="1:9">
      <c r="A32" s="26" t="s">
        <v>51</v>
      </c>
      <c r="B32" s="27"/>
      <c r="C32" s="27"/>
      <c r="D32" s="27"/>
      <c r="E32" s="27"/>
      <c r="F32" s="27"/>
      <c r="G32" s="27"/>
      <c r="H32" s="27">
        <v>3000</v>
      </c>
      <c r="I32" s="27">
        <v>3000</v>
      </c>
    </row>
    <row r="33" spans="1:9">
      <c r="A33" s="26" t="s">
        <v>60</v>
      </c>
      <c r="B33" s="27"/>
      <c r="C33" s="27"/>
      <c r="D33" s="27"/>
      <c r="E33" s="27"/>
      <c r="F33" s="27"/>
      <c r="G33" s="27">
        <v>10000</v>
      </c>
      <c r="H33" s="27"/>
      <c r="I33" s="27">
        <v>10000</v>
      </c>
    </row>
    <row r="34" spans="1:9">
      <c r="A34" s="26" t="s">
        <v>62</v>
      </c>
      <c r="B34" s="27"/>
      <c r="C34" s="27"/>
      <c r="D34" s="27"/>
      <c r="E34" s="27"/>
      <c r="F34" s="27"/>
      <c r="G34" s="27"/>
      <c r="H34" s="27">
        <v>102000</v>
      </c>
      <c r="I34" s="27">
        <v>102000</v>
      </c>
    </row>
    <row r="35" spans="1:9">
      <c r="A35" s="26" t="s">
        <v>27</v>
      </c>
      <c r="B35" s="27"/>
      <c r="C35" s="27"/>
      <c r="D35" s="27"/>
      <c r="E35" s="27"/>
      <c r="F35" s="27"/>
      <c r="G35" s="27">
        <v>7000</v>
      </c>
      <c r="H35" s="27"/>
      <c r="I35" s="27">
        <v>7000</v>
      </c>
    </row>
    <row r="36" spans="1:9">
      <c r="A36" s="26" t="s">
        <v>34</v>
      </c>
      <c r="B36" s="27"/>
      <c r="C36" s="27"/>
      <c r="D36" s="27">
        <v>5000</v>
      </c>
      <c r="E36" s="27"/>
      <c r="F36" s="27"/>
      <c r="G36" s="27"/>
      <c r="H36" s="27"/>
      <c r="I36" s="27">
        <v>5000</v>
      </c>
    </row>
    <row r="37" spans="1:9">
      <c r="A37" s="26" t="s">
        <v>95</v>
      </c>
      <c r="B37" s="27">
        <v>10000</v>
      </c>
      <c r="C37" s="27">
        <v>45000</v>
      </c>
      <c r="D37" s="27">
        <v>40500</v>
      </c>
      <c r="E37" s="27">
        <v>6000</v>
      </c>
      <c r="F37" s="27">
        <v>3000</v>
      </c>
      <c r="G37" s="27">
        <v>247000</v>
      </c>
      <c r="H37" s="27">
        <v>212600</v>
      </c>
      <c r="I37" s="27">
        <v>564100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3:J79"/>
  <sheetViews>
    <sheetView topLeftCell="A4" workbookViewId="0">
      <selection activeCell="F8" sqref="F8"/>
    </sheetView>
  </sheetViews>
  <sheetFormatPr baseColWidth="10" defaultColWidth="8.83203125" defaultRowHeight="12" x14ac:dyDescent="0"/>
  <cols>
    <col min="1" max="1" width="8.83203125" style="32"/>
    <col min="2" max="2" width="22.6640625" style="32" customWidth="1"/>
    <col min="3" max="3" width="14.6640625" style="32" customWidth="1"/>
    <col min="4" max="4" width="10.6640625" style="32" customWidth="1"/>
    <col min="5" max="5" width="18.5" style="32" customWidth="1"/>
    <col min="6" max="6" width="17.5" style="32" customWidth="1"/>
    <col min="7" max="10" width="22.6640625" style="32" customWidth="1"/>
    <col min="11" max="11" width="12.5" style="32" customWidth="1"/>
    <col min="12" max="12" width="15.83203125" style="32" customWidth="1"/>
    <col min="13" max="13" width="11.6640625" style="32" customWidth="1"/>
    <col min="14" max="14" width="21.83203125" style="32" bestFit="1" customWidth="1"/>
    <col min="15" max="16384" width="8.83203125" style="32"/>
  </cols>
  <sheetData>
    <row r="3" spans="2:10">
      <c r="B3" s="18"/>
      <c r="C3" s="18"/>
      <c r="D3" s="18"/>
      <c r="E3" s="18"/>
      <c r="F3" s="18"/>
      <c r="G3" s="18"/>
      <c r="H3" s="18"/>
      <c r="I3" s="18"/>
      <c r="J3" s="18"/>
    </row>
    <row r="4" spans="2:10">
      <c r="B4"/>
      <c r="C4"/>
      <c r="D4" s="18"/>
      <c r="E4" s="18"/>
      <c r="F4" s="18"/>
      <c r="G4" s="18"/>
      <c r="H4" s="18"/>
      <c r="I4" s="18"/>
      <c r="J4" s="18"/>
    </row>
    <row r="5" spans="2:10">
      <c r="C5" s="18"/>
      <c r="D5" s="18"/>
      <c r="E5" s="18"/>
      <c r="F5" s="18"/>
      <c r="G5" s="18"/>
      <c r="H5" s="18"/>
      <c r="I5" s="18"/>
      <c r="J5" s="18"/>
    </row>
    <row r="6" spans="2:10">
      <c r="B6" s="18"/>
      <c r="C6" s="18"/>
      <c r="D6" s="18"/>
      <c r="E6" s="43" t="s">
        <v>99</v>
      </c>
      <c r="F6" s="18"/>
      <c r="G6" s="18"/>
      <c r="H6"/>
      <c r="I6"/>
      <c r="J6"/>
    </row>
    <row r="7" spans="2:10">
      <c r="B7" s="43" t="s">
        <v>64</v>
      </c>
      <c r="C7" s="43" t="s">
        <v>80</v>
      </c>
      <c r="D7" s="43" t="s">
        <v>128</v>
      </c>
      <c r="E7" s="18" t="s">
        <v>155</v>
      </c>
      <c r="F7" s="18" t="s">
        <v>156</v>
      </c>
      <c r="G7" s="18" t="s">
        <v>121</v>
      </c>
      <c r="H7"/>
      <c r="I7"/>
      <c r="J7"/>
    </row>
    <row r="8" spans="2:10">
      <c r="B8" s="18" t="s">
        <v>147</v>
      </c>
      <c r="C8" s="18" t="s">
        <v>87</v>
      </c>
      <c r="D8" s="18" t="s">
        <v>110</v>
      </c>
      <c r="E8" s="18">
        <v>2000</v>
      </c>
      <c r="F8" s="18">
        <v>0</v>
      </c>
      <c r="G8" s="18">
        <v>2000</v>
      </c>
      <c r="H8"/>
      <c r="I8"/>
      <c r="J8"/>
    </row>
    <row r="9" spans="2:10">
      <c r="B9" s="18"/>
      <c r="C9" s="18" t="s">
        <v>149</v>
      </c>
      <c r="D9" s="18" t="s">
        <v>111</v>
      </c>
      <c r="E9" s="18">
        <v>1800</v>
      </c>
      <c r="F9" s="18">
        <v>0</v>
      </c>
      <c r="G9" s="18">
        <v>1800</v>
      </c>
      <c r="H9"/>
      <c r="I9"/>
      <c r="J9"/>
    </row>
    <row r="10" spans="2:10">
      <c r="B10" s="18" t="s">
        <v>95</v>
      </c>
      <c r="C10" s="18"/>
      <c r="D10" s="18"/>
      <c r="E10" s="18">
        <v>3800</v>
      </c>
      <c r="F10" s="18">
        <v>0</v>
      </c>
      <c r="G10" s="18">
        <v>3800</v>
      </c>
      <c r="H10"/>
      <c r="I10"/>
      <c r="J10"/>
    </row>
    <row r="11" spans="2:10">
      <c r="B11"/>
      <c r="C11"/>
      <c r="D11"/>
      <c r="E11"/>
      <c r="F11"/>
      <c r="G11"/>
      <c r="H11"/>
      <c r="I11"/>
      <c r="J11"/>
    </row>
    <row r="12" spans="2:10">
      <c r="B12"/>
      <c r="C12"/>
      <c r="D12"/>
      <c r="E12"/>
      <c r="F12"/>
      <c r="G12"/>
      <c r="H12"/>
      <c r="I12"/>
      <c r="J12"/>
    </row>
    <row r="13" spans="2:10">
      <c r="B13"/>
      <c r="C13"/>
      <c r="D13"/>
      <c r="E13"/>
      <c r="F13"/>
      <c r="G13"/>
      <c r="H13"/>
      <c r="I13"/>
      <c r="J13"/>
    </row>
    <row r="14" spans="2:10">
      <c r="B14"/>
      <c r="C14"/>
      <c r="D14"/>
      <c r="E14"/>
      <c r="F14"/>
      <c r="G14"/>
      <c r="H14"/>
      <c r="I14"/>
      <c r="J14"/>
    </row>
    <row r="15" spans="2:10">
      <c r="B15"/>
      <c r="C15"/>
      <c r="D15"/>
      <c r="E15"/>
      <c r="F15"/>
      <c r="G15"/>
      <c r="H15"/>
      <c r="I15"/>
      <c r="J15"/>
    </row>
    <row r="16" spans="2:10">
      <c r="B16"/>
      <c r="C16"/>
      <c r="D16"/>
      <c r="E16"/>
      <c r="F16"/>
      <c r="G16"/>
      <c r="H16"/>
      <c r="I16"/>
      <c r="J16"/>
    </row>
    <row r="17" spans="2:10">
      <c r="B17"/>
      <c r="C17"/>
      <c r="D17"/>
      <c r="E17"/>
      <c r="F17"/>
      <c r="G17"/>
      <c r="H17"/>
      <c r="I17"/>
      <c r="J17"/>
    </row>
    <row r="18" spans="2:10">
      <c r="B18"/>
      <c r="C18"/>
      <c r="D18"/>
      <c r="E18"/>
      <c r="F18"/>
      <c r="G18"/>
      <c r="H18"/>
      <c r="I18"/>
      <c r="J18"/>
    </row>
    <row r="19" spans="2:10">
      <c r="B19"/>
      <c r="C19"/>
      <c r="D19"/>
      <c r="E19"/>
      <c r="F19"/>
      <c r="G19"/>
      <c r="H19"/>
      <c r="I19"/>
      <c r="J19"/>
    </row>
    <row r="20" spans="2:10">
      <c r="B20"/>
      <c r="C20"/>
      <c r="D20"/>
      <c r="E20"/>
      <c r="F20"/>
      <c r="G20"/>
      <c r="H20"/>
      <c r="I20"/>
      <c r="J20"/>
    </row>
    <row r="21" spans="2:10">
      <c r="B21"/>
      <c r="C21"/>
      <c r="D21"/>
      <c r="E21"/>
      <c r="F21"/>
      <c r="G21"/>
      <c r="H21"/>
      <c r="I21"/>
      <c r="J21"/>
    </row>
    <row r="22" spans="2:10">
      <c r="B22"/>
      <c r="C22"/>
      <c r="D22"/>
      <c r="E22"/>
      <c r="F22"/>
      <c r="G22"/>
      <c r="H22"/>
      <c r="I22"/>
      <c r="J22"/>
    </row>
    <row r="23" spans="2:10">
      <c r="B23"/>
      <c r="C23"/>
      <c r="D23"/>
      <c r="E23"/>
      <c r="F23"/>
      <c r="G23"/>
      <c r="H23"/>
      <c r="I23"/>
      <c r="J23"/>
    </row>
    <row r="24" spans="2:10">
      <c r="B24"/>
      <c r="C24"/>
      <c r="D24"/>
      <c r="E24"/>
      <c r="F24"/>
      <c r="G24"/>
      <c r="H24"/>
      <c r="I24"/>
      <c r="J24"/>
    </row>
    <row r="25" spans="2:10">
      <c r="B25"/>
      <c r="C25"/>
      <c r="D25"/>
      <c r="E25"/>
      <c r="F25"/>
      <c r="G25"/>
      <c r="H25"/>
      <c r="I25"/>
      <c r="J25"/>
    </row>
    <row r="26" spans="2:10">
      <c r="B26"/>
      <c r="C26"/>
      <c r="D26"/>
      <c r="E26"/>
      <c r="F26"/>
      <c r="G26"/>
      <c r="H26"/>
      <c r="I26"/>
      <c r="J26"/>
    </row>
    <row r="27" spans="2:10">
      <c r="B27"/>
      <c r="C27"/>
      <c r="D27"/>
      <c r="E27"/>
      <c r="F27"/>
      <c r="G27"/>
      <c r="H27"/>
      <c r="I27"/>
      <c r="J27"/>
    </row>
    <row r="28" spans="2:10">
      <c r="B28"/>
      <c r="C28"/>
      <c r="D28"/>
      <c r="E28"/>
      <c r="F28"/>
      <c r="G28"/>
      <c r="H28"/>
      <c r="I28"/>
      <c r="J28"/>
    </row>
    <row r="29" spans="2:10">
      <c r="B29"/>
      <c r="C29"/>
      <c r="D29"/>
      <c r="E29"/>
      <c r="F29"/>
      <c r="G29"/>
      <c r="H29"/>
      <c r="I29"/>
      <c r="J29"/>
    </row>
    <row r="30" spans="2:10">
      <c r="B30"/>
      <c r="C30"/>
      <c r="D30"/>
      <c r="E30"/>
      <c r="F30"/>
      <c r="G30"/>
      <c r="H30"/>
      <c r="I30"/>
      <c r="J30"/>
    </row>
    <row r="31" spans="2:10">
      <c r="B31"/>
      <c r="C31"/>
      <c r="D31"/>
      <c r="E31"/>
      <c r="F31"/>
      <c r="G31"/>
      <c r="H31"/>
      <c r="I31"/>
      <c r="J31"/>
    </row>
    <row r="32" spans="2:10">
      <c r="B32"/>
      <c r="C32"/>
      <c r="D32"/>
      <c r="E32"/>
      <c r="F32"/>
      <c r="G32"/>
      <c r="H32"/>
      <c r="I32"/>
      <c r="J32"/>
    </row>
    <row r="33" spans="2:10">
      <c r="B33"/>
      <c r="C33"/>
      <c r="D33"/>
      <c r="E33"/>
      <c r="F33"/>
      <c r="G33"/>
      <c r="H33"/>
      <c r="I33"/>
      <c r="J33"/>
    </row>
    <row r="34" spans="2:10">
      <c r="B34"/>
      <c r="C34"/>
      <c r="D34"/>
      <c r="E34"/>
      <c r="F34"/>
      <c r="G34"/>
      <c r="H34"/>
      <c r="I34"/>
      <c r="J34"/>
    </row>
    <row r="35" spans="2:10">
      <c r="B35"/>
      <c r="C35"/>
      <c r="D35"/>
      <c r="E35"/>
      <c r="F35"/>
      <c r="G35"/>
      <c r="H35"/>
      <c r="I35"/>
      <c r="J35"/>
    </row>
    <row r="36" spans="2:10">
      <c r="B36"/>
      <c r="C36"/>
      <c r="D36"/>
      <c r="E36"/>
      <c r="F36"/>
      <c r="G36"/>
      <c r="H36"/>
      <c r="I36"/>
      <c r="J36"/>
    </row>
    <row r="37" spans="2:10">
      <c r="B37"/>
      <c r="C37"/>
      <c r="D37"/>
      <c r="E37"/>
      <c r="F37"/>
      <c r="G37"/>
      <c r="H37"/>
      <c r="I37"/>
      <c r="J37"/>
    </row>
    <row r="38" spans="2:10">
      <c r="B38"/>
      <c r="C38"/>
      <c r="D38"/>
      <c r="E38"/>
      <c r="F38"/>
      <c r="G38"/>
      <c r="H38"/>
      <c r="I38"/>
      <c r="J38"/>
    </row>
    <row r="39" spans="2:10">
      <c r="B39"/>
      <c r="C39"/>
      <c r="D39"/>
      <c r="E39"/>
      <c r="F39"/>
      <c r="G39"/>
      <c r="H39"/>
      <c r="I39"/>
      <c r="J39"/>
    </row>
    <row r="40" spans="2:10">
      <c r="B40"/>
      <c r="C40"/>
      <c r="D40"/>
      <c r="E40"/>
      <c r="F40"/>
      <c r="G40"/>
      <c r="H40"/>
      <c r="I40"/>
      <c r="J40"/>
    </row>
    <row r="41" spans="2:10">
      <c r="B41"/>
      <c r="C41"/>
      <c r="D41"/>
      <c r="E41"/>
      <c r="F41"/>
      <c r="G41"/>
      <c r="H41"/>
      <c r="I41"/>
      <c r="J41"/>
    </row>
    <row r="42" spans="2:10">
      <c r="B42"/>
      <c r="C42"/>
      <c r="D42"/>
      <c r="E42"/>
      <c r="F42"/>
      <c r="G42"/>
      <c r="H42"/>
      <c r="I42"/>
      <c r="J42"/>
    </row>
    <row r="43" spans="2:10">
      <c r="B43"/>
      <c r="C43"/>
      <c r="D43"/>
      <c r="E43"/>
      <c r="F43"/>
      <c r="G43"/>
      <c r="H43"/>
      <c r="I43"/>
      <c r="J43"/>
    </row>
    <row r="44" spans="2:10">
      <c r="B44"/>
      <c r="C44"/>
      <c r="D44"/>
      <c r="E44"/>
      <c r="F44"/>
      <c r="G44"/>
      <c r="H44"/>
      <c r="I44"/>
      <c r="J44"/>
    </row>
    <row r="45" spans="2:10">
      <c r="B45"/>
      <c r="C45"/>
      <c r="D45"/>
      <c r="E45"/>
      <c r="F45"/>
      <c r="G45"/>
      <c r="H45"/>
      <c r="I45"/>
      <c r="J45"/>
    </row>
    <row r="46" spans="2:10">
      <c r="B46"/>
      <c r="C46"/>
      <c r="D46"/>
      <c r="E46"/>
      <c r="F46"/>
      <c r="G46"/>
      <c r="H46"/>
      <c r="I46"/>
      <c r="J46"/>
    </row>
    <row r="47" spans="2:10">
      <c r="B47"/>
      <c r="C47"/>
      <c r="D47"/>
      <c r="E47"/>
      <c r="F47"/>
      <c r="G47"/>
      <c r="H47"/>
      <c r="I47"/>
      <c r="J47"/>
    </row>
    <row r="48" spans="2:10">
      <c r="B48"/>
      <c r="C48"/>
      <c r="D48"/>
      <c r="E48"/>
      <c r="F48"/>
      <c r="G48"/>
      <c r="H48"/>
      <c r="I48"/>
      <c r="J48"/>
    </row>
    <row r="49" spans="2:10">
      <c r="B49"/>
      <c r="C49"/>
      <c r="D49"/>
      <c r="E49"/>
      <c r="F49"/>
      <c r="G49"/>
      <c r="H49"/>
      <c r="I49"/>
      <c r="J49"/>
    </row>
    <row r="50" spans="2:10">
      <c r="B50"/>
      <c r="C50"/>
      <c r="D50"/>
      <c r="E50"/>
      <c r="F50"/>
      <c r="G50"/>
      <c r="H50"/>
      <c r="I50"/>
      <c r="J50"/>
    </row>
    <row r="51" spans="2:10">
      <c r="B51"/>
      <c r="C51"/>
      <c r="D51"/>
      <c r="E51"/>
      <c r="F51"/>
      <c r="G51"/>
      <c r="H51"/>
      <c r="I51"/>
      <c r="J51"/>
    </row>
    <row r="52" spans="2:10">
      <c r="B52"/>
      <c r="C52"/>
      <c r="D52"/>
      <c r="E52"/>
      <c r="F52"/>
      <c r="G52"/>
      <c r="H52"/>
      <c r="I52"/>
      <c r="J52"/>
    </row>
    <row r="53" spans="2:10">
      <c r="B53"/>
      <c r="C53"/>
      <c r="D53"/>
      <c r="E53"/>
      <c r="F53"/>
      <c r="G53"/>
      <c r="H53"/>
      <c r="I53"/>
      <c r="J53"/>
    </row>
    <row r="54" spans="2:10">
      <c r="B54"/>
      <c r="C54"/>
      <c r="D54"/>
      <c r="E54"/>
      <c r="F54"/>
      <c r="G54"/>
      <c r="H54"/>
      <c r="I54"/>
      <c r="J54"/>
    </row>
    <row r="55" spans="2:10">
      <c r="B55"/>
      <c r="C55"/>
      <c r="D55"/>
      <c r="E55"/>
      <c r="F55"/>
      <c r="G55"/>
      <c r="H55"/>
      <c r="I55"/>
      <c r="J55"/>
    </row>
    <row r="56" spans="2:10">
      <c r="B56"/>
      <c r="C56"/>
      <c r="D56"/>
      <c r="E56"/>
      <c r="F56"/>
      <c r="G56"/>
      <c r="H56"/>
      <c r="I56"/>
      <c r="J56"/>
    </row>
    <row r="57" spans="2:10">
      <c r="B57"/>
      <c r="C57"/>
      <c r="D57"/>
      <c r="E57"/>
      <c r="F57"/>
      <c r="G57"/>
      <c r="H57"/>
      <c r="I57"/>
      <c r="J57"/>
    </row>
    <row r="58" spans="2:10">
      <c r="B58"/>
      <c r="C58"/>
      <c r="D58"/>
      <c r="E58"/>
      <c r="F58"/>
      <c r="G58"/>
      <c r="H58"/>
      <c r="I58"/>
      <c r="J58"/>
    </row>
    <row r="59" spans="2:10">
      <c r="B59"/>
      <c r="C59"/>
      <c r="D59"/>
      <c r="E59"/>
      <c r="F59"/>
      <c r="G59"/>
      <c r="H59"/>
      <c r="I59"/>
      <c r="J59"/>
    </row>
    <row r="60" spans="2:10">
      <c r="B60"/>
      <c r="C60"/>
      <c r="D60"/>
      <c r="E60"/>
      <c r="F60"/>
      <c r="G60"/>
      <c r="H60"/>
      <c r="I60"/>
      <c r="J60"/>
    </row>
    <row r="61" spans="2:10">
      <c r="B61" s="18"/>
      <c r="C61" s="18"/>
    </row>
    <row r="62" spans="2:10">
      <c r="B62" s="18"/>
      <c r="C62" s="18"/>
    </row>
    <row r="63" spans="2:10">
      <c r="B63" s="18"/>
      <c r="C63" s="18"/>
    </row>
    <row r="64" spans="2:10">
      <c r="B64" s="18"/>
      <c r="C64" s="18"/>
    </row>
    <row r="65" spans="2:3">
      <c r="B65" s="18"/>
      <c r="C65" s="18"/>
    </row>
    <row r="66" spans="2:3">
      <c r="B66" s="18"/>
      <c r="C66" s="18"/>
    </row>
    <row r="67" spans="2:3">
      <c r="B67" s="18"/>
      <c r="C67" s="18"/>
    </row>
    <row r="68" spans="2:3">
      <c r="B68" s="18"/>
      <c r="C68" s="18"/>
    </row>
    <row r="69" spans="2:3">
      <c r="B69" s="18"/>
      <c r="C69" s="18"/>
    </row>
    <row r="70" spans="2:3">
      <c r="B70" s="18"/>
      <c r="C70" s="18"/>
    </row>
    <row r="71" spans="2:3">
      <c r="B71" s="18"/>
      <c r="C71" s="18"/>
    </row>
    <row r="72" spans="2:3">
      <c r="B72" s="18"/>
      <c r="C72" s="18"/>
    </row>
    <row r="73" spans="2:3">
      <c r="B73" s="18"/>
      <c r="C73" s="18"/>
    </row>
    <row r="74" spans="2:3">
      <c r="B74" s="18"/>
      <c r="C74" s="18"/>
    </row>
    <row r="75" spans="2:3">
      <c r="B75" s="18"/>
      <c r="C75" s="18"/>
    </row>
    <row r="76" spans="2:3">
      <c r="B76" s="18"/>
      <c r="C76" s="18"/>
    </row>
    <row r="77" spans="2:3">
      <c r="B77" s="18"/>
      <c r="C77" s="18"/>
    </row>
    <row r="78" spans="2:3">
      <c r="B78" s="18"/>
      <c r="C78" s="18"/>
    </row>
    <row r="79" spans="2:3">
      <c r="B79" s="18"/>
      <c r="C79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B2:H52"/>
  <sheetViews>
    <sheetView workbookViewId="0">
      <selection activeCell="H5" sqref="H5"/>
    </sheetView>
  </sheetViews>
  <sheetFormatPr baseColWidth="10" defaultColWidth="8.83203125" defaultRowHeight="12" x14ac:dyDescent="0"/>
  <cols>
    <col min="6" max="6" width="13.33203125" bestFit="1" customWidth="1"/>
  </cols>
  <sheetData>
    <row r="2" spans="2:8">
      <c r="B2" s="1" t="s">
        <v>0</v>
      </c>
      <c r="D2" s="2" t="s">
        <v>13</v>
      </c>
      <c r="F2" s="2" t="s">
        <v>64</v>
      </c>
      <c r="H2" s="53" t="s">
        <v>128</v>
      </c>
    </row>
    <row r="3" spans="2:8">
      <c r="B3" t="s">
        <v>10</v>
      </c>
      <c r="D3" s="3" t="s">
        <v>14</v>
      </c>
      <c r="F3" t="s">
        <v>65</v>
      </c>
      <c r="H3" s="51" t="s">
        <v>110</v>
      </c>
    </row>
    <row r="4" spans="2:8">
      <c r="B4" t="s">
        <v>7</v>
      </c>
      <c r="D4" t="s">
        <v>15</v>
      </c>
      <c r="F4" t="s">
        <v>66</v>
      </c>
      <c r="H4" s="51" t="s">
        <v>111</v>
      </c>
    </row>
    <row r="5" spans="2:8">
      <c r="B5" t="s">
        <v>8</v>
      </c>
      <c r="D5" t="s">
        <v>16</v>
      </c>
      <c r="F5" t="s">
        <v>67</v>
      </c>
      <c r="H5" s="51" t="s">
        <v>127</v>
      </c>
    </row>
    <row r="6" spans="2:8">
      <c r="B6" t="s">
        <v>6</v>
      </c>
      <c r="D6" t="s">
        <v>17</v>
      </c>
      <c r="F6" t="s">
        <v>68</v>
      </c>
      <c r="H6" s="51"/>
    </row>
    <row r="7" spans="2:8">
      <c r="B7" t="s">
        <v>4</v>
      </c>
      <c r="D7" t="s">
        <v>18</v>
      </c>
      <c r="F7" t="s">
        <v>69</v>
      </c>
      <c r="H7" s="53" t="s">
        <v>154</v>
      </c>
    </row>
    <row r="8" spans="2:8">
      <c r="B8" t="s">
        <v>1</v>
      </c>
      <c r="D8" s="4" t="s">
        <v>19</v>
      </c>
      <c r="F8" t="s">
        <v>70</v>
      </c>
      <c r="H8" s="51" t="s">
        <v>106</v>
      </c>
    </row>
    <row r="9" spans="2:8">
      <c r="B9" t="s">
        <v>2</v>
      </c>
      <c r="D9" t="s">
        <v>20</v>
      </c>
      <c r="F9" t="s">
        <v>71</v>
      </c>
      <c r="H9" s="51" t="s">
        <v>113</v>
      </c>
    </row>
    <row r="10" spans="2:8">
      <c r="B10" t="s">
        <v>5</v>
      </c>
      <c r="D10" s="4" t="s">
        <v>21</v>
      </c>
      <c r="F10" t="s">
        <v>72</v>
      </c>
      <c r="H10" s="51" t="s">
        <v>112</v>
      </c>
    </row>
    <row r="11" spans="2:8">
      <c r="B11" t="s">
        <v>3</v>
      </c>
      <c r="D11" t="s">
        <v>22</v>
      </c>
      <c r="F11" t="s">
        <v>146</v>
      </c>
      <c r="H11" s="51" t="s">
        <v>151</v>
      </c>
    </row>
    <row r="12" spans="2:8">
      <c r="B12" t="s">
        <v>9</v>
      </c>
      <c r="D12" t="s">
        <v>23</v>
      </c>
      <c r="F12" t="s">
        <v>147</v>
      </c>
      <c r="H12" s="51" t="s">
        <v>153</v>
      </c>
    </row>
    <row r="13" spans="2:8">
      <c r="B13" t="s">
        <v>12</v>
      </c>
      <c r="D13" t="s">
        <v>24</v>
      </c>
      <c r="H13" s="51" t="s">
        <v>98</v>
      </c>
    </row>
    <row r="14" spans="2:8">
      <c r="B14" t="s">
        <v>11</v>
      </c>
      <c r="D14" t="s">
        <v>25</v>
      </c>
    </row>
    <row r="15" spans="2:8">
      <c r="D15" t="s">
        <v>26</v>
      </c>
    </row>
    <row r="16" spans="2:8">
      <c r="D16" t="s">
        <v>27</v>
      </c>
      <c r="F16" s="2" t="s">
        <v>83</v>
      </c>
    </row>
    <row r="17" spans="4:6">
      <c r="D17" t="s">
        <v>28</v>
      </c>
      <c r="F17" s="51" t="s">
        <v>129</v>
      </c>
    </row>
    <row r="18" spans="4:6">
      <c r="D18" t="s">
        <v>29</v>
      </c>
      <c r="F18" s="51" t="s">
        <v>130</v>
      </c>
    </row>
    <row r="19" spans="4:6">
      <c r="D19" t="s">
        <v>30</v>
      </c>
      <c r="F19" s="51" t="s">
        <v>84</v>
      </c>
    </row>
    <row r="20" spans="4:6">
      <c r="D20" s="4" t="s">
        <v>31</v>
      </c>
      <c r="F20" s="51" t="s">
        <v>90</v>
      </c>
    </row>
    <row r="21" spans="4:6">
      <c r="D21" t="s">
        <v>32</v>
      </c>
      <c r="F21" s="51" t="s">
        <v>89</v>
      </c>
    </row>
    <row r="22" spans="4:6">
      <c r="D22" t="s">
        <v>33</v>
      </c>
      <c r="F22" s="51" t="s">
        <v>88</v>
      </c>
    </row>
    <row r="23" spans="4:6">
      <c r="D23" t="s">
        <v>34</v>
      </c>
      <c r="F23" s="51" t="s">
        <v>126</v>
      </c>
    </row>
    <row r="24" spans="4:6">
      <c r="D24" t="s">
        <v>35</v>
      </c>
      <c r="F24" s="51" t="s">
        <v>86</v>
      </c>
    </row>
    <row r="25" spans="4:6">
      <c r="D25" t="s">
        <v>36</v>
      </c>
      <c r="F25" s="51" t="s">
        <v>87</v>
      </c>
    </row>
    <row r="26" spans="4:6">
      <c r="D26" t="s">
        <v>37</v>
      </c>
      <c r="F26" s="51" t="s">
        <v>131</v>
      </c>
    </row>
    <row r="27" spans="4:6">
      <c r="D27" t="s">
        <v>38</v>
      </c>
      <c r="F27" t="s">
        <v>85</v>
      </c>
    </row>
    <row r="28" spans="4:6">
      <c r="D28" t="s">
        <v>39</v>
      </c>
      <c r="F28" s="51" t="s">
        <v>148</v>
      </c>
    </row>
    <row r="29" spans="4:6">
      <c r="D29" t="s">
        <v>40</v>
      </c>
      <c r="F29" s="51" t="s">
        <v>149</v>
      </c>
    </row>
    <row r="30" spans="4:6">
      <c r="D30" t="s">
        <v>41</v>
      </c>
      <c r="F30" s="51" t="s">
        <v>150</v>
      </c>
    </row>
    <row r="31" spans="4:6">
      <c r="D31" t="s">
        <v>42</v>
      </c>
    </row>
    <row r="32" spans="4:6">
      <c r="D32" t="s">
        <v>43</v>
      </c>
    </row>
    <row r="33" spans="4:4">
      <c r="D33" t="s">
        <v>44</v>
      </c>
    </row>
    <row r="34" spans="4:4">
      <c r="D34" t="s">
        <v>45</v>
      </c>
    </row>
    <row r="35" spans="4:4">
      <c r="D35" t="s">
        <v>46</v>
      </c>
    </row>
    <row r="36" spans="4:4">
      <c r="D36" s="4" t="s">
        <v>47</v>
      </c>
    </row>
    <row r="37" spans="4:4">
      <c r="D37" t="s">
        <v>48</v>
      </c>
    </row>
    <row r="38" spans="4:4">
      <c r="D38" t="s">
        <v>49</v>
      </c>
    </row>
    <row r="39" spans="4:4">
      <c r="D39" t="s">
        <v>50</v>
      </c>
    </row>
    <row r="40" spans="4:4">
      <c r="D40" t="s">
        <v>51</v>
      </c>
    </row>
    <row r="41" spans="4:4">
      <c r="D41" t="s">
        <v>52</v>
      </c>
    </row>
    <row r="42" spans="4:4">
      <c r="D42" t="s">
        <v>53</v>
      </c>
    </row>
    <row r="43" spans="4:4">
      <c r="D43" t="s">
        <v>54</v>
      </c>
    </row>
    <row r="44" spans="4:4">
      <c r="D44" t="s">
        <v>55</v>
      </c>
    </row>
    <row r="45" spans="4:4">
      <c r="D45" t="s">
        <v>56</v>
      </c>
    </row>
    <row r="46" spans="4:4">
      <c r="D46" t="s">
        <v>57</v>
      </c>
    </row>
    <row r="47" spans="4:4">
      <c r="D47" t="s">
        <v>58</v>
      </c>
    </row>
    <row r="48" spans="4:4">
      <c r="D48" t="s">
        <v>59</v>
      </c>
    </row>
    <row r="49" spans="4:4">
      <c r="D49" t="s">
        <v>60</v>
      </c>
    </row>
    <row r="50" spans="4:4">
      <c r="D50" s="4" t="s">
        <v>61</v>
      </c>
    </row>
    <row r="51" spans="4:4">
      <c r="D51" t="s">
        <v>62</v>
      </c>
    </row>
    <row r="52" spans="4:4">
      <c r="D52" t="s">
        <v>63</v>
      </c>
    </row>
  </sheetData>
  <sortState ref="B3:B12">
    <sortCondition ref="B3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P8"/>
  <sheetViews>
    <sheetView zoomScale="90" zoomScaleNormal="90" zoomScalePageLayoutView="90" workbookViewId="0">
      <selection activeCell="J6" sqref="J6:J8"/>
    </sheetView>
  </sheetViews>
  <sheetFormatPr baseColWidth="10" defaultColWidth="8.83203125" defaultRowHeight="12" x14ac:dyDescent="0"/>
  <cols>
    <col min="1" max="1" width="13.5" bestFit="1" customWidth="1"/>
    <col min="2" max="2" width="10.5" bestFit="1" customWidth="1"/>
    <col min="3" max="3" width="24" bestFit="1" customWidth="1"/>
    <col min="4" max="4" width="14.5" bestFit="1" customWidth="1"/>
    <col min="5" max="5" width="11.5" customWidth="1"/>
    <col min="6" max="6" width="14.5" customWidth="1"/>
    <col min="7" max="7" width="16.33203125" customWidth="1"/>
    <col min="8" max="8" width="9.1640625" style="30" customWidth="1"/>
    <col min="9" max="9" width="10.1640625" style="78" bestFit="1" customWidth="1"/>
    <col min="10" max="10" width="13.5" style="7" bestFit="1" customWidth="1"/>
    <col min="11" max="11" width="12.33203125" style="7" customWidth="1"/>
    <col min="12" max="12" width="13.1640625" style="7" bestFit="1" customWidth="1"/>
    <col min="13" max="13" width="13.1640625" style="98" customWidth="1"/>
    <col min="14" max="14" width="35.33203125" customWidth="1"/>
    <col min="15" max="15" width="53.83203125" customWidth="1"/>
    <col min="16" max="16" width="11.6640625" bestFit="1" customWidth="1"/>
    <col min="17" max="17" width="12.5" customWidth="1"/>
  </cols>
  <sheetData>
    <row r="1" spans="1:16" ht="24">
      <c r="A1" s="8" t="s">
        <v>64</v>
      </c>
      <c r="B1" s="8" t="s">
        <v>80</v>
      </c>
      <c r="C1" s="8" t="s">
        <v>73</v>
      </c>
      <c r="D1" s="8" t="s">
        <v>13</v>
      </c>
      <c r="E1" s="8" t="s">
        <v>109</v>
      </c>
      <c r="F1" s="23" t="s">
        <v>104</v>
      </c>
      <c r="G1" s="9" t="s">
        <v>0</v>
      </c>
      <c r="H1" s="36" t="s">
        <v>81</v>
      </c>
      <c r="I1" s="75" t="s">
        <v>82</v>
      </c>
      <c r="J1" s="10" t="s">
        <v>92</v>
      </c>
      <c r="K1" s="10" t="s">
        <v>115</v>
      </c>
      <c r="L1" s="38" t="s">
        <v>116</v>
      </c>
      <c r="M1" s="94" t="s">
        <v>192</v>
      </c>
      <c r="N1" s="5" t="s">
        <v>79</v>
      </c>
      <c r="O1" s="72">
        <f>Summary!P1</f>
        <v>0.9</v>
      </c>
      <c r="P1" s="20" t="str">
        <f>Summary!Q1</f>
        <v>CHF/US $</v>
      </c>
    </row>
    <row r="2" spans="1:16" s="33" customFormat="1">
      <c r="A2" s="47" t="s">
        <v>147</v>
      </c>
      <c r="B2" s="33" t="s">
        <v>87</v>
      </c>
      <c r="C2" s="35" t="s">
        <v>193</v>
      </c>
      <c r="D2" s="33" t="s">
        <v>16</v>
      </c>
      <c r="E2" s="33" t="s">
        <v>110</v>
      </c>
      <c r="F2" s="25" t="s">
        <v>106</v>
      </c>
      <c r="G2" s="47" t="s">
        <v>11</v>
      </c>
      <c r="H2" s="83">
        <v>11.26</v>
      </c>
      <c r="I2" s="84">
        <v>0.25</v>
      </c>
      <c r="J2" s="24">
        <f>I2*2000*H2</f>
        <v>5630</v>
      </c>
      <c r="K2" s="81">
        <f t="shared" ref="K2:K3" si="0">IF(D2="CERN TA",J2*(1-$O$1)/$O$1,0)</f>
        <v>0</v>
      </c>
      <c r="L2" s="81">
        <f t="shared" ref="L2:L3" si="1">SUM(J2:K2)</f>
        <v>5630</v>
      </c>
      <c r="M2" s="96">
        <v>2014</v>
      </c>
      <c r="N2" s="33" t="s">
        <v>138</v>
      </c>
    </row>
    <row r="3" spans="1:16" s="33" customFormat="1">
      <c r="A3" s="47" t="s">
        <v>147</v>
      </c>
      <c r="B3" s="33" t="s">
        <v>149</v>
      </c>
      <c r="C3" s="35" t="s">
        <v>194</v>
      </c>
      <c r="D3" s="33" t="s">
        <v>20</v>
      </c>
      <c r="E3" s="33" t="s">
        <v>111</v>
      </c>
      <c r="F3" s="25" t="s">
        <v>106</v>
      </c>
      <c r="G3" s="47" t="s">
        <v>6</v>
      </c>
      <c r="H3" s="83">
        <v>136.61000000000001</v>
      </c>
      <c r="I3" s="84">
        <v>8.6999999999999994E-2</v>
      </c>
      <c r="J3" s="24">
        <f>I3*2000*H3+0.86</f>
        <v>23771.000000000004</v>
      </c>
      <c r="K3" s="81">
        <f t="shared" si="0"/>
        <v>0</v>
      </c>
      <c r="L3" s="81">
        <f t="shared" si="1"/>
        <v>23771.000000000004</v>
      </c>
      <c r="M3" s="96">
        <v>2014</v>
      </c>
      <c r="N3" s="33" t="s">
        <v>139</v>
      </c>
      <c r="O3" s="33" t="s">
        <v>140</v>
      </c>
    </row>
    <row r="4" spans="1:16" s="33" customFormat="1" ht="14" customHeight="1">
      <c r="A4" s="47" t="s">
        <v>147</v>
      </c>
      <c r="B4" s="33" t="s">
        <v>150</v>
      </c>
      <c r="C4" s="34" t="s">
        <v>195</v>
      </c>
      <c r="D4" s="33" t="s">
        <v>33</v>
      </c>
      <c r="E4" s="33" t="s">
        <v>110</v>
      </c>
      <c r="F4" s="25" t="s">
        <v>106</v>
      </c>
      <c r="G4" s="47" t="s">
        <v>9</v>
      </c>
      <c r="H4" s="37">
        <v>47.55</v>
      </c>
      <c r="I4" s="76">
        <v>0.1666</v>
      </c>
      <c r="J4" s="24">
        <f>I4*2000*H4+0.34</f>
        <v>15843.999999999998</v>
      </c>
      <c r="K4" s="81">
        <f t="shared" ref="K4" si="2">IF(D4="CERN TA",J4*(1-$O$1)/$O$1,0)</f>
        <v>0</v>
      </c>
      <c r="L4" s="81">
        <f t="shared" ref="L4" si="3">SUM(J4:K4)</f>
        <v>15843.999999999998</v>
      </c>
      <c r="M4" s="96">
        <v>2015</v>
      </c>
      <c r="N4" s="33" t="s">
        <v>142</v>
      </c>
      <c r="O4" s="85"/>
    </row>
    <row r="5" spans="1:16" s="20" customFormat="1" ht="14" customHeight="1">
      <c r="C5" s="60"/>
      <c r="H5" s="61"/>
      <c r="I5" s="77"/>
      <c r="J5" s="57"/>
      <c r="K5" s="57"/>
      <c r="L5" s="57"/>
      <c r="M5" s="97"/>
      <c r="O5" s="62"/>
    </row>
    <row r="6" spans="1:16">
      <c r="G6" s="20"/>
      <c r="I6" s="78" t="s">
        <v>108</v>
      </c>
      <c r="J6" s="7">
        <f>SUM(J2:J4)</f>
        <v>45245</v>
      </c>
      <c r="K6" s="7">
        <f>SUM(K2:K4)</f>
        <v>0</v>
      </c>
      <c r="L6" s="7">
        <f>SUM(L2:L4)</f>
        <v>45245</v>
      </c>
      <c r="N6" s="7"/>
      <c r="O6" s="62"/>
    </row>
    <row r="7" spans="1:16">
      <c r="I7" s="78" t="s">
        <v>200</v>
      </c>
      <c r="J7" s="7">
        <f>SUMIF($M$2:$M$4,"=2014",J$2:J$4)</f>
        <v>29401.000000000004</v>
      </c>
      <c r="K7" s="7">
        <f t="shared" ref="K7:L7" si="4">SUMIF($M$2:$M$4,"=2014",K$2:K$4)</f>
        <v>0</v>
      </c>
      <c r="L7" s="7">
        <f t="shared" si="4"/>
        <v>29401.000000000004</v>
      </c>
    </row>
    <row r="8" spans="1:16">
      <c r="I8" s="78" t="s">
        <v>201</v>
      </c>
      <c r="J8" s="7">
        <f>SUMIF($M$2:$M$4,"=2015",J$2:J$4)</f>
        <v>15843.999999999998</v>
      </c>
      <c r="K8" s="7">
        <f t="shared" ref="K8:L8" si="5">SUMIF($M$2:$M$4,"=2015",K$2:K$4)</f>
        <v>0</v>
      </c>
      <c r="L8" s="7">
        <f t="shared" si="5"/>
        <v>15843.999999999998</v>
      </c>
    </row>
  </sheetData>
  <autoFilter ref="B1:J4"/>
  <sortState ref="A2:P69">
    <sortCondition ref="A2:A69"/>
    <sortCondition ref="B2:B69"/>
    <sortCondition ref="D2:D69"/>
  </sortState>
  <dataValidations count="6">
    <dataValidation type="list" allowBlank="1" showInputMessage="1" showErrorMessage="1" sqref="D2:D5">
      <formula1>Institution</formula1>
    </dataValidation>
    <dataValidation type="list" allowBlank="1" showInputMessage="1" showErrorMessage="1" sqref="G2:G6">
      <formula1>Position</formula1>
    </dataValidation>
    <dataValidation type="list" allowBlank="1" showInputMessage="1" showErrorMessage="1" sqref="A2:A5">
      <formula1>Subsystem</formula1>
    </dataValidation>
    <dataValidation type="list" allowBlank="1" showInputMessage="1" showErrorMessage="1" sqref="B2:B5">
      <formula1>UpgRDSub</formula1>
    </dataValidation>
    <dataValidation type="list" allowBlank="1" showInputMessage="1" showErrorMessage="1" sqref="E2:E4">
      <formula1>Funding</formula1>
    </dataValidation>
    <dataValidation type="list" allowBlank="1" showInputMessage="1" showErrorMessage="1" sqref="F2:F4">
      <formula1>UnivFNAL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P8"/>
  <sheetViews>
    <sheetView workbookViewId="0">
      <selection activeCell="E45" sqref="E44:E45"/>
    </sheetView>
  </sheetViews>
  <sheetFormatPr baseColWidth="10" defaultColWidth="8.83203125" defaultRowHeight="12" x14ac:dyDescent="0"/>
  <cols>
    <col min="1" max="1" width="13" style="13" bestFit="1" customWidth="1"/>
    <col min="2" max="2" width="10.6640625" style="13" customWidth="1"/>
    <col min="3" max="3" width="14.5" style="13" bestFit="1" customWidth="1"/>
    <col min="4" max="4" width="9.5" style="13" customWidth="1"/>
    <col min="5" max="5" width="18.5" style="13" bestFit="1" customWidth="1"/>
    <col min="6" max="7" width="14.5" style="13" customWidth="1"/>
    <col min="8" max="8" width="13.33203125" style="14" bestFit="1" customWidth="1"/>
    <col min="9" max="9" width="13.33203125" style="102" customWidth="1"/>
    <col min="10" max="10" width="43.1640625" style="13" bestFit="1" customWidth="1"/>
    <col min="11" max="11" width="31.33203125" style="13" customWidth="1"/>
    <col min="12" max="12" width="60.5" style="13" customWidth="1"/>
    <col min="13" max="13" width="16.33203125" style="13" customWidth="1"/>
    <col min="14" max="14" width="10.1640625" style="13" bestFit="1" customWidth="1"/>
    <col min="15" max="16384" width="8.83203125" style="13"/>
  </cols>
  <sheetData>
    <row r="1" spans="1:16">
      <c r="A1" s="5" t="s">
        <v>64</v>
      </c>
      <c r="B1" s="5" t="s">
        <v>80</v>
      </c>
      <c r="C1" s="5" t="s">
        <v>13</v>
      </c>
      <c r="D1" s="5" t="s">
        <v>109</v>
      </c>
      <c r="E1" s="23" t="s">
        <v>104</v>
      </c>
      <c r="F1" s="23" t="s">
        <v>102</v>
      </c>
      <c r="G1" s="23" t="s">
        <v>117</v>
      </c>
      <c r="H1" s="6" t="s">
        <v>78</v>
      </c>
      <c r="I1" s="99" t="s">
        <v>192</v>
      </c>
      <c r="J1" s="5" t="s">
        <v>79</v>
      </c>
      <c r="K1" s="15" t="s">
        <v>91</v>
      </c>
      <c r="O1" s="20">
        <f>Summary!P1</f>
        <v>0.9</v>
      </c>
      <c r="P1" s="20" t="str">
        <f>Summary!Q1</f>
        <v>CHF/US $</v>
      </c>
    </row>
    <row r="2" spans="1:16" s="33" customFormat="1">
      <c r="A2" s="33" t="s">
        <v>147</v>
      </c>
      <c r="B2" s="33" t="s">
        <v>87</v>
      </c>
      <c r="C2" s="33" t="s">
        <v>25</v>
      </c>
      <c r="D2" s="33" t="s">
        <v>110</v>
      </c>
      <c r="E2" s="71" t="s">
        <v>112</v>
      </c>
      <c r="F2" s="24">
        <v>3000</v>
      </c>
      <c r="G2" s="81">
        <f>IF(C2="CERN TA",F2*(1-$O$1)/$O$1,0)</f>
        <v>0</v>
      </c>
      <c r="H2" s="82">
        <f>SUM(F2:G2)</f>
        <v>3000</v>
      </c>
      <c r="I2" s="100">
        <v>2014</v>
      </c>
      <c r="J2" s="49" t="s">
        <v>160</v>
      </c>
      <c r="K2" s="33" t="s">
        <v>135</v>
      </c>
    </row>
    <row r="3" spans="1:16" s="33" customFormat="1">
      <c r="A3" s="33" t="s">
        <v>147</v>
      </c>
      <c r="B3" s="33" t="s">
        <v>149</v>
      </c>
      <c r="C3" s="33" t="s">
        <v>20</v>
      </c>
      <c r="D3" s="33" t="s">
        <v>111</v>
      </c>
      <c r="E3" s="33" t="s">
        <v>106</v>
      </c>
      <c r="F3" s="24">
        <f>8750</f>
        <v>8750</v>
      </c>
      <c r="G3" s="81">
        <f t="shared" ref="G3" si="0">IF(C3="CERN TA",F3*(1-$O$1)/$O$1,0)</f>
        <v>0</v>
      </c>
      <c r="H3" s="82">
        <f t="shared" ref="H3" si="1">SUM(F3:G3)</f>
        <v>8750</v>
      </c>
      <c r="I3" s="100">
        <v>2014</v>
      </c>
      <c r="J3" s="49" t="s">
        <v>161</v>
      </c>
      <c r="K3" s="33" t="s">
        <v>136</v>
      </c>
    </row>
    <row r="4" spans="1:16" s="33" customFormat="1" ht="13" customHeight="1">
      <c r="A4" s="33" t="s">
        <v>147</v>
      </c>
      <c r="B4" s="33" t="s">
        <v>150</v>
      </c>
      <c r="C4" s="33" t="s">
        <v>27</v>
      </c>
      <c r="D4" s="33" t="s">
        <v>110</v>
      </c>
      <c r="E4" s="71" t="s">
        <v>106</v>
      </c>
      <c r="F4" s="24">
        <v>5000</v>
      </c>
      <c r="G4" s="81">
        <f t="shared" ref="G4" si="2">IF(C4="CERN TA",F4*(1-$O$1)/$O$1,0)</f>
        <v>0</v>
      </c>
      <c r="H4" s="82">
        <f>SUM(F4:G4)</f>
        <v>5000</v>
      </c>
      <c r="I4" s="100">
        <v>2015</v>
      </c>
      <c r="J4" s="49" t="s">
        <v>143</v>
      </c>
      <c r="K4" s="33" t="s">
        <v>141</v>
      </c>
    </row>
    <row r="5" spans="1:16" s="20" customFormat="1" ht="13" customHeight="1">
      <c r="F5" s="29"/>
      <c r="G5" s="57"/>
      <c r="H5" s="58"/>
      <c r="I5" s="101"/>
      <c r="J5" s="59"/>
    </row>
    <row r="6" spans="1:16">
      <c r="E6" s="78" t="s">
        <v>108</v>
      </c>
      <c r="F6" s="7">
        <f>SUM(F2:F4)</f>
        <v>16750</v>
      </c>
      <c r="G6" s="14">
        <f>SUM(G2:G5)</f>
        <v>0</v>
      </c>
      <c r="H6" s="14">
        <f>SUM(H2:H5)</f>
        <v>16750</v>
      </c>
      <c r="K6" s="14"/>
    </row>
    <row r="7" spans="1:16">
      <c r="E7" s="78" t="s">
        <v>200</v>
      </c>
      <c r="F7" s="7">
        <f>SUMIF($I$2:$I$4,"=2014",F$2:F$4)</f>
        <v>11750</v>
      </c>
      <c r="G7" s="7">
        <f t="shared" ref="G7:H7" si="3">SUMIF($I$2:$I$4,"=2014",G$2:G$4)</f>
        <v>0</v>
      </c>
      <c r="H7" s="7">
        <f t="shared" si="3"/>
        <v>11750</v>
      </c>
    </row>
    <row r="8" spans="1:16">
      <c r="E8" s="78" t="s">
        <v>201</v>
      </c>
      <c r="F8" s="7">
        <f>SUMIF($I$2:$I$4,"=2015",F$2:F$4)</f>
        <v>5000</v>
      </c>
      <c r="G8" s="7">
        <f t="shared" ref="G8:H8" si="4">SUMIF($I$2:$I$4,"=2015",G$2:G$4)</f>
        <v>0</v>
      </c>
      <c r="H8" s="7">
        <f t="shared" si="4"/>
        <v>5000</v>
      </c>
    </row>
  </sheetData>
  <autoFilter ref="A1:E6"/>
  <dataValidations count="4">
    <dataValidation type="list" allowBlank="1" showInputMessage="1" showErrorMessage="1" sqref="E4 E2">
      <formula1>UnivFNAL</formula1>
    </dataValidation>
    <dataValidation type="list" allowBlank="1" showInputMessage="1" showErrorMessage="1" sqref="C2:C5">
      <formula1>Institution</formula1>
    </dataValidation>
    <dataValidation type="list" allowBlank="1" showInputMessage="1" showErrorMessage="1" sqref="A2:A5">
      <formula1>Subsystem</formula1>
    </dataValidation>
    <dataValidation type="list" allowBlank="1" showInputMessage="1" showErrorMessage="1" sqref="B2:B5">
      <formula1>UpgRDSub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S11"/>
  <sheetViews>
    <sheetView workbookViewId="0">
      <selection activeCell="K5" sqref="K5:L7"/>
    </sheetView>
  </sheetViews>
  <sheetFormatPr baseColWidth="10" defaultColWidth="8.83203125" defaultRowHeight="12" x14ac:dyDescent="0"/>
  <cols>
    <col min="1" max="1" width="13" style="13" bestFit="1" customWidth="1"/>
    <col min="2" max="2" width="10.6640625" style="13" customWidth="1"/>
    <col min="3" max="3" width="17.5" style="13" customWidth="1"/>
    <col min="4" max="4" width="13.6640625" style="13" customWidth="1"/>
    <col min="5" max="5" width="9.5" style="66" customWidth="1"/>
    <col min="6" max="6" width="10" style="13" customWidth="1"/>
    <col min="7" max="7" width="12" style="13" bestFit="1" customWidth="1"/>
    <col min="8" max="8" width="12" style="13" customWidth="1"/>
    <col min="9" max="9" width="11.1640625" style="13" bestFit="1" customWidth="1"/>
    <col min="10" max="10" width="9.6640625" style="41" bestFit="1" customWidth="1"/>
    <col min="11" max="11" width="9.83203125" style="41" customWidth="1"/>
    <col min="12" max="12" width="12" style="41" bestFit="1" customWidth="1"/>
    <col min="13" max="13" width="12" style="41" customWidth="1"/>
    <col min="14" max="14" width="12.33203125" style="41" customWidth="1"/>
    <col min="15" max="15" width="12.33203125" style="102" customWidth="1"/>
    <col min="16" max="16" width="24.6640625" style="13" customWidth="1"/>
    <col min="17" max="17" width="10.6640625" style="13" bestFit="1" customWidth="1"/>
    <col min="18" max="18" width="14.5" style="13" bestFit="1" customWidth="1"/>
    <col min="19" max="19" width="10.6640625" style="13" bestFit="1" customWidth="1"/>
    <col min="20" max="16384" width="8.83203125" style="13"/>
  </cols>
  <sheetData>
    <row r="1" spans="1:19" ht="24">
      <c r="A1" s="5" t="s">
        <v>64</v>
      </c>
      <c r="B1" s="5" t="s">
        <v>80</v>
      </c>
      <c r="C1" s="5" t="s">
        <v>73</v>
      </c>
      <c r="D1" s="5" t="s">
        <v>13</v>
      </c>
      <c r="E1" s="11" t="s">
        <v>128</v>
      </c>
      <c r="F1" s="23" t="s">
        <v>104</v>
      </c>
      <c r="G1" s="5" t="s">
        <v>0</v>
      </c>
      <c r="H1" s="5" t="s">
        <v>175</v>
      </c>
      <c r="I1" s="5" t="s">
        <v>74</v>
      </c>
      <c r="J1" s="39" t="s">
        <v>75</v>
      </c>
      <c r="K1" s="39" t="s">
        <v>76</v>
      </c>
      <c r="L1" s="39" t="s">
        <v>118</v>
      </c>
      <c r="M1" s="39" t="s">
        <v>119</v>
      </c>
      <c r="N1" s="42" t="s">
        <v>120</v>
      </c>
      <c r="O1" s="107" t="s">
        <v>192</v>
      </c>
      <c r="P1" s="5" t="s">
        <v>77</v>
      </c>
      <c r="Q1" s="5"/>
      <c r="R1" s="72">
        <f>Summary!P1</f>
        <v>0.9</v>
      </c>
      <c r="S1" s="20" t="str">
        <f>Summary!Q1</f>
        <v>CHF/US $</v>
      </c>
    </row>
    <row r="2" spans="1:19" s="33" customFormat="1">
      <c r="A2" s="33" t="s">
        <v>147</v>
      </c>
      <c r="B2" s="33" t="s">
        <v>87</v>
      </c>
      <c r="C2" s="33" t="s">
        <v>107</v>
      </c>
      <c r="D2" s="33" t="s">
        <v>16</v>
      </c>
      <c r="E2" s="33" t="s">
        <v>110</v>
      </c>
      <c r="F2" s="33" t="s">
        <v>106</v>
      </c>
      <c r="G2" s="33" t="s">
        <v>11</v>
      </c>
      <c r="H2" s="33" t="s">
        <v>16</v>
      </c>
      <c r="I2" s="33" t="s">
        <v>105</v>
      </c>
      <c r="J2" s="80">
        <v>1000</v>
      </c>
      <c r="K2" s="80">
        <v>2</v>
      </c>
      <c r="L2" s="79">
        <f t="shared" ref="L2:L3" si="0">K2*J2</f>
        <v>2000</v>
      </c>
      <c r="M2" s="87">
        <f>IF(D2="CERN TA",L2*(1-$R$1)/$R$1,0)</f>
        <v>0</v>
      </c>
      <c r="N2" s="87">
        <f>SUM(L2:M2)</f>
        <v>2000</v>
      </c>
      <c r="O2" s="108">
        <v>2014</v>
      </c>
      <c r="P2" s="33" t="s">
        <v>144</v>
      </c>
    </row>
    <row r="3" spans="1:19" s="33" customFormat="1">
      <c r="A3" s="33" t="s">
        <v>147</v>
      </c>
      <c r="B3" s="33" t="s">
        <v>149</v>
      </c>
      <c r="C3" s="33" t="s">
        <v>196</v>
      </c>
      <c r="D3" s="33" t="s">
        <v>20</v>
      </c>
      <c r="E3" s="86" t="s">
        <v>111</v>
      </c>
      <c r="F3" s="33" t="s">
        <v>106</v>
      </c>
      <c r="G3" s="33" t="s">
        <v>11</v>
      </c>
      <c r="H3" s="33" t="s">
        <v>20</v>
      </c>
      <c r="I3" s="33" t="s">
        <v>105</v>
      </c>
      <c r="J3" s="80">
        <v>1800</v>
      </c>
      <c r="K3" s="80">
        <v>1</v>
      </c>
      <c r="L3" s="79">
        <f t="shared" si="0"/>
        <v>1800</v>
      </c>
      <c r="M3" s="87">
        <f>IF(D3="CERN TA",L3*(1-$R$1)/$R$1,0)</f>
        <v>0</v>
      </c>
      <c r="N3" s="87">
        <f t="shared" ref="N3" si="1">SUM(L3:M3)</f>
        <v>1800</v>
      </c>
      <c r="O3" s="108">
        <v>2015</v>
      </c>
      <c r="P3" s="33" t="s">
        <v>145</v>
      </c>
    </row>
    <row r="4" spans="1:19" s="20" customFormat="1">
      <c r="J4" s="56"/>
      <c r="K4" s="56"/>
      <c r="L4" s="55"/>
      <c r="M4" s="55"/>
      <c r="N4" s="55"/>
      <c r="O4" s="109"/>
    </row>
    <row r="5" spans="1:19">
      <c r="E5" s="13"/>
      <c r="K5" s="78" t="s">
        <v>108</v>
      </c>
      <c r="L5" s="7">
        <f>SUM(L1:L3)</f>
        <v>3800</v>
      </c>
      <c r="M5" s="41">
        <f>SUM(M2:M3)</f>
        <v>0</v>
      </c>
      <c r="N5" s="41">
        <f>SUM(N2:N3)</f>
        <v>3800</v>
      </c>
    </row>
    <row r="6" spans="1:19">
      <c r="E6" s="13"/>
      <c r="K6" s="78" t="s">
        <v>200</v>
      </c>
      <c r="L6" s="7">
        <f>SUMIF($O$2:$O$4,"=2014",L$2:L$4)</f>
        <v>2000</v>
      </c>
      <c r="M6" s="7">
        <f t="shared" ref="M6:N6" si="2">SUMIF($O$2:$O$4,"=2014",M$2:M$4)</f>
        <v>0</v>
      </c>
      <c r="N6" s="7">
        <f t="shared" si="2"/>
        <v>2000</v>
      </c>
    </row>
    <row r="7" spans="1:19">
      <c r="E7" s="13"/>
      <c r="K7" s="78" t="s">
        <v>201</v>
      </c>
      <c r="L7" s="7">
        <f>SUMIF($O$2:$O$4,"=2015",L$2:L$4)</f>
        <v>1800</v>
      </c>
      <c r="M7" s="7">
        <f t="shared" ref="M7:N7" si="3">SUMIF($O$2:$O$4,"=2015",M$2:M$4)</f>
        <v>0</v>
      </c>
      <c r="N7" s="7">
        <f t="shared" si="3"/>
        <v>1800</v>
      </c>
    </row>
    <row r="8" spans="1:19">
      <c r="E8" s="13"/>
    </row>
    <row r="9" spans="1:19">
      <c r="E9" s="13"/>
    </row>
    <row r="10" spans="1:19">
      <c r="E10" s="13"/>
    </row>
    <row r="11" spans="1:19">
      <c r="E11" s="13"/>
    </row>
  </sheetData>
  <autoFilter ref="A1:P11"/>
  <dataValidations count="5">
    <dataValidation type="list" allowBlank="1" showInputMessage="1" showErrorMessage="1" sqref="E1:E1048576">
      <formula1>Funding</formula1>
    </dataValidation>
    <dataValidation type="list" allowBlank="1" showInputMessage="1" showErrorMessage="1" sqref="B2:B3">
      <formula1>UpgRDSub</formula1>
    </dataValidation>
    <dataValidation type="list" allowBlank="1" showInputMessage="1" showErrorMessage="1" sqref="A2:A4">
      <formula1>Subsystem</formula1>
    </dataValidation>
    <dataValidation type="list" allowBlank="1" showInputMessage="1" showErrorMessage="1" sqref="D2:D19 H2:H22">
      <formula1>Institution</formula1>
    </dataValidation>
    <dataValidation type="list" allowBlank="1" showInputMessage="1" showErrorMessage="1" sqref="G2:G24 H23:H24">
      <formula1>Position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E1" workbookViewId="0">
      <selection activeCell="L13" sqref="L13"/>
    </sheetView>
  </sheetViews>
  <sheetFormatPr baseColWidth="10" defaultColWidth="8.83203125" defaultRowHeight="12" x14ac:dyDescent="0"/>
  <cols>
    <col min="1" max="1" width="12.5" bestFit="1" customWidth="1"/>
    <col min="2" max="3" width="10.6640625" customWidth="1"/>
    <col min="4" max="4" width="21.5" bestFit="1" customWidth="1"/>
    <col min="5" max="5" width="15" bestFit="1" customWidth="1"/>
    <col min="6" max="7" width="15" customWidth="1"/>
    <col min="8" max="8" width="12" customWidth="1"/>
    <col min="9" max="9" width="12.5" customWidth="1"/>
    <col min="10" max="10" width="13.1640625" style="7" customWidth="1"/>
    <col min="11" max="11" width="9.5" style="92" bestFit="1" customWidth="1"/>
    <col min="12" max="14" width="11.1640625" customWidth="1"/>
    <col min="15" max="15" width="11.1640625" style="98" customWidth="1"/>
    <col min="17" max="17" width="24.83203125" customWidth="1"/>
  </cols>
  <sheetData>
    <row r="1" spans="1:23" ht="24">
      <c r="A1" s="5" t="s">
        <v>64</v>
      </c>
      <c r="B1" s="5" t="s">
        <v>80</v>
      </c>
      <c r="C1" s="5" t="s">
        <v>174</v>
      </c>
      <c r="D1" s="5" t="s">
        <v>73</v>
      </c>
      <c r="E1" s="5" t="s">
        <v>13</v>
      </c>
      <c r="F1" s="5" t="s">
        <v>128</v>
      </c>
      <c r="G1" s="5" t="s">
        <v>104</v>
      </c>
      <c r="H1" s="5" t="s">
        <v>0</v>
      </c>
      <c r="I1" s="5" t="s">
        <v>175</v>
      </c>
      <c r="J1" s="89" t="s">
        <v>176</v>
      </c>
      <c r="K1" s="11" t="s">
        <v>177</v>
      </c>
      <c r="L1" s="90" t="s">
        <v>178</v>
      </c>
      <c r="M1" s="90" t="s">
        <v>179</v>
      </c>
      <c r="N1" s="90" t="s">
        <v>180</v>
      </c>
      <c r="O1" s="107" t="s">
        <v>192</v>
      </c>
      <c r="P1" s="5" t="s">
        <v>202</v>
      </c>
      <c r="Q1" s="5"/>
      <c r="R1" s="72">
        <f>Summary!P1</f>
        <v>0.9</v>
      </c>
      <c r="S1" s="72" t="str">
        <f>Summary!Q1</f>
        <v>CHF/US $</v>
      </c>
    </row>
    <row r="2" spans="1:23">
      <c r="A2" t="s">
        <v>146</v>
      </c>
      <c r="B2" t="s">
        <v>130</v>
      </c>
      <c r="C2" t="s">
        <v>181</v>
      </c>
      <c r="D2" t="s">
        <v>197</v>
      </c>
      <c r="E2" t="s">
        <v>33</v>
      </c>
      <c r="F2" t="s">
        <v>110</v>
      </c>
      <c r="G2" t="s">
        <v>106</v>
      </c>
      <c r="H2" t="s">
        <v>2</v>
      </c>
      <c r="I2" t="s">
        <v>14</v>
      </c>
      <c r="J2" s="12">
        <v>1500</v>
      </c>
      <c r="K2" s="12">
        <v>1</v>
      </c>
      <c r="L2" s="7">
        <f t="shared" ref="L2" si="0">J2*K2</f>
        <v>1500</v>
      </c>
      <c r="M2" s="91">
        <f t="shared" ref="M2" si="1">IF(I2="CERN TA",L2*(1-$R$1)/$R$1,0)</f>
        <v>166.66666666666663</v>
      </c>
      <c r="N2" s="7">
        <f t="shared" ref="N2" si="2">SUM(L2:M2)</f>
        <v>1666.6666666666665</v>
      </c>
      <c r="O2" s="98">
        <v>2014</v>
      </c>
    </row>
    <row r="3" spans="1:23">
      <c r="D3" s="13"/>
      <c r="J3" s="12"/>
      <c r="K3" s="12"/>
      <c r="L3" s="7"/>
      <c r="M3" s="91"/>
      <c r="N3" s="7"/>
    </row>
    <row r="4" spans="1:23">
      <c r="J4" s="12"/>
      <c r="K4" s="78" t="s">
        <v>108</v>
      </c>
      <c r="L4" s="7">
        <f>SUM(L2:L3)</f>
        <v>1500</v>
      </c>
      <c r="M4" s="7">
        <f t="shared" ref="M4:N4" si="3">SUM(M2:M3)</f>
        <v>166.66666666666663</v>
      </c>
      <c r="N4" s="7">
        <f t="shared" si="3"/>
        <v>1666.6666666666665</v>
      </c>
    </row>
    <row r="5" spans="1:23">
      <c r="J5" s="12"/>
      <c r="K5" s="78" t="s">
        <v>200</v>
      </c>
      <c r="L5" s="7">
        <f>SUMIF($O$2:$O$4,"=2014",L$2:L$4)</f>
        <v>1500</v>
      </c>
      <c r="M5" s="7">
        <f t="shared" ref="M5:N5" si="4">SUMIF($O$2:$O$4,"=2014",M$2:M$4)</f>
        <v>166.66666666666663</v>
      </c>
      <c r="N5" s="7">
        <f t="shared" si="4"/>
        <v>1666.6666666666665</v>
      </c>
      <c r="W5" s="92"/>
    </row>
    <row r="6" spans="1:23">
      <c r="J6" s="12"/>
      <c r="K6" s="78" t="s">
        <v>201</v>
      </c>
      <c r="L6" s="7">
        <f>SUMIF($O$2:$O$4,"=2015",L$2:L$4)</f>
        <v>0</v>
      </c>
      <c r="M6" s="7">
        <f t="shared" ref="M6:N6" si="5">SUMIF($O$2:$O$4,"=2015",M$2:M$4)</f>
        <v>0</v>
      </c>
      <c r="N6" s="7">
        <f t="shared" si="5"/>
        <v>0</v>
      </c>
      <c r="W6" s="92"/>
    </row>
    <row r="7" spans="1:23">
      <c r="J7" s="12"/>
      <c r="K7" s="12"/>
      <c r="L7" s="7"/>
      <c r="M7" s="7"/>
      <c r="N7" s="7"/>
    </row>
    <row r="8" spans="1:23">
      <c r="J8" s="12"/>
      <c r="K8" s="12"/>
      <c r="L8" s="7"/>
      <c r="M8" s="7"/>
      <c r="N8" s="7"/>
    </row>
    <row r="9" spans="1:23">
      <c r="J9" s="12"/>
      <c r="K9" s="12"/>
      <c r="L9" s="7"/>
      <c r="M9" s="7"/>
      <c r="N9" s="7"/>
    </row>
    <row r="10" spans="1:23">
      <c r="J10" s="12"/>
      <c r="K10" s="12"/>
      <c r="L10" s="7"/>
      <c r="M10" s="7"/>
      <c r="N10" s="7"/>
    </row>
    <row r="11" spans="1:23">
      <c r="J11" s="12"/>
      <c r="K11" s="12"/>
      <c r="L11" s="7"/>
      <c r="M11" s="7"/>
      <c r="N11" s="7"/>
    </row>
    <row r="12" spans="1:23">
      <c r="J12" s="12"/>
      <c r="K12" s="12"/>
      <c r="L12" s="7"/>
      <c r="M12" s="7"/>
      <c r="N12" s="7"/>
    </row>
    <row r="13" spans="1:23">
      <c r="J13" s="12"/>
      <c r="K13" s="12"/>
      <c r="L13" s="7"/>
      <c r="M13" s="7"/>
      <c r="N13" s="7"/>
    </row>
    <row r="14" spans="1:23">
      <c r="J14" s="12"/>
      <c r="K14" s="12"/>
      <c r="L14" s="7"/>
      <c r="M14" s="7"/>
      <c r="N14" s="7"/>
    </row>
    <row r="15" spans="1:23">
      <c r="J15" s="12"/>
      <c r="K15" s="12"/>
      <c r="L15" s="7"/>
      <c r="M15" s="7"/>
      <c r="N15" s="7"/>
    </row>
    <row r="16" spans="1:23">
      <c r="J16" s="12"/>
      <c r="K16" s="12"/>
      <c r="L16" s="7"/>
      <c r="M16" s="7"/>
      <c r="N16" s="7"/>
    </row>
    <row r="17" spans="10:14">
      <c r="J17" s="12"/>
      <c r="K17" s="12"/>
      <c r="L17" s="7"/>
      <c r="M17" s="7"/>
      <c r="N17" s="7"/>
    </row>
    <row r="18" spans="10:14">
      <c r="J18" s="12"/>
      <c r="K18" s="12"/>
      <c r="L18" s="7"/>
      <c r="M18" s="7"/>
      <c r="N18" s="7"/>
    </row>
    <row r="19" spans="10:14">
      <c r="J19" s="12"/>
      <c r="K19" s="12"/>
      <c r="L19" s="7"/>
      <c r="M19" s="7"/>
      <c r="N19" s="7"/>
    </row>
    <row r="20" spans="10:14">
      <c r="J20" s="12"/>
      <c r="K20" s="12"/>
      <c r="L20" s="7"/>
      <c r="M20" s="7"/>
      <c r="N20" s="7"/>
    </row>
    <row r="21" spans="10:14">
      <c r="J21" s="12"/>
      <c r="K21" s="12"/>
      <c r="L21" s="7"/>
      <c r="M21" s="7"/>
      <c r="N21" s="7"/>
    </row>
  </sheetData>
  <dataValidations count="6">
    <dataValidation type="list" allowBlank="1" showInputMessage="1" showErrorMessage="1" sqref="B1:B1048576">
      <formula1>UpgRDSub</formula1>
    </dataValidation>
    <dataValidation type="list" allowBlank="1" showInputMessage="1" showErrorMessage="1" sqref="F1:F1048576">
      <formula1>Funding</formula1>
    </dataValidation>
    <dataValidation type="list" allowBlank="1" showInputMessage="1" showErrorMessage="1" sqref="G1:G1048576">
      <formula1>UnivFNAL</formula1>
    </dataValidation>
    <dataValidation type="list" allowBlank="1" showInputMessage="1" showErrorMessage="1" sqref="I2:I21 E2:E21">
      <formula1>Institution</formula1>
    </dataValidation>
    <dataValidation type="list" allowBlank="1" showInputMessage="1" showErrorMessage="1" sqref="H2:H21">
      <formula1>Position</formula1>
    </dataValidation>
    <dataValidation type="list" allowBlank="1" showInputMessage="1" showErrorMessage="1" sqref="A2:A21">
      <formula1>Subsystem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1" enableFormatConditionsCalculation="0"/>
  <dimension ref="A1:F7"/>
  <sheetViews>
    <sheetView workbookViewId="0">
      <selection activeCell="D7" sqref="D7:F7"/>
    </sheetView>
  </sheetViews>
  <sheetFormatPr baseColWidth="10" defaultColWidth="8.83203125" defaultRowHeight="12" x14ac:dyDescent="0"/>
  <cols>
    <col min="1" max="1" width="12.5" bestFit="1" customWidth="1"/>
    <col min="4" max="4" width="12.33203125" bestFit="1" customWidth="1"/>
    <col min="6" max="6" width="10.6640625" bestFit="1" customWidth="1"/>
  </cols>
  <sheetData>
    <row r="1" spans="1:6">
      <c r="A1" s="67" t="s">
        <v>64</v>
      </c>
      <c r="B1" s="67" t="s">
        <v>80</v>
      </c>
      <c r="C1" s="67" t="s">
        <v>103</v>
      </c>
      <c r="D1" s="67" t="s">
        <v>122</v>
      </c>
      <c r="E1" s="88" t="s">
        <v>123</v>
      </c>
      <c r="F1" s="88" t="s">
        <v>124</v>
      </c>
    </row>
    <row r="2" spans="1:6">
      <c r="A2" t="s">
        <v>147</v>
      </c>
      <c r="B2" s="68"/>
      <c r="C2" s="68" t="s">
        <v>101</v>
      </c>
      <c r="D2" s="69">
        <f>Labor!J6</f>
        <v>45245</v>
      </c>
      <c r="E2" s="69">
        <f>Labor!K6</f>
        <v>0</v>
      </c>
      <c r="F2" s="69">
        <f>Labor!L6</f>
        <v>45245</v>
      </c>
    </row>
    <row r="3" spans="1:6">
      <c r="A3" t="s">
        <v>147</v>
      </c>
      <c r="B3" s="68"/>
      <c r="C3" s="68" t="s">
        <v>102</v>
      </c>
      <c r="D3" s="69">
        <f>'M&amp;S'!F6</f>
        <v>16750</v>
      </c>
      <c r="E3" s="69">
        <f>'M&amp;S'!G6</f>
        <v>0</v>
      </c>
      <c r="F3" s="69">
        <f>'M&amp;S'!H6</f>
        <v>16750</v>
      </c>
    </row>
    <row r="4" spans="1:6">
      <c r="A4" t="s">
        <v>147</v>
      </c>
      <c r="B4" s="68"/>
      <c r="C4" s="68" t="s">
        <v>100</v>
      </c>
      <c r="D4" s="70">
        <f>Travel!L5</f>
        <v>3800</v>
      </c>
      <c r="E4" s="70">
        <f>Travel!M5</f>
        <v>0</v>
      </c>
      <c r="F4" s="70">
        <f>Travel!N5</f>
        <v>3800</v>
      </c>
    </row>
    <row r="5" spans="1:6">
      <c r="A5" t="s">
        <v>147</v>
      </c>
      <c r="B5" s="68"/>
      <c r="C5" s="68" t="s">
        <v>186</v>
      </c>
      <c r="D5" s="70">
        <f>COLA!L4</f>
        <v>1500</v>
      </c>
      <c r="E5" s="70">
        <f>COLA!M4</f>
        <v>166.66666666666663</v>
      </c>
      <c r="F5" s="70">
        <f>COLA!N4</f>
        <v>1666.6666666666665</v>
      </c>
    </row>
    <row r="6" spans="1:6">
      <c r="A6" s="68"/>
      <c r="B6" s="68"/>
      <c r="C6" s="68"/>
      <c r="D6" s="68"/>
    </row>
    <row r="7" spans="1:6">
      <c r="A7" s="68"/>
      <c r="B7" s="68"/>
      <c r="C7" s="68" t="s">
        <v>108</v>
      </c>
      <c r="D7" s="69">
        <f>SUM(D2:D6)</f>
        <v>67295</v>
      </c>
      <c r="E7" s="69">
        <f t="shared" ref="E7:F7" si="0">SUM(E2:E6)</f>
        <v>166.66666666666663</v>
      </c>
      <c r="F7" s="69">
        <f t="shared" si="0"/>
        <v>67461.666666666672</v>
      </c>
    </row>
  </sheetData>
  <dataValidations count="1">
    <dataValidation type="list" allowBlank="1" showInputMessage="1" showErrorMessage="1" sqref="A2:A5">
      <formula1>Subsystem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Q130"/>
  <sheetViews>
    <sheetView tabSelected="1" topLeftCell="C1" workbookViewId="0">
      <selection activeCell="F21" sqref="F21"/>
    </sheetView>
  </sheetViews>
  <sheetFormatPr baseColWidth="10" defaultColWidth="8.83203125" defaultRowHeight="14" x14ac:dyDescent="0"/>
  <cols>
    <col min="1" max="1" width="15.5" style="21" customWidth="1"/>
    <col min="2" max="2" width="10.5" style="21" customWidth="1"/>
    <col min="3" max="3" width="11.6640625" style="21" bestFit="1" customWidth="1"/>
    <col min="4" max="4" width="8.83203125" style="21"/>
    <col min="5" max="7" width="12.5" style="21" customWidth="1"/>
    <col min="8" max="8" width="8.83203125" style="21"/>
    <col min="9" max="9" width="11.5" style="21" customWidth="1"/>
    <col min="10" max="10" width="18" style="21" customWidth="1"/>
    <col min="11" max="11" width="12.1640625" style="21" customWidth="1"/>
    <col min="12" max="14" width="9.6640625" style="21" customWidth="1"/>
    <col min="15" max="15" width="11.6640625" style="21" customWidth="1"/>
    <col min="16" max="16" width="12.33203125" style="21" customWidth="1"/>
    <col min="17" max="17" width="17.33203125" style="21" customWidth="1"/>
    <col min="18" max="18" width="24.5" style="21" customWidth="1"/>
    <col min="19" max="19" width="23.33203125" style="21" customWidth="1"/>
    <col min="20" max="20" width="17.33203125" style="21" customWidth="1"/>
    <col min="21" max="21" width="10.83203125" style="21" bestFit="1" customWidth="1"/>
    <col min="22" max="22" width="10.33203125" style="21" bestFit="1" customWidth="1"/>
    <col min="23" max="23" width="5.1640625" style="21" customWidth="1"/>
    <col min="24" max="24" width="13.5" style="21" bestFit="1" customWidth="1"/>
    <col min="25" max="25" width="10.5" style="21" bestFit="1" customWidth="1"/>
    <col min="26" max="26" width="6" style="21" customWidth="1"/>
    <col min="27" max="27" width="13.6640625" style="21" bestFit="1" customWidth="1"/>
    <col min="28" max="28" width="11.5" style="21" bestFit="1" customWidth="1"/>
    <col min="29" max="29" width="6" style="21" customWidth="1"/>
    <col min="30" max="30" width="14.6640625" style="21" bestFit="1" customWidth="1"/>
    <col min="31" max="31" width="8.5" style="21" customWidth="1"/>
    <col min="32" max="32" width="6" style="21" customWidth="1"/>
    <col min="33" max="33" width="6.6640625" style="21" customWidth="1"/>
    <col min="34" max="34" width="11.6640625" style="21" bestFit="1" customWidth="1"/>
    <col min="35" max="35" width="8.1640625" style="21" customWidth="1"/>
    <col min="36" max="36" width="5.1640625" style="21" customWidth="1"/>
    <col min="37" max="37" width="6.6640625" style="21" customWidth="1"/>
    <col min="38" max="38" width="11.33203125" style="21" bestFit="1" customWidth="1"/>
    <col min="39" max="39" width="9.5" style="21" bestFit="1" customWidth="1"/>
    <col min="40" max="40" width="7" style="21" customWidth="1"/>
    <col min="41" max="41" width="8" style="21" customWidth="1"/>
    <col min="42" max="42" width="12.6640625" style="21" bestFit="1" customWidth="1"/>
    <col min="43" max="43" width="11.6640625" style="21" bestFit="1" customWidth="1"/>
    <col min="44" max="16384" width="8.83203125" style="21"/>
  </cols>
  <sheetData>
    <row r="1" spans="1:18">
      <c r="A1" s="64" t="s">
        <v>64</v>
      </c>
      <c r="B1" s="22" t="s">
        <v>80</v>
      </c>
      <c r="C1" s="22" t="s">
        <v>13</v>
      </c>
      <c r="D1" s="22" t="s">
        <v>109</v>
      </c>
      <c r="E1" s="22" t="s">
        <v>122</v>
      </c>
      <c r="F1" s="22" t="s">
        <v>123</v>
      </c>
      <c r="G1" s="22" t="s">
        <v>124</v>
      </c>
      <c r="H1" s="22" t="s">
        <v>103</v>
      </c>
      <c r="J1"/>
      <c r="K1"/>
      <c r="P1" s="74">
        <v>0.9</v>
      </c>
      <c r="Q1" s="44" t="s">
        <v>114</v>
      </c>
    </row>
    <row r="2" spans="1:18">
      <c r="A2" s="41" t="s">
        <v>147</v>
      </c>
      <c r="B2" s="41" t="s">
        <v>87</v>
      </c>
      <c r="C2" s="41" t="s">
        <v>16</v>
      </c>
      <c r="D2" s="18" t="s">
        <v>110</v>
      </c>
      <c r="E2" s="18">
        <v>2000</v>
      </c>
      <c r="F2" s="18">
        <v>0</v>
      </c>
      <c r="G2" s="40">
        <f t="shared" ref="G2:G3" si="0">SUM(E2:F2)</f>
        <v>2000</v>
      </c>
      <c r="H2" s="45" t="s">
        <v>100</v>
      </c>
      <c r="J2" s="43" t="s">
        <v>109</v>
      </c>
      <c r="K2" s="18" t="s">
        <v>96</v>
      </c>
    </row>
    <row r="3" spans="1:18">
      <c r="A3" s="41" t="s">
        <v>147</v>
      </c>
      <c r="B3" s="41" t="s">
        <v>149</v>
      </c>
      <c r="C3" s="41" t="s">
        <v>20</v>
      </c>
      <c r="D3" s="18" t="s">
        <v>111</v>
      </c>
      <c r="E3" s="18">
        <v>1800</v>
      </c>
      <c r="F3" s="18">
        <v>0</v>
      </c>
      <c r="G3" s="40">
        <f t="shared" si="0"/>
        <v>1800</v>
      </c>
      <c r="H3" s="45" t="s">
        <v>100</v>
      </c>
      <c r="J3" s="43" t="s">
        <v>64</v>
      </c>
      <c r="K3" s="18" t="s">
        <v>96</v>
      </c>
    </row>
    <row r="4" spans="1:18">
      <c r="A4" s="65" t="s">
        <v>147</v>
      </c>
      <c r="B4" s="33" t="s">
        <v>87</v>
      </c>
      <c r="C4" s="33" t="s">
        <v>16</v>
      </c>
      <c r="D4" s="33" t="s">
        <v>110</v>
      </c>
      <c r="E4" s="48">
        <v>5630</v>
      </c>
      <c r="F4" s="63">
        <v>0</v>
      </c>
      <c r="G4" s="40">
        <f t="shared" ref="G4:G6" si="1">SUM(E4:F4)</f>
        <v>5630</v>
      </c>
      <c r="H4" s="73" t="s">
        <v>101</v>
      </c>
      <c r="J4"/>
      <c r="K4"/>
      <c r="L4"/>
      <c r="M4"/>
      <c r="N4"/>
      <c r="O4"/>
      <c r="P4" s="18"/>
      <c r="Q4" s="18"/>
      <c r="R4" s="18"/>
    </row>
    <row r="5" spans="1:18">
      <c r="A5" s="65" t="s">
        <v>147</v>
      </c>
      <c r="B5" s="33" t="s">
        <v>150</v>
      </c>
      <c r="C5" s="33" t="s">
        <v>33</v>
      </c>
      <c r="D5" s="33" t="s">
        <v>110</v>
      </c>
      <c r="E5" s="48">
        <v>15843.999999999998</v>
      </c>
      <c r="F5" s="63">
        <v>0</v>
      </c>
      <c r="G5" s="40">
        <f t="shared" si="1"/>
        <v>15843.999999999998</v>
      </c>
      <c r="H5" s="73" t="s">
        <v>101</v>
      </c>
      <c r="J5" s="43" t="s">
        <v>125</v>
      </c>
      <c r="K5" s="18"/>
      <c r="L5" s="43" t="s">
        <v>103</v>
      </c>
      <c r="M5" s="18"/>
      <c r="N5" s="18"/>
      <c r="O5" s="18"/>
      <c r="P5"/>
      <c r="Q5" s="18"/>
      <c r="R5" s="18"/>
    </row>
    <row r="6" spans="1:18">
      <c r="A6" s="65" t="s">
        <v>147</v>
      </c>
      <c r="B6" s="33" t="s">
        <v>149</v>
      </c>
      <c r="C6" s="33" t="s">
        <v>20</v>
      </c>
      <c r="D6" s="33" t="s">
        <v>111</v>
      </c>
      <c r="E6" s="48">
        <v>23771.000000000004</v>
      </c>
      <c r="F6" s="63">
        <v>0</v>
      </c>
      <c r="G6" s="40">
        <f t="shared" si="1"/>
        <v>23771.000000000004</v>
      </c>
      <c r="H6" s="73" t="s">
        <v>101</v>
      </c>
      <c r="I6" s="54"/>
      <c r="J6" s="43" t="s">
        <v>80</v>
      </c>
      <c r="K6" s="43" t="s">
        <v>13</v>
      </c>
      <c r="L6" s="12" t="s">
        <v>101</v>
      </c>
      <c r="M6" s="12" t="s">
        <v>102</v>
      </c>
      <c r="N6" s="12" t="s">
        <v>100</v>
      </c>
      <c r="O6" s="18" t="s">
        <v>95</v>
      </c>
      <c r="P6"/>
      <c r="Q6" s="18"/>
      <c r="R6" s="18"/>
    </row>
    <row r="7" spans="1:18">
      <c r="A7" s="33" t="s">
        <v>147</v>
      </c>
      <c r="B7" s="33" t="s">
        <v>87</v>
      </c>
      <c r="C7" s="33" t="s">
        <v>25</v>
      </c>
      <c r="D7" s="33" t="s">
        <v>110</v>
      </c>
      <c r="E7" s="24">
        <v>3000</v>
      </c>
      <c r="F7" s="63">
        <v>0</v>
      </c>
      <c r="G7" s="40">
        <f t="shared" ref="G7:G9" si="2">SUM(E7:F7)</f>
        <v>3000</v>
      </c>
      <c r="H7" s="46" t="s">
        <v>102</v>
      </c>
      <c r="J7" s="18" t="s">
        <v>150</v>
      </c>
      <c r="K7" s="18" t="s">
        <v>27</v>
      </c>
      <c r="L7" s="7"/>
      <c r="M7" s="7">
        <v>5000</v>
      </c>
      <c r="N7" s="7"/>
      <c r="O7" s="7">
        <v>5000</v>
      </c>
      <c r="P7"/>
      <c r="Q7" s="18"/>
      <c r="R7" s="18"/>
    </row>
    <row r="8" spans="1:18">
      <c r="A8" s="33" t="s">
        <v>147</v>
      </c>
      <c r="B8" s="33" t="s">
        <v>149</v>
      </c>
      <c r="C8" s="33" t="s">
        <v>20</v>
      </c>
      <c r="D8" s="33" t="s">
        <v>111</v>
      </c>
      <c r="E8" s="24">
        <v>8750</v>
      </c>
      <c r="F8" s="63">
        <v>0</v>
      </c>
      <c r="G8" s="40">
        <f t="shared" si="2"/>
        <v>8750</v>
      </c>
      <c r="H8" s="46" t="s">
        <v>102</v>
      </c>
      <c r="J8" s="18"/>
      <c r="K8" s="18" t="s">
        <v>33</v>
      </c>
      <c r="L8" s="7">
        <v>15843.999999999998</v>
      </c>
      <c r="M8" s="7"/>
      <c r="N8" s="7"/>
      <c r="O8" s="7">
        <v>15843.999999999998</v>
      </c>
      <c r="P8"/>
      <c r="Q8" s="18"/>
      <c r="R8" s="18"/>
    </row>
    <row r="9" spans="1:18">
      <c r="A9" s="33" t="s">
        <v>147</v>
      </c>
      <c r="B9" s="33" t="s">
        <v>150</v>
      </c>
      <c r="C9" s="33" t="s">
        <v>27</v>
      </c>
      <c r="D9" s="33" t="s">
        <v>110</v>
      </c>
      <c r="E9" s="24">
        <v>5000</v>
      </c>
      <c r="F9" s="63">
        <v>0</v>
      </c>
      <c r="G9" s="40">
        <f t="shared" si="2"/>
        <v>5000</v>
      </c>
      <c r="H9" s="46" t="s">
        <v>102</v>
      </c>
      <c r="J9" s="18" t="s">
        <v>87</v>
      </c>
      <c r="K9" s="18" t="s">
        <v>16</v>
      </c>
      <c r="L9" s="7">
        <v>5630</v>
      </c>
      <c r="M9" s="7"/>
      <c r="N9" s="7">
        <v>2000</v>
      </c>
      <c r="O9" s="7">
        <v>7630</v>
      </c>
      <c r="P9"/>
      <c r="Q9" s="18"/>
      <c r="R9" s="18"/>
    </row>
    <row r="10" spans="1:18">
      <c r="J10" s="18"/>
      <c r="K10" s="18" t="s">
        <v>25</v>
      </c>
      <c r="L10" s="7"/>
      <c r="M10" s="7">
        <v>3000</v>
      </c>
      <c r="N10" s="7"/>
      <c r="O10" s="7">
        <v>3000</v>
      </c>
      <c r="P10"/>
      <c r="Q10" s="18"/>
      <c r="R10" s="18"/>
    </row>
    <row r="11" spans="1:18">
      <c r="J11" s="18" t="s">
        <v>149</v>
      </c>
      <c r="K11" s="18" t="s">
        <v>20</v>
      </c>
      <c r="L11" s="7">
        <v>23771.000000000004</v>
      </c>
      <c r="M11" s="7">
        <v>8750</v>
      </c>
      <c r="N11" s="7">
        <v>1800</v>
      </c>
      <c r="O11" s="7">
        <v>34321</v>
      </c>
      <c r="P11"/>
      <c r="Q11" s="18"/>
      <c r="R11" s="18"/>
    </row>
    <row r="12" spans="1:18">
      <c r="J12" s="18" t="s">
        <v>95</v>
      </c>
      <c r="K12" s="18"/>
      <c r="L12" s="7">
        <v>45245</v>
      </c>
      <c r="M12" s="7">
        <v>16750</v>
      </c>
      <c r="N12" s="7">
        <v>3800</v>
      </c>
      <c r="O12" s="7">
        <v>65795</v>
      </c>
      <c r="P12"/>
      <c r="Q12" s="18"/>
      <c r="R12" s="18"/>
    </row>
    <row r="13" spans="1:18">
      <c r="J13"/>
      <c r="K13"/>
      <c r="L13"/>
      <c r="M13"/>
      <c r="N13"/>
      <c r="O13"/>
      <c r="P13"/>
      <c r="Q13" s="18"/>
      <c r="R13" s="18"/>
    </row>
    <row r="14" spans="1:18">
      <c r="J14"/>
      <c r="K14"/>
      <c r="L14"/>
      <c r="M14"/>
      <c r="N14"/>
      <c r="O14"/>
      <c r="P14"/>
      <c r="Q14" s="18"/>
      <c r="R14" s="18"/>
    </row>
    <row r="15" spans="1:18">
      <c r="J15"/>
      <c r="K15"/>
      <c r="L15"/>
      <c r="M15"/>
      <c r="N15"/>
      <c r="O15"/>
      <c r="P15"/>
      <c r="Q15" s="18"/>
      <c r="R15" s="18"/>
    </row>
    <row r="16" spans="1:18">
      <c r="J16"/>
      <c r="K16"/>
      <c r="L16"/>
      <c r="M16"/>
      <c r="N16"/>
      <c r="O16"/>
      <c r="P16"/>
      <c r="Q16" s="18"/>
      <c r="R16" s="18"/>
    </row>
    <row r="17" spans="10:18">
      <c r="J17"/>
      <c r="K17"/>
      <c r="L17"/>
      <c r="M17"/>
      <c r="N17"/>
      <c r="O17"/>
      <c r="P17"/>
      <c r="Q17" s="18"/>
      <c r="R17" s="18"/>
    </row>
    <row r="18" spans="10:18">
      <c r="J18"/>
      <c r="K18"/>
      <c r="L18"/>
      <c r="M18"/>
      <c r="N18"/>
      <c r="O18"/>
      <c r="P18"/>
      <c r="Q18" s="18"/>
      <c r="R18" s="18"/>
    </row>
    <row r="19" spans="10:18">
      <c r="J19"/>
      <c r="K19"/>
      <c r="L19"/>
      <c r="M19"/>
      <c r="N19"/>
      <c r="O19"/>
      <c r="P19"/>
      <c r="Q19" s="18"/>
      <c r="R19" s="18"/>
    </row>
    <row r="20" spans="10:18">
      <c r="J20"/>
      <c r="K20"/>
      <c r="L20"/>
      <c r="M20"/>
      <c r="N20"/>
      <c r="O20"/>
      <c r="P20"/>
      <c r="Q20" s="18"/>
      <c r="R20" s="18"/>
    </row>
    <row r="21" spans="10:18">
      <c r="J21"/>
      <c r="K21"/>
      <c r="L21"/>
      <c r="M21"/>
      <c r="N21"/>
      <c r="O21"/>
      <c r="P21"/>
      <c r="Q21" s="18"/>
      <c r="R21" s="18"/>
    </row>
    <row r="22" spans="10:18">
      <c r="J22"/>
      <c r="K22"/>
      <c r="L22"/>
      <c r="M22"/>
      <c r="N22"/>
      <c r="O22"/>
      <c r="P22"/>
      <c r="Q22" s="18"/>
      <c r="R22" s="18"/>
    </row>
    <row r="23" spans="10:18">
      <c r="J23"/>
      <c r="K23"/>
      <c r="L23"/>
      <c r="M23"/>
      <c r="N23"/>
      <c r="O23"/>
      <c r="P23"/>
      <c r="Q23" s="18"/>
      <c r="R23" s="18"/>
    </row>
    <row r="24" spans="10:18">
      <c r="J24" s="20" t="s">
        <v>134</v>
      </c>
      <c r="K24"/>
      <c r="L24"/>
      <c r="M24"/>
      <c r="N24"/>
      <c r="O24"/>
      <c r="P24"/>
      <c r="Q24" s="18"/>
      <c r="R24" s="18"/>
    </row>
    <row r="25" spans="10:18">
      <c r="J25"/>
      <c r="K25"/>
      <c r="L25"/>
      <c r="M25"/>
      <c r="N25"/>
      <c r="O25"/>
      <c r="P25"/>
      <c r="Q25" s="18"/>
      <c r="R25" s="18"/>
    </row>
    <row r="26" spans="10:18">
      <c r="J26"/>
      <c r="K26"/>
      <c r="L26"/>
      <c r="M26"/>
      <c r="N26"/>
      <c r="O26"/>
      <c r="P26"/>
      <c r="Q26" s="18"/>
      <c r="R26" s="18"/>
    </row>
    <row r="27" spans="10:18">
      <c r="J27"/>
      <c r="K27"/>
      <c r="L27"/>
      <c r="M27"/>
      <c r="N27"/>
      <c r="O27"/>
      <c r="P27"/>
      <c r="Q27" s="18"/>
      <c r="R27" s="18"/>
    </row>
    <row r="28" spans="10:18">
      <c r="J28"/>
      <c r="K28"/>
      <c r="L28"/>
      <c r="M28"/>
      <c r="N28"/>
      <c r="O28"/>
      <c r="P28"/>
      <c r="Q28" s="18"/>
      <c r="R28" s="18"/>
    </row>
    <row r="29" spans="10:18">
      <c r="J29"/>
      <c r="K29"/>
      <c r="L29"/>
      <c r="M29"/>
      <c r="N29"/>
      <c r="O29"/>
      <c r="P29"/>
    </row>
    <row r="30" spans="10:18">
      <c r="J30"/>
      <c r="K30"/>
      <c r="L30"/>
      <c r="M30"/>
      <c r="N30"/>
      <c r="O30"/>
      <c r="P30"/>
    </row>
    <row r="31" spans="10:18">
      <c r="J31"/>
      <c r="K31"/>
      <c r="L31"/>
      <c r="M31"/>
      <c r="N31"/>
      <c r="O31"/>
      <c r="P31"/>
    </row>
    <row r="32" spans="10:18">
      <c r="J32"/>
      <c r="K32"/>
      <c r="L32"/>
      <c r="M32"/>
      <c r="N32"/>
      <c r="O32"/>
      <c r="P32"/>
    </row>
    <row r="33" spans="10:20">
      <c r="J33"/>
      <c r="K33"/>
      <c r="L33"/>
      <c r="M33"/>
      <c r="N33"/>
      <c r="O33"/>
      <c r="P33"/>
    </row>
    <row r="34" spans="10:20">
      <c r="J34"/>
      <c r="K34"/>
      <c r="L34"/>
      <c r="M34"/>
      <c r="N34"/>
      <c r="O34"/>
      <c r="P34"/>
    </row>
    <row r="35" spans="10:20">
      <c r="J35"/>
      <c r="K35"/>
      <c r="L35"/>
      <c r="M35"/>
      <c r="N35"/>
      <c r="O35"/>
      <c r="P35"/>
    </row>
    <row r="36" spans="10:20">
      <c r="J36"/>
      <c r="K36"/>
      <c r="L36"/>
      <c r="M36"/>
      <c r="N36"/>
      <c r="O36"/>
      <c r="P36"/>
    </row>
    <row r="37" spans="10:20">
      <c r="J37"/>
      <c r="K37"/>
      <c r="L37"/>
      <c r="M37"/>
      <c r="N37"/>
      <c r="O37"/>
      <c r="P37"/>
      <c r="Q37" s="18"/>
      <c r="R37" s="18"/>
      <c r="S37" s="18"/>
      <c r="T37" s="18"/>
    </row>
    <row r="38" spans="10:20">
      <c r="J38"/>
      <c r="K38"/>
      <c r="L38"/>
      <c r="M38"/>
      <c r="N38"/>
      <c r="O38"/>
      <c r="P38"/>
      <c r="Q38" s="18"/>
      <c r="R38" s="18"/>
      <c r="S38" s="18"/>
      <c r="T38" s="18"/>
    </row>
    <row r="39" spans="10:20">
      <c r="J39"/>
      <c r="K39"/>
      <c r="L39"/>
      <c r="M39"/>
      <c r="N39"/>
      <c r="O39"/>
      <c r="P39"/>
      <c r="Q39" s="18"/>
      <c r="R39" s="18"/>
      <c r="S39" s="18"/>
      <c r="T39" s="18"/>
    </row>
    <row r="40" spans="10:20">
      <c r="J40"/>
      <c r="K40"/>
      <c r="L40"/>
      <c r="M40"/>
      <c r="N40"/>
      <c r="O40"/>
      <c r="P40"/>
      <c r="Q40" s="18"/>
      <c r="R40" s="18"/>
      <c r="S40" s="18"/>
      <c r="T40" s="18"/>
    </row>
    <row r="41" spans="10:20">
      <c r="J41"/>
      <c r="K41"/>
      <c r="L41"/>
      <c r="M41"/>
      <c r="N41"/>
      <c r="O41"/>
      <c r="P41"/>
      <c r="Q41" s="18"/>
      <c r="R41" s="18"/>
      <c r="S41" s="18"/>
      <c r="T41" s="18"/>
    </row>
    <row r="42" spans="10:20">
      <c r="J42"/>
      <c r="K42"/>
      <c r="L42"/>
      <c r="M42"/>
      <c r="N42"/>
      <c r="O42"/>
      <c r="P42"/>
      <c r="Q42" s="18"/>
      <c r="R42" s="18"/>
      <c r="S42" s="18"/>
      <c r="T42" s="18"/>
    </row>
    <row r="43" spans="10:20">
      <c r="J43"/>
      <c r="K43"/>
      <c r="L43"/>
      <c r="M43"/>
      <c r="N43"/>
      <c r="O43"/>
      <c r="P43"/>
      <c r="Q43" s="18"/>
      <c r="R43" s="18"/>
      <c r="S43" s="18"/>
      <c r="T43" s="18"/>
    </row>
    <row r="44" spans="10:20">
      <c r="J44"/>
      <c r="K44"/>
      <c r="L44"/>
      <c r="M44"/>
      <c r="N44"/>
      <c r="O44"/>
      <c r="P44"/>
      <c r="Q44" s="18"/>
      <c r="R44" s="18"/>
      <c r="S44" s="18"/>
      <c r="T44" s="18"/>
    </row>
    <row r="45" spans="10:20">
      <c r="J45"/>
      <c r="K45"/>
      <c r="L45"/>
      <c r="M45"/>
      <c r="N45"/>
      <c r="O45"/>
      <c r="P45"/>
      <c r="Q45" s="18"/>
      <c r="R45" s="18"/>
      <c r="S45" s="18"/>
      <c r="T45" s="18"/>
    </row>
    <row r="46" spans="10:20">
      <c r="J46"/>
      <c r="K46"/>
      <c r="L46"/>
      <c r="M46"/>
      <c r="N46"/>
      <c r="O46"/>
      <c r="P46"/>
      <c r="Q46" s="18"/>
      <c r="R46" s="18"/>
      <c r="S46" s="18"/>
      <c r="T46" s="18"/>
    </row>
    <row r="47" spans="10:20">
      <c r="J47"/>
      <c r="K47"/>
      <c r="L47"/>
      <c r="M47"/>
      <c r="N47"/>
      <c r="O47"/>
      <c r="P47" s="18"/>
      <c r="Q47" s="18"/>
      <c r="R47" s="18"/>
      <c r="S47" s="18"/>
      <c r="T47" s="18"/>
    </row>
    <row r="48" spans="10:20">
      <c r="J48"/>
      <c r="K48"/>
      <c r="L48"/>
      <c r="M48"/>
      <c r="N48"/>
      <c r="O48"/>
      <c r="P48" s="18">
        <f>N62+N63+N64+N65</f>
        <v>65795</v>
      </c>
      <c r="Q48" s="18"/>
      <c r="R48" s="18"/>
      <c r="S48" s="18"/>
      <c r="T48" s="18"/>
    </row>
    <row r="49" spans="10:43">
      <c r="J49"/>
      <c r="K49"/>
      <c r="L49"/>
      <c r="M49"/>
      <c r="N49"/>
      <c r="O49"/>
      <c r="P49" s="18"/>
      <c r="Q49" s="18"/>
      <c r="R49" s="18"/>
      <c r="S49" s="18"/>
      <c r="T49" s="18"/>
    </row>
    <row r="50" spans="10:43">
      <c r="J50"/>
      <c r="K50"/>
      <c r="L50"/>
      <c r="M50"/>
      <c r="N50"/>
      <c r="O50"/>
      <c r="P50" s="18"/>
      <c r="Q50" s="18"/>
      <c r="R50" s="18"/>
      <c r="S50" s="18"/>
      <c r="T50" s="18"/>
    </row>
    <row r="51" spans="10:43">
      <c r="J51"/>
      <c r="K51"/>
      <c r="L51"/>
      <c r="M51"/>
      <c r="N51"/>
      <c r="O51"/>
      <c r="P51" s="18"/>
    </row>
    <row r="52" spans="10:43">
      <c r="J52"/>
      <c r="K52"/>
      <c r="L52"/>
      <c r="M52"/>
      <c r="N52"/>
      <c r="O52"/>
      <c r="P52" s="18"/>
    </row>
    <row r="53" spans="10:43">
      <c r="J53"/>
      <c r="K53"/>
      <c r="L53"/>
      <c r="M53"/>
      <c r="N53"/>
      <c r="O53"/>
      <c r="P53" s="18"/>
    </row>
    <row r="54" spans="10:43">
      <c r="J54" s="43" t="s">
        <v>64</v>
      </c>
      <c r="K54" s="18" t="s">
        <v>147</v>
      </c>
      <c r="P54" s="18"/>
    </row>
    <row r="55" spans="10:43">
      <c r="J55" s="43" t="s">
        <v>13</v>
      </c>
      <c r="K55" s="18" t="s">
        <v>96</v>
      </c>
      <c r="P55" s="18"/>
    </row>
    <row r="56" spans="10:43">
      <c r="P56" s="18"/>
    </row>
    <row r="57" spans="10:43">
      <c r="J57" s="43" t="s">
        <v>125</v>
      </c>
      <c r="K57" s="43" t="s">
        <v>103</v>
      </c>
      <c r="L57" s="18"/>
      <c r="M57" s="18"/>
      <c r="N57" s="18"/>
      <c r="O57"/>
    </row>
    <row r="58" spans="10:43">
      <c r="J58" s="43" t="s">
        <v>80</v>
      </c>
      <c r="K58" s="18" t="s">
        <v>101</v>
      </c>
      <c r="L58" s="18" t="s">
        <v>102</v>
      </c>
      <c r="M58" s="18" t="s">
        <v>100</v>
      </c>
      <c r="N58" s="18" t="s">
        <v>95</v>
      </c>
      <c r="O58"/>
    </row>
    <row r="59" spans="10:43">
      <c r="J59" s="18" t="s">
        <v>150</v>
      </c>
      <c r="K59" s="18">
        <v>15843.999999999998</v>
      </c>
      <c r="L59" s="18">
        <v>5000</v>
      </c>
      <c r="M59" s="18"/>
      <c r="N59" s="18">
        <v>20844</v>
      </c>
      <c r="O59"/>
    </row>
    <row r="60" spans="10:43">
      <c r="J60" s="18" t="s">
        <v>87</v>
      </c>
      <c r="K60" s="18">
        <v>5630</v>
      </c>
      <c r="L60" s="18">
        <v>3000</v>
      </c>
      <c r="M60" s="18">
        <v>2000</v>
      </c>
      <c r="N60" s="50">
        <v>10630</v>
      </c>
      <c r="O60"/>
    </row>
    <row r="61" spans="10:43">
      <c r="J61" s="18" t="s">
        <v>149</v>
      </c>
      <c r="K61" s="18">
        <v>23771.000000000004</v>
      </c>
      <c r="L61" s="18">
        <v>8750</v>
      </c>
      <c r="M61" s="18">
        <v>1800</v>
      </c>
      <c r="N61" s="18">
        <v>34321</v>
      </c>
      <c r="O61"/>
    </row>
    <row r="62" spans="10:43">
      <c r="J62" s="18" t="s">
        <v>95</v>
      </c>
      <c r="K62" s="18">
        <v>45245</v>
      </c>
      <c r="L62" s="18">
        <v>16750</v>
      </c>
      <c r="M62" s="18">
        <v>3800</v>
      </c>
      <c r="N62" s="18">
        <v>65795</v>
      </c>
      <c r="O62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</row>
    <row r="63" spans="10:43">
      <c r="J63"/>
      <c r="K63"/>
      <c r="L63"/>
      <c r="M63"/>
      <c r="N63"/>
      <c r="O63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</row>
    <row r="64" spans="10:43">
      <c r="J64"/>
      <c r="K64"/>
      <c r="L64"/>
      <c r="M64"/>
      <c r="N64"/>
      <c r="O64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</row>
    <row r="65" spans="1:43">
      <c r="J65"/>
      <c r="K65"/>
      <c r="L65"/>
      <c r="M65"/>
      <c r="N65"/>
      <c r="O65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</row>
    <row r="66" spans="1:43">
      <c r="J66"/>
      <c r="K66"/>
      <c r="L66"/>
      <c r="M66"/>
      <c r="N66"/>
      <c r="O66"/>
      <c r="Q66" s="18"/>
      <c r="R66" s="18"/>
      <c r="S66" s="18"/>
      <c r="T66" s="18"/>
    </row>
    <row r="67" spans="1:43">
      <c r="J67"/>
      <c r="K67"/>
      <c r="L67"/>
      <c r="M67"/>
      <c r="N67"/>
      <c r="O67"/>
      <c r="Q67" s="18"/>
      <c r="R67" s="18"/>
      <c r="S67" s="18"/>
      <c r="T67" s="18"/>
    </row>
    <row r="68" spans="1:43">
      <c r="J68"/>
      <c r="K68"/>
      <c r="L68"/>
      <c r="M68"/>
      <c r="N68"/>
      <c r="O68"/>
      <c r="P68" s="18"/>
      <c r="Q68" s="18"/>
      <c r="R68" s="18"/>
      <c r="S68" s="18"/>
      <c r="T68" s="18"/>
    </row>
    <row r="69" spans="1:43">
      <c r="J69"/>
      <c r="K69"/>
      <c r="L69"/>
      <c r="M69"/>
      <c r="N69"/>
      <c r="O69"/>
      <c r="P69" s="18"/>
    </row>
    <row r="70" spans="1:43">
      <c r="J70"/>
      <c r="K70"/>
      <c r="L70"/>
      <c r="M70"/>
      <c r="N70"/>
      <c r="O70" s="18"/>
      <c r="P70" s="18"/>
    </row>
    <row r="71" spans="1:43">
      <c r="J71" s="18"/>
      <c r="K71" s="18"/>
      <c r="L71" s="18"/>
      <c r="P71" s="18"/>
    </row>
    <row r="72" spans="1:43">
      <c r="J72"/>
      <c r="K72"/>
      <c r="L72" s="18"/>
      <c r="P72" s="18"/>
    </row>
    <row r="73" spans="1:43">
      <c r="J73"/>
      <c r="K73"/>
      <c r="L73" s="18"/>
      <c r="P73" s="18"/>
    </row>
    <row r="74" spans="1:43">
      <c r="J74" s="43" t="s">
        <v>64</v>
      </c>
      <c r="K74" s="18" t="s">
        <v>146</v>
      </c>
      <c r="L74" s="18"/>
      <c r="P74" s="18"/>
    </row>
    <row r="75" spans="1:43">
      <c r="P75" s="18"/>
    </row>
    <row r="76" spans="1:43">
      <c r="J76" s="18"/>
      <c r="K76" s="43" t="s">
        <v>99</v>
      </c>
      <c r="L76" s="18"/>
      <c r="M76" s="18"/>
      <c r="P76" s="18"/>
    </row>
    <row r="77" spans="1:43">
      <c r="J77" s="43" t="s">
        <v>94</v>
      </c>
      <c r="K77" s="18" t="s">
        <v>132</v>
      </c>
      <c r="L77" s="18" t="s">
        <v>133</v>
      </c>
      <c r="M77" s="18" t="s">
        <v>125</v>
      </c>
      <c r="P77" s="18"/>
    </row>
    <row r="78" spans="1:43">
      <c r="J78" s="52" t="s">
        <v>15</v>
      </c>
      <c r="K78" s="18">
        <v>157500</v>
      </c>
      <c r="L78" s="18">
        <v>0</v>
      </c>
      <c r="M78" s="18">
        <v>157500</v>
      </c>
      <c r="P78" s="18"/>
    </row>
    <row r="79" spans="1:43" s="46" customFormat="1">
      <c r="A79" s="21"/>
      <c r="B79" s="21"/>
      <c r="C79" s="21"/>
      <c r="D79" s="21"/>
      <c r="E79" s="21"/>
      <c r="F79" s="21"/>
      <c r="G79" s="21"/>
      <c r="H79" s="21"/>
      <c r="J79" s="52" t="s">
        <v>16</v>
      </c>
      <c r="K79" s="18">
        <v>8000</v>
      </c>
      <c r="L79" s="18">
        <v>0</v>
      </c>
      <c r="M79" s="18">
        <v>8000</v>
      </c>
      <c r="N79" s="21"/>
      <c r="O79" s="21"/>
      <c r="P79" s="18"/>
    </row>
    <row r="80" spans="1:43" ht="16" customHeight="1">
      <c r="J80" s="52" t="s">
        <v>14</v>
      </c>
      <c r="K80" s="18">
        <v>282700</v>
      </c>
      <c r="L80" s="18">
        <v>31411.111111111109</v>
      </c>
      <c r="M80" s="18">
        <v>314111.11111111112</v>
      </c>
      <c r="P80" s="18"/>
    </row>
    <row r="81" spans="9:16">
      <c r="I81" s="54" t="s">
        <v>159</v>
      </c>
      <c r="J81" s="52" t="s">
        <v>25</v>
      </c>
      <c r="K81" s="18">
        <v>1271320</v>
      </c>
      <c r="L81" s="18">
        <v>0</v>
      </c>
      <c r="M81" s="18">
        <v>1271320</v>
      </c>
      <c r="P81" s="18"/>
    </row>
    <row r="82" spans="9:16">
      <c r="J82" s="52" t="s">
        <v>24</v>
      </c>
      <c r="K82" s="18">
        <v>172000</v>
      </c>
      <c r="L82" s="18">
        <v>0</v>
      </c>
      <c r="M82" s="18">
        <v>172000</v>
      </c>
    </row>
    <row r="83" spans="9:16">
      <c r="J83" s="52" t="s">
        <v>27</v>
      </c>
      <c r="K83" s="18">
        <v>51046</v>
      </c>
      <c r="L83" s="18">
        <v>0</v>
      </c>
      <c r="M83" s="18">
        <v>51046</v>
      </c>
    </row>
    <row r="84" spans="9:16">
      <c r="J84" s="52" t="s">
        <v>32</v>
      </c>
      <c r="K84" s="18">
        <v>154360</v>
      </c>
      <c r="L84" s="18">
        <v>0</v>
      </c>
      <c r="M84" s="18">
        <v>154360</v>
      </c>
    </row>
    <row r="85" spans="9:16">
      <c r="J85" s="52" t="s">
        <v>33</v>
      </c>
      <c r="K85" s="18">
        <v>237510</v>
      </c>
      <c r="L85" s="18">
        <v>0</v>
      </c>
      <c r="M85" s="18">
        <v>237510</v>
      </c>
      <c r="P85" s="46"/>
    </row>
    <row r="86" spans="9:16">
      <c r="J86" s="52" t="s">
        <v>34</v>
      </c>
      <c r="K86" s="18">
        <v>8000</v>
      </c>
      <c r="L86" s="18">
        <v>0</v>
      </c>
      <c r="M86" s="18">
        <v>8000</v>
      </c>
    </row>
    <row r="87" spans="9:16">
      <c r="J87" s="52" t="s">
        <v>39</v>
      </c>
      <c r="K87" s="18">
        <v>115803</v>
      </c>
      <c r="L87" s="18">
        <v>0</v>
      </c>
      <c r="M87" s="18">
        <v>115803</v>
      </c>
    </row>
    <row r="88" spans="9:16">
      <c r="J88" s="52" t="s">
        <v>41</v>
      </c>
      <c r="K88" s="18">
        <v>11000</v>
      </c>
      <c r="L88" s="18">
        <v>0</v>
      </c>
      <c r="M88" s="18">
        <v>11000</v>
      </c>
    </row>
    <row r="89" spans="9:16">
      <c r="J89" s="52" t="s">
        <v>43</v>
      </c>
      <c r="K89" s="18">
        <v>364090</v>
      </c>
      <c r="L89" s="18">
        <v>0</v>
      </c>
      <c r="M89" s="18">
        <v>364090</v>
      </c>
    </row>
    <row r="90" spans="9:16">
      <c r="J90" s="52" t="s">
        <v>45</v>
      </c>
      <c r="K90" s="18">
        <v>65750</v>
      </c>
      <c r="L90" s="18">
        <v>0</v>
      </c>
      <c r="M90" s="18">
        <v>65750</v>
      </c>
    </row>
    <row r="91" spans="9:16">
      <c r="J91" s="52" t="s">
        <v>49</v>
      </c>
      <c r="K91" s="18">
        <v>2000</v>
      </c>
      <c r="L91" s="18">
        <v>0</v>
      </c>
      <c r="M91" s="18">
        <v>2000</v>
      </c>
    </row>
    <row r="92" spans="9:16">
      <c r="J92" s="52" t="s">
        <v>51</v>
      </c>
      <c r="K92" s="18">
        <v>38026</v>
      </c>
      <c r="L92" s="18">
        <v>0</v>
      </c>
      <c r="M92" s="18">
        <v>38026</v>
      </c>
    </row>
    <row r="93" spans="9:16">
      <c r="J93" s="52" t="s">
        <v>53</v>
      </c>
      <c r="K93" s="18">
        <v>0</v>
      </c>
      <c r="L93" s="18">
        <v>0</v>
      </c>
      <c r="M93" s="18">
        <v>0</v>
      </c>
    </row>
    <row r="94" spans="9:16">
      <c r="J94" s="52" t="s">
        <v>137</v>
      </c>
      <c r="K94" s="18">
        <v>7812</v>
      </c>
      <c r="L94" s="18">
        <v>0</v>
      </c>
      <c r="M94" s="18">
        <v>7812</v>
      </c>
    </row>
    <row r="95" spans="9:16">
      <c r="J95" s="52" t="s">
        <v>60</v>
      </c>
      <c r="K95" s="18">
        <v>138504</v>
      </c>
      <c r="L95" s="18">
        <v>0</v>
      </c>
      <c r="M95" s="18">
        <v>138504</v>
      </c>
    </row>
    <row r="96" spans="9:16">
      <c r="J96" s="52" t="s">
        <v>62</v>
      </c>
      <c r="K96" s="18">
        <v>612904</v>
      </c>
      <c r="L96" s="18">
        <v>0</v>
      </c>
      <c r="M96" s="18">
        <v>612904</v>
      </c>
    </row>
    <row r="97" spans="9:15">
      <c r="J97" s="52" t="s">
        <v>22</v>
      </c>
      <c r="K97" s="18">
        <v>25000</v>
      </c>
      <c r="L97" s="18">
        <v>0</v>
      </c>
      <c r="M97" s="18">
        <v>25000</v>
      </c>
    </row>
    <row r="98" spans="9:15">
      <c r="J98" s="52" t="s">
        <v>95</v>
      </c>
      <c r="K98" s="18">
        <v>3723325</v>
      </c>
      <c r="L98" s="18">
        <v>31411.111111111109</v>
      </c>
      <c r="M98" s="18">
        <v>3754736.111111111</v>
      </c>
    </row>
    <row r="99" spans="9:15">
      <c r="J99"/>
      <c r="K99"/>
      <c r="L99"/>
      <c r="M99"/>
      <c r="N99" s="46"/>
      <c r="O99" s="46"/>
    </row>
    <row r="100" spans="9:15">
      <c r="J100"/>
      <c r="K100"/>
      <c r="L100"/>
      <c r="M100"/>
      <c r="N100" s="31"/>
      <c r="O100" s="31"/>
    </row>
    <row r="101" spans="9:15">
      <c r="I101" s="54" t="s">
        <v>134</v>
      </c>
      <c r="J101"/>
      <c r="K101"/>
      <c r="L101"/>
      <c r="M101"/>
      <c r="N101" s="31"/>
      <c r="O101" s="31"/>
    </row>
    <row r="102" spans="9:15">
      <c r="J102"/>
      <c r="K102"/>
      <c r="L102"/>
      <c r="M102"/>
      <c r="N102" s="31"/>
      <c r="O102" s="31"/>
    </row>
    <row r="103" spans="9:15">
      <c r="J103"/>
      <c r="K103"/>
      <c r="L103"/>
      <c r="M103"/>
      <c r="N103" s="31"/>
      <c r="O103" s="31"/>
    </row>
    <row r="104" spans="9:15">
      <c r="J104"/>
      <c r="K104"/>
      <c r="L104"/>
      <c r="M104"/>
      <c r="N104" s="31"/>
      <c r="O104" s="31"/>
    </row>
    <row r="105" spans="9:15">
      <c r="J105"/>
      <c r="K105"/>
      <c r="L105"/>
      <c r="M105"/>
      <c r="N105" s="31"/>
      <c r="O105" s="31"/>
    </row>
    <row r="106" spans="9:15">
      <c r="J106"/>
      <c r="K106"/>
      <c r="L106"/>
      <c r="M106"/>
      <c r="N106" s="31"/>
      <c r="O106" s="31"/>
    </row>
    <row r="107" spans="9:15">
      <c r="J107"/>
      <c r="K107"/>
      <c r="L107"/>
      <c r="M107"/>
      <c r="N107" s="31"/>
      <c r="O107" s="31"/>
    </row>
    <row r="108" spans="9:15">
      <c r="J108"/>
      <c r="K108"/>
      <c r="L108"/>
      <c r="M108"/>
      <c r="N108" s="31"/>
      <c r="O108" s="31"/>
    </row>
    <row r="109" spans="9:15">
      <c r="J109"/>
      <c r="K109"/>
      <c r="L109"/>
      <c r="M109"/>
      <c r="N109" s="31"/>
      <c r="O109" s="31"/>
    </row>
    <row r="110" spans="9:15">
      <c r="J110"/>
      <c r="K110"/>
      <c r="L110"/>
      <c r="M110"/>
      <c r="N110" s="31"/>
      <c r="O110" s="31"/>
    </row>
    <row r="111" spans="9:15">
      <c r="J111"/>
      <c r="K111"/>
      <c r="L111"/>
      <c r="M111"/>
    </row>
    <row r="112" spans="9:15">
      <c r="J112"/>
      <c r="K112"/>
      <c r="L112"/>
      <c r="M112"/>
    </row>
    <row r="113" spans="10:13">
      <c r="J113"/>
      <c r="K113"/>
      <c r="L113"/>
      <c r="M113"/>
    </row>
    <row r="114" spans="10:13">
      <c r="J114"/>
      <c r="K114"/>
      <c r="L114"/>
      <c r="M114"/>
    </row>
    <row r="115" spans="10:13">
      <c r="J115"/>
      <c r="K115"/>
      <c r="L115"/>
      <c r="M115"/>
    </row>
    <row r="116" spans="10:13">
      <c r="J116"/>
      <c r="K116"/>
      <c r="L116"/>
      <c r="M116"/>
    </row>
    <row r="117" spans="10:13">
      <c r="J117"/>
      <c r="K117"/>
      <c r="L117"/>
      <c r="M117"/>
    </row>
    <row r="118" spans="10:13">
      <c r="J118"/>
      <c r="K118"/>
      <c r="L118"/>
      <c r="M118"/>
    </row>
    <row r="119" spans="10:13">
      <c r="J119"/>
      <c r="K119"/>
      <c r="L119"/>
      <c r="M119"/>
    </row>
    <row r="120" spans="10:13">
      <c r="J120"/>
      <c r="K120"/>
      <c r="L120"/>
      <c r="M120"/>
    </row>
    <row r="121" spans="10:13">
      <c r="J121"/>
      <c r="K121"/>
      <c r="L121"/>
      <c r="M121"/>
    </row>
    <row r="122" spans="10:13">
      <c r="J122"/>
      <c r="K122"/>
      <c r="L122"/>
      <c r="M122"/>
    </row>
    <row r="123" spans="10:13">
      <c r="J123"/>
      <c r="K123"/>
      <c r="L123"/>
      <c r="M123"/>
    </row>
    <row r="124" spans="10:13">
      <c r="J124"/>
      <c r="K124"/>
      <c r="L124"/>
      <c r="M124"/>
    </row>
    <row r="125" spans="10:13">
      <c r="J125"/>
      <c r="K125"/>
      <c r="L125"/>
      <c r="M125"/>
    </row>
    <row r="126" spans="10:13">
      <c r="J126"/>
      <c r="K126"/>
      <c r="L126"/>
      <c r="M126"/>
    </row>
    <row r="127" spans="10:13">
      <c r="J127"/>
      <c r="K127"/>
      <c r="L127"/>
      <c r="M127"/>
    </row>
    <row r="128" spans="10:13">
      <c r="J128"/>
      <c r="K128"/>
      <c r="L128"/>
      <c r="M128"/>
    </row>
    <row r="129" spans="10:13">
      <c r="J129"/>
      <c r="K129"/>
      <c r="L129"/>
      <c r="M129"/>
    </row>
    <row r="130" spans="10:13">
      <c r="J130"/>
      <c r="K130"/>
      <c r="L130"/>
      <c r="M130"/>
    </row>
  </sheetData>
  <autoFilter ref="A1:H9"/>
  <dataValidations count="3">
    <dataValidation type="list" allowBlank="1" showInputMessage="1" showErrorMessage="1" sqref="C2:C9">
      <formula1>Institution</formula1>
    </dataValidation>
    <dataValidation type="list" allowBlank="1" showInputMessage="1" showErrorMessage="1" sqref="D2:D3">
      <formula1>Funding</formula1>
    </dataValidation>
    <dataValidation type="list" allowBlank="1" showInputMessage="1" showErrorMessage="1" sqref="B2:B9">
      <formula1>UpgRDSub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O155"/>
  <sheetViews>
    <sheetView topLeftCell="C1" workbookViewId="0">
      <selection activeCell="E31" sqref="E31"/>
    </sheetView>
  </sheetViews>
  <sheetFormatPr baseColWidth="10" defaultColWidth="8.83203125" defaultRowHeight="12" x14ac:dyDescent="0"/>
  <cols>
    <col min="1" max="1" width="11.33203125" style="105" bestFit="1" customWidth="1"/>
    <col min="2" max="2" width="17.83203125" style="105" customWidth="1"/>
    <col min="3" max="3" width="24" style="105" customWidth="1"/>
    <col min="4" max="4" width="16.1640625" style="105" customWidth="1"/>
    <col min="5" max="6" width="11.5" style="105" customWidth="1"/>
    <col min="7" max="8" width="9.6640625" style="105" customWidth="1"/>
    <col min="9" max="9" width="11.6640625" style="105" customWidth="1"/>
    <col min="10" max="10" width="24" style="105" customWidth="1"/>
    <col min="11" max="11" width="22.5" style="105" customWidth="1"/>
    <col min="12" max="12" width="29.33203125" style="105" customWidth="1"/>
    <col min="13" max="13" width="23.33203125" style="105" customWidth="1"/>
    <col min="14" max="14" width="22.5" style="105" customWidth="1"/>
    <col min="15" max="15" width="29.33203125" style="105" customWidth="1"/>
    <col min="16" max="16" width="11" style="105" bestFit="1" customWidth="1"/>
    <col min="17" max="17" width="14.33203125" style="105" bestFit="1" customWidth="1"/>
    <col min="18" max="18" width="11.6640625" style="105" bestFit="1" customWidth="1"/>
    <col min="19" max="16384" width="8.83203125" style="105"/>
  </cols>
  <sheetData>
    <row r="1" spans="1:15" s="103" customFormat="1">
      <c r="C1" s="95"/>
      <c r="D1" s="95"/>
      <c r="E1" s="95"/>
      <c r="F1" s="95"/>
      <c r="G1" s="95"/>
      <c r="H1" s="95"/>
      <c r="I1" s="95"/>
      <c r="J1" s="104"/>
      <c r="K1" s="104"/>
      <c r="L1" s="104"/>
      <c r="M1" s="104"/>
      <c r="N1" s="104"/>
      <c r="O1" s="104"/>
    </row>
    <row r="2" spans="1:15" s="103" customFormat="1">
      <c r="C2" s="95"/>
      <c r="D2" s="95"/>
      <c r="E2" s="95"/>
      <c r="F2" s="95"/>
      <c r="G2" s="95"/>
      <c r="H2" s="95"/>
      <c r="I2" s="95"/>
      <c r="J2" s="104"/>
      <c r="K2" s="104"/>
      <c r="L2" s="104"/>
      <c r="M2" s="104"/>
      <c r="N2" s="104"/>
      <c r="O2" s="104"/>
    </row>
    <row r="3" spans="1:15" s="103" customFormat="1">
      <c r="C3" s="95"/>
      <c r="D3" s="95"/>
      <c r="E3" s="95"/>
      <c r="F3" s="95"/>
      <c r="G3" s="95"/>
      <c r="H3" s="95"/>
      <c r="I3" s="95"/>
      <c r="J3" s="104"/>
      <c r="K3" s="104"/>
      <c r="L3" s="104"/>
      <c r="M3" s="104"/>
      <c r="N3" s="104"/>
      <c r="O3" s="104"/>
    </row>
    <row r="4" spans="1:15">
      <c r="A4" s="103"/>
      <c r="B4" s="103"/>
      <c r="C4" s="95"/>
      <c r="D4" s="95"/>
      <c r="E4" s="95"/>
      <c r="F4" s="95"/>
      <c r="G4" s="95"/>
      <c r="H4" s="95"/>
      <c r="I4" s="95"/>
      <c r="J4" s="104"/>
    </row>
    <row r="5" spans="1:15">
      <c r="A5" s="103"/>
      <c r="B5" s="103"/>
      <c r="C5" s="95"/>
      <c r="D5" s="95"/>
      <c r="E5" s="95"/>
      <c r="F5" s="95"/>
      <c r="G5" s="95"/>
      <c r="H5" s="95"/>
      <c r="I5" s="95"/>
      <c r="J5" s="104"/>
    </row>
    <row r="6" spans="1:15">
      <c r="A6" s="103"/>
      <c r="B6" s="103"/>
      <c r="C6" s="106" t="s">
        <v>152</v>
      </c>
      <c r="D6" s="95"/>
      <c r="E6" s="95"/>
      <c r="F6" s="95"/>
      <c r="G6" s="106" t="s">
        <v>192</v>
      </c>
      <c r="H6" s="95"/>
      <c r="I6" s="95"/>
      <c r="J6" s="95"/>
      <c r="K6" s="95"/>
      <c r="L6" s="95"/>
      <c r="M6" s="95"/>
      <c r="N6" s="95"/>
      <c r="O6" s="95"/>
    </row>
    <row r="7" spans="1:15">
      <c r="A7" s="103"/>
      <c r="B7" s="103"/>
      <c r="C7" s="106" t="s">
        <v>64</v>
      </c>
      <c r="D7" s="106" t="s">
        <v>80</v>
      </c>
      <c r="E7" s="106" t="s">
        <v>13</v>
      </c>
      <c r="F7" s="106" t="s">
        <v>109</v>
      </c>
      <c r="G7" s="95">
        <v>2014</v>
      </c>
      <c r="H7" s="95">
        <v>2015</v>
      </c>
      <c r="I7" s="95" t="s">
        <v>95</v>
      </c>
      <c r="J7" s="95"/>
      <c r="K7" s="95"/>
      <c r="L7" s="95"/>
      <c r="M7" s="95"/>
      <c r="N7" s="95"/>
      <c r="O7" s="95"/>
    </row>
    <row r="8" spans="1:15">
      <c r="A8" s="103"/>
      <c r="B8" s="103"/>
      <c r="C8" s="95" t="s">
        <v>147</v>
      </c>
      <c r="D8" s="95" t="s">
        <v>87</v>
      </c>
      <c r="E8" s="95" t="s">
        <v>16</v>
      </c>
      <c r="F8" s="95" t="s">
        <v>110</v>
      </c>
      <c r="G8" s="7">
        <v>5630</v>
      </c>
      <c r="H8" s="7"/>
      <c r="I8" s="7">
        <v>5630</v>
      </c>
      <c r="J8" s="95"/>
      <c r="K8" s="95"/>
      <c r="L8" s="95"/>
      <c r="M8" s="95"/>
      <c r="N8" s="95"/>
      <c r="O8" s="95"/>
    </row>
    <row r="9" spans="1:15">
      <c r="A9" s="103"/>
      <c r="B9" s="103"/>
      <c r="C9" s="95"/>
      <c r="D9" s="95" t="s">
        <v>150</v>
      </c>
      <c r="E9" s="95" t="s">
        <v>33</v>
      </c>
      <c r="F9" s="95" t="s">
        <v>110</v>
      </c>
      <c r="G9" s="7"/>
      <c r="H9" s="7">
        <v>15843.999999999998</v>
      </c>
      <c r="I9" s="7">
        <v>15843.999999999998</v>
      </c>
      <c r="J9" s="95"/>
      <c r="K9" s="95"/>
      <c r="L9" s="95"/>
      <c r="M9" s="95"/>
      <c r="N9" s="95"/>
      <c r="O9" s="95"/>
    </row>
    <row r="10" spans="1:15">
      <c r="A10" s="103"/>
      <c r="B10" s="103"/>
      <c r="C10" s="95"/>
      <c r="D10" s="95" t="s">
        <v>149</v>
      </c>
      <c r="E10" s="95" t="s">
        <v>20</v>
      </c>
      <c r="F10" s="95" t="s">
        <v>111</v>
      </c>
      <c r="G10" s="7">
        <v>23771.000000000004</v>
      </c>
      <c r="H10" s="7"/>
      <c r="I10" s="7">
        <v>23771.000000000004</v>
      </c>
      <c r="J10" s="95"/>
      <c r="K10" s="95"/>
      <c r="L10" s="95"/>
      <c r="M10" s="95"/>
      <c r="N10" s="95"/>
      <c r="O10" s="95"/>
    </row>
    <row r="11" spans="1:15">
      <c r="C11" s="95" t="s">
        <v>95</v>
      </c>
      <c r="D11" s="95"/>
      <c r="E11" s="95"/>
      <c r="F11" s="95"/>
      <c r="G11" s="7">
        <v>29401.000000000004</v>
      </c>
      <c r="H11" s="7">
        <v>15843.999999999998</v>
      </c>
      <c r="I11" s="7">
        <v>45245</v>
      </c>
      <c r="J11" s="95"/>
      <c r="K11" s="95"/>
      <c r="L11" s="95"/>
      <c r="M11" s="95"/>
      <c r="N11" s="95"/>
      <c r="O11" s="95"/>
    </row>
    <row r="12" spans="1:15"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</row>
    <row r="13" spans="1:15"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</row>
    <row r="14" spans="1:15"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</row>
    <row r="15" spans="1:15"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</row>
    <row r="16" spans="1:15"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</row>
    <row r="17" spans="3:15"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</row>
    <row r="18" spans="3:15"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</row>
    <row r="19" spans="3:15"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</row>
    <row r="20" spans="3:15"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</row>
    <row r="21" spans="3:15"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</row>
    <row r="22" spans="3:15"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</row>
    <row r="23" spans="3:15"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</row>
    <row r="24" spans="3:15"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</row>
    <row r="25" spans="3:15"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</row>
    <row r="26" spans="3:15"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</row>
    <row r="27" spans="3:15"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</row>
    <row r="28" spans="3:15"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</row>
    <row r="29" spans="3:15"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</row>
    <row r="30" spans="3:15"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</row>
    <row r="31" spans="3:15"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</row>
    <row r="32" spans="3:15"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3:15"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</row>
    <row r="34" spans="3:15"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</row>
    <row r="35" spans="3:15"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</row>
    <row r="36" spans="3:15"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</row>
    <row r="37" spans="3:15"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</row>
    <row r="38" spans="3:15"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</row>
    <row r="39" spans="3:15"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</row>
    <row r="40" spans="3:15"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</row>
    <row r="41" spans="3:15"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</row>
    <row r="42" spans="3:15"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</row>
    <row r="43" spans="3:15"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</row>
    <row r="44" spans="3:15"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</row>
    <row r="45" spans="3:15"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</row>
    <row r="46" spans="3:15"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</row>
    <row r="47" spans="3:15"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</row>
    <row r="48" spans="3:15"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</row>
    <row r="49" spans="3:15"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</row>
    <row r="50" spans="3:15"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</row>
    <row r="51" spans="3:15"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</row>
    <row r="52" spans="3:15"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</row>
    <row r="53" spans="3:15"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</row>
    <row r="54" spans="3:15"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</row>
    <row r="55" spans="3:15"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</row>
    <row r="56" spans="3:15"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</row>
    <row r="57" spans="3:15"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</row>
    <row r="58" spans="3:15"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</row>
    <row r="59" spans="3:15"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</row>
    <row r="60" spans="3:15"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</row>
    <row r="61" spans="3:15"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</row>
    <row r="62" spans="3:15"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</row>
    <row r="63" spans="3:15"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</row>
    <row r="64" spans="3:15"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</row>
    <row r="65" spans="3:15"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</row>
    <row r="66" spans="3:15"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</row>
    <row r="67" spans="3:15"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</row>
    <row r="68" spans="3:15"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</row>
    <row r="69" spans="3:15"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</row>
    <row r="70" spans="3:15"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</row>
    <row r="71" spans="3:15"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</row>
    <row r="72" spans="3:15"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</row>
    <row r="73" spans="3:15"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</row>
    <row r="74" spans="3:15"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</row>
    <row r="75" spans="3:15"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</row>
    <row r="76" spans="3:15"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</row>
    <row r="77" spans="3:15"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</row>
    <row r="78" spans="3:15"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</row>
    <row r="79" spans="3:15"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</row>
    <row r="80" spans="3:15"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</row>
    <row r="81" spans="3:15"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</row>
    <row r="82" spans="3:15"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</row>
    <row r="83" spans="3:15"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</row>
    <row r="84" spans="3:15"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</row>
    <row r="85" spans="3:15"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</row>
    <row r="86" spans="3:15"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</row>
    <row r="87" spans="3:15"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</row>
    <row r="88" spans="3:15"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</row>
    <row r="89" spans="3:15"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</row>
    <row r="90" spans="3:15"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</row>
    <row r="91" spans="3:15"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</row>
    <row r="92" spans="3:15"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</row>
    <row r="93" spans="3:15"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</row>
    <row r="94" spans="3:15"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</row>
    <row r="95" spans="3:15"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</row>
    <row r="96" spans="3:15"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</row>
    <row r="97" spans="3:14"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</row>
    <row r="98" spans="3:14"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</row>
    <row r="99" spans="3:14"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</row>
    <row r="100" spans="3:14"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</row>
    <row r="101" spans="3:14"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</row>
    <row r="102" spans="3:14"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</row>
    <row r="103" spans="3:14"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</row>
    <row r="104" spans="3:14"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</row>
    <row r="105" spans="3:14"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</row>
    <row r="106" spans="3:14"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</row>
    <row r="107" spans="3:14"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</row>
    <row r="108" spans="3:14"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</row>
    <row r="109" spans="3:14"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</row>
    <row r="110" spans="3:14"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</row>
    <row r="111" spans="3:14"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</row>
    <row r="112" spans="3:14"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</row>
    <row r="113" spans="3:14"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</row>
    <row r="114" spans="3:14"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</row>
    <row r="115" spans="3:14"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</row>
    <row r="116" spans="3:14"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</row>
    <row r="117" spans="3:14"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</row>
    <row r="118" spans="3:14"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</row>
    <row r="119" spans="3:14"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</row>
    <row r="120" spans="3:14"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</row>
    <row r="121" spans="3:14"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</row>
    <row r="122" spans="3:14"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</row>
    <row r="123" spans="3:14"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</row>
    <row r="124" spans="3:14"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</row>
    <row r="125" spans="3:14"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</row>
    <row r="126" spans="3:14"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</row>
    <row r="127" spans="3:14"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</row>
    <row r="128" spans="3:14"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</row>
    <row r="129" spans="3:14"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</row>
    <row r="130" spans="3:14"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</row>
    <row r="131" spans="3:14"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</row>
    <row r="132" spans="3:14"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</row>
    <row r="133" spans="3:14"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</row>
    <row r="134" spans="3:14"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</row>
    <row r="135" spans="3:14"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</row>
    <row r="136" spans="3:14"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</row>
    <row r="137" spans="3:14"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</row>
    <row r="138" spans="3:14"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</row>
    <row r="139" spans="3:14"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</row>
    <row r="140" spans="3:14"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</row>
    <row r="141" spans="3:14"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</row>
    <row r="142" spans="3:14"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</row>
    <row r="143" spans="3:14"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</row>
    <row r="144" spans="3:14"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</row>
    <row r="145" spans="3:14"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</row>
    <row r="146" spans="3:14"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</row>
    <row r="147" spans="3:14"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</row>
    <row r="148" spans="3:14"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</row>
    <row r="149" spans="3:14"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</row>
    <row r="150" spans="3:14"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</row>
    <row r="151" spans="3:14"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</row>
    <row r="152" spans="3:14"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</row>
    <row r="153" spans="3:14"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</row>
    <row r="154" spans="3:14"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</row>
    <row r="155" spans="3:14"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B3:I82"/>
  <sheetViews>
    <sheetView topLeftCell="A4" workbookViewId="0">
      <selection activeCell="C7" sqref="C7:G9"/>
    </sheetView>
  </sheetViews>
  <sheetFormatPr baseColWidth="10" defaultColWidth="8.83203125" defaultRowHeight="12" x14ac:dyDescent="0"/>
  <cols>
    <col min="1" max="1" width="8.83203125" style="18"/>
    <col min="2" max="2" width="17.33203125" style="18" customWidth="1"/>
    <col min="3" max="4" width="16.1640625" style="18" customWidth="1"/>
    <col min="5" max="5" width="11.5" style="18" customWidth="1"/>
    <col min="6" max="6" width="12.1640625" style="18" customWidth="1"/>
    <col min="7" max="7" width="15.83203125" style="18" customWidth="1"/>
    <col min="8" max="9" width="13.83203125" style="18" customWidth="1"/>
    <col min="10" max="11" width="10.33203125" style="18" customWidth="1"/>
    <col min="12" max="13" width="10.5" style="18" customWidth="1"/>
    <col min="14" max="14" width="11.6640625" style="18" bestFit="1" customWidth="1"/>
    <col min="15" max="16384" width="8.83203125" style="18"/>
  </cols>
  <sheetData>
    <row r="3" spans="2:9">
      <c r="B3"/>
      <c r="C3"/>
    </row>
    <row r="5" spans="2:9">
      <c r="F5" s="43" t="s">
        <v>99</v>
      </c>
      <c r="I5"/>
    </row>
    <row r="6" spans="2:9">
      <c r="B6" s="43" t="s">
        <v>64</v>
      </c>
      <c r="C6" s="43" t="s">
        <v>80</v>
      </c>
      <c r="D6" s="43" t="s">
        <v>13</v>
      </c>
      <c r="E6" s="43" t="s">
        <v>109</v>
      </c>
      <c r="F6" s="18" t="s">
        <v>157</v>
      </c>
      <c r="G6" s="18" t="s">
        <v>158</v>
      </c>
      <c r="H6" s="18" t="s">
        <v>97</v>
      </c>
      <c r="I6"/>
    </row>
    <row r="7" spans="2:9">
      <c r="B7" s="18" t="s">
        <v>147</v>
      </c>
      <c r="C7" s="18" t="s">
        <v>87</v>
      </c>
      <c r="D7" s="18" t="s">
        <v>25</v>
      </c>
      <c r="E7" s="18" t="s">
        <v>110</v>
      </c>
      <c r="F7" s="18">
        <v>3000</v>
      </c>
      <c r="G7" s="18">
        <v>0</v>
      </c>
      <c r="H7" s="18">
        <v>3000</v>
      </c>
      <c r="I7"/>
    </row>
    <row r="8" spans="2:9">
      <c r="C8" s="18" t="s">
        <v>149</v>
      </c>
      <c r="D8" s="18" t="s">
        <v>20</v>
      </c>
      <c r="E8" s="18" t="s">
        <v>111</v>
      </c>
      <c r="F8" s="18">
        <v>8750</v>
      </c>
      <c r="G8" s="18">
        <v>0</v>
      </c>
      <c r="H8" s="18">
        <v>8750</v>
      </c>
      <c r="I8"/>
    </row>
    <row r="9" spans="2:9">
      <c r="C9" s="18" t="s">
        <v>150</v>
      </c>
      <c r="D9" s="18" t="s">
        <v>27</v>
      </c>
      <c r="E9" s="18" t="s">
        <v>110</v>
      </c>
      <c r="F9" s="18">
        <v>5000</v>
      </c>
      <c r="G9" s="18">
        <v>0</v>
      </c>
      <c r="H9" s="18">
        <v>5000</v>
      </c>
      <c r="I9"/>
    </row>
    <row r="10" spans="2:9">
      <c r="B10" s="18" t="s">
        <v>95</v>
      </c>
      <c r="F10" s="18">
        <v>16750</v>
      </c>
      <c r="G10" s="18">
        <v>0</v>
      </c>
      <c r="H10" s="18">
        <v>16750</v>
      </c>
      <c r="I10"/>
    </row>
    <row r="11" spans="2:9">
      <c r="B11"/>
      <c r="C11"/>
      <c r="D11"/>
      <c r="E11"/>
      <c r="F11"/>
      <c r="G11"/>
      <c r="H11"/>
      <c r="I11"/>
    </row>
    <row r="12" spans="2:9">
      <c r="B12"/>
      <c r="C12"/>
      <c r="D12"/>
      <c r="E12"/>
      <c r="F12"/>
      <c r="G12"/>
      <c r="H12"/>
      <c r="I12"/>
    </row>
    <row r="13" spans="2:9">
      <c r="B13"/>
      <c r="C13"/>
      <c r="D13"/>
      <c r="E13"/>
      <c r="F13"/>
      <c r="G13"/>
      <c r="H13"/>
      <c r="I13"/>
    </row>
    <row r="14" spans="2:9">
      <c r="B14"/>
      <c r="C14"/>
      <c r="D14"/>
      <c r="E14"/>
      <c r="F14"/>
      <c r="G14"/>
      <c r="H14"/>
      <c r="I14"/>
    </row>
    <row r="15" spans="2:9">
      <c r="B15"/>
      <c r="C15"/>
      <c r="D15"/>
      <c r="E15"/>
      <c r="F15"/>
      <c r="G15"/>
      <c r="H15"/>
      <c r="I15"/>
    </row>
    <row r="16" spans="2:9">
      <c r="B16"/>
      <c r="C16"/>
      <c r="D16"/>
      <c r="E16"/>
      <c r="F16"/>
      <c r="G16"/>
      <c r="H16"/>
      <c r="I16"/>
    </row>
    <row r="17" spans="2:9">
      <c r="B17"/>
      <c r="C17"/>
      <c r="D17"/>
      <c r="E17"/>
      <c r="F17"/>
      <c r="G17"/>
      <c r="H17"/>
      <c r="I17"/>
    </row>
    <row r="18" spans="2:9">
      <c r="B18"/>
      <c r="C18"/>
      <c r="D18"/>
      <c r="E18"/>
      <c r="F18"/>
      <c r="G18"/>
      <c r="H18"/>
      <c r="I18"/>
    </row>
    <row r="19" spans="2:9">
      <c r="B19"/>
      <c r="C19"/>
      <c r="D19"/>
      <c r="E19"/>
      <c r="F19"/>
      <c r="G19"/>
      <c r="H19"/>
      <c r="I19"/>
    </row>
    <row r="20" spans="2:9">
      <c r="B20"/>
      <c r="C20"/>
      <c r="D20"/>
      <c r="E20"/>
      <c r="F20"/>
      <c r="G20"/>
      <c r="H20"/>
      <c r="I20"/>
    </row>
    <row r="21" spans="2:9">
      <c r="B21"/>
      <c r="C21"/>
      <c r="D21"/>
      <c r="E21"/>
      <c r="F21"/>
      <c r="G21"/>
      <c r="H21"/>
      <c r="I21"/>
    </row>
    <row r="22" spans="2:9">
      <c r="B22"/>
      <c r="C22"/>
      <c r="D22"/>
      <c r="E22"/>
      <c r="F22"/>
      <c r="G22"/>
      <c r="H22"/>
      <c r="I22"/>
    </row>
    <row r="23" spans="2:9">
      <c r="B23"/>
      <c r="C23"/>
      <c r="D23"/>
      <c r="E23"/>
      <c r="F23"/>
      <c r="G23"/>
      <c r="H23"/>
      <c r="I23"/>
    </row>
    <row r="24" spans="2:9">
      <c r="B24"/>
      <c r="C24"/>
      <c r="D24"/>
      <c r="E24"/>
      <c r="F24"/>
      <c r="G24"/>
      <c r="H24"/>
      <c r="I24"/>
    </row>
    <row r="25" spans="2:9">
      <c r="B25"/>
      <c r="C25"/>
      <c r="D25"/>
      <c r="E25"/>
      <c r="F25"/>
      <c r="G25"/>
      <c r="H25"/>
      <c r="I25"/>
    </row>
    <row r="26" spans="2:9">
      <c r="B26"/>
      <c r="C26"/>
      <c r="D26"/>
      <c r="E26"/>
      <c r="F26"/>
      <c r="G26"/>
      <c r="H26"/>
      <c r="I26"/>
    </row>
    <row r="27" spans="2:9">
      <c r="B27"/>
      <c r="C27"/>
      <c r="D27"/>
      <c r="E27"/>
      <c r="F27"/>
      <c r="G27"/>
      <c r="H27"/>
      <c r="I27"/>
    </row>
    <row r="28" spans="2:9">
      <c r="B28"/>
      <c r="C28"/>
      <c r="D28"/>
      <c r="E28"/>
      <c r="F28"/>
      <c r="G28"/>
      <c r="H28"/>
      <c r="I28"/>
    </row>
    <row r="29" spans="2:9">
      <c r="B29"/>
      <c r="C29"/>
      <c r="D29"/>
      <c r="E29"/>
      <c r="F29"/>
      <c r="G29"/>
      <c r="H29"/>
      <c r="I29"/>
    </row>
    <row r="30" spans="2:9">
      <c r="B30"/>
      <c r="C30"/>
      <c r="D30"/>
      <c r="E30"/>
      <c r="F30"/>
      <c r="G30"/>
      <c r="H30"/>
      <c r="I30"/>
    </row>
    <row r="31" spans="2:9">
      <c r="B31"/>
      <c r="C31"/>
      <c r="D31"/>
      <c r="E31"/>
      <c r="F31"/>
      <c r="G31"/>
      <c r="H31"/>
      <c r="I31"/>
    </row>
    <row r="32" spans="2:9">
      <c r="B32"/>
      <c r="C32"/>
      <c r="D32"/>
      <c r="E32"/>
      <c r="F32"/>
      <c r="G32"/>
      <c r="H32"/>
      <c r="I32"/>
    </row>
    <row r="33" spans="2:9">
      <c r="B33"/>
      <c r="C33"/>
      <c r="D33"/>
      <c r="E33"/>
      <c r="F33"/>
      <c r="G33"/>
      <c r="H33"/>
      <c r="I33"/>
    </row>
    <row r="34" spans="2:9">
      <c r="B34"/>
      <c r="C34"/>
      <c r="D34"/>
      <c r="E34"/>
      <c r="F34"/>
      <c r="G34"/>
      <c r="H34"/>
      <c r="I34"/>
    </row>
    <row r="35" spans="2:9">
      <c r="B35"/>
      <c r="C35"/>
      <c r="D35"/>
      <c r="E35"/>
      <c r="F35"/>
      <c r="G35"/>
      <c r="H35"/>
      <c r="I35"/>
    </row>
    <row r="36" spans="2:9">
      <c r="B36"/>
      <c r="C36"/>
      <c r="D36"/>
      <c r="E36"/>
      <c r="F36"/>
      <c r="G36"/>
      <c r="H36"/>
      <c r="I36"/>
    </row>
    <row r="37" spans="2:9">
      <c r="B37"/>
      <c r="C37"/>
      <c r="D37"/>
      <c r="E37"/>
      <c r="F37"/>
      <c r="G37"/>
      <c r="H37"/>
      <c r="I37"/>
    </row>
    <row r="38" spans="2:9">
      <c r="B38"/>
      <c r="C38"/>
      <c r="D38"/>
      <c r="E38"/>
      <c r="F38"/>
      <c r="G38"/>
      <c r="H38"/>
      <c r="I38"/>
    </row>
    <row r="39" spans="2:9">
      <c r="B39"/>
      <c r="C39"/>
      <c r="D39"/>
      <c r="E39"/>
      <c r="F39"/>
      <c r="G39"/>
      <c r="H39"/>
      <c r="I39"/>
    </row>
    <row r="40" spans="2:9">
      <c r="B40"/>
      <c r="C40"/>
      <c r="D40"/>
      <c r="E40"/>
      <c r="F40"/>
      <c r="G40"/>
      <c r="H40"/>
      <c r="I40"/>
    </row>
    <row r="41" spans="2:9">
      <c r="B41"/>
      <c r="C41"/>
      <c r="D41"/>
      <c r="E41"/>
      <c r="F41"/>
      <c r="G41"/>
      <c r="H41"/>
      <c r="I41"/>
    </row>
    <row r="42" spans="2:9">
      <c r="B42"/>
      <c r="C42"/>
      <c r="D42"/>
      <c r="E42"/>
      <c r="F42"/>
      <c r="G42"/>
      <c r="H42"/>
      <c r="I42"/>
    </row>
    <row r="43" spans="2:9">
      <c r="B43"/>
      <c r="C43"/>
      <c r="D43"/>
      <c r="E43"/>
      <c r="F43"/>
      <c r="G43"/>
      <c r="H43"/>
      <c r="I43"/>
    </row>
    <row r="44" spans="2:9">
      <c r="B44"/>
      <c r="C44"/>
      <c r="D44"/>
      <c r="E44"/>
      <c r="F44"/>
      <c r="G44"/>
      <c r="H44"/>
      <c r="I44"/>
    </row>
    <row r="45" spans="2:9">
      <c r="B45"/>
      <c r="C45"/>
      <c r="D45"/>
      <c r="E45"/>
      <c r="F45"/>
      <c r="G45"/>
      <c r="H45"/>
    </row>
    <row r="46" spans="2:9">
      <c r="B46"/>
      <c r="C46"/>
      <c r="D46"/>
      <c r="E46"/>
      <c r="F46"/>
      <c r="G46"/>
      <c r="H46"/>
    </row>
    <row r="47" spans="2:9">
      <c r="B47"/>
      <c r="C47"/>
      <c r="D47"/>
      <c r="E47"/>
      <c r="F47"/>
      <c r="G47"/>
      <c r="H47"/>
    </row>
    <row r="48" spans="2:9">
      <c r="B48"/>
      <c r="C48"/>
      <c r="D48"/>
      <c r="E48"/>
      <c r="F48"/>
      <c r="G48"/>
      <c r="H48"/>
    </row>
    <row r="49" spans="2:8">
      <c r="B49"/>
      <c r="C49"/>
      <c r="D49"/>
      <c r="E49"/>
      <c r="F49"/>
      <c r="G49"/>
      <c r="H49"/>
    </row>
    <row r="50" spans="2:8">
      <c r="B50"/>
      <c r="C50"/>
      <c r="D50"/>
      <c r="E50"/>
      <c r="F50"/>
      <c r="G50"/>
      <c r="H50"/>
    </row>
    <row r="51" spans="2:8">
      <c r="B51"/>
      <c r="C51"/>
      <c r="D51"/>
      <c r="E51"/>
      <c r="F51"/>
      <c r="G51"/>
      <c r="H51"/>
    </row>
    <row r="52" spans="2:8">
      <c r="B52"/>
      <c r="C52"/>
      <c r="D52"/>
      <c r="E52"/>
      <c r="F52"/>
      <c r="G52"/>
      <c r="H52"/>
    </row>
    <row r="53" spans="2:8">
      <c r="B53"/>
      <c r="C53"/>
      <c r="D53"/>
      <c r="E53"/>
      <c r="F53"/>
      <c r="G53"/>
      <c r="H53"/>
    </row>
    <row r="54" spans="2:8">
      <c r="B54"/>
      <c r="C54"/>
      <c r="D54"/>
      <c r="E54"/>
      <c r="F54"/>
      <c r="G54"/>
      <c r="H54"/>
    </row>
    <row r="55" spans="2:8">
      <c r="B55"/>
      <c r="C55"/>
      <c r="D55"/>
      <c r="E55"/>
      <c r="F55"/>
      <c r="G55"/>
      <c r="H55"/>
    </row>
    <row r="56" spans="2:8">
      <c r="B56"/>
      <c r="C56"/>
      <c r="D56"/>
      <c r="E56"/>
      <c r="F56"/>
      <c r="G56"/>
      <c r="H56"/>
    </row>
    <row r="57" spans="2:8">
      <c r="B57"/>
      <c r="C57"/>
      <c r="D57"/>
      <c r="E57"/>
      <c r="F57"/>
      <c r="G57"/>
      <c r="H57"/>
    </row>
    <row r="58" spans="2:8">
      <c r="B58"/>
      <c r="C58"/>
      <c r="D58"/>
      <c r="E58"/>
      <c r="F58"/>
      <c r="G58"/>
      <c r="H58"/>
    </row>
    <row r="59" spans="2:8">
      <c r="B59"/>
      <c r="C59"/>
      <c r="D59"/>
      <c r="E59"/>
      <c r="F59"/>
      <c r="G59"/>
      <c r="H59"/>
    </row>
    <row r="60" spans="2:8">
      <c r="B60"/>
      <c r="C60"/>
      <c r="D60"/>
      <c r="E60"/>
      <c r="F60"/>
      <c r="G60"/>
      <c r="H60"/>
    </row>
    <row r="61" spans="2:8">
      <c r="B61"/>
      <c r="C61"/>
      <c r="D61"/>
      <c r="E61"/>
      <c r="F61"/>
      <c r="G61"/>
      <c r="H61"/>
    </row>
    <row r="62" spans="2:8">
      <c r="B62"/>
      <c r="C62"/>
      <c r="D62"/>
      <c r="E62"/>
      <c r="F62"/>
      <c r="G62"/>
      <c r="H62"/>
    </row>
    <row r="63" spans="2:8">
      <c r="B63"/>
      <c r="C63"/>
      <c r="D63"/>
      <c r="E63"/>
      <c r="F63"/>
      <c r="G63"/>
      <c r="H63"/>
    </row>
    <row r="64" spans="2:8">
      <c r="B64"/>
      <c r="C64"/>
      <c r="D64"/>
      <c r="E64"/>
      <c r="F64"/>
      <c r="G64"/>
      <c r="H64"/>
    </row>
    <row r="65" spans="2:8">
      <c r="B65"/>
      <c r="C65"/>
      <c r="D65"/>
      <c r="E65"/>
      <c r="F65"/>
      <c r="G65"/>
      <c r="H65"/>
    </row>
    <row r="66" spans="2:8">
      <c r="B66"/>
      <c r="C66"/>
      <c r="D66"/>
      <c r="E66"/>
      <c r="F66"/>
      <c r="G66"/>
      <c r="H66"/>
    </row>
    <row r="67" spans="2:8">
      <c r="B67"/>
      <c r="C67"/>
      <c r="D67"/>
      <c r="E67"/>
      <c r="F67"/>
      <c r="G67"/>
      <c r="H67"/>
    </row>
    <row r="68" spans="2:8">
      <c r="B68"/>
      <c r="C68"/>
      <c r="D68"/>
      <c r="E68"/>
      <c r="F68"/>
      <c r="G68"/>
      <c r="H68"/>
    </row>
    <row r="69" spans="2:8">
      <c r="B69"/>
      <c r="C69"/>
      <c r="D69"/>
      <c r="E69"/>
      <c r="F69"/>
      <c r="G69"/>
      <c r="H69"/>
    </row>
    <row r="70" spans="2:8">
      <c r="B70"/>
      <c r="C70"/>
      <c r="D70"/>
      <c r="E70"/>
      <c r="F70"/>
      <c r="G70"/>
      <c r="H70"/>
    </row>
    <row r="71" spans="2:8">
      <c r="B71"/>
      <c r="C71"/>
      <c r="D71"/>
      <c r="E71"/>
      <c r="F71"/>
      <c r="G71"/>
      <c r="H71"/>
    </row>
    <row r="72" spans="2:8">
      <c r="B72"/>
      <c r="C72"/>
      <c r="D72"/>
      <c r="E72"/>
      <c r="F72"/>
      <c r="G72"/>
      <c r="H72"/>
    </row>
    <row r="73" spans="2:8">
      <c r="B73"/>
      <c r="C73"/>
      <c r="D73"/>
      <c r="E73"/>
      <c r="F73"/>
      <c r="G73"/>
      <c r="H73"/>
    </row>
    <row r="74" spans="2:8">
      <c r="B74"/>
      <c r="C74"/>
      <c r="D74"/>
      <c r="E74"/>
      <c r="F74"/>
      <c r="G74"/>
      <c r="H74"/>
    </row>
    <row r="75" spans="2:8">
      <c r="B75"/>
      <c r="C75"/>
      <c r="D75"/>
      <c r="E75"/>
      <c r="F75"/>
      <c r="G75"/>
      <c r="H75"/>
    </row>
    <row r="76" spans="2:8">
      <c r="B76"/>
      <c r="C76"/>
      <c r="D76"/>
      <c r="E76"/>
      <c r="F76"/>
      <c r="G76"/>
      <c r="H76"/>
    </row>
    <row r="77" spans="2:8">
      <c r="B77"/>
      <c r="C77"/>
      <c r="D77"/>
      <c r="E77"/>
      <c r="F77"/>
      <c r="G77"/>
      <c r="H77"/>
    </row>
    <row r="78" spans="2:8">
      <c r="B78"/>
      <c r="C78"/>
      <c r="D78"/>
      <c r="E78"/>
      <c r="F78"/>
      <c r="G78"/>
      <c r="H78"/>
    </row>
    <row r="79" spans="2:8">
      <c r="B79"/>
      <c r="C79"/>
      <c r="D79"/>
      <c r="E79"/>
      <c r="F79"/>
      <c r="G79"/>
      <c r="H79"/>
    </row>
    <row r="80" spans="2:8">
      <c r="B80"/>
      <c r="C80"/>
      <c r="D80"/>
      <c r="E80"/>
      <c r="F80"/>
      <c r="G80"/>
      <c r="H80"/>
    </row>
    <row r="81" spans="2:8">
      <c r="B81"/>
      <c r="C81"/>
      <c r="D81"/>
      <c r="E81"/>
      <c r="F81"/>
      <c r="G81"/>
      <c r="H81"/>
    </row>
    <row r="82" spans="2:8">
      <c r="B82"/>
      <c r="C82"/>
      <c r="D82"/>
      <c r="E82"/>
      <c r="F82"/>
      <c r="G82"/>
      <c r="H8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Labor</vt:lpstr>
      <vt:lpstr>M&amp;S</vt:lpstr>
      <vt:lpstr>Travel</vt:lpstr>
      <vt:lpstr>COLA</vt:lpstr>
      <vt:lpstr>Auto Summary</vt:lpstr>
      <vt:lpstr>Summary</vt:lpstr>
      <vt:lpstr>Labor Pivot</vt:lpstr>
      <vt:lpstr>M&amp;S Pivot</vt:lpstr>
      <vt:lpstr>M&amp;Sbysub</vt:lpstr>
      <vt:lpstr>Travel Pivot</vt:lpstr>
      <vt:lpstr>Lists</vt:lpstr>
    </vt:vector>
  </TitlesOfParts>
  <Company>Fermi National Accelerator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</dc:creator>
  <cp:lastModifiedBy>Ted Liu</cp:lastModifiedBy>
  <dcterms:created xsi:type="dcterms:W3CDTF">2010-06-13T13:50:12Z</dcterms:created>
  <dcterms:modified xsi:type="dcterms:W3CDTF">2013-12-09T19:11:41Z</dcterms:modified>
</cp:coreProperties>
</file>