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erhi\Desktop\"/>
    </mc:Choice>
  </mc:AlternateContent>
  <xr:revisionPtr revIDLastSave="0" documentId="13_ncr:1_{2ACC7BAC-AF44-439F-9795-AA39355C681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Аркуш1" sheetId="2" r:id="rId2"/>
    <sheet name="Аркуш3" sheetId="4" r:id="rId3"/>
    <sheet name="Аркуш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3" l="1"/>
  <c r="K18" i="3" s="1"/>
  <c r="J20" i="3"/>
  <c r="M25" i="4"/>
  <c r="D4" i="4"/>
  <c r="D3" i="4"/>
  <c r="F5" i="4"/>
  <c r="G6" i="4"/>
  <c r="G7" i="3"/>
  <c r="K20" i="3"/>
  <c r="K11" i="3"/>
  <c r="K12" i="3"/>
  <c r="J16" i="4"/>
  <c r="K14" i="3"/>
  <c r="K7" i="3"/>
  <c r="J14" i="4"/>
  <c r="M20" i="4"/>
  <c r="M19" i="4"/>
  <c r="M18" i="4"/>
  <c r="M17" i="4"/>
  <c r="N17" i="4"/>
  <c r="N36" i="4"/>
  <c r="J13" i="4"/>
  <c r="J7" i="4"/>
  <c r="J16" i="2"/>
  <c r="J9" i="2"/>
  <c r="J10" i="2" s="1"/>
  <c r="J11" i="2" s="1"/>
  <c r="J12" i="2"/>
  <c r="G3" i="4"/>
  <c r="F3" i="4"/>
  <c r="E3" i="4"/>
  <c r="L5" i="2"/>
  <c r="G4" i="3"/>
  <c r="F4" i="3"/>
  <c r="E4" i="3"/>
  <c r="D4" i="3"/>
  <c r="M20" i="3" l="1"/>
  <c r="E5" i="3"/>
  <c r="D5" i="3"/>
  <c r="L5" i="4"/>
  <c r="M2" i="4" s="1"/>
  <c r="Q5" i="4"/>
  <c r="O5" i="4"/>
  <c r="M5" i="4"/>
  <c r="P5" i="4"/>
  <c r="P3" i="4" s="1"/>
  <c r="N5" i="4"/>
  <c r="O20" i="3"/>
  <c r="N20" i="3"/>
  <c r="F5" i="3"/>
  <c r="G5" i="3"/>
  <c r="L18" i="3" l="1"/>
  <c r="L17" i="3"/>
  <c r="L19" i="3" s="1"/>
  <c r="K17" i="3"/>
  <c r="K19" i="3" s="1"/>
  <c r="D25" i="3" s="1"/>
  <c r="N17" i="3"/>
  <c r="G6" i="3"/>
  <c r="P2" i="4"/>
  <c r="P4" i="4" s="1"/>
  <c r="O3" i="4"/>
  <c r="N3" i="4"/>
  <c r="O2" i="4"/>
  <c r="O4" i="4" s="1"/>
  <c r="N2" i="4"/>
  <c r="N4" i="4" s="1"/>
  <c r="M3" i="4"/>
  <c r="M4" i="4" s="1"/>
  <c r="N18" i="3"/>
  <c r="E6" i="3"/>
  <c r="M17" i="3"/>
  <c r="F6" i="3"/>
  <c r="M18" i="3"/>
  <c r="D6" i="3"/>
  <c r="D36" i="3" l="1"/>
  <c r="D30" i="3"/>
  <c r="D24" i="3"/>
  <c r="F7" i="3"/>
  <c r="M33" i="4"/>
  <c r="N19" i="3"/>
  <c r="E7" i="3"/>
  <c r="D7" i="3"/>
  <c r="M19" i="3"/>
  <c r="E24" i="3" l="1"/>
  <c r="D37" i="3"/>
  <c r="E30" i="3"/>
  <c r="D31" i="3"/>
  <c r="N18" i="4"/>
  <c r="E31" i="3" l="1"/>
  <c r="E25" i="3"/>
  <c r="F31" i="3"/>
  <c r="E37" i="3"/>
  <c r="F24" i="3"/>
  <c r="G36" i="3" s="1"/>
  <c r="E36" i="3"/>
  <c r="M26" i="4"/>
  <c r="M34" i="4"/>
  <c r="F37" i="3" l="1"/>
  <c r="G24" i="3"/>
  <c r="G30" i="3"/>
  <c r="F30" i="3"/>
  <c r="F36" i="3"/>
  <c r="G37" i="3" s="1"/>
  <c r="F38" i="3" s="1"/>
  <c r="F25" i="3"/>
  <c r="G25" i="3" s="1"/>
  <c r="F26" i="3" s="1"/>
  <c r="M27" i="4"/>
  <c r="M35" i="4"/>
  <c r="N19" i="4"/>
  <c r="G31" i="3"/>
  <c r="F32" i="3" s="1"/>
  <c r="E32" i="3" l="1"/>
  <c r="E26" i="3"/>
  <c r="E38" i="3"/>
  <c r="N20" i="4"/>
  <c r="M36" i="4"/>
  <c r="M28" i="4"/>
  <c r="D26" i="3" l="1"/>
  <c r="D38" i="3"/>
  <c r="D32" i="3"/>
  <c r="O19" i="4"/>
  <c r="G4" i="4" s="1"/>
  <c r="J7" i="2"/>
  <c r="M2" i="2"/>
  <c r="C32" i="3" l="1"/>
  <c r="C38" i="3"/>
  <c r="C26" i="3"/>
  <c r="O18" i="4"/>
  <c r="F4" i="4" s="1"/>
  <c r="E13" i="1"/>
  <c r="O4" i="1"/>
  <c r="O4" i="2"/>
  <c r="N3" i="2"/>
  <c r="O3" i="2"/>
  <c r="P3" i="2"/>
  <c r="M3" i="2"/>
  <c r="Q3" i="1"/>
  <c r="P3" i="1"/>
  <c r="O3" i="1"/>
  <c r="O2" i="1"/>
  <c r="N2" i="2"/>
  <c r="O5" i="1"/>
  <c r="P2" i="1" s="1"/>
  <c r="O2" i="2"/>
  <c r="P2" i="2"/>
  <c r="Q5" i="2"/>
  <c r="P5" i="2"/>
  <c r="O5" i="2"/>
  <c r="N5" i="2"/>
  <c r="M5" i="2"/>
  <c r="N5" i="1"/>
  <c r="J14" i="2"/>
  <c r="J13" i="2"/>
  <c r="B13" i="1"/>
  <c r="B7" i="1"/>
  <c r="G3" i="2"/>
  <c r="F3" i="2"/>
  <c r="E3" i="2"/>
  <c r="D3" i="2"/>
  <c r="O17" i="4" l="1"/>
  <c r="E4" i="4" s="1"/>
  <c r="N4" i="2"/>
  <c r="M4" i="2"/>
  <c r="N17" i="2" s="1"/>
  <c r="P4" i="2"/>
  <c r="O16" i="4" l="1"/>
  <c r="N18" i="2"/>
  <c r="M17" i="2"/>
  <c r="M33" i="2"/>
  <c r="M25" i="2"/>
  <c r="P5" i="1"/>
  <c r="B16" i="1"/>
  <c r="B12" i="1"/>
  <c r="B9" i="1"/>
  <c r="N25" i="4" l="1"/>
  <c r="N26" i="4" s="1"/>
  <c r="N27" i="4" s="1"/>
  <c r="N28" i="4" s="1"/>
  <c r="O27" i="4" s="1"/>
  <c r="G5" i="4" s="1"/>
  <c r="M18" i="2"/>
  <c r="M35" i="2" s="1"/>
  <c r="M19" i="2"/>
  <c r="M26" i="2"/>
  <c r="M34" i="2"/>
  <c r="Q5" i="1"/>
  <c r="R5" i="1"/>
  <c r="S5" i="1"/>
  <c r="M27" i="2" l="1"/>
  <c r="N19" i="2"/>
  <c r="N20" i="2" s="1"/>
  <c r="O26" i="4"/>
  <c r="M36" i="2"/>
  <c r="M28" i="2"/>
  <c r="M20" i="2"/>
  <c r="Q2" i="1"/>
  <c r="R2" i="1"/>
  <c r="O25" i="4" l="1"/>
  <c r="E5" i="4" s="1"/>
  <c r="O19" i="2"/>
  <c r="G4" i="2" s="1"/>
  <c r="R3" i="1"/>
  <c r="B10" i="1"/>
  <c r="B11" i="1" s="1"/>
  <c r="O18" i="2" l="1"/>
  <c r="O17" i="2" s="1"/>
  <c r="O16" i="2" s="1"/>
  <c r="O24" i="4"/>
  <c r="N33" i="4" s="1"/>
  <c r="N34" i="4" s="1"/>
  <c r="N35" i="4" s="1"/>
  <c r="O35" i="4" s="1"/>
  <c r="R4" i="1"/>
  <c r="P4" i="1"/>
  <c r="E30" i="1"/>
  <c r="Q4" i="1"/>
  <c r="F4" i="2" l="1"/>
  <c r="O34" i="4"/>
  <c r="F6" i="4" s="1"/>
  <c r="D5" i="4"/>
  <c r="E4" i="2"/>
  <c r="E22" i="1"/>
  <c r="O33" i="4" l="1"/>
  <c r="E6" i="4" s="1"/>
  <c r="N25" i="2"/>
  <c r="N26" i="2" s="1"/>
  <c r="N27" i="2" s="1"/>
  <c r="N28" i="2" s="1"/>
  <c r="O27" i="2" s="1"/>
  <c r="D4" i="2"/>
  <c r="E23" i="1"/>
  <c r="E14" i="1"/>
  <c r="E15" i="1" s="1"/>
  <c r="E31" i="1"/>
  <c r="O32" i="4" l="1"/>
  <c r="D6" i="4" s="1"/>
  <c r="G5" i="2"/>
  <c r="O26" i="2"/>
  <c r="E24" i="1"/>
  <c r="E32" i="1"/>
  <c r="E16" i="1"/>
  <c r="G15" i="1" s="1"/>
  <c r="J4" i="1" s="1"/>
  <c r="E33" i="1"/>
  <c r="E25" i="1"/>
  <c r="O25" i="2" l="1"/>
  <c r="F5" i="2"/>
  <c r="G14" i="1"/>
  <c r="I4" i="1" s="1"/>
  <c r="O24" i="2" l="1"/>
  <c r="E5" i="2"/>
  <c r="G13" i="1"/>
  <c r="H4" i="1" s="1"/>
  <c r="D5" i="2" l="1"/>
  <c r="N33" i="2"/>
  <c r="N34" i="2" s="1"/>
  <c r="N35" i="2" s="1"/>
  <c r="N36" i="2" s="1"/>
  <c r="O35" i="2" s="1"/>
  <c r="O34" i="2" l="1"/>
  <c r="G6" i="2"/>
  <c r="F6" i="2" l="1"/>
  <c r="O33" i="2"/>
  <c r="O32" i="2" l="1"/>
  <c r="D6" i="2" s="1"/>
  <c r="E6" i="2"/>
  <c r="I5" i="1" l="1"/>
  <c r="G5" i="1"/>
  <c r="G4" i="1"/>
  <c r="G6" i="1"/>
  <c r="G29" i="1"/>
  <c r="G30" i="1"/>
  <c r="H6" i="1"/>
  <c r="J5" i="1"/>
  <c r="H5" i="1"/>
  <c r="J3" i="1"/>
  <c r="I3" i="1"/>
  <c r="G31" i="1"/>
  <c r="I6" i="1"/>
  <c r="H3" i="1"/>
  <c r="G3" i="1"/>
  <c r="F13" i="1"/>
  <c r="G12" i="1"/>
  <c r="F22" i="1"/>
  <c r="F23" i="1"/>
  <c r="F24" i="1"/>
  <c r="F25" i="1"/>
  <c r="G24" i="1"/>
  <c r="G23" i="1"/>
  <c r="G22" i="1"/>
  <c r="G21" i="1"/>
  <c r="F30" i="1"/>
  <c r="F31" i="1"/>
  <c r="F32" i="1"/>
  <c r="F33" i="1"/>
  <c r="G32" i="1"/>
  <c r="J6" i="1"/>
</calcChain>
</file>

<file path=xl/sharedStrings.xml><?xml version="1.0" encoding="utf-8"?>
<sst xmlns="http://schemas.openxmlformats.org/spreadsheetml/2006/main" count="147" uniqueCount="55">
  <si>
    <t>⍳ =</t>
  </si>
  <si>
    <t xml:space="preserve">                         i
     j</t>
  </si>
  <si>
    <t xml:space="preserve">h = </t>
  </si>
  <si>
    <t>m =</t>
  </si>
  <si>
    <t xml:space="preserve"> λ =</t>
  </si>
  <si>
    <t>1ԏ</t>
  </si>
  <si>
    <t>c =</t>
  </si>
  <si>
    <t>2ԏ</t>
  </si>
  <si>
    <t>⍴ =</t>
  </si>
  <si>
    <t>3ԏ</t>
  </si>
  <si>
    <t>s=</t>
  </si>
  <si>
    <t>σ=</t>
  </si>
  <si>
    <t>a=</t>
  </si>
  <si>
    <t>k=1</t>
  </si>
  <si>
    <t>b=</t>
  </si>
  <si>
    <t>i</t>
  </si>
  <si>
    <t>αi</t>
  </si>
  <si>
    <t>βi</t>
  </si>
  <si>
    <t>Ti</t>
  </si>
  <si>
    <t>c=</t>
  </si>
  <si>
    <t>k=2</t>
  </si>
  <si>
    <t>ai</t>
  </si>
  <si>
    <t>bi</t>
  </si>
  <si>
    <t>k=3</t>
  </si>
  <si>
    <t>x</t>
  </si>
  <si>
    <r>
      <t>a</t>
    </r>
    <r>
      <rPr>
        <sz val="9"/>
        <color theme="1"/>
        <rFont val="Calibri"/>
        <family val="2"/>
        <charset val="204"/>
        <scheme val="minor"/>
      </rPr>
      <t>i</t>
    </r>
  </si>
  <si>
    <r>
      <t>b</t>
    </r>
    <r>
      <rPr>
        <sz val="9"/>
        <color theme="1"/>
        <rFont val="Calibri"/>
        <family val="2"/>
        <charset val="204"/>
        <scheme val="minor"/>
      </rPr>
      <t>i</t>
    </r>
  </si>
  <si>
    <r>
      <t>c</t>
    </r>
    <r>
      <rPr>
        <sz val="9"/>
        <color theme="1"/>
        <rFont val="Calibri"/>
        <family val="2"/>
        <charset val="204"/>
        <scheme val="minor"/>
      </rPr>
      <t>i</t>
    </r>
  </si>
  <si>
    <r>
      <t>K</t>
    </r>
    <r>
      <rPr>
        <sz val="9"/>
        <color theme="1"/>
        <rFont val="Calibri"/>
        <family val="2"/>
        <charset val="204"/>
        <scheme val="minor"/>
      </rPr>
      <t>i</t>
    </r>
  </si>
  <si>
    <t>a0=</t>
  </si>
  <si>
    <t>a1=</t>
  </si>
  <si>
    <t>тау=</t>
  </si>
  <si>
    <t>гама=</t>
  </si>
  <si>
    <t>Ki</t>
  </si>
  <si>
    <t>ci</t>
  </si>
  <si>
    <t xml:space="preserve">a0 = </t>
  </si>
  <si>
    <t>a1 =</t>
  </si>
  <si>
    <t>τ =</t>
  </si>
  <si>
    <t>γ =</t>
  </si>
  <si>
    <t>l =</t>
  </si>
  <si>
    <t>1r</t>
  </si>
  <si>
    <t xml:space="preserve">p = </t>
  </si>
  <si>
    <t>2r</t>
  </si>
  <si>
    <t>y=</t>
  </si>
  <si>
    <t>3r</t>
  </si>
  <si>
    <t xml:space="preserve">n = </t>
  </si>
  <si>
    <t xml:space="preserve">k = </t>
  </si>
  <si>
    <t>s =</t>
  </si>
  <si>
    <t>a</t>
  </si>
  <si>
    <t>b</t>
  </si>
  <si>
    <t>c</t>
  </si>
  <si>
    <t>Ki=</t>
  </si>
  <si>
    <t>T</t>
  </si>
  <si>
    <t>sigma</t>
  </si>
  <si>
    <t>гамма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</si>
</sst>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0"/>
    <numFmt numFmtId="166" formatCode="0.00000000"/>
    <numFmt numFmtId="167" formatCode="0.0000000000"/>
    <numFmt numFmtId="168" formatCode="0.0000000000E+00"/>
  </numFmts>
  <fonts count="13" x14ac:knownFonts="1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rgb="FF202122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2" xfId="0" applyFont="1" applyBorder="1"/>
    <xf numFmtId="0" fontId="4" fillId="0" borderId="2" xfId="0" applyFont="1" applyBorder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/>
    <xf numFmtId="0" fontId="6" fillId="0" borderId="0" xfId="0" applyFont="1"/>
    <xf numFmtId="0" fontId="7" fillId="0" borderId="2" xfId="0" applyFont="1" applyBorder="1"/>
    <xf numFmtId="0" fontId="4" fillId="0" borderId="0" xfId="0" applyFont="1"/>
    <xf numFmtId="0" fontId="0" fillId="0" borderId="2" xfId="0" applyBorder="1"/>
    <xf numFmtId="2" fontId="4" fillId="0" borderId="2" xfId="0" applyNumberFormat="1" applyFont="1" applyBorder="1"/>
    <xf numFmtId="165" fontId="0" fillId="0" borderId="2" xfId="0" applyNumberFormat="1" applyBorder="1"/>
    <xf numFmtId="166" fontId="4" fillId="0" borderId="2" xfId="0" applyNumberFormat="1" applyFont="1" applyBorder="1"/>
    <xf numFmtId="0" fontId="2" fillId="0" borderId="0" xfId="0" applyFont="1"/>
    <xf numFmtId="0" fontId="9" fillId="0" borderId="0" xfId="0" applyFont="1" applyAlignment="1">
      <alignment horizontal="left"/>
    </xf>
    <xf numFmtId="0" fontId="2" fillId="0" borderId="2" xfId="0" applyFont="1" applyBorder="1"/>
    <xf numFmtId="166" fontId="2" fillId="0" borderId="2" xfId="0" applyNumberFormat="1" applyFont="1" applyBorder="1"/>
    <xf numFmtId="0" fontId="1" fillId="0" borderId="0" xfId="0" applyFont="1"/>
    <xf numFmtId="0" fontId="11" fillId="0" borderId="2" xfId="0" applyFon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68" fontId="0" fillId="0" borderId="0" xfId="0" applyNumberFormat="1"/>
    <xf numFmtId="167" fontId="2" fillId="0" borderId="0" xfId="0" applyNumberFormat="1" applyFont="1"/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168" fontId="0" fillId="0" borderId="2" xfId="0" applyNumberFormat="1" applyBorder="1"/>
    <xf numFmtId="0" fontId="3" fillId="0" borderId="3" xfId="0" applyFon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26808</xdr:colOff>
      <xdr:row>6</xdr:row>
      <xdr:rowOff>26378</xdr:rowOff>
    </xdr:from>
    <xdr:ext cx="3239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2014028-AC2C-4425-A89C-D896CFB40278}"/>
                </a:ext>
              </a:extLst>
            </xdr:cNvPr>
            <xdr:cNvSpPr txBox="1"/>
          </xdr:nvSpPr>
          <xdr:spPr>
            <a:xfrm>
              <a:off x="490360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2014028-AC2C-4425-A89C-D896CFB40278}"/>
                </a:ext>
              </a:extLst>
            </xdr:cNvPr>
            <xdr:cNvSpPr txBox="1"/>
          </xdr:nvSpPr>
          <xdr:spPr>
            <a:xfrm>
              <a:off x="490360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3</xdr:col>
      <xdr:colOff>444500</xdr:colOff>
      <xdr:row>7</xdr:row>
      <xdr:rowOff>34107</xdr:rowOff>
    </xdr:from>
    <xdr:to>
      <xdr:col>8</xdr:col>
      <xdr:colOff>121017</xdr:colOff>
      <xdr:row>9</xdr:row>
      <xdr:rowOff>139759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2738E8-2918-0502-8D72-68246670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0" y="1634307"/>
          <a:ext cx="3416667" cy="56285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57149</xdr:colOff>
      <xdr:row>5</xdr:row>
      <xdr:rowOff>148663</xdr:rowOff>
    </xdr:from>
    <xdr:to>
      <xdr:col>16</xdr:col>
      <xdr:colOff>1304</xdr:colOff>
      <xdr:row>8</xdr:row>
      <xdr:rowOff>196850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446E48-1697-17C7-B897-786BF48E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2599" y="1291663"/>
          <a:ext cx="3138205" cy="733987"/>
        </a:xfrm>
        <a:prstGeom prst="rect">
          <a:avLst/>
        </a:prstGeom>
      </xdr:spPr>
    </xdr:pic>
    <xdr:clientData/>
  </xdr:twoCellAnchor>
  <xdr:twoCellAnchor editAs="oneCell">
    <xdr:from>
      <xdr:col>16</xdr:col>
      <xdr:colOff>138971</xdr:colOff>
      <xdr:row>6</xdr:row>
      <xdr:rowOff>44450</xdr:rowOff>
    </xdr:from>
    <xdr:to>
      <xdr:col>17</xdr:col>
      <xdr:colOff>438239</xdr:colOff>
      <xdr:row>9</xdr:row>
      <xdr:rowOff>44510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060228F-9C77-72BD-8FB9-3096EF0BE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4621" y="1416050"/>
          <a:ext cx="1023168" cy="685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360972</xdr:colOff>
      <xdr:row>5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B63FFC-BE21-454D-B001-E86D5DD52996}"/>
            </a:ext>
          </a:extLst>
        </xdr:cNvPr>
        <xdr:cNvSpPr txBox="1"/>
      </xdr:nvSpPr>
      <xdr:spPr>
        <a:xfrm>
          <a:off x="4018572" y="119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8</xdr:col>
      <xdr:colOff>26808</xdr:colOff>
      <xdr:row>6</xdr:row>
      <xdr:rowOff>26378</xdr:rowOff>
    </xdr:from>
    <xdr:ext cx="3239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4B5B47-018D-4C7C-B3C2-37B520F4AE78}"/>
                </a:ext>
              </a:extLst>
            </xdr:cNvPr>
            <xdr:cNvSpPr txBox="1"/>
          </xdr:nvSpPr>
          <xdr:spPr>
            <a:xfrm>
              <a:off x="490360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4B5B47-018D-4C7C-B3C2-37B520F4AE78}"/>
                </a:ext>
              </a:extLst>
            </xdr:cNvPr>
            <xdr:cNvSpPr txBox="1"/>
          </xdr:nvSpPr>
          <xdr:spPr>
            <a:xfrm>
              <a:off x="490360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11</xdr:col>
      <xdr:colOff>52293</xdr:colOff>
      <xdr:row>5</xdr:row>
      <xdr:rowOff>22413</xdr:rowOff>
    </xdr:from>
    <xdr:to>
      <xdr:col>14</xdr:col>
      <xdr:colOff>846619</xdr:colOff>
      <xdr:row>9</xdr:row>
      <xdr:rowOff>48609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0ABB6F4-21F1-1B37-F7DD-533EA5225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8117" y="1180354"/>
          <a:ext cx="3924502" cy="952549"/>
        </a:xfrm>
        <a:prstGeom prst="rect">
          <a:avLst/>
        </a:prstGeom>
      </xdr:spPr>
    </xdr:pic>
    <xdr:clientData/>
  </xdr:twoCellAnchor>
  <xdr:twoCellAnchor editAs="oneCell">
    <xdr:from>
      <xdr:col>11</xdr:col>
      <xdr:colOff>7470</xdr:colOff>
      <xdr:row>9</xdr:row>
      <xdr:rowOff>209176</xdr:rowOff>
    </xdr:from>
    <xdr:to>
      <xdr:col>13</xdr:col>
      <xdr:colOff>46797</xdr:colOff>
      <xdr:row>11</xdr:row>
      <xdr:rowOff>190522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7ECB47F-AA00-250C-C903-1000C8226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3294" y="2293470"/>
          <a:ext cx="2063856" cy="444523"/>
        </a:xfrm>
        <a:prstGeom prst="rect">
          <a:avLst/>
        </a:prstGeom>
      </xdr:spPr>
    </xdr:pic>
    <xdr:clientData/>
  </xdr:twoCellAnchor>
  <xdr:twoCellAnchor editAs="oneCell">
    <xdr:from>
      <xdr:col>14</xdr:col>
      <xdr:colOff>986118</xdr:colOff>
      <xdr:row>5</xdr:row>
      <xdr:rowOff>67236</xdr:rowOff>
    </xdr:from>
    <xdr:to>
      <xdr:col>15</xdr:col>
      <xdr:colOff>904386</xdr:colOff>
      <xdr:row>8</xdr:row>
      <xdr:rowOff>67296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884C5EC-1623-459F-9CAF-A5E77931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2118" y="1225177"/>
          <a:ext cx="1023915" cy="694825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</xdr:row>
      <xdr:rowOff>186765</xdr:rowOff>
    </xdr:from>
    <xdr:to>
      <xdr:col>16</xdr:col>
      <xdr:colOff>423576</xdr:colOff>
      <xdr:row>12</xdr:row>
      <xdr:rowOff>60828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CE867B6-1088-4838-9D5B-A89C47A67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4118" y="2271059"/>
          <a:ext cx="3426752" cy="568828"/>
        </a:xfrm>
        <a:prstGeom prst="rect">
          <a:avLst/>
        </a:prstGeom>
      </xdr:spPr>
    </xdr:pic>
    <xdr:clientData/>
  </xdr:twoCellAnchor>
  <xdr:twoCellAnchor editAs="oneCell">
    <xdr:from>
      <xdr:col>15</xdr:col>
      <xdr:colOff>74706</xdr:colOff>
      <xdr:row>12</xdr:row>
      <xdr:rowOff>179293</xdr:rowOff>
    </xdr:from>
    <xdr:to>
      <xdr:col>18</xdr:col>
      <xdr:colOff>111075</xdr:colOff>
      <xdr:row>15</xdr:row>
      <xdr:rowOff>56057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E018D0C-8026-BB51-0A82-F19E43D8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86353" y="2958352"/>
          <a:ext cx="2673487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26808</xdr:colOff>
      <xdr:row>6</xdr:row>
      <xdr:rowOff>26378</xdr:rowOff>
    </xdr:from>
    <xdr:ext cx="3239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81CDE-A54E-4546-97EF-B9F1EE7AE08C}"/>
                </a:ext>
              </a:extLst>
            </xdr:cNvPr>
            <xdr:cNvSpPr txBox="1"/>
          </xdr:nvSpPr>
          <xdr:spPr>
            <a:xfrm>
              <a:off x="602755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81CDE-A54E-4546-97EF-B9F1EE7AE08C}"/>
                </a:ext>
              </a:extLst>
            </xdr:cNvPr>
            <xdr:cNvSpPr txBox="1"/>
          </xdr:nvSpPr>
          <xdr:spPr>
            <a:xfrm>
              <a:off x="6027558" y="1397978"/>
              <a:ext cx="3239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11</xdr:col>
      <xdr:colOff>59763</xdr:colOff>
      <xdr:row>5</xdr:row>
      <xdr:rowOff>71146</xdr:rowOff>
    </xdr:from>
    <xdr:to>
      <xdr:col>13</xdr:col>
      <xdr:colOff>1098176</xdr:colOff>
      <xdr:row>9</xdr:row>
      <xdr:rowOff>168575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CB6B373-8CF8-4836-97BE-BE5957590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0234" y="1229087"/>
          <a:ext cx="3429001" cy="1023782"/>
        </a:xfrm>
        <a:prstGeom prst="rect">
          <a:avLst/>
        </a:prstGeom>
      </xdr:spPr>
    </xdr:pic>
    <xdr:clientData/>
  </xdr:twoCellAnchor>
  <xdr:twoCellAnchor editAs="oneCell">
    <xdr:from>
      <xdr:col>11</xdr:col>
      <xdr:colOff>7470</xdr:colOff>
      <xdr:row>9</xdr:row>
      <xdr:rowOff>209176</xdr:rowOff>
    </xdr:from>
    <xdr:to>
      <xdr:col>12</xdr:col>
      <xdr:colOff>983235</xdr:colOff>
      <xdr:row>12</xdr:row>
      <xdr:rowOff>69872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0DE4BCE-342D-4341-A1A7-DBFE7EE2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5120" y="2266576"/>
          <a:ext cx="2064977" cy="438546"/>
        </a:xfrm>
        <a:prstGeom prst="rect">
          <a:avLst/>
        </a:prstGeom>
      </xdr:spPr>
    </xdr:pic>
    <xdr:clientData/>
  </xdr:twoCellAnchor>
  <xdr:twoCellAnchor editAs="oneCell">
    <xdr:from>
      <xdr:col>16</xdr:col>
      <xdr:colOff>499408</xdr:colOff>
      <xdr:row>5</xdr:row>
      <xdr:rowOff>97118</xdr:rowOff>
    </xdr:from>
    <xdr:to>
      <xdr:col>17</xdr:col>
      <xdr:colOff>602200</xdr:colOff>
      <xdr:row>9</xdr:row>
      <xdr:rowOff>46378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84E81F3-E8C3-4386-ACF2-18518D826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69114" y="1255059"/>
          <a:ext cx="1029145" cy="87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</xdr:row>
      <xdr:rowOff>186765</xdr:rowOff>
    </xdr:from>
    <xdr:to>
      <xdr:col>16</xdr:col>
      <xdr:colOff>110559</xdr:colOff>
      <xdr:row>13</xdr:row>
      <xdr:rowOff>10028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DC6A912-BB62-4AE6-A4C7-5E7261D0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07065" y="2244165"/>
          <a:ext cx="3424511" cy="559863"/>
        </a:xfrm>
        <a:prstGeom prst="rect">
          <a:avLst/>
        </a:prstGeom>
      </xdr:spPr>
    </xdr:pic>
    <xdr:clientData/>
  </xdr:twoCellAnchor>
  <xdr:twoCellAnchor editAs="oneCell">
    <xdr:from>
      <xdr:col>15</xdr:col>
      <xdr:colOff>74706</xdr:colOff>
      <xdr:row>12</xdr:row>
      <xdr:rowOff>179293</xdr:rowOff>
    </xdr:from>
    <xdr:to>
      <xdr:col>18</xdr:col>
      <xdr:colOff>158514</xdr:colOff>
      <xdr:row>16</xdr:row>
      <xdr:rowOff>5257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97DAD0A-8E52-4B6D-B0B8-8DD2E49F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7806" y="2922493"/>
          <a:ext cx="2671619" cy="562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zoomScale="85" zoomScaleNormal="85" workbookViewId="0">
      <selection activeCell="J13" sqref="J13"/>
    </sheetView>
  </sheetViews>
  <sheetFormatPr defaultRowHeight="14.4" x14ac:dyDescent="0.3"/>
  <cols>
    <col min="2" max="2" width="13.21875" bestFit="1" customWidth="1"/>
    <col min="5" max="5" width="11.88671875" bestFit="1" customWidth="1"/>
    <col min="6" max="6" width="15.44140625" bestFit="1" customWidth="1"/>
    <col min="14" max="14" width="12.21875" bestFit="1" customWidth="1"/>
    <col min="15" max="16" width="12.33203125" bestFit="1" customWidth="1"/>
    <col min="17" max="19" width="10.33203125" bestFit="1" customWidth="1"/>
  </cols>
  <sheetData>
    <row r="1" spans="1:20" ht="18" x14ac:dyDescent="0.35">
      <c r="A1" s="1" t="s">
        <v>0</v>
      </c>
      <c r="B1" s="6">
        <v>0.5</v>
      </c>
      <c r="D1" s="33" t="s">
        <v>1</v>
      </c>
      <c r="E1" s="34"/>
      <c r="F1" s="3">
        <v>0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M1" s="11" t="s">
        <v>24</v>
      </c>
      <c r="N1" s="11">
        <v>0</v>
      </c>
      <c r="O1" s="4">
        <v>0.1</v>
      </c>
      <c r="P1" s="4">
        <v>0.2</v>
      </c>
      <c r="Q1" s="4">
        <v>0.3</v>
      </c>
      <c r="R1" s="4">
        <v>0.4</v>
      </c>
      <c r="S1" s="4">
        <v>0.5</v>
      </c>
      <c r="T1" s="10"/>
    </row>
    <row r="2" spans="1:20" ht="18" x14ac:dyDescent="0.35">
      <c r="A2" s="1" t="s">
        <v>2</v>
      </c>
      <c r="B2" s="6">
        <v>0.1</v>
      </c>
      <c r="D2" s="34"/>
      <c r="E2" s="34"/>
      <c r="F2" s="3">
        <v>0</v>
      </c>
      <c r="G2" s="4">
        <v>0.1</v>
      </c>
      <c r="H2" s="4">
        <v>0.2</v>
      </c>
      <c r="I2" s="4">
        <v>0.3</v>
      </c>
      <c r="J2" s="4">
        <v>0.4</v>
      </c>
      <c r="K2" s="4">
        <v>0.5</v>
      </c>
      <c r="M2" s="11" t="s">
        <v>25</v>
      </c>
      <c r="N2" s="11"/>
      <c r="O2" s="13">
        <f>0.5*(O5+N5)</f>
        <v>9.6080047493262607E-5</v>
      </c>
      <c r="P2" s="13">
        <f>0.5*(P5+O5)</f>
        <v>9.769480051496202E-5</v>
      </c>
      <c r="Q2" s="13">
        <f>0.5*(Q5+P5)</f>
        <v>9.9336691609436332E-5</v>
      </c>
      <c r="R2" s="13">
        <f>0.5*(R5+Q5)</f>
        <v>1.0100617686810263E-4</v>
      </c>
      <c r="S2" s="11"/>
      <c r="T2" s="10"/>
    </row>
    <row r="3" spans="1:20" ht="18" x14ac:dyDescent="0.35">
      <c r="A3" s="1" t="s">
        <v>3</v>
      </c>
      <c r="B3" s="6">
        <v>3</v>
      </c>
      <c r="D3" s="3">
        <v>0</v>
      </c>
      <c r="E3" s="3">
        <v>0</v>
      </c>
      <c r="F3" s="4">
        <v>6</v>
      </c>
      <c r="G3" s="12">
        <f ca="1">((($H$3-$C$3)/($J$1^2)*G2^2))+$C$3</f>
        <v>12.96</v>
      </c>
      <c r="H3" s="12">
        <f t="shared" ref="H3:J3" ca="1" si="0">((($H$3-$C$3)/($J$1^2)*H2^2))+$C$3</f>
        <v>33.840000000000003</v>
      </c>
      <c r="I3" s="12">
        <f t="shared" ca="1" si="0"/>
        <v>68.64</v>
      </c>
      <c r="J3" s="12">
        <f t="shared" ca="1" si="0"/>
        <v>117.36000000000003</v>
      </c>
      <c r="K3" s="4">
        <v>180</v>
      </c>
      <c r="M3" s="9" t="s">
        <v>26</v>
      </c>
      <c r="N3" s="11"/>
      <c r="O3" s="13">
        <f>0.5*(O5+P5)</f>
        <v>9.769480051496202E-5</v>
      </c>
      <c r="P3" s="13">
        <f>0.5*(P5+Q5)</f>
        <v>9.9336691609436332E-5</v>
      </c>
      <c r="Q3" s="13">
        <f>0.5*(Q5+R5)</f>
        <v>1.0100617686810263E-4</v>
      </c>
      <c r="R3" s="13">
        <f t="shared" ref="R3" si="1">0.5*(R5+S5)</f>
        <v>1.0270372004760108E-4</v>
      </c>
      <c r="S3" s="11"/>
    </row>
    <row r="4" spans="1:20" ht="18" x14ac:dyDescent="0.35">
      <c r="A4" s="1" t="s">
        <v>4</v>
      </c>
      <c r="B4" s="6">
        <v>0.39</v>
      </c>
      <c r="D4" s="4">
        <v>1</v>
      </c>
      <c r="E4" s="4" t="s">
        <v>5</v>
      </c>
      <c r="F4" s="4">
        <v>6</v>
      </c>
      <c r="G4" s="4">
        <f ca="1">G12</f>
        <v>1.1321270905624928E-15</v>
      </c>
      <c r="H4" s="4">
        <f>G13</f>
        <v>2.2504554577742514E-5</v>
      </c>
      <c r="I4" s="4">
        <f>G14</f>
        <v>4.5754952548824803E-3</v>
      </c>
      <c r="J4" s="4">
        <f>G15</f>
        <v>0.91503648865367082</v>
      </c>
      <c r="K4" s="4">
        <v>180</v>
      </c>
      <c r="M4" s="11" t="s">
        <v>27</v>
      </c>
      <c r="N4" s="11"/>
      <c r="O4" s="13">
        <f>O2+O3+(1/$B$16)</f>
        <v>2.0193774848008227E-2</v>
      </c>
      <c r="P4" s="13">
        <f>P2+P3+(1/$B$16)</f>
        <v>2.0197031492124401E-2</v>
      </c>
      <c r="Q4" s="13">
        <f t="shared" ref="Q4:R4" si="2">Q2+Q3+(1/$B$16)</f>
        <v>2.0200342868477543E-2</v>
      </c>
      <c r="R4" s="13">
        <f t="shared" si="2"/>
        <v>2.0203709896915709E-2</v>
      </c>
      <c r="S4" s="11"/>
    </row>
    <row r="5" spans="1:20" ht="18" x14ac:dyDescent="0.35">
      <c r="A5" s="1" t="s">
        <v>6</v>
      </c>
      <c r="B5" s="6">
        <v>0.38800000000000001</v>
      </c>
      <c r="D5" s="4">
        <v>2</v>
      </c>
      <c r="E5" s="4" t="s">
        <v>7</v>
      </c>
      <c r="F5" s="4">
        <v>6</v>
      </c>
      <c r="G5" s="4" t="e">
        <f ca="1">G21</f>
        <v>#DIV/0!</v>
      </c>
      <c r="H5" s="4" t="e">
        <f ca="1">G22</f>
        <v>#DIV/0!</v>
      </c>
      <c r="I5" s="4" t="e">
        <f ca="1">G23</f>
        <v>#DIV/0!</v>
      </c>
      <c r="J5" s="4" t="e">
        <f ca="1">G24</f>
        <v>#DIV/0!</v>
      </c>
      <c r="K5" s="4">
        <v>180</v>
      </c>
      <c r="M5" s="11" t="s">
        <v>28</v>
      </c>
      <c r="N5" s="14">
        <f>$B$13*EXP(-$B$14*(1-N1))</f>
        <v>9.5279398964263719E-5</v>
      </c>
      <c r="O5" s="14">
        <f>$B$13*EXP(-$B$14*(1-O1))</f>
        <v>9.6880696022261494E-5</v>
      </c>
      <c r="P5" s="14">
        <f>$B$13*EXP(-$B$14*(1-P1))</f>
        <v>9.8508905007662546E-5</v>
      </c>
      <c r="Q5" s="14">
        <f>$B$13*EXP(-$B$14*(1-Q1))</f>
        <v>1.0016447821121012E-4</v>
      </c>
      <c r="R5" s="14">
        <f t="shared" ref="R5:S5" si="3">$B$13*EXP(-$B$14*(1-R1))</f>
        <v>1.0184787552499516E-4</v>
      </c>
      <c r="S5" s="14">
        <f t="shared" si="3"/>
        <v>1.0355956457020701E-4</v>
      </c>
    </row>
    <row r="6" spans="1:20" ht="18" x14ac:dyDescent="0.35">
      <c r="A6" s="1" t="s">
        <v>8</v>
      </c>
      <c r="B6" s="6">
        <v>8930</v>
      </c>
      <c r="D6" s="4">
        <v>3</v>
      </c>
      <c r="E6" s="4" t="s">
        <v>9</v>
      </c>
      <c r="F6" s="4">
        <v>6</v>
      </c>
      <c r="G6" s="4" t="e">
        <f ca="1">G29</f>
        <v>#DIV/0!</v>
      </c>
      <c r="H6" s="4" t="e">
        <f ca="1">G30</f>
        <v>#DIV/0!</v>
      </c>
      <c r="I6" s="4" t="e">
        <f ca="1">G31</f>
        <v>#DIV/0!</v>
      </c>
      <c r="J6" s="4" t="e">
        <f ca="1">G32</f>
        <v>#DIV/0!</v>
      </c>
      <c r="K6" s="4">
        <v>180</v>
      </c>
    </row>
    <row r="7" spans="1:20" ht="18" x14ac:dyDescent="0.35">
      <c r="A7" s="2"/>
      <c r="B7" s="5">
        <f>(B4)/(B5*B6)</f>
        <v>1.1255931009801318E-4</v>
      </c>
    </row>
    <row r="8" spans="1:20" ht="18" x14ac:dyDescent="0.35">
      <c r="A8" s="1" t="s">
        <v>10</v>
      </c>
      <c r="B8" s="6">
        <v>1</v>
      </c>
    </row>
    <row r="9" spans="1:20" ht="18" x14ac:dyDescent="0.35">
      <c r="A9" s="2" t="s">
        <v>11</v>
      </c>
      <c r="B9" s="6">
        <f>1/6</f>
        <v>0.16666666666666666</v>
      </c>
    </row>
    <row r="10" spans="1:20" ht="18" x14ac:dyDescent="0.35">
      <c r="A10" s="1" t="s">
        <v>12</v>
      </c>
      <c r="B10" s="6">
        <f>B9</f>
        <v>0.16666666666666666</v>
      </c>
      <c r="D10" t="s">
        <v>13</v>
      </c>
    </row>
    <row r="11" spans="1:20" ht="18" x14ac:dyDescent="0.35">
      <c r="A11" s="2" t="s">
        <v>14</v>
      </c>
      <c r="B11" s="6">
        <f>B10</f>
        <v>0.16666666666666666</v>
      </c>
      <c r="D11" s="8" t="s">
        <v>15</v>
      </c>
      <c r="E11" s="8" t="s">
        <v>16</v>
      </c>
      <c r="F11" s="8" t="s">
        <v>17</v>
      </c>
      <c r="G11" s="8" t="s">
        <v>18</v>
      </c>
    </row>
    <row r="12" spans="1:20" ht="18" x14ac:dyDescent="0.35">
      <c r="A12" s="1" t="s">
        <v>19</v>
      </c>
      <c r="B12" s="6">
        <f>1+(2*$B$9)</f>
        <v>1.3333333333333333</v>
      </c>
      <c r="D12">
        <v>1</v>
      </c>
      <c r="E12" s="7">
        <v>0</v>
      </c>
      <c r="F12" s="7">
        <v>6</v>
      </c>
      <c r="G12">
        <f t="shared" ref="G12:G14" ca="1" si="4">(E13*G13)+F13</f>
        <v>1.1321270905624928E-15</v>
      </c>
      <c r="H12" s="7"/>
    </row>
    <row r="13" spans="1:20" ht="18" x14ac:dyDescent="0.35">
      <c r="A13" s="1" t="s">
        <v>29</v>
      </c>
      <c r="B13" s="5">
        <f>(B4)/(B5*B6)</f>
        <v>1.1255931009801318E-4</v>
      </c>
      <c r="D13">
        <v>2</v>
      </c>
      <c r="E13">
        <f>O3/(O4-(O2*E12))</f>
        <v>4.8378671769036758E-3</v>
      </c>
      <c r="F13" s="7">
        <f ca="1">((O2*F12)+G3)/(O4-(E12*O2))</f>
        <v>0</v>
      </c>
      <c r="G13">
        <f>(E14*G14)+F14</f>
        <v>2.2504554577742514E-5</v>
      </c>
    </row>
    <row r="14" spans="1:20" ht="18" x14ac:dyDescent="0.35">
      <c r="A14" s="1" t="s">
        <v>30</v>
      </c>
      <c r="B14" s="6">
        <v>0.16666666666666666</v>
      </c>
      <c r="D14">
        <v>3</v>
      </c>
      <c r="E14">
        <f>P3/(P4-(P2*E13))</f>
        <v>4.9184958838560822E-3</v>
      </c>
      <c r="G14">
        <f t="shared" si="4"/>
        <v>4.5754952548824803E-3</v>
      </c>
    </row>
    <row r="15" spans="1:20" ht="18" x14ac:dyDescent="0.35">
      <c r="A15" s="1" t="s">
        <v>31</v>
      </c>
      <c r="B15" s="6">
        <v>1</v>
      </c>
      <c r="D15">
        <v>4</v>
      </c>
      <c r="E15">
        <f>Q3/(Q4-(Q2*E14))</f>
        <v>5.000341856983853E-3</v>
      </c>
      <c r="G15">
        <f>(E16*G16)+F16</f>
        <v>0.91503648865367082</v>
      </c>
    </row>
    <row r="16" spans="1:20" ht="18" x14ac:dyDescent="0.35">
      <c r="A16" s="1" t="s">
        <v>32</v>
      </c>
      <c r="B16" s="6">
        <f>(0.5*$B$15)/($B$2*$B$2)</f>
        <v>49.999999999999993</v>
      </c>
      <c r="D16">
        <v>5</v>
      </c>
      <c r="E16">
        <f>R3/(R4-(R2*E15))</f>
        <v>5.0835360480759491E-3</v>
      </c>
      <c r="G16">
        <v>180</v>
      </c>
    </row>
    <row r="17" spans="1:7" ht="18" x14ac:dyDescent="0.35">
      <c r="A17" s="1"/>
    </row>
    <row r="19" spans="1:7" x14ac:dyDescent="0.3">
      <c r="D19" t="s">
        <v>20</v>
      </c>
    </row>
    <row r="20" spans="1:7" x14ac:dyDescent="0.3">
      <c r="D20" t="s">
        <v>15</v>
      </c>
      <c r="E20" t="s">
        <v>21</v>
      </c>
      <c r="F20" t="s">
        <v>22</v>
      </c>
      <c r="G20" t="s">
        <v>18</v>
      </c>
    </row>
    <row r="21" spans="1:7" x14ac:dyDescent="0.3">
      <c r="D21">
        <v>1</v>
      </c>
      <c r="E21">
        <v>0</v>
      </c>
      <c r="F21">
        <v>6</v>
      </c>
      <c r="G21" t="e">
        <f ca="1">(E22*G22)+F22</f>
        <v>#DIV/0!</v>
      </c>
    </row>
    <row r="22" spans="1:7" x14ac:dyDescent="0.3">
      <c r="D22">
        <v>2</v>
      </c>
      <c r="E22">
        <f>O3/(O4-(O2*E12))</f>
        <v>4.8378671769036758E-3</v>
      </c>
      <c r="F22" t="e">
        <f ca="1">((E21*F21)+G12)/($J$12-E21*$J$10)</f>
        <v>#DIV/0!</v>
      </c>
      <c r="G22" t="e">
        <f t="shared" ref="G22" ca="1" si="5">(E23*G23)+F23</f>
        <v>#DIV/0!</v>
      </c>
    </row>
    <row r="23" spans="1:7" x14ac:dyDescent="0.3">
      <c r="D23">
        <v>3</v>
      </c>
      <c r="E23">
        <f>P3/(P4-(P2*E13))</f>
        <v>4.9184958838560822E-3</v>
      </c>
      <c r="F23" t="e">
        <f t="shared" ref="F23:F25" ca="1" si="6">((E22*F22)+G13)/($J$12-E22*$J$10)</f>
        <v>#DIV/0!</v>
      </c>
      <c r="G23" t="e">
        <f ca="1">(E24*G24)+F24</f>
        <v>#DIV/0!</v>
      </c>
    </row>
    <row r="24" spans="1:7" x14ac:dyDescent="0.3">
      <c r="D24">
        <v>4</v>
      </c>
      <c r="E24">
        <f>Q3/(Q4-(Q2*E14))</f>
        <v>5.000341856983853E-3</v>
      </c>
      <c r="F24" t="e">
        <f t="shared" ca="1" si="6"/>
        <v>#DIV/0!</v>
      </c>
      <c r="G24" t="e">
        <f ca="1">(E25*G25)+F25</f>
        <v>#DIV/0!</v>
      </c>
    </row>
    <row r="25" spans="1:7" x14ac:dyDescent="0.3">
      <c r="D25">
        <v>5</v>
      </c>
      <c r="E25">
        <f>R3/(R4-(R2*E15))</f>
        <v>5.0835360480759491E-3</v>
      </c>
      <c r="F25" t="e">
        <f t="shared" ca="1" si="6"/>
        <v>#DIV/0!</v>
      </c>
      <c r="G25">
        <v>180</v>
      </c>
    </row>
    <row r="27" spans="1:7" x14ac:dyDescent="0.3">
      <c r="D27" t="s">
        <v>23</v>
      </c>
    </row>
    <row r="28" spans="1:7" x14ac:dyDescent="0.3">
      <c r="D28" t="s">
        <v>15</v>
      </c>
      <c r="E28" t="s">
        <v>21</v>
      </c>
      <c r="F28" t="s">
        <v>22</v>
      </c>
      <c r="G28" t="s">
        <v>18</v>
      </c>
    </row>
    <row r="29" spans="1:7" x14ac:dyDescent="0.3">
      <c r="D29">
        <v>1</v>
      </c>
      <c r="E29">
        <v>0</v>
      </c>
      <c r="F29">
        <v>6</v>
      </c>
      <c r="G29" t="e">
        <f t="shared" ref="G29:G31" ca="1" si="7">(E30*G30)+F30</f>
        <v>#DIV/0!</v>
      </c>
    </row>
    <row r="30" spans="1:7" x14ac:dyDescent="0.3">
      <c r="D30">
        <v>2</v>
      </c>
      <c r="E30">
        <f>O3/(O4-(O2*E12))</f>
        <v>4.8378671769036758E-3</v>
      </c>
      <c r="F30" t="e">
        <f ca="1">((E29*F29)+G21)/($J$12-E29*$J$10)</f>
        <v>#DIV/0!</v>
      </c>
      <c r="G30" t="e">
        <f t="shared" ca="1" si="7"/>
        <v>#DIV/0!</v>
      </c>
    </row>
    <row r="31" spans="1:7" x14ac:dyDescent="0.3">
      <c r="D31">
        <v>3</v>
      </c>
      <c r="E31">
        <f>P3/(P4-(P2*E13))</f>
        <v>4.9184958838560822E-3</v>
      </c>
      <c r="F31" t="e">
        <f t="shared" ref="F31:F33" ca="1" si="8">((E30*F30)+G22)/($J$12-E30*$J$10)</f>
        <v>#DIV/0!</v>
      </c>
      <c r="G31" t="e">
        <f t="shared" ca="1" si="7"/>
        <v>#DIV/0!</v>
      </c>
    </row>
    <row r="32" spans="1:7" x14ac:dyDescent="0.3">
      <c r="D32">
        <v>4</v>
      </c>
      <c r="E32">
        <f>Q3/(Q4-(Q2*E14))</f>
        <v>5.000341856983853E-3</v>
      </c>
      <c r="F32" t="e">
        <f t="shared" ca="1" si="8"/>
        <v>#DIV/0!</v>
      </c>
      <c r="G32" t="e">
        <f ca="1">(E33*G33)+F33</f>
        <v>#DIV/0!</v>
      </c>
    </row>
    <row r="33" spans="4:7" x14ac:dyDescent="0.3">
      <c r="D33">
        <v>5</v>
      </c>
      <c r="E33">
        <f>R3/(R4-(R2*E15))</f>
        <v>5.0835360480759491E-3</v>
      </c>
      <c r="F33" t="e">
        <f t="shared" ca="1" si="8"/>
        <v>#DIV/0!</v>
      </c>
      <c r="G33">
        <v>180</v>
      </c>
    </row>
  </sheetData>
  <mergeCells count="1">
    <mergeCell ref="D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1750-3103-4E73-9034-FB6A3A63D932}">
  <dimension ref="A1:Q36"/>
  <sheetViews>
    <sheetView zoomScale="85" zoomScaleNormal="85" workbookViewId="0">
      <selection activeCell="G13" sqref="G13"/>
    </sheetView>
  </sheetViews>
  <sheetFormatPr defaultRowHeight="14.4" x14ac:dyDescent="0.3"/>
  <cols>
    <col min="1" max="3" width="8.88671875" bestFit="1" customWidth="1"/>
    <col min="4" max="4" width="12.44140625" bestFit="1" customWidth="1"/>
    <col min="5" max="5" width="11.44140625" bestFit="1" customWidth="1"/>
    <col min="6" max="6" width="12.44140625" bestFit="1" customWidth="1"/>
    <col min="7" max="7" width="13.88671875" bestFit="1" customWidth="1"/>
    <col min="8" max="8" width="8.88671875" bestFit="1" customWidth="1"/>
    <col min="10" max="10" width="9.21875" bestFit="1" customWidth="1"/>
    <col min="12" max="12" width="13.21875" bestFit="1" customWidth="1"/>
    <col min="13" max="13" width="15.77734375" customWidth="1"/>
    <col min="14" max="16" width="15.77734375" bestFit="1" customWidth="1"/>
    <col min="17" max="17" width="13.21875" bestFit="1" customWidth="1"/>
  </cols>
  <sheetData>
    <row r="1" spans="1:17" ht="18" x14ac:dyDescent="0.35">
      <c r="A1" s="35" t="s">
        <v>1</v>
      </c>
      <c r="B1" s="36"/>
      <c r="C1" s="20">
        <v>0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" t="s">
        <v>0</v>
      </c>
      <c r="J1" s="2">
        <v>0.5</v>
      </c>
      <c r="K1" s="17" t="s">
        <v>24</v>
      </c>
      <c r="L1" s="17">
        <v>0</v>
      </c>
      <c r="M1" s="17">
        <v>0.1</v>
      </c>
      <c r="N1" s="17">
        <v>0.2</v>
      </c>
      <c r="O1" s="17">
        <v>0.3</v>
      </c>
      <c r="P1" s="17">
        <v>0.4</v>
      </c>
      <c r="Q1" s="17">
        <v>0.5</v>
      </c>
    </row>
    <row r="2" spans="1:17" ht="18" x14ac:dyDescent="0.35">
      <c r="A2" s="36"/>
      <c r="B2" s="36"/>
      <c r="C2" s="20">
        <v>0</v>
      </c>
      <c r="D2" s="17">
        <v>0.1</v>
      </c>
      <c r="E2" s="17">
        <v>0.2</v>
      </c>
      <c r="F2" s="17">
        <v>0.3</v>
      </c>
      <c r="G2" s="17">
        <v>0.4</v>
      </c>
      <c r="H2" s="17">
        <v>0.5</v>
      </c>
      <c r="I2" s="1" t="s">
        <v>2</v>
      </c>
      <c r="J2" s="2">
        <v>0.1</v>
      </c>
      <c r="K2" s="17" t="s">
        <v>21</v>
      </c>
      <c r="L2" s="18"/>
      <c r="M2" s="18">
        <f>0.5*(L5+M5)</f>
        <v>9.6080047493262607E-5</v>
      </c>
      <c r="N2" s="18">
        <f>0.5*(M5+N5)</f>
        <v>9.769480051496202E-5</v>
      </c>
      <c r="O2" s="18">
        <f t="shared" ref="O2:P2" si="0">0.5*(N5+O5)</f>
        <v>9.9336691609436332E-5</v>
      </c>
      <c r="P2" s="18">
        <f t="shared" si="0"/>
        <v>1.0100617686810263E-4</v>
      </c>
      <c r="Q2" s="18"/>
    </row>
    <row r="3" spans="1:17" ht="18" x14ac:dyDescent="0.35">
      <c r="A3" s="20">
        <v>0</v>
      </c>
      <c r="B3" s="20">
        <v>0</v>
      </c>
      <c r="C3" s="17">
        <v>6</v>
      </c>
      <c r="D3" s="17">
        <f>((($H$3-$C$3)/($J$1^2)*(D2^2)))+$C$3</f>
        <v>12.96</v>
      </c>
      <c r="E3" s="17">
        <f t="shared" ref="E3:G3" si="1">((($H$3-$C$3)/($J$1^2)*E2^2))+$C$3</f>
        <v>33.840000000000003</v>
      </c>
      <c r="F3" s="17">
        <f t="shared" si="1"/>
        <v>68.64</v>
      </c>
      <c r="G3" s="17">
        <f t="shared" si="1"/>
        <v>117.36000000000003</v>
      </c>
      <c r="H3" s="17">
        <v>180</v>
      </c>
      <c r="I3" s="1" t="s">
        <v>3</v>
      </c>
      <c r="J3" s="2">
        <v>3</v>
      </c>
      <c r="K3" s="17" t="s">
        <v>22</v>
      </c>
      <c r="L3" s="18"/>
      <c r="M3" s="18">
        <f>0.5*(M5+N5)</f>
        <v>9.769480051496202E-5</v>
      </c>
      <c r="N3" s="18">
        <f t="shared" ref="N3:P3" si="2">0.5*(N5+O5)</f>
        <v>9.9336691609436332E-5</v>
      </c>
      <c r="O3" s="18">
        <f t="shared" si="2"/>
        <v>1.0100617686810263E-4</v>
      </c>
      <c r="P3" s="18">
        <f t="shared" si="2"/>
        <v>1.0270372004760108E-4</v>
      </c>
      <c r="Q3" s="18"/>
    </row>
    <row r="4" spans="1:17" ht="18" x14ac:dyDescent="0.35">
      <c r="A4" s="17">
        <v>1</v>
      </c>
      <c r="B4" s="17" t="s">
        <v>5</v>
      </c>
      <c r="C4" s="17">
        <v>6</v>
      </c>
      <c r="D4" s="17">
        <f>O16</f>
        <v>638.03180254892516</v>
      </c>
      <c r="E4" s="17">
        <f>O17</f>
        <v>-781.06422594555625</v>
      </c>
      <c r="F4" s="17">
        <f>O18</f>
        <v>3423.256788476363</v>
      </c>
      <c r="G4" s="17">
        <f>O19</f>
        <v>5826.8633508849844</v>
      </c>
      <c r="H4" s="17">
        <v>180</v>
      </c>
      <c r="I4" s="1" t="s">
        <v>4</v>
      </c>
      <c r="J4" s="2">
        <v>0.39</v>
      </c>
      <c r="K4" s="17" t="s">
        <v>34</v>
      </c>
      <c r="L4" s="18"/>
      <c r="M4" s="18">
        <f>M2+M3+(1/$J$16)</f>
        <v>2.0193774848008227E-2</v>
      </c>
      <c r="N4" s="18">
        <f t="shared" ref="N4:P4" si="3">N2+N3+(1/$J$16)</f>
        <v>2.0197031492124401E-2</v>
      </c>
      <c r="O4" s="18">
        <f>O2+O3+(1/$J$16)</f>
        <v>2.0200342868477543E-2</v>
      </c>
      <c r="P4" s="18">
        <f t="shared" si="3"/>
        <v>2.0203709896915709E-2</v>
      </c>
      <c r="Q4" s="18"/>
    </row>
    <row r="5" spans="1:17" ht="18" x14ac:dyDescent="0.35">
      <c r="A5" s="17">
        <v>2</v>
      </c>
      <c r="B5" s="17" t="s">
        <v>7</v>
      </c>
      <c r="C5" s="17">
        <v>6</v>
      </c>
      <c r="D5" s="17">
        <f>O24</f>
        <v>31413.138144957804</v>
      </c>
      <c r="E5" s="17">
        <f>O25</f>
        <v>-37694.330109097406</v>
      </c>
      <c r="F5" s="17">
        <f>O26</f>
        <v>170726.28089601727</v>
      </c>
      <c r="G5" s="17">
        <f>O27</f>
        <v>289260.05551935651</v>
      </c>
      <c r="H5" s="17">
        <v>180</v>
      </c>
      <c r="I5" s="1" t="s">
        <v>6</v>
      </c>
      <c r="J5" s="2">
        <v>0.38800000000000001</v>
      </c>
      <c r="K5" s="17" t="s">
        <v>33</v>
      </c>
      <c r="L5" s="18">
        <f>$J$13*EXP(-$J$14*(1-L1))</f>
        <v>9.5279398964263719E-5</v>
      </c>
      <c r="M5" s="18">
        <f t="shared" ref="M5:Q5" si="4">$J$13*EXP(-$J$14*(1-M1))</f>
        <v>9.6880696022261494E-5</v>
      </c>
      <c r="N5" s="18">
        <f t="shared" si="4"/>
        <v>9.8508905007662546E-5</v>
      </c>
      <c r="O5" s="18">
        <f t="shared" si="4"/>
        <v>1.0016447821121012E-4</v>
      </c>
      <c r="P5" s="18">
        <f t="shared" si="4"/>
        <v>1.0184787552499516E-4</v>
      </c>
      <c r="Q5" s="18">
        <f t="shared" si="4"/>
        <v>1.0355956457020701E-4</v>
      </c>
    </row>
    <row r="6" spans="1:17" ht="18" x14ac:dyDescent="0.35">
      <c r="A6" s="17">
        <v>3</v>
      </c>
      <c r="B6" s="17" t="s">
        <v>9</v>
      </c>
      <c r="C6" s="17">
        <v>6</v>
      </c>
      <c r="D6" s="17">
        <f>O32</f>
        <v>1546791.6919940568</v>
      </c>
      <c r="E6" s="17">
        <f>O33</f>
        <v>-1817656.1659821412</v>
      </c>
      <c r="F6" s="17">
        <f>O34</f>
        <v>8514516.0585570522</v>
      </c>
      <c r="G6" s="17">
        <f>O35</f>
        <v>14359743.54221314</v>
      </c>
      <c r="H6" s="17">
        <v>180</v>
      </c>
      <c r="I6" s="1" t="s">
        <v>8</v>
      </c>
      <c r="J6" s="2">
        <v>8930</v>
      </c>
    </row>
    <row r="7" spans="1:17" ht="18" x14ac:dyDescent="0.35">
      <c r="I7" s="2"/>
      <c r="J7" s="5">
        <f>(J4)/(J5*J6)</f>
        <v>1.1255931009801318E-4</v>
      </c>
    </row>
    <row r="8" spans="1:17" ht="18" x14ac:dyDescent="0.35">
      <c r="I8" s="1" t="s">
        <v>10</v>
      </c>
      <c r="J8" s="2">
        <v>1</v>
      </c>
    </row>
    <row r="9" spans="1:17" ht="18" x14ac:dyDescent="0.35">
      <c r="I9" s="2" t="s">
        <v>11</v>
      </c>
      <c r="J9" s="6">
        <f>1/6</f>
        <v>0.16666666666666666</v>
      </c>
    </row>
    <row r="10" spans="1:17" ht="18" x14ac:dyDescent="0.35">
      <c r="I10" s="1" t="s">
        <v>12</v>
      </c>
      <c r="J10" s="6">
        <f>J9</f>
        <v>0.16666666666666666</v>
      </c>
    </row>
    <row r="11" spans="1:17" ht="18" x14ac:dyDescent="0.35">
      <c r="I11" s="2" t="s">
        <v>14</v>
      </c>
      <c r="J11" s="6">
        <f>J10</f>
        <v>0.16666666666666666</v>
      </c>
    </row>
    <row r="12" spans="1:17" ht="18" x14ac:dyDescent="0.35">
      <c r="I12" s="1" t="s">
        <v>19</v>
      </c>
      <c r="J12" s="2">
        <f>1+(2*$J$9)</f>
        <v>1.3333333333333333</v>
      </c>
    </row>
    <row r="13" spans="1:17" ht="18" x14ac:dyDescent="0.35">
      <c r="I13" s="2" t="s">
        <v>35</v>
      </c>
      <c r="J13" s="5">
        <f>J7</f>
        <v>1.1255931009801318E-4</v>
      </c>
    </row>
    <row r="14" spans="1:17" ht="18" x14ac:dyDescent="0.35">
      <c r="I14" s="1" t="s">
        <v>36</v>
      </c>
      <c r="J14" s="2">
        <f>1/6</f>
        <v>0.16666666666666666</v>
      </c>
      <c r="L14" s="15" t="s">
        <v>13</v>
      </c>
    </row>
    <row r="15" spans="1:17" ht="18" x14ac:dyDescent="0.35">
      <c r="I15" s="16" t="s">
        <v>37</v>
      </c>
      <c r="J15" s="2">
        <v>1</v>
      </c>
      <c r="L15" s="19" t="s">
        <v>15</v>
      </c>
      <c r="M15" s="19" t="s">
        <v>16</v>
      </c>
      <c r="N15" s="19" t="s">
        <v>17</v>
      </c>
      <c r="O15" s="19" t="s">
        <v>18</v>
      </c>
    </row>
    <row r="16" spans="1:17" ht="18" x14ac:dyDescent="0.35">
      <c r="I16" s="16" t="s">
        <v>38</v>
      </c>
      <c r="J16" s="2">
        <f>(0.5*J15)/(J2*J2)</f>
        <v>49.999999999999993</v>
      </c>
      <c r="L16" s="15">
        <v>1</v>
      </c>
      <c r="M16" s="15">
        <v>0</v>
      </c>
      <c r="N16" s="15">
        <v>6</v>
      </c>
      <c r="O16" s="15">
        <f>(M17*O17)+N17</f>
        <v>638.03180254892516</v>
      </c>
    </row>
    <row r="17" spans="12:15" ht="18" x14ac:dyDescent="0.35">
      <c r="L17" s="15">
        <v>2</v>
      </c>
      <c r="M17" s="15">
        <f>M3/(M4-(M2*M16))</f>
        <v>4.8378671769036758E-3</v>
      </c>
      <c r="N17" s="15">
        <f>((M2*N16)+D3)/(M4-(M2*M16))</f>
        <v>641.8104875306808</v>
      </c>
      <c r="O17" s="15">
        <f t="shared" ref="O17" si="5">(M18*O18)+N18</f>
        <v>-781.06422594555625</v>
      </c>
    </row>
    <row r="18" spans="12:15" ht="18" x14ac:dyDescent="0.35">
      <c r="L18" s="15">
        <v>3</v>
      </c>
      <c r="M18" s="15">
        <f>M3/(M4-(M2*M17))</f>
        <v>4.837978538020417E-3</v>
      </c>
      <c r="N18" s="15">
        <f>((N2*N17)+E3)/(N4-(N2*N17))</f>
        <v>-797.62586881833761</v>
      </c>
      <c r="O18" s="15">
        <f>(M19*O19)+N19</f>
        <v>3423.256788476363</v>
      </c>
    </row>
    <row r="19" spans="12:15" ht="18" x14ac:dyDescent="0.35">
      <c r="L19" s="15">
        <v>4</v>
      </c>
      <c r="M19" s="15">
        <f>O3/(O4-(O2*M18))</f>
        <v>5.0003398770511439E-3</v>
      </c>
      <c r="N19" s="15">
        <f>((O2*N18)+F3)/(O4-(O2*M18))</f>
        <v>3394.120491304805</v>
      </c>
      <c r="O19" s="15">
        <f>(M20*O20)+N20</f>
        <v>5826.8633508849844</v>
      </c>
    </row>
    <row r="20" spans="12:15" ht="18" x14ac:dyDescent="0.35">
      <c r="L20" s="15">
        <v>5</v>
      </c>
      <c r="M20" s="15">
        <f>P3/(P4-(P2*M19))</f>
        <v>5.0835360480256291E-3</v>
      </c>
      <c r="N20" s="15">
        <f>((P2*N19)+G3)/(P4-(P2*M19))</f>
        <v>5825.9483143963398</v>
      </c>
      <c r="O20" s="15">
        <v>180</v>
      </c>
    </row>
    <row r="22" spans="12:15" ht="18" x14ac:dyDescent="0.35">
      <c r="L22" s="15" t="s">
        <v>20</v>
      </c>
    </row>
    <row r="23" spans="12:15" ht="18" x14ac:dyDescent="0.35">
      <c r="L23" s="19" t="s">
        <v>15</v>
      </c>
      <c r="M23" s="19" t="s">
        <v>16</v>
      </c>
      <c r="N23" s="19" t="s">
        <v>17</v>
      </c>
      <c r="O23" s="19" t="s">
        <v>18</v>
      </c>
    </row>
    <row r="24" spans="12:15" ht="18" x14ac:dyDescent="0.35">
      <c r="L24" s="15">
        <v>1</v>
      </c>
      <c r="M24" s="15">
        <v>0</v>
      </c>
      <c r="N24" s="15">
        <v>6</v>
      </c>
      <c r="O24" s="15">
        <f t="shared" ref="O24:O26" si="6">(M25*O25)+N25</f>
        <v>31413.138144957804</v>
      </c>
    </row>
    <row r="25" spans="12:15" ht="18" x14ac:dyDescent="0.35">
      <c r="L25" s="15">
        <v>2</v>
      </c>
      <c r="M25" s="15">
        <f>M3/(M4-(M2*M16))</f>
        <v>4.8378671769036758E-3</v>
      </c>
      <c r="N25" s="15">
        <f>((M2*N24)+O16)/(M4-(M2*M24))</f>
        <v>31595.498307347978</v>
      </c>
      <c r="O25" s="15">
        <f t="shared" si="6"/>
        <v>-37694.330109097406</v>
      </c>
    </row>
    <row r="26" spans="12:15" ht="18" x14ac:dyDescent="0.35">
      <c r="L26" s="15">
        <v>3</v>
      </c>
      <c r="M26" s="15">
        <f>M3/(M4-(M2*M17))</f>
        <v>4.837978538020417E-3</v>
      </c>
      <c r="N26" s="15">
        <f>((N2*N25)+O17)/(N4-(N2*M25))</f>
        <v>-38520.30019194838</v>
      </c>
      <c r="O26" s="15">
        <f t="shared" si="6"/>
        <v>170726.28089601727</v>
      </c>
    </row>
    <row r="27" spans="12:15" ht="18" x14ac:dyDescent="0.35">
      <c r="L27" s="15">
        <v>4</v>
      </c>
      <c r="M27" s="15">
        <f>O3/(O4-(O2*M18))</f>
        <v>5.0003398770511439E-3</v>
      </c>
      <c r="N27" s="15">
        <f>((O2*N26)+O18)/(O4-(O2*M26))</f>
        <v>169279.88230556581</v>
      </c>
      <c r="O27" s="15">
        <f>(M28*O28)+N28</f>
        <v>289260.05551935651</v>
      </c>
    </row>
    <row r="28" spans="12:15" ht="18" x14ac:dyDescent="0.35">
      <c r="L28" s="15">
        <v>5</v>
      </c>
      <c r="M28" s="15">
        <f>P3/(P4-(P2*M19))</f>
        <v>5.0835360480256291E-3</v>
      </c>
      <c r="N28" s="15">
        <f>((P2*N27)+O19)/(P4-(P2*M27))</f>
        <v>289259.14048286784</v>
      </c>
      <c r="O28" s="15">
        <v>180</v>
      </c>
    </row>
    <row r="30" spans="12:15" ht="18" x14ac:dyDescent="0.35">
      <c r="L30" s="15" t="s">
        <v>23</v>
      </c>
    </row>
    <row r="31" spans="12:15" ht="18" x14ac:dyDescent="0.35">
      <c r="L31" s="19" t="s">
        <v>15</v>
      </c>
      <c r="M31" s="19" t="s">
        <v>16</v>
      </c>
      <c r="N31" s="19" t="s">
        <v>17</v>
      </c>
      <c r="O31" s="19" t="s">
        <v>18</v>
      </c>
    </row>
    <row r="32" spans="12:15" ht="18" x14ac:dyDescent="0.35">
      <c r="L32" s="15">
        <v>1</v>
      </c>
      <c r="M32" s="15">
        <v>0</v>
      </c>
      <c r="N32" s="15">
        <v>6</v>
      </c>
      <c r="O32" s="15">
        <f t="shared" ref="O32:O34" si="7">(M33*O33)+N33</f>
        <v>1546791.6919940568</v>
      </c>
    </row>
    <row r="33" spans="12:15" ht="18" x14ac:dyDescent="0.35">
      <c r="L33" s="15">
        <v>2</v>
      </c>
      <c r="M33" s="15">
        <f>M3/(M4-(M2*M16))</f>
        <v>4.8378671769036758E-3</v>
      </c>
      <c r="N33" s="15">
        <f>((M2*N32)+O24)/(M4-(M2*M32))</f>
        <v>1555585.2710983583</v>
      </c>
      <c r="O33" s="15">
        <f t="shared" si="7"/>
        <v>-1817656.1659821412</v>
      </c>
    </row>
    <row r="34" spans="12:15" ht="18" x14ac:dyDescent="0.35">
      <c r="L34" s="15">
        <v>3</v>
      </c>
      <c r="M34" s="15">
        <f>M3/(M4-(M2*M17))</f>
        <v>4.837978538020417E-3</v>
      </c>
      <c r="N34" s="15">
        <f>((N2*N33)+O25)/(N4-(N2*M33))</f>
        <v>-1858849.2119350703</v>
      </c>
      <c r="O34" s="15">
        <f t="shared" si="7"/>
        <v>8514516.0585570522</v>
      </c>
    </row>
    <row r="35" spans="12:15" ht="18" x14ac:dyDescent="0.35">
      <c r="L35" s="15">
        <v>4</v>
      </c>
      <c r="M35" s="15">
        <f>O3/(O4-(O2*M18))</f>
        <v>5.0003398770511439E-3</v>
      </c>
      <c r="N35" s="15">
        <f>((O2*N34)+O26)/(O4-(O2*M34))</f>
        <v>8442712.4602986965</v>
      </c>
      <c r="O35" s="15">
        <f>(M36*O36)+N36</f>
        <v>14359743.54221314</v>
      </c>
    </row>
    <row r="36" spans="12:15" ht="18" x14ac:dyDescent="0.35">
      <c r="L36" s="15">
        <v>5</v>
      </c>
      <c r="M36" s="15">
        <f>P3/(P4-(P2*M19))</f>
        <v>5.0835360480256291E-3</v>
      </c>
      <c r="N36" s="15">
        <f>((P2*N35)+O27)/(P4-(P2*M35))</f>
        <v>14359742.627176652</v>
      </c>
      <c r="O36" s="15">
        <v>180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E4E9-87D9-40D1-B804-F8B37707870A}">
  <dimension ref="A1:Q36"/>
  <sheetViews>
    <sheetView topLeftCell="A2" zoomScale="85" zoomScaleNormal="85" workbookViewId="0">
      <selection activeCell="M26" sqref="M26"/>
    </sheetView>
  </sheetViews>
  <sheetFormatPr defaultRowHeight="14.4" x14ac:dyDescent="0.3"/>
  <cols>
    <col min="10" max="10" width="14.21875" customWidth="1"/>
    <col min="12" max="12" width="15.77734375" bestFit="1" customWidth="1"/>
    <col min="13" max="13" width="18.44140625" customWidth="1"/>
    <col min="14" max="15" width="18.44140625" bestFit="1" customWidth="1"/>
    <col min="16" max="16" width="15.21875" bestFit="1" customWidth="1"/>
    <col min="17" max="17" width="13.21875" bestFit="1" customWidth="1"/>
  </cols>
  <sheetData>
    <row r="1" spans="1:17" ht="18" x14ac:dyDescent="0.35">
      <c r="A1" s="35" t="s">
        <v>1</v>
      </c>
      <c r="B1" s="36"/>
      <c r="C1" s="20">
        <v>0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" t="s">
        <v>0</v>
      </c>
      <c r="J1" s="2">
        <v>0.5</v>
      </c>
      <c r="K1" s="17" t="s">
        <v>24</v>
      </c>
      <c r="L1" s="17">
        <v>0</v>
      </c>
      <c r="M1" s="17">
        <v>0.1</v>
      </c>
      <c r="N1" s="17">
        <v>0.2</v>
      </c>
      <c r="O1" s="17">
        <v>0.3</v>
      </c>
      <c r="P1" s="17">
        <v>0.4</v>
      </c>
      <c r="Q1" s="17">
        <v>0.5</v>
      </c>
    </row>
    <row r="2" spans="1:17" ht="18" x14ac:dyDescent="0.35">
      <c r="A2" s="36"/>
      <c r="B2" s="36"/>
      <c r="C2" s="20">
        <v>0</v>
      </c>
      <c r="D2" s="17">
        <v>0.1</v>
      </c>
      <c r="E2" s="17">
        <v>0.2</v>
      </c>
      <c r="F2" s="17">
        <v>0.3</v>
      </c>
      <c r="G2" s="17">
        <v>0.4</v>
      </c>
      <c r="H2" s="17">
        <v>0.5</v>
      </c>
      <c r="I2" s="1" t="s">
        <v>2</v>
      </c>
      <c r="J2" s="2">
        <v>0.1</v>
      </c>
      <c r="K2" s="17" t="s">
        <v>21</v>
      </c>
      <c r="L2" s="17"/>
      <c r="M2" s="17">
        <f>0.5*(L5+M5)</f>
        <v>9.6080047493262607E-5</v>
      </c>
      <c r="N2" s="17">
        <f t="shared" ref="N2:P2" si="0">0.5*(M5+N5)</f>
        <v>9.769480051496202E-5</v>
      </c>
      <c r="O2" s="17">
        <f t="shared" si="0"/>
        <v>9.9336691609436332E-5</v>
      </c>
      <c r="P2" s="17">
        <f t="shared" si="0"/>
        <v>1.0100617686810263E-4</v>
      </c>
      <c r="Q2" s="17"/>
    </row>
    <row r="3" spans="1:17" ht="18" x14ac:dyDescent="0.35">
      <c r="A3" s="20">
        <v>0</v>
      </c>
      <c r="B3" s="20">
        <v>0</v>
      </c>
      <c r="C3" s="17">
        <v>6</v>
      </c>
      <c r="D3" s="17">
        <f>((($H$3-$C$3)/($J$1^2)*(D2^2)))+$C$3</f>
        <v>12.96</v>
      </c>
      <c r="E3" s="17">
        <f t="shared" ref="E3:G3" si="1">((($H$3-$C$3)/($J$1^2)*E2^2))+$C$3</f>
        <v>33.840000000000003</v>
      </c>
      <c r="F3" s="17">
        <f t="shared" si="1"/>
        <v>68.64</v>
      </c>
      <c r="G3" s="17">
        <f t="shared" si="1"/>
        <v>117.36000000000003</v>
      </c>
      <c r="H3" s="17">
        <v>180</v>
      </c>
      <c r="I3" s="1" t="s">
        <v>3</v>
      </c>
      <c r="J3" s="2">
        <v>3</v>
      </c>
      <c r="K3" s="17" t="s">
        <v>22</v>
      </c>
      <c r="L3" s="17"/>
      <c r="M3" s="17">
        <f>0.5*(M5+N5)</f>
        <v>9.769480051496202E-5</v>
      </c>
      <c r="N3" s="17">
        <f t="shared" ref="N3:P3" si="2">0.5*(N5+O5)</f>
        <v>9.9336691609436332E-5</v>
      </c>
      <c r="O3" s="17">
        <f t="shared" si="2"/>
        <v>1.0100617686810263E-4</v>
      </c>
      <c r="P3" s="17">
        <f t="shared" si="2"/>
        <v>1.0270372004760108E-4</v>
      </c>
      <c r="Q3" s="17"/>
    </row>
    <row r="4" spans="1:17" ht="18" x14ac:dyDescent="0.35">
      <c r="A4" s="17">
        <v>1</v>
      </c>
      <c r="B4" s="17" t="s">
        <v>5</v>
      </c>
      <c r="C4" s="17">
        <v>6</v>
      </c>
      <c r="D4" s="17">
        <f>O16</f>
        <v>6.4804871380117168</v>
      </c>
      <c r="E4" s="17">
        <f>O17</f>
        <v>16.925682226180147</v>
      </c>
      <c r="F4" s="17">
        <f>O18</f>
        <v>34.320366524006943</v>
      </c>
      <c r="G4" s="17">
        <f>O19</f>
        <v>58.684999261734873</v>
      </c>
      <c r="H4" s="17">
        <v>180</v>
      </c>
      <c r="I4" s="1" t="s">
        <v>4</v>
      </c>
      <c r="J4" s="2">
        <v>0.39</v>
      </c>
      <c r="K4" s="17" t="s">
        <v>34</v>
      </c>
      <c r="L4" s="17"/>
      <c r="M4" s="17">
        <f>M2+M3+(1/$J$16)</f>
        <v>2.0001937748480088</v>
      </c>
      <c r="N4" s="17">
        <f t="shared" ref="N4:P4" si="3">N2+N3+(1/$J$16)</f>
        <v>2.0001970314921249</v>
      </c>
      <c r="O4" s="17">
        <f t="shared" si="3"/>
        <v>2.000200342868478</v>
      </c>
      <c r="P4" s="17">
        <f t="shared" si="3"/>
        <v>2.0002037098969163</v>
      </c>
      <c r="Q4" s="17"/>
    </row>
    <row r="5" spans="1:17" ht="18" x14ac:dyDescent="0.35">
      <c r="A5" s="17">
        <v>2</v>
      </c>
      <c r="B5" s="17" t="s">
        <v>7</v>
      </c>
      <c r="C5" s="17">
        <v>6</v>
      </c>
      <c r="D5" s="17">
        <f>O24</f>
        <v>3.2406312284758862</v>
      </c>
      <c r="E5" s="17">
        <f>O25</f>
        <v>8.4630039110305368</v>
      </c>
      <c r="F5" s="17">
        <f>O26</f>
        <v>17.160366873311634</v>
      </c>
      <c r="G5" s="17">
        <f>O27</f>
        <v>29.349620213143403</v>
      </c>
      <c r="H5" s="17">
        <v>180</v>
      </c>
      <c r="I5" s="1" t="s">
        <v>6</v>
      </c>
      <c r="J5" s="2">
        <v>0.38800000000000001</v>
      </c>
      <c r="K5" s="17" t="s">
        <v>33</v>
      </c>
      <c r="L5" s="17">
        <f t="shared" ref="L5:Q5" si="4">$J$13*EXP(-$J$14*(1-L1))</f>
        <v>9.5279398964263719E-5</v>
      </c>
      <c r="M5" s="17">
        <f t="shared" si="4"/>
        <v>9.6880696022261494E-5</v>
      </c>
      <c r="N5" s="17">
        <f t="shared" si="4"/>
        <v>9.8508905007662546E-5</v>
      </c>
      <c r="O5" s="17">
        <f t="shared" si="4"/>
        <v>1.0016447821121012E-4</v>
      </c>
      <c r="P5" s="17">
        <f t="shared" si="4"/>
        <v>1.0184787552499516E-4</v>
      </c>
      <c r="Q5" s="17">
        <f t="shared" si="4"/>
        <v>1.0355956457020701E-4</v>
      </c>
    </row>
    <row r="6" spans="1:17" ht="18" x14ac:dyDescent="0.35">
      <c r="A6" s="17">
        <v>3</v>
      </c>
      <c r="B6" s="17" t="s">
        <v>9</v>
      </c>
      <c r="C6" s="17">
        <v>6</v>
      </c>
      <c r="D6" s="17">
        <f>O32</f>
        <v>1.6206535352806599</v>
      </c>
      <c r="E6" s="17">
        <f>O33</f>
        <v>4.231583367476107</v>
      </c>
      <c r="F6" s="17">
        <f>O34</f>
        <v>8.5802756502886517</v>
      </c>
      <c r="G6" s="17">
        <f>O35</f>
        <v>14.682991236480337</v>
      </c>
      <c r="H6" s="17">
        <v>180</v>
      </c>
      <c r="I6" s="1" t="s">
        <v>8</v>
      </c>
      <c r="J6" s="2">
        <v>8930</v>
      </c>
    </row>
    <row r="7" spans="1:17" ht="18" x14ac:dyDescent="0.35">
      <c r="I7" s="2"/>
      <c r="J7" s="2">
        <f>J4/(J5*J6)</f>
        <v>1.1255931009801318E-4</v>
      </c>
    </row>
    <row r="8" spans="1:17" ht="18" x14ac:dyDescent="0.35">
      <c r="I8" s="1" t="s">
        <v>10</v>
      </c>
      <c r="J8" s="2">
        <v>1</v>
      </c>
    </row>
    <row r="9" spans="1:17" ht="18" x14ac:dyDescent="0.35">
      <c r="I9" s="2"/>
      <c r="J9" s="6"/>
    </row>
    <row r="10" spans="1:17" ht="18" x14ac:dyDescent="0.35">
      <c r="I10" s="1"/>
      <c r="J10" s="6"/>
    </row>
    <row r="11" spans="1:17" ht="18" x14ac:dyDescent="0.35">
      <c r="I11" s="2"/>
      <c r="J11" s="6"/>
    </row>
    <row r="12" spans="1:17" ht="18" x14ac:dyDescent="0.35">
      <c r="I12" s="1"/>
      <c r="J12" s="2"/>
    </row>
    <row r="13" spans="1:17" ht="18" x14ac:dyDescent="0.35">
      <c r="I13" s="1" t="s">
        <v>35</v>
      </c>
      <c r="J13" s="2">
        <f>J7</f>
        <v>1.1255931009801318E-4</v>
      </c>
    </row>
    <row r="14" spans="1:17" ht="18" x14ac:dyDescent="0.35">
      <c r="I14" s="1" t="s">
        <v>36</v>
      </c>
      <c r="J14" s="2">
        <f>1/6</f>
        <v>0.16666666666666666</v>
      </c>
      <c r="L14" s="15" t="s">
        <v>13</v>
      </c>
    </row>
    <row r="15" spans="1:17" ht="18" x14ac:dyDescent="0.35">
      <c r="I15" s="16" t="s">
        <v>37</v>
      </c>
      <c r="J15" s="2">
        <v>0.01</v>
      </c>
      <c r="L15" s="19" t="s">
        <v>15</v>
      </c>
      <c r="M15" s="19" t="s">
        <v>16</v>
      </c>
      <c r="N15" s="19" t="s">
        <v>17</v>
      </c>
      <c r="O15" s="19" t="s">
        <v>18</v>
      </c>
    </row>
    <row r="16" spans="1:17" ht="18" x14ac:dyDescent="0.35">
      <c r="I16" s="16" t="s">
        <v>38</v>
      </c>
      <c r="J16" s="2">
        <f>(0.5*J15)/(J2*J2)</f>
        <v>0.49999999999999989</v>
      </c>
      <c r="L16" s="15">
        <v>1</v>
      </c>
      <c r="M16" s="15">
        <v>0</v>
      </c>
      <c r="N16" s="15">
        <v>6</v>
      </c>
      <c r="O16" s="15">
        <f>(M17*O17)+N17</f>
        <v>6.4804871380117168</v>
      </c>
    </row>
    <row r="17" spans="12:15" ht="18" x14ac:dyDescent="0.35">
      <c r="L17" s="15">
        <v>2</v>
      </c>
      <c r="M17" s="32">
        <f>M3/(M4-(M2*M16))</f>
        <v>4.8842668017195323E-5</v>
      </c>
      <c r="N17" s="15">
        <f>((M2*N16)+D3)/(M4-(M2*M16))</f>
        <v>6.4796604425337794</v>
      </c>
      <c r="O17" s="15">
        <f t="shared" ref="O17" si="5">(M18*O18)+N18</f>
        <v>16.925682226180147</v>
      </c>
    </row>
    <row r="18" spans="12:15" ht="18" x14ac:dyDescent="0.35">
      <c r="L18" s="15">
        <v>3</v>
      </c>
      <c r="M18" s="32">
        <f>M3/(M4-(M2*M17))</f>
        <v>4.8842668131788797E-5</v>
      </c>
      <c r="N18" s="15">
        <f>((N2*N17)+E3)/(N4-(N2*N17))</f>
        <v>16.924005927907853</v>
      </c>
      <c r="O18" s="15">
        <f>(M19*O19)+N19</f>
        <v>34.320366524006943</v>
      </c>
    </row>
    <row r="19" spans="12:15" ht="18" x14ac:dyDescent="0.35">
      <c r="L19" s="15">
        <v>4</v>
      </c>
      <c r="M19" s="32">
        <f>O3/(O4-(O2*M18))</f>
        <v>5.0498030096455225E-5</v>
      </c>
      <c r="N19" s="15">
        <f>((O2*N18)+F3)/(O4-(O2*M18))</f>
        <v>34.317403047148012</v>
      </c>
      <c r="O19" s="15">
        <f>(M20*O20)+N20</f>
        <v>58.684999261734873</v>
      </c>
    </row>
    <row r="20" spans="12:15" ht="18" x14ac:dyDescent="0.35">
      <c r="L20" s="15">
        <v>5</v>
      </c>
      <c r="M20" s="32">
        <f>P3/(P4-(P2*M19))</f>
        <v>5.1346630246372932E-5</v>
      </c>
      <c r="N20" s="15">
        <f>((P2*N19)+G3)/(P4-(P2*M19))</f>
        <v>58.675756868290527</v>
      </c>
      <c r="O20" s="15">
        <v>180</v>
      </c>
    </row>
    <row r="22" spans="12:15" ht="18" x14ac:dyDescent="0.35">
      <c r="L22" s="15" t="s">
        <v>20</v>
      </c>
    </row>
    <row r="23" spans="12:15" ht="18" x14ac:dyDescent="0.35">
      <c r="L23" s="19" t="s">
        <v>15</v>
      </c>
      <c r="M23" s="19" t="s">
        <v>16</v>
      </c>
      <c r="N23" s="19" t="s">
        <v>17</v>
      </c>
      <c r="O23" s="19" t="s">
        <v>18</v>
      </c>
    </row>
    <row r="24" spans="12:15" ht="18" x14ac:dyDescent="0.35">
      <c r="L24" s="15">
        <v>1</v>
      </c>
      <c r="M24" s="15">
        <v>0</v>
      </c>
      <c r="N24" s="15">
        <v>6</v>
      </c>
      <c r="O24" s="15">
        <f t="shared" ref="O24:O26" si="6">(M25*O25)+N25</f>
        <v>3.2406312284758862</v>
      </c>
    </row>
    <row r="25" spans="12:15" ht="18" x14ac:dyDescent="0.35">
      <c r="L25" s="15">
        <v>2</v>
      </c>
      <c r="M25" s="15">
        <f>M3/(M4-(M2*M16))</f>
        <v>4.8842668017195323E-5</v>
      </c>
      <c r="N25" s="15">
        <f>((M2*N24)+O16)/(M4-(M2*M24))</f>
        <v>3.2402178727854314</v>
      </c>
      <c r="O25" s="15">
        <f t="shared" si="6"/>
        <v>8.4630039110305368</v>
      </c>
    </row>
    <row r="26" spans="12:15" ht="18" x14ac:dyDescent="0.35">
      <c r="L26" s="15">
        <v>3</v>
      </c>
      <c r="M26" s="15">
        <f>M3/(M4-(M2*M17))</f>
        <v>4.8842668131788797E-5</v>
      </c>
      <c r="N26" s="15">
        <f>((N2*N25)+O17)/(N4-(N2*M25))</f>
        <v>8.4621657529263246</v>
      </c>
      <c r="O26" s="15">
        <f t="shared" si="6"/>
        <v>17.160366873311634</v>
      </c>
    </row>
    <row r="27" spans="12:15" ht="18" x14ac:dyDescent="0.35">
      <c r="L27" s="15">
        <v>4</v>
      </c>
      <c r="M27" s="15">
        <f>O3/(O4-(O2*M18))</f>
        <v>5.0498030096455225E-5</v>
      </c>
      <c r="N27" s="15">
        <f>((O2*N26)+O18)/(O4-(O2*M26))</f>
        <v>17.158884775306792</v>
      </c>
      <c r="O27" s="15">
        <f>(M28*O28)+N28</f>
        <v>29.349620213143403</v>
      </c>
    </row>
    <row r="28" spans="12:15" ht="18" x14ac:dyDescent="0.35">
      <c r="L28" s="15">
        <v>5</v>
      </c>
      <c r="M28" s="15">
        <f>P3/(P4-(P2*M19))</f>
        <v>5.1346630246372932E-5</v>
      </c>
      <c r="N28" s="15">
        <f>((P2*N27)+O19)/(P4-(P2*M27))</f>
        <v>29.340377819699057</v>
      </c>
      <c r="O28" s="15">
        <v>180</v>
      </c>
    </row>
    <row r="30" spans="12:15" ht="18" x14ac:dyDescent="0.35">
      <c r="L30" s="15" t="s">
        <v>23</v>
      </c>
    </row>
    <row r="31" spans="12:15" ht="18" x14ac:dyDescent="0.35">
      <c r="L31" s="19" t="s">
        <v>15</v>
      </c>
      <c r="M31" s="19" t="s">
        <v>16</v>
      </c>
      <c r="N31" s="19" t="s">
        <v>17</v>
      </c>
      <c r="O31" s="19" t="s">
        <v>18</v>
      </c>
    </row>
    <row r="32" spans="12:15" ht="18" x14ac:dyDescent="0.35">
      <c r="L32" s="15">
        <v>1</v>
      </c>
      <c r="M32" s="15">
        <v>0</v>
      </c>
      <c r="N32" s="15">
        <v>6</v>
      </c>
      <c r="O32" s="15">
        <f t="shared" ref="O32:O34" si="7">(M33*O33)+N33</f>
        <v>1.6206535352806599</v>
      </c>
    </row>
    <row r="33" spans="12:15" ht="18" x14ac:dyDescent="0.35">
      <c r="L33" s="15">
        <v>2</v>
      </c>
      <c r="M33" s="15">
        <f>M3/(M4-(M2*M16))</f>
        <v>4.8842668017195323E-5</v>
      </c>
      <c r="N33" s="15">
        <f>((M2*N32)+O24)/(M4-(M2*M32))</f>
        <v>1.6204468534590553</v>
      </c>
      <c r="O33" s="15">
        <f t="shared" si="7"/>
        <v>4.231583367476107</v>
      </c>
    </row>
    <row r="34" spans="12:15" ht="18" x14ac:dyDescent="0.35">
      <c r="L34" s="15">
        <v>3</v>
      </c>
      <c r="M34" s="15">
        <f>M3/(M4-(M2*M17))</f>
        <v>4.8842668131788797E-5</v>
      </c>
      <c r="N34" s="15">
        <f>((N2*N33)+O25)/(N4-(N2*M33))</f>
        <v>4.231164283920041</v>
      </c>
      <c r="O34" s="15">
        <f t="shared" si="7"/>
        <v>8.5802756502886517</v>
      </c>
    </row>
    <row r="35" spans="12:15" ht="18" x14ac:dyDescent="0.35">
      <c r="L35" s="15">
        <v>4</v>
      </c>
      <c r="M35" s="15">
        <f>O3/(O4-(O2*M18))</f>
        <v>5.0498030096455225E-5</v>
      </c>
      <c r="N35" s="15">
        <f>((O2*N34)+O26)/(O4-(O2*M34))</f>
        <v>8.5795341881552858</v>
      </c>
      <c r="O35" s="15">
        <f>(M36*O36)+N36</f>
        <v>14.682991236480337</v>
      </c>
    </row>
    <row r="36" spans="12:15" ht="18" x14ac:dyDescent="0.35">
      <c r="L36" s="15">
        <v>5</v>
      </c>
      <c r="M36" s="15">
        <f>P3/(P4-(P2*M19))</f>
        <v>5.1346630246372932E-5</v>
      </c>
      <c r="N36" s="15">
        <f>((P2*N35)+O27)/(P4-(P2*M35))</f>
        <v>14.673748843035989</v>
      </c>
      <c r="O36" s="15">
        <v>180</v>
      </c>
    </row>
  </sheetData>
  <mergeCells count="1">
    <mergeCell ref="A1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D4A1-880D-41CF-9B8C-5C088805EDD8}">
  <dimension ref="A2:O38"/>
  <sheetViews>
    <sheetView tabSelected="1" zoomScaleNormal="100" workbookViewId="0">
      <selection activeCell="E10" sqref="E10"/>
    </sheetView>
  </sheetViews>
  <sheetFormatPr defaultRowHeight="14.4" x14ac:dyDescent="0.3"/>
  <cols>
    <col min="2" max="5" width="16.6640625" bestFit="1" customWidth="1"/>
    <col min="8" max="8" width="8.77734375" customWidth="1"/>
    <col min="10" max="10" width="13.5546875" bestFit="1" customWidth="1"/>
    <col min="11" max="14" width="16.77734375" bestFit="1" customWidth="1"/>
  </cols>
  <sheetData>
    <row r="2" spans="1:15" x14ac:dyDescent="0.3">
      <c r="A2" s="39" t="s">
        <v>1</v>
      </c>
      <c r="B2" s="40"/>
      <c r="C2" s="21">
        <v>0</v>
      </c>
      <c r="D2" s="22">
        <v>1</v>
      </c>
      <c r="E2" s="22">
        <v>2</v>
      </c>
      <c r="F2" s="22">
        <v>3</v>
      </c>
      <c r="G2" s="22">
        <v>4</v>
      </c>
      <c r="H2" s="22">
        <v>5</v>
      </c>
      <c r="J2" s="23" t="s">
        <v>39</v>
      </c>
      <c r="K2" s="23">
        <v>0.5</v>
      </c>
    </row>
    <row r="3" spans="1:15" x14ac:dyDescent="0.3">
      <c r="A3" s="41"/>
      <c r="B3" s="42"/>
      <c r="C3" s="21">
        <v>0</v>
      </c>
      <c r="D3" s="22">
        <v>0.1</v>
      </c>
      <c r="E3" s="22">
        <v>0.2</v>
      </c>
      <c r="F3" s="22">
        <v>0.3</v>
      </c>
      <c r="G3" s="22">
        <v>0.4</v>
      </c>
      <c r="H3" s="22">
        <v>0.5</v>
      </c>
      <c r="J3" s="23" t="s">
        <v>2</v>
      </c>
      <c r="K3" s="23">
        <v>0.1</v>
      </c>
    </row>
    <row r="4" spans="1:15" x14ac:dyDescent="0.3">
      <c r="A4" s="24">
        <v>0</v>
      </c>
      <c r="B4" s="24">
        <v>0</v>
      </c>
      <c r="C4" s="22">
        <v>5</v>
      </c>
      <c r="D4" s="25">
        <f>($H$4-$C$4)/($K$2^($K$9+1))*D3^($K$9+1)+$C$4</f>
        <v>12.8</v>
      </c>
      <c r="E4" s="25">
        <f t="shared" ref="E4:G4" si="0">($H$4-$C$4)/($K$2^($K$9+1))*E3^($K$9+1)+$C$4</f>
        <v>36.200000000000003</v>
      </c>
      <c r="F4" s="25">
        <f t="shared" si="0"/>
        <v>75.2</v>
      </c>
      <c r="G4" s="25">
        <f t="shared" si="0"/>
        <v>129.80000000000001</v>
      </c>
      <c r="H4" s="22">
        <v>200</v>
      </c>
      <c r="J4" s="23" t="s">
        <v>3</v>
      </c>
      <c r="K4" s="37">
        <v>5</v>
      </c>
    </row>
    <row r="5" spans="1:15" x14ac:dyDescent="0.3">
      <c r="A5" s="22">
        <v>1</v>
      </c>
      <c r="B5" s="22" t="s">
        <v>40</v>
      </c>
      <c r="C5" s="22">
        <v>5</v>
      </c>
      <c r="D5" s="22">
        <f>$K$7*(C4+4*D4+E4)</f>
        <v>15.4</v>
      </c>
      <c r="E5" s="22">
        <f>$K$7*(D4+4*E4+F4)</f>
        <v>38.799999999999997</v>
      </c>
      <c r="F5" s="22">
        <f t="shared" ref="E5:G7" si="1">$K$7*(E4+4*F4+G4)</f>
        <v>77.8</v>
      </c>
      <c r="G5" s="22">
        <f t="shared" si="1"/>
        <v>132.4</v>
      </c>
      <c r="H5" s="22">
        <v>200</v>
      </c>
      <c r="J5" s="23" t="s">
        <v>41</v>
      </c>
      <c r="K5" s="37">
        <v>7150</v>
      </c>
    </row>
    <row r="6" spans="1:15" x14ac:dyDescent="0.3">
      <c r="A6" s="22">
        <v>2</v>
      </c>
      <c r="B6" s="22" t="s">
        <v>42</v>
      </c>
      <c r="C6" s="22">
        <v>5</v>
      </c>
      <c r="D6" s="22">
        <f t="shared" ref="D6:D7" si="2">$K$7*(C5+4*D5+E5)</f>
        <v>17.566666666666663</v>
      </c>
      <c r="E6" s="22">
        <f t="shared" si="1"/>
        <v>41.399999999999991</v>
      </c>
      <c r="F6" s="22">
        <f t="shared" si="1"/>
        <v>80.399999999999991</v>
      </c>
      <c r="G6" s="22">
        <f t="shared" si="1"/>
        <v>134.56666666666666</v>
      </c>
      <c r="H6" s="22">
        <v>200</v>
      </c>
      <c r="J6" s="23" t="s">
        <v>43</v>
      </c>
      <c r="K6" s="37">
        <v>0.113</v>
      </c>
    </row>
    <row r="7" spans="1:15" x14ac:dyDescent="0.3">
      <c r="A7" s="22">
        <v>3</v>
      </c>
      <c r="B7" s="22" t="s">
        <v>44</v>
      </c>
      <c r="C7" s="22">
        <v>5</v>
      </c>
      <c r="D7" s="22">
        <f t="shared" si="2"/>
        <v>19.444444444444439</v>
      </c>
      <c r="E7" s="22">
        <f t="shared" si="1"/>
        <v>43.927777777777763</v>
      </c>
      <c r="F7" s="22">
        <f t="shared" si="1"/>
        <v>82.927777777777763</v>
      </c>
      <c r="G7" s="22">
        <f>$K$7*(F6+4*G6+H6)</f>
        <v>136.44444444444443</v>
      </c>
      <c r="H7" s="22">
        <v>200</v>
      </c>
      <c r="I7" t="s">
        <v>53</v>
      </c>
      <c r="J7" s="23" t="s">
        <v>45</v>
      </c>
      <c r="K7" s="23">
        <f>1/6</f>
        <v>0.16666666666666666</v>
      </c>
    </row>
    <row r="8" spans="1:15" x14ac:dyDescent="0.3">
      <c r="J8" s="23" t="s">
        <v>46</v>
      </c>
      <c r="K8" s="23">
        <v>3</v>
      </c>
    </row>
    <row r="9" spans="1:15" x14ac:dyDescent="0.3">
      <c r="B9" s="31"/>
      <c r="C9" s="31"/>
      <c r="D9" s="31"/>
      <c r="E9" s="31"/>
      <c r="J9" s="23" t="s">
        <v>47</v>
      </c>
      <c r="K9" s="23">
        <v>1</v>
      </c>
    </row>
    <row r="10" spans="1:15" x14ac:dyDescent="0.3">
      <c r="J10" s="23" t="s">
        <v>19</v>
      </c>
      <c r="K10" s="37">
        <v>0.38400000000000001</v>
      </c>
    </row>
    <row r="11" spans="1:15" x14ac:dyDescent="0.3">
      <c r="J11" t="s">
        <v>29</v>
      </c>
      <c r="K11">
        <f>K6/(K5*K10)</f>
        <v>4.115675990675991E-5</v>
      </c>
    </row>
    <row r="12" spans="1:15" x14ac:dyDescent="0.3">
      <c r="B12" s="23"/>
      <c r="C12" s="23"/>
      <c r="D12" s="23"/>
      <c r="E12" s="23"/>
      <c r="J12" t="s">
        <v>30</v>
      </c>
      <c r="K12">
        <f>1/K4</f>
        <v>0.2</v>
      </c>
    </row>
    <row r="13" spans="1:15" x14ac:dyDescent="0.3">
      <c r="B13" s="23"/>
      <c r="C13" s="23"/>
      <c r="D13" s="23"/>
      <c r="E13" s="23"/>
    </row>
    <row r="14" spans="1:15" x14ac:dyDescent="0.3">
      <c r="B14" s="23"/>
      <c r="C14" s="23"/>
      <c r="D14" s="23"/>
      <c r="E14" s="23"/>
      <c r="I14" t="s">
        <v>54</v>
      </c>
      <c r="J14" t="s">
        <v>43</v>
      </c>
      <c r="K14">
        <f>0.5*0.01/(0.1*0.1)</f>
        <v>0.49999999999999989</v>
      </c>
    </row>
    <row r="15" spans="1:15" x14ac:dyDescent="0.3">
      <c r="B15" s="23"/>
      <c r="C15" s="23"/>
      <c r="D15" s="23"/>
      <c r="E15" s="23"/>
    </row>
    <row r="16" spans="1:15" x14ac:dyDescent="0.3">
      <c r="B16" s="23"/>
      <c r="C16" s="23"/>
      <c r="D16" s="23"/>
      <c r="E16" s="23"/>
      <c r="J16">
        <v>0</v>
      </c>
      <c r="K16" s="22">
        <v>0.1</v>
      </c>
      <c r="L16" s="22">
        <v>0.2</v>
      </c>
      <c r="M16" s="22">
        <v>0.3</v>
      </c>
      <c r="N16" s="22">
        <v>0.4</v>
      </c>
      <c r="O16" s="22">
        <v>0.5</v>
      </c>
    </row>
    <row r="17" spans="1:15" x14ac:dyDescent="0.3">
      <c r="B17" s="23"/>
      <c r="C17" s="23"/>
      <c r="D17" s="23"/>
      <c r="E17" s="23"/>
      <c r="I17" t="s">
        <v>48</v>
      </c>
      <c r="K17" s="31">
        <f>0.5*(K20+J20)</f>
        <v>3.4036660290516773E-5</v>
      </c>
      <c r="L17" s="31">
        <f>0.5*(L20+K20)</f>
        <v>3.4724246438420684E-5</v>
      </c>
      <c r="M17" s="31">
        <f>0.5*(M20+L20)</f>
        <v>3.5425722747896085E-5</v>
      </c>
      <c r="N17" s="31">
        <f>0.5*(N20+M20)</f>
        <v>3.6141369818819907E-5</v>
      </c>
    </row>
    <row r="18" spans="1:15" x14ac:dyDescent="0.3">
      <c r="A18" s="26"/>
      <c r="B18" s="26"/>
      <c r="C18" s="26"/>
      <c r="D18" s="26"/>
      <c r="E18" s="26"/>
      <c r="F18" s="26"/>
      <c r="G18" s="26"/>
      <c r="H18" s="26"/>
      <c r="I18" t="s">
        <v>49</v>
      </c>
      <c r="K18" s="31">
        <f>0.5*(L20+K20)</f>
        <v>3.4724246438420684E-5</v>
      </c>
      <c r="L18" s="31">
        <f>0.5*(M20+L20)</f>
        <v>3.5425722747896085E-5</v>
      </c>
      <c r="M18" s="31">
        <f t="shared" ref="L18:N18" si="3">0.5*(N20+M20)</f>
        <v>3.6141369818819907E-5</v>
      </c>
      <c r="N18" s="31">
        <f t="shared" si="3"/>
        <v>3.6871473919562617E-5</v>
      </c>
    </row>
    <row r="19" spans="1:15" x14ac:dyDescent="0.3">
      <c r="A19" s="26"/>
      <c r="B19" s="26"/>
      <c r="C19" s="26"/>
      <c r="D19" s="26"/>
      <c r="E19" s="26"/>
      <c r="F19" s="26"/>
      <c r="G19" s="26"/>
      <c r="H19" s="26"/>
      <c r="I19" t="s">
        <v>50</v>
      </c>
      <c r="K19" s="31">
        <f>(K17+K18+1/K14)</f>
        <v>2.0000687609067294</v>
      </c>
      <c r="L19" s="31">
        <f>(L17+L18+1/K14)</f>
        <v>2.0000701499691869</v>
      </c>
      <c r="M19" s="31">
        <f>(M17+M18+1/K14)</f>
        <v>2.0000715670925673</v>
      </c>
      <c r="N19" s="31">
        <f>(N17+N18+1/K14)</f>
        <v>2.000073012843739</v>
      </c>
    </row>
    <row r="20" spans="1:15" x14ac:dyDescent="0.3">
      <c r="A20" s="26"/>
      <c r="B20" s="26"/>
      <c r="C20" s="26"/>
      <c r="D20" s="27"/>
      <c r="E20" s="27"/>
      <c r="F20" s="27"/>
      <c r="G20" s="27"/>
      <c r="H20" s="26"/>
      <c r="I20" t="s">
        <v>51</v>
      </c>
      <c r="J20">
        <f>$K$11*(EXP((-$K$12)*(1-J16)))</f>
        <v>3.3696305032711232E-5</v>
      </c>
      <c r="K20">
        <f>$K$11*(EXP(-$K$12*(1-K16)))</f>
        <v>3.4377015548322314E-5</v>
      </c>
      <c r="L20">
        <f>$K$11*(EXP(-$K$12*(1-L16)))</f>
        <v>3.5071477328519047E-5</v>
      </c>
      <c r="M20">
        <f>$K$11*(EXP(-$K$12*(1-M16)))</f>
        <v>3.5779968167273115E-5</v>
      </c>
      <c r="N20">
        <f>$K$11*(EXP(-$K$12*(1-N16)))</f>
        <v>3.6502771470366699E-5</v>
      </c>
      <c r="O20">
        <f>$K$11*(EXP(-$K$12*(1-O16)))</f>
        <v>3.7240176368758535E-5</v>
      </c>
    </row>
    <row r="21" spans="1:15" x14ac:dyDescent="0.3">
      <c r="A21" s="26"/>
      <c r="B21" s="26"/>
      <c r="C21" s="26"/>
      <c r="D21" s="26"/>
      <c r="E21" s="26"/>
      <c r="F21" s="26"/>
      <c r="G21" s="26"/>
      <c r="H21" s="26"/>
    </row>
    <row r="22" spans="1:15" x14ac:dyDescent="0.3">
      <c r="A22" s="26"/>
      <c r="B22" s="26" t="s">
        <v>13</v>
      </c>
      <c r="C22" s="26"/>
      <c r="D22" s="26"/>
      <c r="E22" s="26"/>
      <c r="F22" s="26"/>
      <c r="G22" s="26"/>
      <c r="H22" s="26"/>
    </row>
    <row r="23" spans="1:15" x14ac:dyDescent="0.3">
      <c r="A23" s="26"/>
      <c r="B23" s="28"/>
      <c r="C23" s="28">
        <v>1</v>
      </c>
      <c r="D23" s="28">
        <v>2</v>
      </c>
      <c r="E23" s="28">
        <v>3</v>
      </c>
      <c r="F23" s="28">
        <v>4</v>
      </c>
      <c r="G23" s="29">
        <v>5</v>
      </c>
      <c r="H23" s="23"/>
    </row>
    <row r="24" spans="1:15" x14ac:dyDescent="0.3">
      <c r="B24" s="22" t="s">
        <v>21</v>
      </c>
      <c r="C24" s="11">
        <v>0</v>
      </c>
      <c r="D24" s="38">
        <f>K18/(K19-(K17*C24))</f>
        <v>1.7361526322064286E-5</v>
      </c>
      <c r="E24" s="38">
        <f>L18/(L19-(L17*D24))</f>
        <v>1.7712240122737675E-5</v>
      </c>
      <c r="F24" s="11">
        <f>M18/(M19-(M17*E24))</f>
        <v>1.807003830502711E-5</v>
      </c>
      <c r="G24" s="30">
        <f>N18/(N19-(N17*F24))</f>
        <v>1.8435063967578666E-5</v>
      </c>
      <c r="H24" s="23"/>
    </row>
    <row r="25" spans="1:15" x14ac:dyDescent="0.3">
      <c r="B25" s="22" t="s">
        <v>22</v>
      </c>
      <c r="C25" s="11">
        <v>3</v>
      </c>
      <c r="D25" s="38">
        <f>(C24*C25+D4)/(K19-K17*C24)</f>
        <v>6.3997799726631062</v>
      </c>
      <c r="E25" s="38">
        <f>((D24*D25)+E4)/(L19-(L17*D24))</f>
        <v>18.099420723526958</v>
      </c>
      <c r="F25" s="11">
        <f t="shared" ref="F25" si="4">((E24*E25)+F4)/(M19-(M17*E24))</f>
        <v>37.598814883506414</v>
      </c>
      <c r="G25" s="30">
        <f>((F24*F25)+G4)/(N19-(N17*F24))</f>
        <v>64.897970534513433</v>
      </c>
      <c r="H25" s="23"/>
    </row>
    <row r="26" spans="1:15" x14ac:dyDescent="0.3">
      <c r="B26" s="22" t="s">
        <v>52</v>
      </c>
      <c r="C26" s="38">
        <f>(D24*D26)+D25</f>
        <v>6.400094217794841</v>
      </c>
      <c r="D26" s="11">
        <f t="shared" ref="C26:E26" si="5">(E24*E26)+E25</f>
        <v>18.100086703536512</v>
      </c>
      <c r="E26" s="11">
        <f t="shared" si="5"/>
        <v>37.599987632294571</v>
      </c>
      <c r="F26" s="11">
        <f>(G24*G26)+G25</f>
        <v>64.900182742189543</v>
      </c>
      <c r="G26" s="30">
        <v>120</v>
      </c>
      <c r="H26" s="23"/>
    </row>
    <row r="27" spans="1:15" x14ac:dyDescent="0.3">
      <c r="B27" s="23"/>
      <c r="C27" s="23"/>
      <c r="D27" s="23"/>
      <c r="E27" s="23"/>
      <c r="H27" s="23"/>
    </row>
    <row r="28" spans="1:15" x14ac:dyDescent="0.3">
      <c r="B28" s="26" t="s">
        <v>20</v>
      </c>
      <c r="C28" s="26"/>
      <c r="D28" s="26"/>
      <c r="E28" s="26"/>
      <c r="F28" s="26"/>
      <c r="G28" s="26"/>
    </row>
    <row r="29" spans="1:15" x14ac:dyDescent="0.3">
      <c r="B29" s="28"/>
      <c r="C29" s="28">
        <v>1</v>
      </c>
      <c r="D29" s="28">
        <v>2</v>
      </c>
      <c r="E29" s="28">
        <v>3</v>
      </c>
      <c r="F29" s="28">
        <v>4</v>
      </c>
      <c r="G29" s="28">
        <v>5</v>
      </c>
    </row>
    <row r="30" spans="1:15" x14ac:dyDescent="0.3">
      <c r="B30" s="22" t="s">
        <v>21</v>
      </c>
      <c r="C30" s="11">
        <v>0</v>
      </c>
      <c r="D30" s="38">
        <f>K18/(K19-(K17*C24))</f>
        <v>1.7361526322064286E-5</v>
      </c>
      <c r="E30" s="11">
        <f t="shared" ref="E30:G30" si="6">L18/(L19-(L17*D24))</f>
        <v>1.7712240122737675E-5</v>
      </c>
      <c r="F30" s="11">
        <f t="shared" si="6"/>
        <v>1.807003830502711E-5</v>
      </c>
      <c r="G30" s="11">
        <f t="shared" si="6"/>
        <v>1.8435063967578666E-5</v>
      </c>
    </row>
    <row r="31" spans="1:15" x14ac:dyDescent="0.3">
      <c r="B31" s="22" t="s">
        <v>22</v>
      </c>
      <c r="C31" s="11">
        <v>3</v>
      </c>
      <c r="D31" s="11">
        <f>(C30*C31+D5)/(K19-K17*C30)</f>
        <v>7.6997352796102989</v>
      </c>
      <c r="E31" s="11">
        <f>(D30*D31+E5)/(L19-L17*D30)</f>
        <v>19.399386412246447</v>
      </c>
      <c r="F31" s="11">
        <f>(E30*E31+F5)/(M19-M17*E30)</f>
        <v>38.898779879208881</v>
      </c>
      <c r="G31" s="11">
        <f>(F30*F31+G5)/(N19-N17*F30)</f>
        <v>66.197934823101818</v>
      </c>
    </row>
    <row r="32" spans="1:15" x14ac:dyDescent="0.3">
      <c r="B32" s="22" t="s">
        <v>52</v>
      </c>
      <c r="C32" s="11">
        <f t="shared" ref="C32:D32" si="7">(D30*D32)+D31</f>
        <v>7.7000720945303183</v>
      </c>
      <c r="D32" s="11">
        <f t="shared" si="7"/>
        <v>19.400075417964224</v>
      </c>
      <c r="E32" s="11">
        <f>(F30*F32)+F31</f>
        <v>38.899976118401526</v>
      </c>
      <c r="F32" s="11">
        <f>(G30*G32)+G31</f>
        <v>66.200147030777927</v>
      </c>
      <c r="G32" s="11">
        <v>120</v>
      </c>
    </row>
    <row r="34" spans="2:7" x14ac:dyDescent="0.3">
      <c r="B34" s="26" t="s">
        <v>23</v>
      </c>
      <c r="C34" s="26"/>
      <c r="D34" s="26"/>
      <c r="E34" s="26"/>
      <c r="F34" s="26"/>
      <c r="G34" s="26"/>
    </row>
    <row r="35" spans="2:7" x14ac:dyDescent="0.3">
      <c r="B35" s="28"/>
      <c r="C35" s="28">
        <v>1</v>
      </c>
      <c r="D35" s="28">
        <v>2</v>
      </c>
      <c r="E35" s="28">
        <v>3</v>
      </c>
      <c r="F35" s="28">
        <v>4</v>
      </c>
      <c r="G35" s="28">
        <v>5</v>
      </c>
    </row>
    <row r="36" spans="2:7" x14ac:dyDescent="0.3">
      <c r="B36" s="22" t="s">
        <v>21</v>
      </c>
      <c r="C36" s="11">
        <v>0</v>
      </c>
      <c r="D36" s="38">
        <f>K18/(K19-(K17*C24))</f>
        <v>1.7361526322064286E-5</v>
      </c>
      <c r="E36" s="11">
        <f t="shared" ref="E36:G36" si="8">L18/(L19-(L17*D24))</f>
        <v>1.7712240122737675E-5</v>
      </c>
      <c r="F36" s="11">
        <f t="shared" si="8"/>
        <v>1.807003830502711E-5</v>
      </c>
      <c r="G36" s="11">
        <f t="shared" si="8"/>
        <v>1.8435063967578666E-5</v>
      </c>
    </row>
    <row r="37" spans="2:7" x14ac:dyDescent="0.3">
      <c r="B37" s="22" t="s">
        <v>22</v>
      </c>
      <c r="C37" s="11">
        <v>3</v>
      </c>
      <c r="D37" s="11">
        <f>(C36*C37+D6)/(K19-K17*C36)</f>
        <v>8.7830313687329582</v>
      </c>
      <c r="E37" s="11">
        <f t="shared" ref="E37:G37" si="9">(D36*D37+E6)/(L19-L17*D36)</f>
        <v>20.699350220264538</v>
      </c>
      <c r="F37" s="11">
        <f t="shared" si="9"/>
        <v>40.198744874894686</v>
      </c>
      <c r="G37" s="11">
        <f t="shared" si="9"/>
        <v>67.281240354388771</v>
      </c>
    </row>
    <row r="38" spans="2:7" x14ac:dyDescent="0.3">
      <c r="B38" s="22" t="s">
        <v>52</v>
      </c>
      <c r="C38" s="11">
        <f t="shared" ref="C38:E38" si="10">(D36*D38)+D37</f>
        <v>8.7833907534086073</v>
      </c>
      <c r="D38" s="11">
        <f t="shared" si="10"/>
        <v>20.700062251621194</v>
      </c>
      <c r="E38" s="11">
        <f t="shared" si="10"/>
        <v>40.199960689459779</v>
      </c>
      <c r="F38" s="11">
        <f>(G36*G38)+G37</f>
        <v>67.28345256206488</v>
      </c>
      <c r="G38" s="11">
        <v>120</v>
      </c>
    </row>
  </sheetData>
  <mergeCells count="1">
    <mergeCell ref="A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Аркуш1</vt:lpstr>
      <vt:lpstr>Аркуш3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Сергій Стадник</cp:lastModifiedBy>
  <dcterms:created xsi:type="dcterms:W3CDTF">2015-06-05T18:17:20Z</dcterms:created>
  <dcterms:modified xsi:type="dcterms:W3CDTF">2023-10-26T08:13:34Z</dcterms:modified>
</cp:coreProperties>
</file>