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_Entry" sheetId="1" r:id="rId4"/>
    <sheet state="visible" name="Per Batch" sheetId="2" r:id="rId5"/>
    <sheet state="visible" name="Data Bayar" sheetId="3" r:id="rId6"/>
    <sheet state="visible" name="Data Siswa" sheetId="4" r:id="rId7"/>
    <sheet state="visible" name="Entry" sheetId="5" r:id="rId8"/>
    <sheet state="visible" name="Per Siswa" sheetId="6" r:id="rId9"/>
    <sheet state="visible" name="Per Sekolah" sheetId="7" r:id="rId10"/>
    <sheet state="visible" name="Laporan" sheetId="8" r:id="rId11"/>
    <sheet state="visible" name="InfoData" sheetId="9" r:id="rId12"/>
  </sheets>
  <definedNames>
    <definedName name="AlamatSekolah">InfoData!$B$22</definedName>
    <definedName name="Awaltahun">InfoData!$B$24</definedName>
    <definedName name="NamaSekolah">InfoData!$B$21</definedName>
    <definedName name="akhirtahun">InfoData!$B$25</definedName>
  </definedNames>
  <calcPr/>
  <pivotCaches>
    <pivotCache cacheId="0" r:id="rId13"/>
  </pivotCaches>
</workbook>
</file>

<file path=xl/sharedStrings.xml><?xml version="1.0" encoding="utf-8"?>
<sst xmlns="http://schemas.openxmlformats.org/spreadsheetml/2006/main" count="8100" uniqueCount="176">
  <si>
    <t>SUM of Jumlah (Rp)</t>
  </si>
  <si>
    <t>Kode Bayar</t>
  </si>
  <si>
    <t>NIS</t>
  </si>
  <si>
    <t>Tanggal - Month</t>
  </si>
  <si>
    <t>SPP</t>
  </si>
  <si>
    <t>Grand Total</t>
  </si>
  <si>
    <t>Sep</t>
  </si>
  <si>
    <t>Laporan Pembayaran Uang Sekolah</t>
  </si>
  <si>
    <t>Kelas / Jml</t>
  </si>
  <si>
    <t>BATCH 1</t>
  </si>
  <si>
    <t>Bulan</t>
  </si>
  <si>
    <t>Aug</t>
  </si>
  <si>
    <t>Tagihan</t>
  </si>
  <si>
    <t>Pembayaran</t>
  </si>
  <si>
    <t>Tdk di Byr</t>
  </si>
  <si>
    <t>Tagihan SPP dari Sekolah</t>
  </si>
  <si>
    <t>Pembayaran dari SCGS</t>
  </si>
  <si>
    <t>Chart</t>
  </si>
  <si>
    <t/>
  </si>
  <si>
    <t>Data Pembayaran Keseluruhan</t>
  </si>
  <si>
    <t>Ringkasan</t>
  </si>
  <si>
    <t>Nama</t>
  </si>
  <si>
    <t>Batch</t>
  </si>
  <si>
    <t>Sekolah</t>
  </si>
  <si>
    <t>Total (Rp)</t>
  </si>
  <si>
    <t>Target</t>
  </si>
  <si>
    <t>Jonathan Matheus</t>
  </si>
  <si>
    <t>Joseph Matheus</t>
  </si>
  <si>
    <t>Moza Andrianto</t>
  </si>
  <si>
    <t>Claryssa Gloria Aurora Mailuhu</t>
  </si>
  <si>
    <t>Ryu Dennis Susanto</t>
  </si>
  <si>
    <t>Richie Sanjaya</t>
  </si>
  <si>
    <t>Tensen Stand Lee</t>
  </si>
  <si>
    <t>Felicia Luciana</t>
  </si>
  <si>
    <t>Yehezkiel Gunawan</t>
  </si>
  <si>
    <t>Valentino</t>
  </si>
  <si>
    <t>BATCH 2</t>
  </si>
  <si>
    <t>Kent Prajna Irawan</t>
  </si>
  <si>
    <t>Fiersya</t>
  </si>
  <si>
    <t>Valentinus</t>
  </si>
  <si>
    <t>Total</t>
  </si>
  <si>
    <t>Claudia Cynthia Bella</t>
  </si>
  <si>
    <t>Matthew Theofilus Abraham Lincoln Siagian</t>
  </si>
  <si>
    <t>Virginia Angeline</t>
  </si>
  <si>
    <t>Yehezkiel Excellent Daenles Manurung</t>
  </si>
  <si>
    <t>Christian Noel Siagian</t>
  </si>
  <si>
    <t>FELIX JURO SISWANTO</t>
  </si>
  <si>
    <t>BATCH 6</t>
  </si>
  <si>
    <t>Cornelius DwiTama Simbolon</t>
  </si>
  <si>
    <t>BATCH 3</t>
  </si>
  <si>
    <t>Phylicia Luella Henel Ho</t>
  </si>
  <si>
    <t>Lourentcius Gradciae</t>
  </si>
  <si>
    <t>Aurel Prischillia Bong</t>
  </si>
  <si>
    <t>Angelman Hulu</t>
  </si>
  <si>
    <t>Anthony Justin</t>
  </si>
  <si>
    <t>Fiona Erinne Paulina</t>
  </si>
  <si>
    <t>Mathius Hadameon Othello Sitompul</t>
  </si>
  <si>
    <t>Jhericko Oberlin Steven Nainggolan</t>
  </si>
  <si>
    <t>Raivent Rafael</t>
  </si>
  <si>
    <t>Januar Varen Wijaya</t>
  </si>
  <si>
    <t>Hendy Yanto</t>
  </si>
  <si>
    <t>Gabriel Lucas Gunawan</t>
  </si>
  <si>
    <t>Gracia Natalie</t>
  </si>
  <si>
    <t>Michelle Sanjaya</t>
  </si>
  <si>
    <t>BATCH 4</t>
  </si>
  <si>
    <t>Kevin Elnathan Purba</t>
  </si>
  <si>
    <t>Sean Evano Rusli</t>
  </si>
  <si>
    <t>Bryan Christiansen</t>
  </si>
  <si>
    <t>Noel Christian Yohanes</t>
  </si>
  <si>
    <t>Fabio Mikael Chandra</t>
  </si>
  <si>
    <t>Waldo Alfonsus Hasugian</t>
  </si>
  <si>
    <t>Pauline Emmanuel Soewondo</t>
  </si>
  <si>
    <t>Aaron Benedict Burton</t>
  </si>
  <si>
    <t>NICHOLAS EDWARD DAMANIK</t>
  </si>
  <si>
    <t>BATCH 5</t>
  </si>
  <si>
    <t>MARCELLA AURELIA PUTRI</t>
  </si>
  <si>
    <t>FERNANDO CHIN</t>
  </si>
  <si>
    <t>GANES RHOSAN</t>
  </si>
  <si>
    <t>FLORENTCIUS RAPHAEL INDRA</t>
  </si>
  <si>
    <t>SHALOMIKA NOEL</t>
  </si>
  <si>
    <t>RATU NADIA PUTRI SIBARANI</t>
  </si>
  <si>
    <t xml:space="preserve">MARIA NIRMALA </t>
  </si>
  <si>
    <t>GRACE ADELINE</t>
  </si>
  <si>
    <t>ROSARIO DEMSIE WALELENG</t>
  </si>
  <si>
    <t>SUGARILLY JUNALIA FERNIKA JACOB</t>
  </si>
  <si>
    <t>BRAMA HAGA WILWATIKTA</t>
  </si>
  <si>
    <t>THERESIA RACHEL</t>
  </si>
  <si>
    <t>JONATHAN GANDA JAYA BARASA</t>
  </si>
  <si>
    <t>ANDREW FORBES HARTOYO</t>
  </si>
  <si>
    <t>VANYA AURORA</t>
  </si>
  <si>
    <t>JEREMIAH CRISTOPHER HUTAGULUNG</t>
  </si>
  <si>
    <t>MARISA PUTRI</t>
  </si>
  <si>
    <t xml:space="preserve">BRYAN CHRISTIAN NATANAEL </t>
  </si>
  <si>
    <t>WILDAN ARDIANSYAH PRATAMA</t>
  </si>
  <si>
    <t>RODOFA SAMUEL SINAGA</t>
  </si>
  <si>
    <t xml:space="preserve">SHALOM CLARISSA GIFTIFANY BULEGALANGI </t>
  </si>
  <si>
    <t xml:space="preserve">WILLIAM EINAR TIVADAR TAMPUBOLON </t>
  </si>
  <si>
    <t>EVELYN</t>
  </si>
  <si>
    <t>SHERLY WIJAYA</t>
  </si>
  <si>
    <t>FRYSILIA CHRISTYNA SUPRIANTO</t>
  </si>
  <si>
    <t>NASMI LAILA</t>
  </si>
  <si>
    <t>MECHTILDIS QUINERA SUTOMO</t>
  </si>
  <si>
    <t>GABRIEL STEGHER</t>
  </si>
  <si>
    <t xml:space="preserve">CALVIN NICHOLE </t>
  </si>
  <si>
    <t>STEPANI CHRISTINE SIMATUPANG</t>
  </si>
  <si>
    <t>GRACIELLA EDELLAIDE CARREN PAREIRA</t>
  </si>
  <si>
    <t>HANS ALBERTUS SITUNGKIR</t>
  </si>
  <si>
    <t>BARBARA XAVERIA CABRINI ONIBALA</t>
  </si>
  <si>
    <t>ANITA BONG</t>
  </si>
  <si>
    <t>CAHYA SAPUTRA</t>
  </si>
  <si>
    <t xml:space="preserve">Data Siswa </t>
  </si>
  <si>
    <t>Gender</t>
  </si>
  <si>
    <t>Alamat</t>
  </si>
  <si>
    <t>No Telp</t>
  </si>
  <si>
    <t>Asal Sekolah</t>
  </si>
  <si>
    <t>Keterangan</t>
  </si>
  <si>
    <t>Data Entry Pembayaran</t>
  </si>
  <si>
    <t>Tanggal</t>
  </si>
  <si>
    <t>Jumlah (Rp)</t>
  </si>
  <si>
    <t>Kerangan</t>
  </si>
  <si>
    <t>Rekap Pembayaran SPP &amp; Kehadiran Per Siswa</t>
  </si>
  <si>
    <t>Kelas</t>
  </si>
  <si>
    <t>Tanggal :</t>
  </si>
  <si>
    <t>Kehadiran di bulan September 2025</t>
  </si>
  <si>
    <t>Hadir Reg</t>
  </si>
  <si>
    <t>Hadir CSS</t>
  </si>
  <si>
    <t>Hadir CGG</t>
  </si>
  <si>
    <t>%</t>
  </si>
  <si>
    <t>Total Kel. Mendampingi</t>
  </si>
  <si>
    <t>Isi Jurnal</t>
  </si>
  <si>
    <t>Izin</t>
  </si>
  <si>
    <t>Catatan dari SCGS:</t>
  </si>
  <si>
    <t>Tagihan dari Sekolah</t>
  </si>
  <si>
    <t>Sisa Pembayaran</t>
  </si>
  <si>
    <t>Total Sisa Pembayaran (Rp)</t>
  </si>
  <si>
    <t>Rincian Pembayaran</t>
  </si>
  <si>
    <t>Sekolah / Jml</t>
  </si>
  <si>
    <t>SMK STRADA MARDI UTAMA 1</t>
  </si>
  <si>
    <t>Monitoring Pembayaran Beasiswa SPP</t>
  </si>
  <si>
    <t>Description</t>
  </si>
  <si>
    <t>Jumlah</t>
  </si>
  <si>
    <t>Jumlah Siswa</t>
  </si>
  <si>
    <t>Tagihan Rata2/Bln</t>
  </si>
  <si>
    <t>Jumlah Tagihan</t>
  </si>
  <si>
    <t>Jumlah Siswa 
Per Batch</t>
  </si>
  <si>
    <t xml:space="preserve">Pembayaran Bulanan Berjalan - </t>
  </si>
  <si>
    <t>Total Tagihan</t>
  </si>
  <si>
    <t>Presentase</t>
  </si>
  <si>
    <t>Info Data</t>
  </si>
  <si>
    <t>Halaman ini hanya untuk memasukkan data yang sering dipakai berulang di file ini</t>
  </si>
  <si>
    <r>
      <rPr>
        <rFont val="Arial"/>
        <color theme="1"/>
      </rPr>
      <t xml:space="preserve">Jadi seperti Data Definition. Diisi sesuai kebutuhan di </t>
    </r>
    <r>
      <rPr>
        <rFont val="Arial"/>
        <color rgb="FF0000FF"/>
      </rPr>
      <t>font warna biru</t>
    </r>
  </si>
  <si>
    <t>Bln</t>
  </si>
  <si>
    <t>Biaya Les</t>
  </si>
  <si>
    <t>Akumulasi</t>
  </si>
  <si>
    <t>Jul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</si>
  <si>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</si>
  <si>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</si>
  <si>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</si>
  <si>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</si>
  <si>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</si>
  <si>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</si>
  <si>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</si>
  <si>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</si>
  <si>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</si>
  <si>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Cabang SC</t>
  </si>
  <si>
    <t>Study Center Gunung Sahari</t>
  </si>
  <si>
    <t>Jl. Gunung Sahari 4 No 6</t>
  </si>
  <si>
    <t>Awal Tahun</t>
  </si>
  <si>
    <t>Akhir Tahun</t>
  </si>
  <si>
    <t>Makan</t>
  </si>
  <si>
    <t>Uang iuran Makan Siswa</t>
  </si>
  <si>
    <t>Buku</t>
  </si>
  <si>
    <t>Uang iuran Buku Per Semester</t>
  </si>
  <si>
    <t>Seragam</t>
  </si>
  <si>
    <t>Uang iuran Buku Per Tahun</t>
  </si>
  <si>
    <t>Uang iuran SPP Per Bulan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</si>
</sst>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&quot;-&quot;mmm&quot;-&quot;yyyy"/>
    <numFmt numFmtId="165" formatCode="m/d/yyyy h:mm:ss"/>
    <numFmt numFmtId="166" formatCode="[$Rp-421]#,##0"/>
    <numFmt numFmtId="167" formatCode="00"/>
    <numFmt numFmtId="168" formatCode="mmmm&quot; &quot;yyyy"/>
    <numFmt numFmtId="169" formatCode="mmm&quot; &quot;yyyy"/>
  </numFmts>
  <fonts count="32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theme="1"/>
      <name val="Arial"/>
      <scheme val="minor"/>
    </font>
    <font>
      <b/>
      <sz val="18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/>
    <font>
      <color rgb="FFFFFFFF"/>
      <name val="Arial"/>
      <scheme val="minor"/>
    </font>
    <font>
      <color rgb="FF000000"/>
      <name val="Arial"/>
      <scheme val="minor"/>
    </font>
    <font>
      <color theme="1"/>
      <name val="Arial"/>
    </font>
    <font>
      <b/>
      <sz val="10.0"/>
      <color theme="1"/>
      <name val="Arial"/>
      <scheme val="minor"/>
    </font>
    <font>
      <b/>
      <sz val="8.0"/>
      <color theme="1"/>
      <name val="Arial"/>
      <scheme val="minor"/>
    </font>
    <font>
      <b/>
      <color theme="1"/>
      <name val="Arial"/>
    </font>
    <font>
      <sz val="8.0"/>
      <color theme="1"/>
      <name val="Arial"/>
      <scheme val="minor"/>
    </font>
    <font>
      <sz val="12.0"/>
      <color theme="1"/>
      <name val="Arial"/>
      <scheme val="minor"/>
    </font>
    <font>
      <sz val="11.0"/>
      <color theme="1"/>
      <name val="Arial"/>
      <scheme val="minor"/>
    </font>
    <font>
      <sz val="9.0"/>
      <color theme="1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Tahoma"/>
    </font>
    <font>
      <b/>
      <sz val="10.0"/>
      <color rgb="FFFFFFFF"/>
      <name val="Tahoma"/>
    </font>
    <font>
      <b/>
      <sz val="9.0"/>
      <color theme="1"/>
      <name val="Arial"/>
      <scheme val="minor"/>
    </font>
    <font>
      <i/>
      <sz val="9.0"/>
      <color theme="1"/>
      <name val="Arial"/>
      <scheme val="minor"/>
    </font>
    <font>
      <b/>
      <sz val="11.0"/>
      <color theme="1"/>
      <name val="Arial"/>
      <scheme val="minor"/>
    </font>
    <font>
      <b/>
      <i/>
      <sz val="10.0"/>
      <color theme="1"/>
      <name val="Arial"/>
      <scheme val="minor"/>
    </font>
    <font>
      <i/>
      <sz val="11.0"/>
      <color theme="1"/>
      <name val="Arial"/>
      <scheme val="minor"/>
    </font>
    <font>
      <b/>
      <i/>
      <sz val="11.0"/>
      <color theme="1"/>
      <name val="Arial"/>
      <scheme val="minor"/>
    </font>
    <font>
      <b/>
      <i/>
      <sz val="14.0"/>
      <color theme="1"/>
      <name val="Arial"/>
      <scheme val="minor"/>
    </font>
    <font>
      <b/>
      <sz val="14.0"/>
      <color theme="1"/>
      <name val="Arial"/>
      <scheme val="minor"/>
    </font>
    <font>
      <sz val="18.0"/>
      <color theme="1"/>
      <name val="Arial"/>
      <scheme val="minor"/>
    </font>
    <font>
      <color rgb="FF38761D"/>
      <name val="Arial"/>
      <scheme val="minor"/>
    </font>
    <font>
      <b/>
      <sz val="12.0"/>
      <color theme="1"/>
      <name val="Arial"/>
      <scheme val="minor"/>
    </font>
    <font>
      <color rgb="FF0000FF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B0C4DE"/>
        <bgColor rgb="FFB0C4DE"/>
      </patternFill>
    </fill>
    <fill>
      <patternFill patternType="solid">
        <fgColor rgb="FFADFF2F"/>
        <bgColor rgb="FFADFF2F"/>
      </patternFill>
    </fill>
    <fill>
      <patternFill patternType="solid">
        <fgColor rgb="FF2F4F4F"/>
        <bgColor rgb="FF2F4F4F"/>
      </patternFill>
    </fill>
    <fill>
      <patternFill patternType="solid">
        <fgColor rgb="FFFFFF00"/>
        <bgColor rgb="FFFFFF00"/>
      </patternFill>
    </fill>
    <fill>
      <patternFill patternType="solid">
        <fgColor rgb="FFFF7F50"/>
        <bgColor rgb="FFFF7F5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EEE8AA"/>
        <bgColor rgb="FFEEE8AA"/>
      </patternFill>
    </fill>
  </fills>
  <borders count="35">
    <border/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bottom style="medium">
        <color rgb="FF3C78D8"/>
      </bottom>
    </border>
    <border>
      <left style="thin">
        <color rgb="FFB7B7B7"/>
      </left>
      <right style="thin">
        <color rgb="FFB7B7B7"/>
      </right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top style="thin">
        <color rgb="FFCCCCCC"/>
      </top>
      <bottom style="thin">
        <color rgb="FFCCCCCC"/>
      </bottom>
    </border>
    <border>
      <top style="thin">
        <color rgb="FFEFEFEF"/>
      </top>
    </border>
    <border>
      <left style="thin">
        <color rgb="FFEFEFEF"/>
      </left>
      <right style="thin">
        <color rgb="FFEFEFEF"/>
      </right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EFEFEF"/>
      </left>
    </border>
    <border>
      <right style="thin">
        <color rgb="FFEFEFEF"/>
      </right>
    </border>
    <border>
      <left style="thin">
        <color rgb="FFD9D9D9"/>
      </left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top style="thin">
        <color rgb="FFD9D9D9"/>
      </top>
      <bottom style="thin">
        <color rgb="FFD9D9D9"/>
      </bottom>
    </border>
    <border>
      <left style="thin">
        <color rgb="FFD9D9D9"/>
      </left>
    </border>
    <border>
      <top style="thin">
        <color rgb="FFD9D9D9"/>
      </top>
    </border>
    <border>
      <right style="thin">
        <color rgb="FFD9D9D9"/>
      </right>
      <top style="thin">
        <color rgb="FFD9D9D9"/>
      </top>
    </border>
    <border>
      <left style="thin">
        <color rgb="FFD9D9D9"/>
      </left>
      <bottom style="thin">
        <color rgb="FFD9D9D9"/>
      </bottom>
    </border>
    <border>
      <bottom style="thin">
        <color rgb="FFD9D9D9"/>
      </bottom>
    </border>
    <border>
      <right style="thin">
        <color rgb="FFD9D9D9"/>
      </right>
      <bottom style="thin">
        <color rgb="FFD9D9D9"/>
      </bottom>
    </border>
    <border>
      <left style="thin">
        <color rgb="FFD9D9D9"/>
      </left>
      <top style="thin">
        <color rgb="FFD9D9D9"/>
      </top>
      <bottom style="thin">
        <color rgb="FFEFEFEF"/>
      </bottom>
    </border>
    <border>
      <top style="thin">
        <color rgb="FFD9D9D9"/>
      </top>
      <bottom style="thin">
        <color rgb="FFEFEFEF"/>
      </bottom>
    </border>
    <border>
      <right style="thin">
        <color rgb="FFD9D9D9"/>
      </right>
      <top style="thin">
        <color rgb="FFD9D9D9"/>
      </top>
      <bottom style="thin">
        <color rgb="FFEFEFEF"/>
      </bottom>
    </border>
    <border>
      <left style="thin">
        <color rgb="FFD9D9D9"/>
      </left>
      <top style="thin">
        <color rgb="FFEFEFEF"/>
      </top>
      <bottom style="thin">
        <color rgb="FFEFEFEF"/>
      </bottom>
    </border>
    <border>
      <top style="thin">
        <color rgb="FFEFEFEF"/>
      </top>
      <bottom style="thin">
        <color rgb="FFEFEFEF"/>
      </bottom>
    </border>
    <border>
      <right style="thin">
        <color rgb="FFD9D9D9"/>
      </right>
      <top style="thin">
        <color rgb="FFEFEFEF"/>
      </top>
      <bottom style="thin">
        <color rgb="FFEFEFEF"/>
      </bottom>
    </border>
    <border>
      <left style="thin">
        <color rgb="FFD9D9D9"/>
      </left>
      <top style="thin">
        <color rgb="FFEFEFEF"/>
      </top>
      <bottom style="thin">
        <color rgb="FFD9D9D9"/>
      </bottom>
    </border>
    <border>
      <top style="thin">
        <color rgb="FFEFEFEF"/>
      </top>
      <bottom style="thin">
        <color rgb="FFD9D9D9"/>
      </bottom>
    </border>
    <border>
      <right style="thin">
        <color rgb="FFD9D9D9"/>
      </right>
      <top style="thin">
        <color rgb="FFEFEFEF"/>
      </top>
      <bottom style="thin">
        <color rgb="FFD9D9D9"/>
      </bottom>
    </border>
  </borders>
  <cellStyleXfs count="1">
    <xf borderId="0" fillId="0" fontId="0" numFmtId="0" applyAlignment="1" applyFont="1"/>
  </cellStyleXfs>
  <cellXfs count="2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1" numFmtId="1" xfId="0" applyAlignment="1" applyFont="1" applyNumberFormat="1">
      <alignment horizontal="center"/>
    </xf>
    <xf borderId="0" fillId="0" fontId="1" numFmtId="164" xfId="0" applyFont="1" applyNumberFormat="1"/>
    <xf borderId="0" fillId="0" fontId="1" numFmtId="3" xfId="0" applyAlignment="1" applyFont="1" applyNumberFormat="1">
      <alignment horizontal="right"/>
    </xf>
    <xf borderId="0" fillId="0" fontId="1" numFmtId="165" xfId="0" applyFont="1" applyNumberFormat="1"/>
    <xf borderId="0" fillId="0" fontId="2" numFmtId="0" xfId="0" applyAlignment="1" applyFont="1">
      <alignment horizontal="left"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right" vertical="center"/>
    </xf>
    <xf borderId="0" fillId="0" fontId="1" numFmtId="166" xfId="0" applyAlignment="1" applyFont="1" applyNumberFormat="1">
      <alignment horizontal="right" vertical="center"/>
    </xf>
    <xf borderId="0" fillId="0" fontId="1" numFmtId="3" xfId="0" applyAlignment="1" applyFont="1" applyNumberFormat="1">
      <alignment horizontal="right" vertical="center"/>
    </xf>
    <xf borderId="0" fillId="0" fontId="3" numFmtId="0" xfId="0" applyAlignment="1" applyFont="1">
      <alignment horizontal="center" readingOrder="0" vertical="center"/>
    </xf>
    <xf borderId="0" fillId="0" fontId="1" numFmtId="3" xfId="0" applyAlignment="1" applyFont="1" applyNumberFormat="1">
      <alignment vertical="center"/>
    </xf>
    <xf borderId="0" fillId="0" fontId="4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0" fontId="5" numFmtId="0" xfId="0" applyAlignment="1" applyFont="1">
      <alignment horizontal="left" readingOrder="0" vertical="center"/>
    </xf>
    <xf borderId="1" fillId="2" fontId="1" numFmtId="0" xfId="0" applyAlignment="1" applyBorder="1" applyFill="1" applyFont="1">
      <alignment horizontal="center" readingOrder="0" vertical="center"/>
    </xf>
    <xf borderId="0" fillId="0" fontId="1" numFmtId="3" xfId="0" applyAlignment="1" applyFont="1" applyNumberFormat="1">
      <alignment horizontal="left" vertical="center"/>
    </xf>
    <xf borderId="0" fillId="0" fontId="1" numFmtId="166" xfId="0" applyAlignment="1" applyFont="1" applyNumberFormat="1">
      <alignment vertical="center"/>
    </xf>
    <xf borderId="2" fillId="0" fontId="6" numFmtId="0" xfId="0" applyBorder="1" applyFont="1"/>
    <xf borderId="0" fillId="0" fontId="5" numFmtId="0" xfId="0" applyAlignment="1" applyFont="1">
      <alignment readingOrder="0" vertical="center"/>
    </xf>
    <xf borderId="0" fillId="0" fontId="1" numFmtId="9" xfId="0" applyAlignment="1" applyFont="1" applyNumberFormat="1">
      <alignment horizontal="right" readingOrder="0" vertical="center"/>
    </xf>
    <xf borderId="3" fillId="0" fontId="1" numFmtId="166" xfId="0" applyAlignment="1" applyBorder="1" applyFont="1" applyNumberFormat="1">
      <alignment vertical="center"/>
    </xf>
    <xf borderId="4" fillId="0" fontId="1" numFmtId="10" xfId="0" applyAlignment="1" applyBorder="1" applyFont="1" applyNumberFormat="1">
      <alignment horizontal="right" readingOrder="0" vertical="center"/>
    </xf>
    <xf borderId="4" fillId="0" fontId="5" numFmtId="166" xfId="0" applyAlignment="1" applyBorder="1" applyFont="1" applyNumberFormat="1">
      <alignment vertical="center"/>
    </xf>
    <xf borderId="4" fillId="3" fontId="1" numFmtId="10" xfId="0" applyAlignment="1" applyBorder="1" applyFill="1" applyFont="1" applyNumberFormat="1">
      <alignment horizontal="right" vertical="center"/>
    </xf>
    <xf borderId="4" fillId="0" fontId="1" numFmtId="166" xfId="0" applyAlignment="1" applyBorder="1" applyFont="1" applyNumberFormat="1">
      <alignment vertical="center"/>
    </xf>
    <xf borderId="4" fillId="4" fontId="7" numFmtId="10" xfId="0" applyAlignment="1" applyBorder="1" applyFill="1" applyFont="1" applyNumberFormat="1">
      <alignment horizontal="right" vertical="center"/>
    </xf>
    <xf borderId="5" fillId="5" fontId="5" numFmtId="0" xfId="0" applyAlignment="1" applyBorder="1" applyFill="1" applyFont="1">
      <alignment horizontal="center" vertical="center"/>
    </xf>
    <xf borderId="6" fillId="5" fontId="5" numFmtId="166" xfId="0" applyAlignment="1" applyBorder="1" applyFont="1" applyNumberFormat="1">
      <alignment horizontal="center" readingOrder="0" shrinkToFit="0" vertical="center" wrapText="1"/>
    </xf>
    <xf borderId="5" fillId="5" fontId="5" numFmtId="3" xfId="0" applyAlignment="1" applyBorder="1" applyFont="1" applyNumberFormat="1">
      <alignment horizontal="center" readingOrder="0" vertical="center"/>
    </xf>
    <xf borderId="5" fillId="5" fontId="5" numFmtId="166" xfId="0" applyAlignment="1" applyBorder="1" applyFont="1" applyNumberFormat="1">
      <alignment horizontal="center" shrinkToFit="0" vertical="center" wrapText="1"/>
    </xf>
    <xf borderId="0" fillId="0" fontId="1" numFmtId="3" xfId="0" applyAlignment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8" numFmtId="1" xfId="0" applyAlignment="1" applyFont="1" applyNumberFormat="1">
      <alignment horizontal="left" readingOrder="0" vertical="center"/>
    </xf>
    <xf borderId="0" fillId="0" fontId="1" numFmtId="1" xfId="0" applyAlignment="1" applyFont="1" applyNumberFormat="1">
      <alignment horizontal="left" vertical="center"/>
    </xf>
    <xf borderId="0" fillId="0" fontId="8" numFmtId="166" xfId="0" applyAlignment="1" applyFont="1" applyNumberFormat="1">
      <alignment horizontal="right" vertical="center"/>
    </xf>
    <xf borderId="0" fillId="0" fontId="2" numFmtId="0" xfId="0" applyAlignment="1" applyFont="1">
      <alignment horizontal="left" readingOrder="0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horizontal="right" readingOrder="0" vertical="bottom"/>
    </xf>
    <xf borderId="0" fillId="5" fontId="10" numFmtId="3" xfId="0" applyAlignment="1" applyFont="1" applyNumberFormat="1">
      <alignment horizontal="left" readingOrder="0"/>
    </xf>
    <xf borderId="0" fillId="5" fontId="1" numFmtId="3" xfId="0" applyAlignment="1" applyFont="1" applyNumberFormat="1">
      <alignment horizontal="right"/>
    </xf>
    <xf borderId="0" fillId="5" fontId="11" numFmtId="3" xfId="0" applyAlignment="1" applyFont="1" applyNumberFormat="1">
      <alignment horizontal="right"/>
    </xf>
    <xf borderId="0" fillId="6" fontId="1" numFmtId="3" xfId="0" applyAlignment="1" applyFill="1" applyFont="1" applyNumberFormat="1">
      <alignment horizontal="right"/>
    </xf>
    <xf borderId="7" fillId="5" fontId="1" numFmtId="0" xfId="0" applyAlignment="1" applyBorder="1" applyFont="1">
      <alignment horizontal="center" vertical="center"/>
    </xf>
    <xf borderId="7" fillId="5" fontId="12" numFmtId="0" xfId="0" applyAlignment="1" applyBorder="1" applyFont="1">
      <alignment horizontal="center" vertical="center"/>
    </xf>
    <xf borderId="7" fillId="5" fontId="12" numFmtId="0" xfId="0" applyAlignment="1" applyBorder="1" applyFont="1">
      <alignment vertical="center"/>
    </xf>
    <xf borderId="7" fillId="5" fontId="5" numFmtId="0" xfId="0" applyAlignment="1" applyBorder="1" applyFont="1">
      <alignment horizontal="right" readingOrder="0" vertical="center"/>
    </xf>
    <xf borderId="0" fillId="0" fontId="1" numFmtId="3" xfId="0" applyAlignment="1" applyFont="1" applyNumberFormat="1">
      <alignment horizontal="right" readingOrder="0"/>
    </xf>
    <xf borderId="0" fillId="5" fontId="11" numFmtId="3" xfId="0" applyAlignment="1" applyFont="1" applyNumberFormat="1">
      <alignment horizontal="left" readingOrder="0"/>
    </xf>
    <xf borderId="0" fillId="5" fontId="11" numFmtId="3" xfId="0" applyAlignment="1" applyFont="1" applyNumberFormat="1">
      <alignment horizontal="right" readingOrder="0"/>
    </xf>
    <xf borderId="0" fillId="6" fontId="13" numFmtId="3" xfId="0" applyAlignment="1" applyFont="1" applyNumberFormat="1">
      <alignment horizontal="right" readingOrder="0"/>
    </xf>
    <xf borderId="0" fillId="0" fontId="9" numFmtId="1" xfId="0" applyAlignment="1" applyFont="1" applyNumberFormat="1">
      <alignment horizontal="center" vertical="bottom"/>
    </xf>
    <xf borderId="0" fillId="0" fontId="9" numFmtId="0" xfId="0" applyAlignment="1" applyFont="1">
      <alignment vertical="bottom"/>
    </xf>
    <xf borderId="0" fillId="0" fontId="1" numFmtId="3" xfId="0" applyFont="1" applyNumberFormat="1"/>
    <xf borderId="0" fillId="0" fontId="1" numFmtId="10" xfId="0" applyAlignment="1" applyFont="1" applyNumberFormat="1">
      <alignment horizontal="right"/>
    </xf>
    <xf borderId="0" fillId="5" fontId="13" numFmtId="0" xfId="0" applyAlignment="1" applyFont="1">
      <alignment horizontal="left" readingOrder="0"/>
    </xf>
    <xf borderId="0" fillId="5" fontId="13" numFmtId="167" xfId="0" applyAlignment="1" applyFont="1" applyNumberFormat="1">
      <alignment horizontal="right"/>
    </xf>
    <xf borderId="0" fillId="5" fontId="13" numFmtId="3" xfId="0" applyAlignment="1" applyFont="1" applyNumberFormat="1">
      <alignment horizontal="right"/>
    </xf>
    <xf borderId="0" fillId="6" fontId="13" numFmtId="3" xfId="0" applyAlignment="1" applyFont="1" applyNumberFormat="1">
      <alignment horizontal="right"/>
    </xf>
    <xf borderId="0" fillId="5" fontId="13" numFmtId="0" xfId="0" applyAlignment="1" applyFont="1">
      <alignment horizontal="right"/>
    </xf>
    <xf borderId="0" fillId="0" fontId="1" numFmtId="3" xfId="0" applyAlignment="1" applyFont="1" applyNumberFormat="1">
      <alignment horizontal="left"/>
    </xf>
    <xf borderId="0" fillId="0" fontId="9" numFmtId="0" xfId="0" applyAlignment="1" applyFont="1">
      <alignment horizontal="center" vertical="bottom"/>
    </xf>
    <xf borderId="0" fillId="0" fontId="9" numFmtId="1" xfId="0" applyAlignment="1" applyFont="1" applyNumberFormat="1">
      <alignment vertical="bottom"/>
    </xf>
    <xf borderId="0" fillId="0" fontId="14" numFmtId="0" xfId="0" applyAlignment="1" applyFont="1">
      <alignment horizontal="left" readingOrder="0"/>
    </xf>
    <xf borderId="0" fillId="0" fontId="13" numFmtId="0" xfId="0" applyAlignment="1" applyFont="1">
      <alignment horizontal="right"/>
    </xf>
    <xf borderId="0" fillId="0" fontId="12" numFmtId="0" xfId="0" applyAlignment="1" applyFont="1">
      <alignment horizontal="center" vertical="bottom"/>
    </xf>
    <xf borderId="0" fillId="0" fontId="12" numFmtId="0" xfId="0" applyAlignment="1" applyFont="1">
      <alignment vertical="bottom"/>
    </xf>
    <xf borderId="0" fillId="0" fontId="12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" xfId="0" applyFont="1" applyNumberFormat="1"/>
    <xf borderId="0" fillId="0" fontId="1" numFmtId="0" xfId="0" applyAlignment="1" applyFont="1">
      <alignment horizontal="left"/>
    </xf>
    <xf borderId="8" fillId="6" fontId="5" numFmtId="0" xfId="0" applyAlignment="1" applyBorder="1" applyFont="1">
      <alignment horizontal="center" readingOrder="0"/>
    </xf>
    <xf borderId="8" fillId="0" fontId="5" numFmtId="0" xfId="0" applyAlignment="1" applyBorder="1" applyFont="1">
      <alignment horizontal="left" readingOrder="0"/>
    </xf>
    <xf borderId="8" fillId="0" fontId="5" numFmtId="1" xfId="0" applyAlignment="1" applyBorder="1" applyFont="1" applyNumberFormat="1">
      <alignment horizontal="center" readingOrder="0"/>
    </xf>
    <xf borderId="8" fillId="0" fontId="5" numFmtId="0" xfId="0" applyAlignment="1" applyBorder="1" applyFont="1">
      <alignment readingOrder="0"/>
    </xf>
    <xf borderId="8" fillId="0" fontId="5" numFmtId="3" xfId="0" applyAlignment="1" applyBorder="1" applyFont="1" applyNumberFormat="1">
      <alignment horizontal="right" readingOrder="0"/>
    </xf>
    <xf borderId="8" fillId="0" fontId="5" numFmtId="3" xfId="0" applyAlignment="1" applyBorder="1" applyFont="1" applyNumberFormat="1">
      <alignment horizontal="right"/>
    </xf>
    <xf borderId="9" fillId="6" fontId="1" numFmtId="0" xfId="0" applyAlignment="1" applyBorder="1" applyFont="1">
      <alignment horizontal="center"/>
    </xf>
    <xf borderId="9" fillId="0" fontId="1" numFmtId="164" xfId="0" applyAlignment="1" applyBorder="1" applyFont="1" applyNumberFormat="1">
      <alignment horizontal="left" readingOrder="0"/>
    </xf>
    <xf borderId="9" fillId="0" fontId="1" numFmtId="1" xfId="0" applyAlignment="1" applyBorder="1" applyFont="1" applyNumberFormat="1">
      <alignment horizontal="center" readingOrder="0"/>
    </xf>
    <xf borderId="9" fillId="0" fontId="1" numFmtId="0" xfId="0" applyAlignment="1" applyBorder="1" applyFont="1">
      <alignment readingOrder="0"/>
    </xf>
    <xf borderId="9" fillId="0" fontId="1" numFmtId="3" xfId="0" applyAlignment="1" applyBorder="1" applyFont="1" applyNumberFormat="1">
      <alignment readingOrder="0"/>
    </xf>
    <xf borderId="9" fillId="6" fontId="1" numFmtId="0" xfId="0" applyAlignment="1" applyBorder="1" applyFont="1">
      <alignment horizontal="left"/>
    </xf>
    <xf borderId="9" fillId="0" fontId="1" numFmtId="0" xfId="0" applyAlignment="1" applyBorder="1" applyFont="1">
      <alignment horizontal="left"/>
    </xf>
    <xf borderId="9" fillId="0" fontId="1" numFmtId="3" xfId="0" applyAlignment="1" applyBorder="1" applyFont="1" applyNumberFormat="1">
      <alignment horizontal="right" readingOrder="0"/>
    </xf>
    <xf borderId="9" fillId="0" fontId="1" numFmtId="0" xfId="0" applyAlignment="1" applyBorder="1" applyFont="1">
      <alignment horizontal="left" readingOrder="0"/>
    </xf>
    <xf borderId="9" fillId="0" fontId="1" numFmtId="3" xfId="0" applyAlignment="1" applyBorder="1" applyFont="1" applyNumberFormat="1">
      <alignment horizontal="right"/>
    </xf>
    <xf borderId="9" fillId="0" fontId="1" numFmtId="0" xfId="0" applyBorder="1" applyFont="1"/>
    <xf borderId="9" fillId="0" fontId="1" numFmtId="1" xfId="0" applyAlignment="1" applyBorder="1" applyFont="1" applyNumberFormat="1">
      <alignment horizontal="center"/>
    </xf>
    <xf borderId="9" fillId="0" fontId="1" numFmtId="3" xfId="0" applyBorder="1" applyFont="1" applyNumberFormat="1"/>
    <xf borderId="9" fillId="0" fontId="1" numFmtId="1" xfId="0" applyAlignment="1" applyBorder="1" applyFont="1" applyNumberFormat="1">
      <alignment horizontal="left"/>
    </xf>
    <xf borderId="9" fillId="0" fontId="1" numFmtId="164" xfId="0" applyAlignment="1" applyBorder="1" applyFont="1" applyNumberFormat="1">
      <alignment horizontal="left"/>
    </xf>
    <xf borderId="0" fillId="6" fontId="1" numFmtId="0" xfId="0" applyAlignment="1" applyFont="1">
      <alignment horizontal="center"/>
    </xf>
    <xf borderId="0" fillId="0" fontId="1" numFmtId="164" xfId="0" applyAlignment="1" applyFont="1" applyNumberFormat="1">
      <alignment horizontal="left"/>
    </xf>
    <xf borderId="0" fillId="6" fontId="1" numFmtId="0" xfId="0" applyAlignment="1" applyFont="1">
      <alignment horizontal="left"/>
    </xf>
    <xf borderId="0" fillId="0" fontId="1" numFmtId="164" xfId="0" applyAlignment="1" applyFont="1" applyNumberFormat="1">
      <alignment horizontal="left" readingOrder="0"/>
    </xf>
    <xf borderId="0" fillId="0" fontId="1" numFmtId="1" xfId="0" applyAlignment="1" applyFont="1" applyNumberFormat="1">
      <alignment horizontal="center" readingOrder="0"/>
    </xf>
    <xf borderId="0" fillId="0" fontId="2" numFmtId="0" xfId="0" applyAlignment="1" applyFont="1">
      <alignment readingOrder="0" vertical="center"/>
    </xf>
    <xf borderId="0" fillId="0" fontId="15" numFmtId="0" xfId="0" applyAlignment="1" applyFont="1">
      <alignment vertical="center"/>
    </xf>
    <xf borderId="0" fillId="0" fontId="13" numFmtId="0" xfId="0" applyAlignment="1" applyFont="1">
      <alignment readingOrder="0" vertical="center"/>
    </xf>
    <xf borderId="0" fillId="0" fontId="1" numFmtId="0" xfId="0" applyAlignment="1" applyFont="1">
      <alignment horizontal="right" readingOrder="0" vertical="center"/>
    </xf>
    <xf borderId="0" fillId="0" fontId="16" numFmtId="164" xfId="0" applyAlignment="1" applyFont="1" applyNumberFormat="1">
      <alignment horizontal="right" vertical="center"/>
    </xf>
    <xf borderId="0" fillId="0" fontId="17" numFmtId="0" xfId="0" applyAlignment="1" applyFont="1">
      <alignment vertical="center"/>
    </xf>
    <xf borderId="10" fillId="5" fontId="5" numFmtId="0" xfId="0" applyAlignment="1" applyBorder="1" applyFont="1">
      <alignment horizontal="center" vertical="center"/>
    </xf>
    <xf borderId="6" fillId="5" fontId="5" numFmtId="0" xfId="0" applyAlignment="1" applyBorder="1" applyFont="1">
      <alignment horizontal="center" vertical="center"/>
    </xf>
    <xf borderId="10" fillId="5" fontId="5" numFmtId="3" xfId="0" applyAlignment="1" applyBorder="1" applyFont="1" applyNumberFormat="1">
      <alignment horizontal="center" readingOrder="0" vertical="center"/>
    </xf>
    <xf borderId="11" fillId="5" fontId="18" numFmtId="3" xfId="0" applyAlignment="1" applyBorder="1" applyFont="1" applyNumberFormat="1">
      <alignment horizontal="center" readingOrder="0" shrinkToFit="0" vertical="center" wrapText="1"/>
    </xf>
    <xf borderId="7" fillId="0" fontId="6" numFmtId="0" xfId="0" applyBorder="1" applyFont="1"/>
    <xf borderId="12" fillId="0" fontId="6" numFmtId="0" xfId="0" applyBorder="1" applyFont="1"/>
    <xf borderId="13" fillId="0" fontId="6" numFmtId="0" xfId="0" applyBorder="1" applyFont="1"/>
    <xf borderId="6" fillId="7" fontId="18" numFmtId="3" xfId="0" applyAlignment="1" applyBorder="1" applyFill="1" applyFont="1" applyNumberFormat="1">
      <alignment horizontal="center" readingOrder="0" shrinkToFit="0" vertical="center" wrapText="1"/>
    </xf>
    <xf borderId="6" fillId="8" fontId="18" numFmtId="3" xfId="0" applyAlignment="1" applyBorder="1" applyFill="1" applyFont="1" applyNumberFormat="1">
      <alignment horizontal="center" readingOrder="0" shrinkToFit="0" vertical="center" wrapText="1"/>
    </xf>
    <xf borderId="6" fillId="9" fontId="19" numFmtId="3" xfId="0" applyAlignment="1" applyBorder="1" applyFill="1" applyFont="1" applyNumberFormat="1">
      <alignment horizontal="center" readingOrder="0" shrinkToFit="0" vertical="center" wrapText="1"/>
    </xf>
    <xf borderId="6" fillId="2" fontId="18" numFmtId="10" xfId="0" applyAlignment="1" applyBorder="1" applyFont="1" applyNumberFormat="1">
      <alignment horizontal="center" readingOrder="0" shrinkToFit="0" vertical="center" wrapText="1"/>
    </xf>
    <xf borderId="6" fillId="10" fontId="18" numFmtId="0" xfId="0" applyAlignment="1" applyBorder="1" applyFill="1" applyFont="1">
      <alignment horizontal="center" readingOrder="0" shrinkToFit="0" vertical="center" wrapText="1"/>
    </xf>
    <xf borderId="6" fillId="11" fontId="18" numFmtId="0" xfId="0" applyAlignment="1" applyBorder="1" applyFill="1" applyFont="1">
      <alignment horizontal="center" readingOrder="0" shrinkToFit="0" vertical="center" wrapText="1"/>
    </xf>
    <xf borderId="6" fillId="4" fontId="19" numFmtId="0" xfId="0" applyAlignment="1" applyBorder="1" applyFont="1">
      <alignment horizontal="center" readingOrder="0" shrinkToFit="0" vertical="center" wrapText="1"/>
    </xf>
    <xf borderId="14" fillId="0" fontId="20" numFmtId="0" xfId="0" applyAlignment="1" applyBorder="1" applyFont="1">
      <alignment horizontal="left" vertical="center"/>
    </xf>
    <xf borderId="0" fillId="0" fontId="20" numFmtId="167" xfId="0" applyAlignment="1" applyFont="1" applyNumberFormat="1">
      <alignment horizontal="left" vertical="center"/>
    </xf>
    <xf borderId="9" fillId="0" fontId="21" numFmtId="3" xfId="0" applyAlignment="1" applyBorder="1" applyFont="1" applyNumberFormat="1">
      <alignment horizontal="right" vertical="center"/>
    </xf>
    <xf borderId="9" fillId="0" fontId="21" numFmtId="3" xfId="0" applyAlignment="1" applyBorder="1" applyFont="1" applyNumberFormat="1">
      <alignment horizontal="right" readingOrder="0" vertical="center"/>
    </xf>
    <xf borderId="0" fillId="0" fontId="21" numFmtId="3" xfId="0" applyAlignment="1" applyFont="1" applyNumberFormat="1">
      <alignment horizontal="right" vertical="center"/>
    </xf>
    <xf borderId="0" fillId="0" fontId="1" numFmtId="10" xfId="0" applyAlignment="1" applyFont="1" applyNumberFormat="1">
      <alignment vertical="center"/>
    </xf>
    <xf borderId="15" fillId="0" fontId="1" numFmtId="0" xfId="0" applyAlignment="1" applyBorder="1" applyFont="1">
      <alignment vertical="center"/>
    </xf>
    <xf borderId="0" fillId="0" fontId="20" numFmtId="0" xfId="0" applyAlignment="1" applyFont="1">
      <alignment horizontal="left" readingOrder="0" vertical="center"/>
    </xf>
    <xf borderId="14" fillId="12" fontId="22" numFmtId="0" xfId="0" applyAlignment="1" applyBorder="1" applyFill="1" applyFont="1">
      <alignment horizontal="left" readingOrder="0" vertical="center"/>
    </xf>
    <xf borderId="14" fillId="0" fontId="23" numFmtId="0" xfId="0" applyAlignment="1" applyBorder="1" applyFont="1">
      <alignment horizontal="left" shrinkToFit="0" vertical="top" wrapText="1"/>
    </xf>
    <xf borderId="15" fillId="0" fontId="6" numFmtId="0" xfId="0" applyBorder="1" applyFont="1"/>
    <xf borderId="14" fillId="0" fontId="6" numFmtId="0" xfId="0" applyBorder="1" applyFont="1"/>
    <xf borderId="0" fillId="0" fontId="20" numFmtId="0" xfId="0" applyAlignment="1" applyFont="1">
      <alignment horizontal="left" vertical="center"/>
    </xf>
    <xf borderId="16" fillId="5" fontId="20" numFmtId="49" xfId="0" applyAlignment="1" applyBorder="1" applyFont="1" applyNumberFormat="1">
      <alignment readingOrder="0" vertical="center"/>
    </xf>
    <xf borderId="17" fillId="0" fontId="6" numFmtId="0" xfId="0" applyBorder="1" applyFont="1"/>
    <xf borderId="18" fillId="5" fontId="20" numFmtId="3" xfId="0" applyAlignment="1" applyBorder="1" applyFont="1" applyNumberFormat="1">
      <alignment horizontal="right" vertical="center"/>
    </xf>
    <xf borderId="18" fillId="5" fontId="21" numFmtId="3" xfId="0" applyAlignment="1" applyBorder="1" applyFont="1" applyNumberFormat="1">
      <alignment horizontal="right" vertical="center"/>
    </xf>
    <xf borderId="18" fillId="5" fontId="1" numFmtId="0" xfId="0" applyAlignment="1" applyBorder="1" applyFont="1">
      <alignment vertical="center"/>
    </xf>
    <xf borderId="18" fillId="5" fontId="24" numFmtId="0" xfId="0" applyAlignment="1" applyBorder="1" applyFont="1">
      <alignment readingOrder="0" vertical="center"/>
    </xf>
    <xf borderId="18" fillId="5" fontId="25" numFmtId="0" xfId="0" applyAlignment="1" applyBorder="1" applyFont="1">
      <alignment readingOrder="0" vertical="center"/>
    </xf>
    <xf borderId="16" fillId="5" fontId="25" numFmtId="3" xfId="0" applyAlignment="1" applyBorder="1" applyFont="1" applyNumberFormat="1">
      <alignment horizontal="left" vertical="center"/>
    </xf>
    <xf borderId="16" fillId="5" fontId="26" numFmtId="0" xfId="0" applyAlignment="1" applyBorder="1" applyFont="1">
      <alignment vertical="center"/>
    </xf>
    <xf borderId="19" fillId="0" fontId="6" numFmtId="0" xfId="0" applyBorder="1" applyFont="1"/>
    <xf borderId="0" fillId="0" fontId="20" numFmtId="0" xfId="0" applyAlignment="1" applyFont="1">
      <alignment readingOrder="0" vertical="center"/>
    </xf>
    <xf borderId="0" fillId="0" fontId="20" numFmtId="0" xfId="0" applyAlignment="1" applyFont="1">
      <alignment horizontal="right" vertical="center"/>
    </xf>
    <xf borderId="0" fillId="0" fontId="20" numFmtId="0" xfId="0" applyAlignment="1" applyFont="1">
      <alignment vertical="center"/>
    </xf>
    <xf borderId="0" fillId="0" fontId="16" numFmtId="0" xfId="0" applyAlignment="1" applyFont="1">
      <alignment vertical="center"/>
    </xf>
    <xf borderId="5" fillId="0" fontId="20" numFmtId="0" xfId="0" applyAlignment="1" applyBorder="1" applyFont="1">
      <alignment vertical="center"/>
    </xf>
    <xf borderId="5" fillId="0" fontId="20" numFmtId="0" xfId="0" applyAlignment="1" applyBorder="1" applyFont="1">
      <alignment horizontal="right" vertical="center"/>
    </xf>
    <xf borderId="5" fillId="0" fontId="20" numFmtId="0" xfId="0" applyAlignment="1" applyBorder="1" applyFont="1">
      <alignment readingOrder="0" vertical="center"/>
    </xf>
    <xf borderId="5" fillId="0" fontId="5" numFmtId="0" xfId="0" applyAlignment="1" applyBorder="1" applyFont="1">
      <alignment vertical="center"/>
    </xf>
    <xf borderId="0" fillId="0" fontId="16" numFmtId="0" xfId="0" applyAlignment="1" applyFont="1">
      <alignment horizontal="left" vertical="center"/>
    </xf>
    <xf borderId="0" fillId="0" fontId="16" numFmtId="164" xfId="0" applyAlignment="1" applyFont="1" applyNumberFormat="1">
      <alignment horizontal="left" vertical="center"/>
    </xf>
    <xf borderId="0" fillId="0" fontId="16" numFmtId="3" xfId="0" applyAlignment="1" applyFont="1" applyNumberFormat="1">
      <alignment vertical="center"/>
    </xf>
    <xf borderId="0" fillId="0" fontId="16" numFmtId="10" xfId="0" applyAlignment="1" applyFont="1" applyNumberFormat="1">
      <alignment vertical="center"/>
    </xf>
    <xf borderId="0" fillId="0" fontId="16" numFmtId="0" xfId="0" applyAlignment="1" applyFont="1">
      <alignment readingOrder="0" vertical="center"/>
    </xf>
    <xf borderId="0" fillId="0" fontId="27" numFmtId="0" xfId="0" applyAlignment="1" applyFont="1">
      <alignment horizontal="left" readingOrder="0" vertical="center"/>
    </xf>
    <xf borderId="0" fillId="0" fontId="5" numFmtId="166" xfId="0" applyAlignment="1" applyFont="1" applyNumberFormat="1">
      <alignment horizontal="right" vertical="center"/>
    </xf>
    <xf borderId="0" fillId="0" fontId="1" numFmtId="10" xfId="0" applyAlignment="1" applyFont="1" applyNumberFormat="1">
      <alignment horizontal="right" vertical="center"/>
    </xf>
    <xf borderId="6" fillId="5" fontId="5" numFmtId="3" xfId="0" applyAlignment="1" applyBorder="1" applyFont="1" applyNumberFormat="1">
      <alignment horizontal="center" readingOrder="0" vertical="center"/>
    </xf>
    <xf borderId="6" fillId="5" fontId="5" numFmtId="166" xfId="0" applyAlignment="1" applyBorder="1" applyFont="1" applyNumberFormat="1">
      <alignment horizontal="center" shrinkToFit="0" vertical="center" wrapText="1"/>
    </xf>
    <xf borderId="0" fillId="13" fontId="8" numFmtId="0" xfId="0" applyAlignment="1" applyFill="1" applyFont="1">
      <alignment horizontal="center" vertical="center"/>
    </xf>
    <xf borderId="0" fillId="13" fontId="8" numFmtId="1" xfId="0" applyAlignment="1" applyFont="1" applyNumberFormat="1">
      <alignment horizontal="left" readingOrder="0" vertical="center"/>
    </xf>
    <xf borderId="0" fillId="13" fontId="8" numFmtId="0" xfId="0" applyAlignment="1" applyFont="1">
      <alignment vertical="center"/>
    </xf>
    <xf borderId="0" fillId="13" fontId="8" numFmtId="0" xfId="0" applyAlignment="1" applyFont="1">
      <alignment horizontal="right" vertical="center"/>
    </xf>
    <xf borderId="0" fillId="13" fontId="8" numFmtId="166" xfId="0" applyAlignment="1" applyFont="1" applyNumberFormat="1">
      <alignment horizontal="right" vertical="center"/>
    </xf>
    <xf borderId="0" fillId="13" fontId="8" numFmtId="3" xfId="0" applyAlignment="1" applyFont="1" applyNumberFormat="1">
      <alignment horizontal="right" vertical="center"/>
    </xf>
    <xf borderId="0" fillId="13" fontId="8" numFmtId="10" xfId="0" applyAlignment="1" applyFont="1" applyNumberFormat="1">
      <alignment horizontal="right" vertical="center"/>
    </xf>
    <xf borderId="0" fillId="13" fontId="8" numFmtId="1" xfId="0" applyAlignment="1" applyFont="1" applyNumberFormat="1">
      <alignment horizontal="left" vertical="center"/>
    </xf>
    <xf borderId="0" fillId="13" fontId="8" numFmtId="3" xfId="0" applyAlignment="1" applyFont="1" applyNumberFormat="1">
      <alignment vertical="center"/>
    </xf>
    <xf borderId="0" fillId="13" fontId="1" numFmtId="0" xfId="0" applyAlignment="1" applyFont="1">
      <alignment horizontal="center" vertical="center"/>
    </xf>
    <xf borderId="0" fillId="13" fontId="1" numFmtId="1" xfId="0" applyAlignment="1" applyFont="1" applyNumberFormat="1">
      <alignment horizontal="left" vertical="center"/>
    </xf>
    <xf borderId="0" fillId="13" fontId="1" numFmtId="0" xfId="0" applyAlignment="1" applyFont="1">
      <alignment vertical="center"/>
    </xf>
    <xf borderId="0" fillId="13" fontId="1" numFmtId="0" xfId="0" applyAlignment="1" applyFont="1">
      <alignment horizontal="right" vertical="center"/>
    </xf>
    <xf borderId="0" fillId="13" fontId="1" numFmtId="166" xfId="0" applyAlignment="1" applyFont="1" applyNumberFormat="1">
      <alignment horizontal="right" vertical="center"/>
    </xf>
    <xf borderId="0" fillId="13" fontId="1" numFmtId="3" xfId="0" applyAlignment="1" applyFont="1" applyNumberFormat="1">
      <alignment horizontal="right" vertical="center"/>
    </xf>
    <xf borderId="0" fillId="13" fontId="1" numFmtId="10" xfId="0" applyAlignment="1" applyFont="1" applyNumberFormat="1">
      <alignment horizontal="right" vertical="center"/>
    </xf>
    <xf borderId="0" fillId="13" fontId="1" numFmtId="0" xfId="0" applyAlignment="1" applyFont="1">
      <alignment horizontal="left" vertical="center"/>
    </xf>
    <xf borderId="0" fillId="13" fontId="1" numFmtId="166" xfId="0" applyAlignment="1" applyFont="1" applyNumberFormat="1">
      <alignment vertical="center"/>
    </xf>
    <xf borderId="0" fillId="13" fontId="1" numFmtId="3" xfId="0" applyAlignment="1" applyFont="1" applyNumberFormat="1">
      <alignment vertical="center"/>
    </xf>
    <xf borderId="0" fillId="13" fontId="1" numFmtId="10" xfId="0" applyAlignment="1" applyFont="1" applyNumberFormat="1">
      <alignment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right" vertical="center"/>
    </xf>
    <xf borderId="0" fillId="0" fontId="5" numFmtId="3" xfId="0" applyAlignment="1" applyFont="1" applyNumberFormat="1">
      <alignment horizontal="right" vertical="center"/>
    </xf>
    <xf borderId="0" fillId="0" fontId="5" numFmtId="3" xfId="0" applyAlignment="1" applyFont="1" applyNumberFormat="1">
      <alignment vertical="center"/>
    </xf>
    <xf borderId="0" fillId="0" fontId="5" numFmtId="10" xfId="0" applyAlignment="1" applyFont="1" applyNumberFormat="1">
      <alignment vertical="center"/>
    </xf>
    <xf borderId="0" fillId="0" fontId="28" numFmtId="0" xfId="0" applyAlignment="1" applyFont="1">
      <alignment readingOrder="0" vertical="center"/>
    </xf>
    <xf borderId="0" fillId="0" fontId="29" numFmtId="0" xfId="0" applyAlignment="1" applyFont="1">
      <alignment vertical="center"/>
    </xf>
    <xf borderId="2" fillId="0" fontId="1" numFmtId="0" xfId="0" applyAlignment="1" applyBorder="1" applyFont="1">
      <alignment vertical="center"/>
    </xf>
    <xf borderId="0" fillId="0" fontId="27" numFmtId="0" xfId="0" applyAlignment="1" applyFont="1">
      <alignment readingOrder="0" vertical="center"/>
    </xf>
    <xf borderId="0" fillId="0" fontId="27" numFmtId="0" xfId="0" applyAlignment="1" applyFont="1">
      <alignment horizontal="right" readingOrder="0" vertical="center"/>
    </xf>
    <xf borderId="0" fillId="0" fontId="14" numFmtId="0" xfId="0" applyAlignment="1" applyFont="1">
      <alignment horizontal="right" vertical="center"/>
    </xf>
    <xf borderId="0" fillId="0" fontId="15" numFmtId="3" xfId="0" applyAlignment="1" applyFont="1" applyNumberFormat="1">
      <alignment vertical="center"/>
    </xf>
    <xf borderId="0" fillId="0" fontId="30" numFmtId="10" xfId="0" applyAlignment="1" applyFont="1" applyNumberFormat="1">
      <alignment vertical="center"/>
    </xf>
    <xf borderId="20" fillId="5" fontId="30" numFmtId="0" xfId="0" applyAlignment="1" applyBorder="1" applyFont="1">
      <alignment horizontal="center" readingOrder="0" vertical="center"/>
    </xf>
    <xf borderId="0" fillId="5" fontId="10" numFmtId="0" xfId="0" applyAlignment="1" applyFont="1">
      <alignment horizontal="center" readingOrder="0" shrinkToFit="0" vertical="center" wrapText="1"/>
    </xf>
    <xf borderId="21" fillId="8" fontId="30" numFmtId="0" xfId="0" applyAlignment="1" applyBorder="1" applyFont="1">
      <alignment horizontal="center" vertical="center"/>
    </xf>
    <xf borderId="21" fillId="0" fontId="6" numFmtId="0" xfId="0" applyBorder="1" applyFont="1"/>
    <xf borderId="21" fillId="14" fontId="30" numFmtId="0" xfId="0" applyAlignment="1" applyBorder="1" applyFill="1" applyFont="1">
      <alignment horizontal="right" readingOrder="0" vertical="center"/>
    </xf>
    <xf borderId="22" fillId="14" fontId="30" numFmtId="0" xfId="0" applyAlignment="1" applyBorder="1" applyFont="1">
      <alignment horizontal="left" vertical="center"/>
    </xf>
    <xf borderId="23" fillId="0" fontId="6" numFmtId="0" xfId="0" applyBorder="1" applyFont="1"/>
    <xf borderId="24" fillId="0" fontId="6" numFmtId="0" xfId="0" applyBorder="1" applyFont="1"/>
    <xf borderId="24" fillId="8" fontId="5" numFmtId="0" xfId="0" applyAlignment="1" applyBorder="1" applyFont="1">
      <alignment horizontal="right" readingOrder="0" vertical="center"/>
    </xf>
    <xf borderId="24" fillId="14" fontId="5" numFmtId="0" xfId="0" applyAlignment="1" applyBorder="1" applyFont="1">
      <alignment horizontal="right" readingOrder="0" vertical="center"/>
    </xf>
    <xf borderId="25" fillId="14" fontId="5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26" fillId="5" fontId="5" numFmtId="0" xfId="0" applyAlignment="1" applyBorder="1" applyFont="1">
      <alignment horizontal="center" vertical="center"/>
    </xf>
    <xf borderId="27" fillId="5" fontId="1" numFmtId="0" xfId="0" applyAlignment="1" applyBorder="1" applyFont="1">
      <alignment horizontal="center" vertical="center"/>
    </xf>
    <xf borderId="27" fillId="8" fontId="1" numFmtId="3" xfId="0" applyAlignment="1" applyBorder="1" applyFont="1" applyNumberFormat="1">
      <alignment horizontal="right" vertical="center"/>
    </xf>
    <xf borderId="27" fillId="8" fontId="1" numFmtId="10" xfId="0" applyAlignment="1" applyBorder="1" applyFont="1" applyNumberFormat="1">
      <alignment horizontal="right" vertical="center"/>
    </xf>
    <xf borderId="27" fillId="14" fontId="1" numFmtId="3" xfId="0" applyAlignment="1" applyBorder="1" applyFont="1" applyNumberFormat="1">
      <alignment horizontal="right" vertical="center"/>
    </xf>
    <xf borderId="27" fillId="14" fontId="1" numFmtId="3" xfId="0" applyAlignment="1" applyBorder="1" applyFont="1" applyNumberFormat="1">
      <alignment readingOrder="0" vertical="center"/>
    </xf>
    <xf borderId="27" fillId="14" fontId="1" numFmtId="10" xfId="0" applyAlignment="1" applyBorder="1" applyFont="1" applyNumberFormat="1">
      <alignment vertical="center"/>
    </xf>
    <xf borderId="28" fillId="14" fontId="1" numFmtId="3" xfId="0" applyAlignment="1" applyBorder="1" applyFont="1" applyNumberFormat="1">
      <alignment horizontal="right" vertical="center"/>
    </xf>
    <xf borderId="29" fillId="5" fontId="5" numFmtId="0" xfId="0" applyAlignment="1" applyBorder="1" applyFont="1">
      <alignment horizontal="center" vertical="center"/>
    </xf>
    <xf borderId="30" fillId="5" fontId="1" numFmtId="0" xfId="0" applyAlignment="1" applyBorder="1" applyFont="1">
      <alignment horizontal="center" vertical="center"/>
    </xf>
    <xf borderId="30" fillId="8" fontId="1" numFmtId="3" xfId="0" applyAlignment="1" applyBorder="1" applyFont="1" applyNumberFormat="1">
      <alignment horizontal="right" vertical="center"/>
    </xf>
    <xf borderId="30" fillId="8" fontId="1" numFmtId="10" xfId="0" applyAlignment="1" applyBorder="1" applyFont="1" applyNumberFormat="1">
      <alignment horizontal="right" vertical="center"/>
    </xf>
    <xf borderId="31" fillId="14" fontId="1" numFmtId="3" xfId="0" applyAlignment="1" applyBorder="1" applyFont="1" applyNumberFormat="1">
      <alignment horizontal="right" vertical="center"/>
    </xf>
    <xf borderId="32" fillId="5" fontId="5" numFmtId="0" xfId="0" applyAlignment="1" applyBorder="1" applyFont="1">
      <alignment horizontal="center" vertical="center"/>
    </xf>
    <xf borderId="33" fillId="5" fontId="1" numFmtId="0" xfId="0" applyAlignment="1" applyBorder="1" applyFont="1">
      <alignment horizontal="center" vertical="center"/>
    </xf>
    <xf borderId="33" fillId="8" fontId="1" numFmtId="3" xfId="0" applyAlignment="1" applyBorder="1" applyFont="1" applyNumberFormat="1">
      <alignment horizontal="right" vertical="center"/>
    </xf>
    <xf borderId="33" fillId="8" fontId="1" numFmtId="10" xfId="0" applyAlignment="1" applyBorder="1" applyFont="1" applyNumberFormat="1">
      <alignment horizontal="right" vertical="center"/>
    </xf>
    <xf borderId="34" fillId="14" fontId="1" numFmtId="3" xfId="0" applyAlignment="1" applyBorder="1" applyFont="1" applyNumberFormat="1">
      <alignment horizontal="right" vertical="center"/>
    </xf>
    <xf borderId="0" fillId="0" fontId="2" numFmtId="0" xfId="0" applyAlignment="1" applyFont="1">
      <alignment readingOrder="0"/>
    </xf>
    <xf borderId="0" fillId="0" fontId="5" numFmtId="0" xfId="0" applyAlignment="1" applyFont="1">
      <alignment horizontal="right" readingOrder="0"/>
    </xf>
    <xf borderId="0" fillId="0" fontId="5" numFmtId="0" xfId="0" applyAlignment="1" applyFont="1">
      <alignment horizontal="center" readingOrder="0"/>
    </xf>
    <xf borderId="0" fillId="0" fontId="1" numFmtId="167" xfId="0" applyAlignment="1" applyFont="1" applyNumberFormat="1">
      <alignment horizontal="center" readingOrder="0"/>
    </xf>
    <xf borderId="0" fillId="0" fontId="31" numFmtId="3" xfId="0" applyAlignment="1" applyFont="1" applyNumberFormat="1">
      <alignment horizontal="right" readingOrder="0"/>
    </xf>
    <xf borderId="0" fillId="0" fontId="31" numFmtId="3" xfId="0" applyAlignment="1" applyFont="1" applyNumberFormat="1">
      <alignment horizontal="right"/>
    </xf>
    <xf borderId="0" fillId="0" fontId="5" numFmtId="3" xfId="0" applyAlignment="1" applyFont="1" applyNumberFormat="1">
      <alignment horizontal="right"/>
    </xf>
    <xf borderId="0" fillId="0" fontId="1" numFmtId="0" xfId="0" applyAlignment="1" applyFont="1">
      <alignment horizontal="right" readingOrder="0"/>
    </xf>
    <xf borderId="0" fillId="0" fontId="31" numFmtId="0" xfId="0" applyAlignment="1" applyFont="1">
      <alignment horizontal="left" readingOrder="0"/>
    </xf>
    <xf borderId="0" fillId="0" fontId="5" numFmtId="0" xfId="0" applyFont="1"/>
    <xf borderId="0" fillId="0" fontId="31" numFmtId="168" xfId="0" applyAlignment="1" applyFont="1" applyNumberFormat="1">
      <alignment horizontal="right" readingOrder="0"/>
    </xf>
    <xf borderId="0" fillId="0" fontId="1" numFmtId="169" xfId="0" applyFont="1" applyNumberFormat="1"/>
    <xf borderId="0" fillId="0" fontId="31" numFmtId="0" xfId="0" applyAlignment="1" applyFont="1">
      <alignment readingOrder="0"/>
    </xf>
    <xf borderId="0" fillId="0" fontId="1" numFmtId="3" xfId="0" applyAlignment="1" applyFont="1" applyNumberFormat="1">
      <alignment horizontal="left" readingOrder="0"/>
    </xf>
  </cellXfs>
  <cellStyles count="1">
    <cellStyle xfId="0" name="Normal" builtinId="0"/>
  </cellStyles>
  <dxfs count="3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color rgb="FFFFFFFF"/>
      </font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1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400">
                <a:solidFill>
                  <a:srgbClr val="757575"/>
                </a:solidFill>
                <a:latin typeface="+mn-lt"/>
              </a:defRPr>
            </a:pPr>
            <a:r>
              <a:rPr b="0" sz="1400">
                <a:solidFill>
                  <a:srgbClr val="757575"/>
                </a:solidFill>
                <a:latin typeface="+mn-lt"/>
              </a:rPr>
              <a:t>Pantauan Pembayaran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00FF00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dLbl>
              <c:idx val="0"/>
              <c:txPr>
                <a:bodyPr/>
                <a:lstStyle/>
                <a:p>
                  <a:pPr lvl="0">
                    <a:defRPr>
                      <a:solidFill>
                        <a:srgbClr val="000000"/>
                      </a:solidFill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'Per Batch'!$D$6:$D$7</c:f>
            </c:strRef>
          </c:cat>
          <c:val>
            <c:numRef>
              <c:f>'Per Batch'!$C$6:$C$7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400">
                <a:solidFill>
                  <a:srgbClr val="757575"/>
                </a:solidFill>
                <a:latin typeface="+mn-lt"/>
              </a:defRPr>
            </a:pPr>
            <a:r>
              <a:rPr b="0" sz="1400">
                <a:solidFill>
                  <a:srgbClr val="757575"/>
                </a:solidFill>
                <a:latin typeface="+mn-lt"/>
              </a:rPr>
              <a:t>Pantauan Pembayaran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00FF00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dLbl>
              <c:idx val="0"/>
              <c:txPr>
                <a:bodyPr/>
                <a:lstStyle/>
                <a:p>
                  <a:pPr lvl="0">
                    <a:defRPr>
                      <a:solidFill>
                        <a:srgbClr val="000000"/>
                      </a:solidFill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'Per Sekolah'!$D$6:$D$7</c:f>
            </c:strRef>
          </c:cat>
          <c:val>
            <c:numRef>
              <c:f>'Per Sekolah'!$C$6:$C$7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spPr>
            <a:solidFill>
              <a:srgbClr val="6FA8DC"/>
            </a:solidFill>
            <a:ln cmpd="sng">
              <a:solidFill>
                <a:srgbClr val="000000"/>
              </a:solidFill>
            </a:ln>
          </c:spPr>
          <c:cat>
            <c:strRef>
              <c:f>'Data Bayar'!$N$3:$N$14</c:f>
            </c:strRef>
          </c:cat>
          <c:val>
            <c:numRef>
              <c:f>'Data Bayar'!$T$3:$T$14</c:f>
              <c:numCache/>
            </c:numRef>
          </c:val>
        </c:ser>
        <c:overlap val="100"/>
        <c:axId val="1553257148"/>
        <c:axId val="609920758"/>
      </c:barChart>
      <c:catAx>
        <c:axId val="15532571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9920758"/>
      </c:catAx>
      <c:valAx>
        <c:axId val="609920758"/>
        <c:scaling>
          <c:orientation val="minMax"/>
          <c:max val="3.0E7"/>
        </c:scaling>
        <c:delete val="0"/>
        <c:axPos val="l"/>
        <c:majorGridlines>
          <c:spPr>
            <a:ln>
              <a:solidFill>
                <a:srgbClr val="F3F3F3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3257148"/>
      </c:valAx>
      <c:lineChart>
        <c:varyColors val="0"/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'Data Bayar'!$N$3:$N$14</c:f>
            </c:strRef>
          </c:cat>
          <c:val>
            <c:numRef>
              <c:f>'Data Bayar'!$U$3:$U$14</c:f>
              <c:numCache/>
            </c:numRef>
          </c:val>
          <c:smooth val="0"/>
        </c:ser>
        <c:axId val="1795544838"/>
        <c:axId val="340464109"/>
      </c:lineChart>
      <c:catAx>
        <c:axId val="179554483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0464109"/>
      </c:catAx>
      <c:valAx>
        <c:axId val="340464109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5544838"/>
        <c:crosses val="max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"/>
          <c:y val="0.0"/>
          <c:w val="1.0"/>
          <c:h val="1.0"/>
        </c:manualLayout>
      </c:layout>
      <c:pieChart>
        <c:varyColors val="1"/>
        <c:ser>
          <c:idx val="0"/>
          <c:order val="0"/>
          <c:dPt>
            <c:idx val="0"/>
            <c:spPr>
              <a:solidFill>
                <a:srgbClr val="FF0000"/>
              </a:solidFill>
            </c:spPr>
          </c:dPt>
          <c:dPt>
            <c:idx val="1"/>
            <c:spPr>
              <a:solidFill>
                <a:srgbClr val="00FF00"/>
              </a:solidFill>
            </c:spPr>
          </c:dPt>
          <c:dLbls>
            <c:dLbl>
              <c:idx val="0"/>
              <c:txPr>
                <a:bodyPr/>
                <a:lstStyle/>
                <a:p>
                  <a:pPr lvl="0">
                    <a:defRPr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val>
            <c:numRef>
              <c:f>Laporan!$C$10:$C$11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plotVisOnly val="1"/>
  </c:chart>
  <c:spPr>
    <a:solidFill>
      <a:srgbClr val="FFFFFF">
        <a:alpha val="0"/>
      </a:srgbClr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723900</xdr:colOff>
      <xdr:row>0</xdr:row>
      <xdr:rowOff>57150</xdr:rowOff>
    </xdr:from>
    <xdr:ext cx="1790700" cy="16383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0</xdr:colOff>
      <xdr:row>0</xdr:row>
      <xdr:rowOff>0</xdr:rowOff>
    </xdr:from>
    <xdr:ext cx="133350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0</xdr:colOff>
      <xdr:row>0</xdr:row>
      <xdr:rowOff>0</xdr:rowOff>
    </xdr:from>
    <xdr:ext cx="133350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885825</xdr:colOff>
      <xdr:row>0</xdr:row>
      <xdr:rowOff>0</xdr:rowOff>
    </xdr:from>
    <xdr:ext cx="1790700" cy="17145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0</xdr:colOff>
      <xdr:row>0</xdr:row>
      <xdr:rowOff>0</xdr:rowOff>
    </xdr:from>
    <xdr:ext cx="133350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161925</xdr:colOff>
      <xdr:row>4</xdr:row>
      <xdr:rowOff>28575</xdr:rowOff>
    </xdr:from>
    <xdr:ext cx="4600575" cy="19812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914400</xdr:colOff>
      <xdr:row>5</xdr:row>
      <xdr:rowOff>28575</xdr:rowOff>
    </xdr:from>
    <xdr:ext cx="2667000" cy="1628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0</xdr:colOff>
      <xdr:row>0</xdr:row>
      <xdr:rowOff>0</xdr:rowOff>
    </xdr:from>
    <xdr:ext cx="133350" cy="2000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2:H1500" sheet="Entry"/>
  </cacheSource>
  <cacheFields>
    <cacheField name="Tanggal" numFmtId="164">
      <sharedItems containsNonDate="0" containsDate="1" containsString="0" containsBlank="1" minDate="2025-09-01T00:00:00Z" maxDate="2025-09-02T00:00:00Z">
        <d v="2025-09-01T00:00:00Z"/>
        <m/>
      </sharedItems>
      <fieldGroup base="0">
        <rangePr autoStart="0" autoEnd="0" groupBy="months" startDate="2025-09-01T00:00:00Z" endDate="2025-09-02T00:00:00Z"/>
        <groupItems>
          <s v="&lt;09/01/2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9/02/25"/>
        </groupItems>
      </fieldGroup>
    </cacheField>
    <cacheField name="NIS" numFmtId="1">
      <sharedItems containsString="0" containsBlank="1" containsNumber="1" containsInteger="1">
        <n v="2.009100013E9"/>
        <n v="2.009100005E9"/>
        <n v="2.009200003E9"/>
        <n v="2.0216000012E10"/>
        <n v="2.009100007E9"/>
        <n v="2.009100009E9"/>
        <n v="2.009100011E9"/>
        <n v="2.021600002E10"/>
        <n v="2.0217000009E10"/>
        <n v="2.010100155E9"/>
        <n v="2.0225000323E10"/>
        <n v="2.010200193E9"/>
        <n v="2.010100157E9"/>
        <n v="2.008200204E9"/>
        <n v="2.010100062E9"/>
        <n v="2.0226000468E10"/>
        <n v="2.011100211E9"/>
        <n v="2.01110011E9"/>
        <n v="2.0257000102E10"/>
        <n v="2.0235000285E10"/>
        <n v="2.0236000446E10"/>
        <n v="2.0225000331E10"/>
        <n v="2.011200193E9"/>
        <n v="2.0235000448E10"/>
        <n v="2.0235000215E10"/>
        <n v="2.0236000015E10"/>
        <n v="2.0235000568E10"/>
        <n v="2.0235000511E10"/>
        <n v="2.0245000161E10"/>
        <n v="2.0235000069E10"/>
        <n v="2.0235000333E10"/>
        <n v="2.023500052E10"/>
        <n v="2.011200192E9"/>
        <n v="2.013200077E9"/>
        <n v="2.0225000447E10"/>
        <n v="2.01210013E9"/>
        <n v="2.011100228E9"/>
        <n v="2.024700023E10"/>
        <n v="2.012100161E9"/>
        <n v="2.0247000328E10"/>
        <n v="2.0248000263E10"/>
        <n v="2.012100148E9"/>
        <n v="2.024500016E10"/>
        <n v="2.0258000022E10"/>
        <n v="2.0257000023E10"/>
        <n v="2.0247000206E10"/>
        <n v="2.0255000007E10"/>
        <n v="2.0257000006E10"/>
        <n v="2.011200206E9"/>
        <n v="2.01120014E9"/>
        <n v="2.011200031E9"/>
        <n v="2.0255000023E10"/>
        <n v="2.0258000116E10"/>
        <n v="2.0257000099E10"/>
        <n v="2.0248000175E10"/>
        <n v="2.0257000098E10"/>
        <n v="2.0257000105E10"/>
        <n v="2.012200171E9"/>
        <n v="2.0257000045E10"/>
        <n v="2.025800012E10"/>
        <n v="2.025700011E10"/>
        <n v="2.0257000107E10"/>
        <n v="2.0257000112E10"/>
        <n v="2.0258000121E10"/>
        <n v="2.012400052E9"/>
        <n v="2.012200148E9"/>
        <n v="2.011200218E9"/>
        <n v="2.0258000159E10"/>
        <n v="2.0258000161E10"/>
        <n v="2.0258000162E10"/>
        <n v="2.0257000135E10"/>
        <n v="2.0257000141E10"/>
        <n v="2.0258000165E10"/>
        <n v="2.0258000156E10"/>
        <n v="2.0257000133E10"/>
        <n v="2.0258000158E10"/>
        <n v="2.0258000154E10"/>
        <n v="2.0257000137E10"/>
        <m/>
        <n v="40.0"/>
        <n v="28.0"/>
      </sharedItems>
    </cacheField>
    <cacheField name="Kode Bayar" numFmtId="0">
      <sharedItems containsBlank="1">
        <s v="SPP"/>
        <m/>
      </sharedItems>
    </cacheField>
    <cacheField name="Jumlah (Rp)" numFmtId="3">
      <sharedItems containsString="0" containsBlank="1" containsNumber="1" containsInteger="1">
        <n v="500000.0"/>
        <n v="700000.0"/>
        <n v="676000.0"/>
        <n v="400000.0"/>
        <n v="0.0"/>
        <n v="600000.0"/>
        <m/>
        <n v="495000.0"/>
        <n v="550000.0"/>
        <n v="575000.0"/>
      </sharedItems>
    </cacheField>
    <cacheField name="Nama">
      <sharedItems containsBlank="1" containsMixedTypes="1" containsNumber="1" containsInteger="1">
        <s v="Jonathan Matheus"/>
        <s v="Joseph Matheus"/>
        <s v="Moza Andrianto"/>
        <s v="Claryssa Gloria Aurora Mailuhu"/>
        <s v="Ryu Dennis Susanto"/>
        <s v="Richie Sanjaya"/>
        <s v="Tensen Stand Lee"/>
        <s v="Felicia Luciana"/>
        <s v="Yehezkiel Gunawan"/>
        <s v="Valentino"/>
        <s v="Kent Prajna Irawan"/>
        <s v="Fiersya"/>
        <s v="Valentinus"/>
        <s v="Claudia Cynthia Bella"/>
        <s v="Matthew Theofilus Abraham Lincoln Siagian"/>
        <s v="Virginia Angeline"/>
        <s v="Yehezkiel Excellent Daenles Manurung"/>
        <s v="Christian Noel Siagian"/>
        <s v="FELIX JURO SISWANTO"/>
        <s v="Cornelius DwiTama Simbolon"/>
        <s v="Phylicia Luella Henel Ho"/>
        <s v="Lourentcius Gradciae"/>
        <s v="Aurel Prischillia Bong"/>
        <s v="Angelman Hulu"/>
        <s v="Anthony Justin"/>
        <s v="Fiona Erinne Paulina"/>
        <s v="Mathius Hadameon Othello Sitompul"/>
        <s v="Jhericko Oberlin Steven Nainggolan"/>
        <s v="Raivent Rafael"/>
        <s v="Januar Varen Wijaya"/>
        <s v="Hendy Yanto"/>
        <s v="Gabriel Lucas Gunawan"/>
        <s v="Gracia Natalie"/>
        <s v="Michelle Sanjaya"/>
        <s v="Kevin Elnathan Purba"/>
        <s v="Sean Evano Rusli"/>
        <s v="Bryan Christiansen"/>
        <s v="Noel Christian Yohanes"/>
        <s v="Fabio Mikael Chandra"/>
        <s v="Waldo Alfonsus Hasugian"/>
        <s v="Pauline Emmanuel Soewondo"/>
        <s v="Aaron Benedict Burton"/>
        <s v="NICHOLAS EDWARD DAMANIK"/>
        <s v="MARCELLA AURELIA PUTRI"/>
        <s v="FERNANDO CHIN"/>
        <s v="GANES RHOSAN"/>
        <s v="FLORENTCIUS RAPHAEL INDRA"/>
        <s v="SHALOMIKA NOEL"/>
        <s v="RATU NADIA PUTRI SIBARANI"/>
        <s v="MARIA NIRMALA "/>
        <s v="GRACE ADELINE"/>
        <s v="ROSARIO DEMSIE WALELENG"/>
        <s v="SUGARILLY JUNALIA FERNIKA JACOB"/>
        <s v="BRAMA HAGA WILWATIKTA"/>
        <s v="THERESIA RACHEL"/>
        <s v="JONATHAN GANDA JAYA BARASA"/>
        <s v="ANDREW FORBES HARTOYO"/>
        <s v="VANYA AURORA"/>
        <s v="JEREMIAH CRISTOPHER HUTAGULUNG"/>
        <s v="MARISA PUTRI"/>
        <s v="BRYAN CHRISTIAN NATANAEL "/>
        <s v="WILDAN ARDIANSYAH PRATAMA"/>
        <s v="RODOFA SAMUEL SINAGA"/>
        <s v="SHALOM CLARISSA GIFTIFANY BULEGALANGI "/>
        <s v="WILLIAM EINAR TIVADAR TAMPUBOLON "/>
        <s v="EVELYN"/>
        <s v="SHERLY WIJAYA"/>
        <s v="FRYSILIA CHRISTYNA SUPRIANTO"/>
        <s v="NASMI LAILA"/>
        <s v="MECHTILDIS QUINERA SUTOMO"/>
        <s v="GABRIEL STEGHER"/>
        <s v="CALVIN NICHOLE "/>
        <s v="STEPANI CHRISTINE SIMATUPANG"/>
        <s v="GRACIELLA EDELLAIDE CARREN PAREIRA"/>
        <s v="HANS ALBERTUS SITUNGKIR"/>
        <s v="BARBARA XAVERIA CABRINI ONIBALA"/>
        <s v="ANITA BONG"/>
        <s v="CAHYA SAPUTRA"/>
        <s v=""/>
        <m/>
        <n v="-12.0"/>
      </sharedItems>
    </cacheField>
    <cacheField name="Kelas" numFmtId="0">
      <sharedItems containsBlank="1">
        <s v="BATCH 1"/>
        <s v="BATCH 2"/>
        <s v="BATCH 6"/>
        <s v="BATCH 3"/>
        <s v="BATCH 4"/>
        <s v="BATCH 5"/>
        <s v=""/>
        <m/>
      </sharedItems>
    </cacheField>
    <cacheField name="Kerangan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_Entry" cacheId="0" dataCaption="" rowGrandTotals="0" compact="0" compactData="0">
  <location ref="A1:E83" firstHeaderRow="0" firstDataRow="2" firstDataCol="1"/>
  <pivotFields>
    <pivotField name="Tanggal" axis="axisRow" compact="0" numFmtId="16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NIS" axis="axisRow" compact="0" numFmtId="1" outline="0" multipleItemSelectionAllowed="1" showAll="0" sortType="ascending" defaultSubtotal="0">
      <items>
        <item x="78"/>
        <item x="80"/>
        <item x="79"/>
        <item x="13"/>
        <item x="1"/>
        <item x="4"/>
        <item x="5"/>
        <item x="6"/>
        <item x="0"/>
        <item x="2"/>
        <item x="14"/>
        <item x="9"/>
        <item x="12"/>
        <item x="11"/>
        <item x="17"/>
        <item x="16"/>
        <item x="36"/>
        <item x="50"/>
        <item x="49"/>
        <item x="32"/>
        <item x="22"/>
        <item x="48"/>
        <item x="66"/>
        <item x="35"/>
        <item x="41"/>
        <item x="38"/>
        <item x="65"/>
        <item x="57"/>
        <item x="64"/>
        <item x="33"/>
        <item x="3"/>
        <item x="7"/>
        <item x="8"/>
        <item x="10"/>
        <item x="21"/>
        <item x="34"/>
        <item x="15"/>
        <item x="29"/>
        <item x="24"/>
        <item x="19"/>
        <item x="30"/>
        <item x="23"/>
        <item x="27"/>
        <item x="31"/>
        <item x="26"/>
        <item x="25"/>
        <item x="20"/>
        <item x="42"/>
        <item x="28"/>
        <item x="45"/>
        <item x="37"/>
        <item x="39"/>
        <item x="54"/>
        <item x="40"/>
        <item x="46"/>
        <item x="51"/>
        <item x="47"/>
        <item x="44"/>
        <item x="58"/>
        <item x="55"/>
        <item x="53"/>
        <item x="18"/>
        <item x="56"/>
        <item x="61"/>
        <item x="60"/>
        <item x="62"/>
        <item x="74"/>
        <item x="70"/>
        <item x="77"/>
        <item x="71"/>
        <item x="43"/>
        <item x="52"/>
        <item x="59"/>
        <item x="63"/>
        <item x="76"/>
        <item x="73"/>
        <item x="75"/>
        <item x="67"/>
        <item x="68"/>
        <item x="69"/>
        <item x="72"/>
      </items>
    </pivotField>
    <pivotField name="Kode Bayar" axis="axisCol" compact="0" outline="0" multipleItemSelectionAllowed="1" showAll="0" sortType="ascending">
      <items>
        <item x="1"/>
        <item x="0"/>
        <item t="default"/>
      </items>
    </pivotField>
    <pivotField name="Jumlah (Rp)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Nam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name="Kelas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Kerangan" compact="0" outline="0" multipleItemSelectionAllowed="1" showAll="0">
      <items>
        <item x="0"/>
        <item t="default"/>
      </items>
    </pivotField>
  </pivotFields>
  <rowFields>
    <field x="1"/>
    <field x="0"/>
  </rowFields>
  <colFields>
    <field x="2"/>
  </colFields>
  <dataFields>
    <dataField name="SUM of Jumlah (Rp)" fld="3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F1" s="3"/>
      <c r="G1" s="3"/>
      <c r="H1" s="3"/>
    </row>
    <row r="2">
      <c r="F2" s="3"/>
      <c r="G2" s="3"/>
      <c r="H2" s="3"/>
    </row>
    <row r="3">
      <c r="F3" s="3"/>
      <c r="G3" s="3"/>
      <c r="H3" s="3"/>
    </row>
    <row r="4">
      <c r="F4" s="3"/>
      <c r="G4" s="3"/>
      <c r="H4" s="3"/>
    </row>
    <row r="5">
      <c r="F5" s="3"/>
      <c r="G5" s="3"/>
      <c r="H5" s="3"/>
    </row>
    <row r="6">
      <c r="F6" s="3"/>
      <c r="G6" s="3"/>
      <c r="H6" s="3"/>
    </row>
    <row r="7">
      <c r="F7" s="3"/>
      <c r="G7" s="3"/>
      <c r="H7" s="3"/>
    </row>
    <row r="8">
      <c r="F8" s="3"/>
      <c r="G8" s="3"/>
      <c r="H8" s="3"/>
    </row>
    <row r="9">
      <c r="F9" s="3"/>
      <c r="G9" s="3"/>
      <c r="H9" s="3"/>
    </row>
    <row r="10">
      <c r="F10" s="3"/>
      <c r="G10" s="3"/>
      <c r="H10" s="3"/>
    </row>
    <row r="11">
      <c r="F11" s="3"/>
      <c r="G11" s="3"/>
      <c r="H11" s="3"/>
    </row>
    <row r="12">
      <c r="F12" s="3"/>
      <c r="G12" s="3"/>
      <c r="H12" s="3"/>
    </row>
    <row r="13">
      <c r="F13" s="3"/>
      <c r="G13" s="3"/>
      <c r="H13" s="3"/>
    </row>
    <row r="14">
      <c r="F14" s="3"/>
      <c r="G14" s="3"/>
      <c r="H14" s="3"/>
    </row>
    <row r="15">
      <c r="F15" s="3"/>
      <c r="G15" s="3"/>
      <c r="H15" s="3"/>
    </row>
    <row r="16">
      <c r="F16" s="3"/>
      <c r="G16" s="3"/>
      <c r="H16" s="3"/>
    </row>
    <row r="17">
      <c r="F17" s="3"/>
      <c r="G17" s="3"/>
      <c r="H17" s="3"/>
    </row>
    <row r="18">
      <c r="F18" s="3"/>
      <c r="G18" s="3"/>
      <c r="H18" s="3"/>
    </row>
    <row r="19">
      <c r="F19" s="3"/>
      <c r="G19" s="3"/>
      <c r="H19" s="3"/>
    </row>
    <row r="20">
      <c r="F20" s="3"/>
      <c r="G20" s="3"/>
      <c r="H20" s="3"/>
    </row>
    <row r="21">
      <c r="F21" s="3"/>
      <c r="G21" s="3"/>
      <c r="H21" s="3"/>
    </row>
    <row r="22">
      <c r="F22" s="3"/>
      <c r="G22" s="3"/>
      <c r="H22" s="3"/>
    </row>
    <row r="23">
      <c r="F23" s="3"/>
      <c r="G23" s="3"/>
      <c r="H23" s="3"/>
    </row>
    <row r="24">
      <c r="F24" s="3"/>
      <c r="G24" s="3"/>
      <c r="H24" s="3"/>
    </row>
    <row r="25">
      <c r="F25" s="3"/>
      <c r="G25" s="3"/>
      <c r="H25" s="3"/>
    </row>
    <row r="26">
      <c r="F26" s="3"/>
      <c r="G26" s="3"/>
      <c r="H26" s="3"/>
    </row>
    <row r="27">
      <c r="F27" s="3"/>
      <c r="G27" s="3"/>
      <c r="H27" s="3"/>
    </row>
    <row r="28">
      <c r="F28" s="3"/>
      <c r="G28" s="3"/>
      <c r="H28" s="3"/>
    </row>
    <row r="29">
      <c r="F29" s="3"/>
      <c r="G29" s="3"/>
      <c r="H29" s="3"/>
    </row>
    <row r="30">
      <c r="F30" s="3"/>
      <c r="G30" s="3"/>
      <c r="H30" s="3"/>
    </row>
    <row r="31">
      <c r="F31" s="3"/>
      <c r="G31" s="3"/>
      <c r="H31" s="3"/>
    </row>
    <row r="32">
      <c r="F32" s="3"/>
      <c r="G32" s="3"/>
      <c r="H32" s="3"/>
    </row>
    <row r="33">
      <c r="F33" s="3"/>
      <c r="G33" s="3"/>
      <c r="H33" s="3"/>
    </row>
    <row r="34">
      <c r="F34" s="3"/>
      <c r="G34" s="3"/>
      <c r="H34" s="3"/>
    </row>
    <row r="35">
      <c r="F35" s="3"/>
      <c r="G35" s="3"/>
      <c r="H35" s="3"/>
    </row>
    <row r="36">
      <c r="F36" s="3"/>
      <c r="G36" s="3"/>
      <c r="H36" s="3"/>
    </row>
    <row r="37">
      <c r="F37" s="3"/>
      <c r="G37" s="3"/>
      <c r="H37" s="3"/>
    </row>
    <row r="38">
      <c r="F38" s="3"/>
      <c r="G38" s="3"/>
      <c r="H38" s="3"/>
    </row>
    <row r="39">
      <c r="F39" s="3"/>
      <c r="G39" s="3"/>
      <c r="H39" s="3"/>
    </row>
    <row r="40">
      <c r="F40" s="3"/>
      <c r="G40" s="3"/>
      <c r="H40" s="3"/>
    </row>
    <row r="41">
      <c r="F41" s="3"/>
      <c r="G41" s="3"/>
      <c r="H41" s="3"/>
    </row>
    <row r="42">
      <c r="F42" s="3"/>
      <c r="G42" s="3"/>
      <c r="H42" s="3"/>
    </row>
    <row r="43">
      <c r="F43" s="3"/>
      <c r="G43" s="3"/>
      <c r="H43" s="3"/>
    </row>
    <row r="44">
      <c r="F44" s="3"/>
      <c r="G44" s="3"/>
      <c r="H44" s="3"/>
    </row>
    <row r="45">
      <c r="F45" s="3"/>
      <c r="G45" s="3"/>
      <c r="H45" s="3"/>
    </row>
    <row r="46">
      <c r="F46" s="3"/>
      <c r="G46" s="3"/>
      <c r="H46" s="3"/>
    </row>
    <row r="47">
      <c r="F47" s="3"/>
      <c r="G47" s="3"/>
      <c r="H47" s="3"/>
    </row>
    <row r="48">
      <c r="F48" s="3"/>
      <c r="G48" s="3"/>
      <c r="H48" s="3"/>
    </row>
    <row r="49">
      <c r="F49" s="3"/>
      <c r="G49" s="3"/>
      <c r="H49" s="3"/>
    </row>
    <row r="50">
      <c r="F50" s="3"/>
      <c r="G50" s="3"/>
      <c r="H50" s="3"/>
    </row>
    <row r="51">
      <c r="F51" s="3"/>
      <c r="G51" s="3"/>
      <c r="H51" s="3"/>
    </row>
    <row r="52">
      <c r="F52" s="3"/>
      <c r="G52" s="3"/>
      <c r="H52" s="3"/>
    </row>
    <row r="53">
      <c r="F53" s="3"/>
      <c r="G53" s="3"/>
      <c r="H53" s="3"/>
    </row>
    <row r="54">
      <c r="F54" s="3"/>
      <c r="G54" s="3"/>
      <c r="H54" s="3"/>
    </row>
    <row r="55">
      <c r="F55" s="3"/>
      <c r="G55" s="3"/>
      <c r="H55" s="3"/>
    </row>
    <row r="56">
      <c r="F56" s="3"/>
      <c r="G56" s="3"/>
      <c r="H56" s="3"/>
    </row>
    <row r="57">
      <c r="F57" s="3"/>
      <c r="G57" s="3"/>
      <c r="H57" s="3"/>
    </row>
    <row r="58">
      <c r="F58" s="3"/>
      <c r="G58" s="3"/>
      <c r="H58" s="3"/>
    </row>
    <row r="59">
      <c r="F59" s="3"/>
      <c r="G59" s="3"/>
      <c r="H59" s="3"/>
    </row>
    <row r="60">
      <c r="F60" s="3"/>
      <c r="G60" s="3"/>
      <c r="H60" s="3"/>
    </row>
    <row r="61">
      <c r="F61" s="3"/>
      <c r="G61" s="3"/>
      <c r="H61" s="3"/>
    </row>
    <row r="62">
      <c r="F62" s="3"/>
      <c r="G62" s="3"/>
      <c r="H62" s="3"/>
    </row>
    <row r="63">
      <c r="F63" s="3"/>
      <c r="G63" s="3"/>
      <c r="H63" s="3"/>
    </row>
    <row r="64">
      <c r="F64" s="3"/>
      <c r="G64" s="3"/>
      <c r="H64" s="3"/>
    </row>
    <row r="65">
      <c r="F65" s="3"/>
      <c r="G65" s="3"/>
      <c r="H65" s="3"/>
    </row>
    <row r="66">
      <c r="F66" s="3"/>
      <c r="G66" s="3"/>
      <c r="H66" s="3"/>
    </row>
    <row r="67">
      <c r="F67" s="3"/>
      <c r="G67" s="3"/>
      <c r="H67" s="3"/>
    </row>
    <row r="68">
      <c r="F68" s="3"/>
      <c r="G68" s="3"/>
      <c r="H68" s="3"/>
    </row>
    <row r="69">
      <c r="F69" s="3"/>
      <c r="G69" s="3"/>
      <c r="H69" s="3"/>
    </row>
    <row r="70">
      <c r="F70" s="3"/>
      <c r="G70" s="3"/>
      <c r="H70" s="3"/>
    </row>
    <row r="71">
      <c r="F71" s="3"/>
      <c r="G71" s="3"/>
      <c r="H71" s="3"/>
    </row>
    <row r="72">
      <c r="F72" s="3"/>
      <c r="G72" s="3"/>
      <c r="H72" s="3"/>
    </row>
    <row r="73">
      <c r="F73" s="3"/>
      <c r="G73" s="3"/>
      <c r="H73" s="3"/>
    </row>
    <row r="74">
      <c r="F74" s="3"/>
      <c r="G74" s="3"/>
      <c r="H74" s="3"/>
    </row>
    <row r="75">
      <c r="F75" s="3"/>
      <c r="G75" s="3"/>
      <c r="H75" s="3"/>
    </row>
    <row r="76">
      <c r="F76" s="3"/>
      <c r="G76" s="3"/>
      <c r="H76" s="3"/>
    </row>
    <row r="77">
      <c r="F77" s="3"/>
      <c r="G77" s="3"/>
      <c r="H77" s="3"/>
    </row>
    <row r="78">
      <c r="F78" s="3"/>
      <c r="G78" s="3"/>
      <c r="H78" s="3"/>
    </row>
    <row r="79">
      <c r="F79" s="3"/>
      <c r="G79" s="3"/>
      <c r="H79" s="3"/>
    </row>
    <row r="80">
      <c r="F80" s="3"/>
      <c r="G80" s="3"/>
      <c r="H80" s="3"/>
    </row>
    <row r="81">
      <c r="F81" s="3"/>
      <c r="G81" s="3"/>
      <c r="H81" s="3"/>
    </row>
    <row r="82">
      <c r="F82" s="3"/>
      <c r="G82" s="3"/>
      <c r="H82" s="3"/>
    </row>
    <row r="83">
      <c r="F83" s="3"/>
      <c r="G83" s="3"/>
      <c r="H83" s="3"/>
    </row>
    <row r="84">
      <c r="A84" s="1"/>
      <c r="C84" s="3"/>
      <c r="D84" s="3"/>
      <c r="E84" s="3"/>
      <c r="F84" s="3"/>
      <c r="G84" s="3"/>
      <c r="H84" s="3"/>
    </row>
    <row r="85">
      <c r="A85" s="1"/>
      <c r="C85" s="3"/>
      <c r="D85" s="3"/>
      <c r="E85" s="3"/>
      <c r="F85" s="3"/>
      <c r="G85" s="3"/>
      <c r="H85" s="3"/>
    </row>
    <row r="86">
      <c r="A86" s="1"/>
      <c r="C86" s="3"/>
      <c r="D86" s="3"/>
      <c r="E86" s="3"/>
      <c r="F86" s="3"/>
      <c r="G86" s="3"/>
      <c r="H86" s="3"/>
    </row>
    <row r="87">
      <c r="A87" s="1"/>
      <c r="C87" s="3"/>
      <c r="D87" s="3"/>
      <c r="E87" s="3"/>
      <c r="F87" s="3"/>
      <c r="G87" s="3"/>
      <c r="H87" s="3"/>
    </row>
    <row r="88">
      <c r="A88" s="1"/>
      <c r="C88" s="3"/>
      <c r="D88" s="3"/>
      <c r="E88" s="3"/>
      <c r="F88" s="3"/>
      <c r="G88" s="3"/>
      <c r="H88" s="3"/>
    </row>
    <row r="89">
      <c r="A89" s="1"/>
      <c r="C89" s="3"/>
      <c r="D89" s="3"/>
      <c r="E89" s="3"/>
      <c r="F89" s="3"/>
      <c r="G89" s="3"/>
      <c r="H89" s="3"/>
    </row>
    <row r="90">
      <c r="A90" s="1"/>
      <c r="C90" s="3"/>
      <c r="D90" s="3"/>
      <c r="E90" s="3"/>
      <c r="F90" s="3"/>
      <c r="G90" s="3"/>
      <c r="H90" s="3"/>
    </row>
    <row r="91">
      <c r="A91" s="1"/>
      <c r="C91" s="3"/>
      <c r="D91" s="3"/>
      <c r="E91" s="3"/>
      <c r="F91" s="3"/>
      <c r="G91" s="3"/>
      <c r="H91" s="3"/>
    </row>
    <row r="92">
      <c r="A92" s="1"/>
      <c r="C92" s="3"/>
      <c r="D92" s="3"/>
      <c r="E92" s="3"/>
      <c r="F92" s="3"/>
      <c r="G92" s="3"/>
      <c r="H92" s="3"/>
    </row>
    <row r="93">
      <c r="A93" s="1"/>
      <c r="C93" s="3"/>
      <c r="D93" s="3"/>
      <c r="E93" s="3"/>
      <c r="F93" s="3"/>
      <c r="G93" s="3"/>
      <c r="H93" s="3"/>
    </row>
    <row r="94">
      <c r="A94" s="1"/>
      <c r="C94" s="3"/>
      <c r="D94" s="3"/>
      <c r="E94" s="3"/>
      <c r="F94" s="3"/>
      <c r="G94" s="3"/>
      <c r="H94" s="3"/>
    </row>
    <row r="95">
      <c r="A95" s="1"/>
      <c r="C95" s="3"/>
      <c r="D95" s="3"/>
      <c r="E95" s="3"/>
      <c r="F95" s="3"/>
      <c r="G95" s="3"/>
      <c r="H95" s="3"/>
    </row>
    <row r="96">
      <c r="A96" s="1"/>
      <c r="C96" s="3"/>
      <c r="D96" s="3"/>
      <c r="E96" s="3"/>
      <c r="F96" s="3"/>
      <c r="G96" s="3"/>
      <c r="H96" s="3"/>
    </row>
    <row r="97">
      <c r="A97" s="1"/>
      <c r="C97" s="3"/>
      <c r="D97" s="3"/>
      <c r="E97" s="3"/>
      <c r="F97" s="3"/>
      <c r="G97" s="3"/>
      <c r="H97" s="3"/>
    </row>
    <row r="98">
      <c r="A98" s="1"/>
      <c r="C98" s="3"/>
      <c r="D98" s="3"/>
      <c r="E98" s="3"/>
      <c r="F98" s="3"/>
      <c r="G98" s="3"/>
      <c r="H98" s="3"/>
    </row>
    <row r="99">
      <c r="A99" s="1"/>
      <c r="C99" s="3"/>
      <c r="D99" s="3"/>
      <c r="E99" s="3"/>
      <c r="F99" s="3"/>
      <c r="G99" s="3"/>
      <c r="H99" s="3"/>
    </row>
    <row r="100">
      <c r="A100" s="1"/>
      <c r="C100" s="3"/>
      <c r="D100" s="3"/>
      <c r="E100" s="3"/>
      <c r="F100" s="3"/>
      <c r="G100" s="3"/>
      <c r="H100" s="3"/>
    </row>
    <row r="101">
      <c r="A101" s="1"/>
      <c r="C101" s="3"/>
      <c r="D101" s="3"/>
      <c r="E101" s="3"/>
      <c r="F101" s="3"/>
      <c r="G101" s="3"/>
      <c r="H101" s="3"/>
    </row>
    <row r="102">
      <c r="A102" s="1"/>
      <c r="C102" s="3"/>
      <c r="D102" s="3"/>
      <c r="E102" s="3"/>
      <c r="F102" s="3"/>
      <c r="G102" s="3"/>
      <c r="H102" s="3"/>
    </row>
    <row r="103">
      <c r="A103" s="1"/>
      <c r="C103" s="3"/>
      <c r="D103" s="3"/>
      <c r="E103" s="3"/>
      <c r="F103" s="3"/>
      <c r="G103" s="3"/>
      <c r="H103" s="3"/>
    </row>
    <row r="104">
      <c r="A104" s="1"/>
      <c r="C104" s="3"/>
      <c r="D104" s="3"/>
      <c r="E104" s="3"/>
      <c r="F104" s="3"/>
      <c r="G104" s="3"/>
      <c r="H104" s="3"/>
    </row>
    <row r="105">
      <c r="A105" s="1"/>
      <c r="C105" s="3"/>
      <c r="D105" s="3"/>
      <c r="E105" s="3"/>
      <c r="F105" s="3"/>
      <c r="G105" s="3"/>
      <c r="H105" s="3"/>
    </row>
    <row r="106">
      <c r="A106" s="1"/>
      <c r="C106" s="3"/>
      <c r="D106" s="3"/>
      <c r="E106" s="3"/>
      <c r="F106" s="3"/>
      <c r="G106" s="3"/>
      <c r="H106" s="3"/>
    </row>
    <row r="107">
      <c r="A107" s="1"/>
      <c r="C107" s="3"/>
      <c r="D107" s="3"/>
      <c r="E107" s="3"/>
      <c r="F107" s="3"/>
      <c r="G107" s="3"/>
      <c r="H107" s="3"/>
    </row>
    <row r="108">
      <c r="A108" s="1"/>
      <c r="C108" s="3"/>
      <c r="D108" s="3"/>
      <c r="E108" s="3"/>
      <c r="F108" s="3"/>
      <c r="G108" s="3"/>
      <c r="H108" s="3"/>
    </row>
    <row r="109">
      <c r="A109" s="1"/>
      <c r="C109" s="3"/>
      <c r="D109" s="3"/>
      <c r="E109" s="3"/>
      <c r="F109" s="3"/>
      <c r="G109" s="3"/>
      <c r="H109" s="3"/>
    </row>
    <row r="110">
      <c r="A110" s="1"/>
      <c r="C110" s="3"/>
      <c r="D110" s="3"/>
      <c r="E110" s="3"/>
      <c r="F110" s="3"/>
      <c r="G110" s="3"/>
      <c r="H110" s="3"/>
    </row>
    <row r="111">
      <c r="A111" s="1"/>
      <c r="C111" s="3"/>
      <c r="D111" s="3"/>
      <c r="E111" s="3"/>
      <c r="F111" s="3"/>
      <c r="G111" s="3"/>
      <c r="H111" s="3"/>
    </row>
    <row r="112">
      <c r="A112" s="1"/>
      <c r="C112" s="3"/>
      <c r="D112" s="3"/>
      <c r="E112" s="3"/>
      <c r="F112" s="3"/>
      <c r="G112" s="3"/>
      <c r="H112" s="3"/>
    </row>
    <row r="113">
      <c r="A113" s="1"/>
      <c r="C113" s="3"/>
      <c r="D113" s="3"/>
      <c r="E113" s="3"/>
      <c r="F113" s="3"/>
      <c r="G113" s="3"/>
      <c r="H113" s="3"/>
    </row>
    <row r="114">
      <c r="A114" s="1"/>
      <c r="C114" s="3"/>
      <c r="D114" s="3"/>
      <c r="E114" s="3"/>
      <c r="F114" s="3"/>
      <c r="G114" s="3"/>
      <c r="H114" s="3"/>
    </row>
    <row r="115">
      <c r="A115" s="1"/>
      <c r="C115" s="3"/>
      <c r="D115" s="3"/>
      <c r="E115" s="3"/>
      <c r="F115" s="3"/>
      <c r="G115" s="3"/>
      <c r="H115" s="3"/>
    </row>
    <row r="116">
      <c r="A116" s="1"/>
      <c r="C116" s="3"/>
      <c r="D116" s="3"/>
      <c r="E116" s="3"/>
      <c r="F116" s="3"/>
      <c r="G116" s="3"/>
      <c r="H116" s="3"/>
    </row>
    <row r="117">
      <c r="A117" s="1"/>
      <c r="C117" s="3"/>
      <c r="D117" s="3"/>
      <c r="E117" s="3"/>
      <c r="F117" s="3"/>
      <c r="G117" s="3"/>
      <c r="H117" s="3"/>
    </row>
    <row r="118">
      <c r="A118" s="1"/>
      <c r="C118" s="3"/>
      <c r="D118" s="3"/>
      <c r="E118" s="3"/>
      <c r="F118" s="3"/>
      <c r="G118" s="3"/>
      <c r="H118" s="3"/>
    </row>
    <row r="119">
      <c r="A119" s="1"/>
      <c r="C119" s="3"/>
      <c r="D119" s="3"/>
      <c r="E119" s="3"/>
      <c r="F119" s="3"/>
      <c r="G119" s="3"/>
      <c r="H119" s="3"/>
    </row>
    <row r="120">
      <c r="A120" s="1"/>
      <c r="C120" s="3"/>
      <c r="D120" s="3"/>
      <c r="E120" s="3"/>
      <c r="F120" s="3"/>
      <c r="G120" s="3"/>
      <c r="H120" s="3"/>
    </row>
    <row r="121">
      <c r="A121" s="1"/>
      <c r="C121" s="3"/>
      <c r="D121" s="3"/>
      <c r="E121" s="3"/>
      <c r="F121" s="3"/>
      <c r="G121" s="3"/>
      <c r="H121" s="3"/>
    </row>
    <row r="122">
      <c r="A122" s="1"/>
      <c r="C122" s="3"/>
      <c r="D122" s="3"/>
      <c r="E122" s="3"/>
      <c r="F122" s="3"/>
      <c r="G122" s="3"/>
      <c r="H122" s="3"/>
    </row>
    <row r="123">
      <c r="A123" s="1"/>
      <c r="C123" s="3"/>
      <c r="D123" s="3"/>
      <c r="E123" s="3"/>
      <c r="F123" s="3"/>
      <c r="G123" s="3"/>
      <c r="H123" s="3"/>
    </row>
    <row r="124">
      <c r="A124" s="1"/>
      <c r="C124" s="3"/>
      <c r="D124" s="3"/>
      <c r="E124" s="3"/>
      <c r="F124" s="3"/>
      <c r="G124" s="3"/>
      <c r="H124" s="3"/>
    </row>
    <row r="125">
      <c r="A125" s="1"/>
      <c r="C125" s="3"/>
      <c r="D125" s="3"/>
      <c r="E125" s="3"/>
      <c r="F125" s="3"/>
      <c r="G125" s="3"/>
      <c r="H125" s="3"/>
    </row>
    <row r="126">
      <c r="A126" s="1"/>
      <c r="C126" s="3"/>
      <c r="D126" s="3"/>
      <c r="E126" s="3"/>
      <c r="F126" s="3"/>
      <c r="G126" s="3"/>
      <c r="H126" s="3"/>
    </row>
    <row r="127">
      <c r="A127" s="1"/>
      <c r="C127" s="3"/>
      <c r="D127" s="3"/>
      <c r="E127" s="3"/>
      <c r="F127" s="3"/>
      <c r="G127" s="3"/>
      <c r="H127" s="3"/>
    </row>
    <row r="128">
      <c r="A128" s="1"/>
      <c r="C128" s="3"/>
      <c r="D128" s="3"/>
      <c r="E128" s="3"/>
      <c r="F128" s="3"/>
      <c r="G128" s="3"/>
      <c r="H128" s="3"/>
    </row>
    <row r="129">
      <c r="A129" s="1"/>
      <c r="C129" s="3"/>
      <c r="D129" s="3"/>
      <c r="E129" s="3"/>
      <c r="F129" s="3"/>
      <c r="G129" s="3"/>
      <c r="H129" s="3"/>
    </row>
    <row r="130">
      <c r="A130" s="1"/>
      <c r="C130" s="3"/>
      <c r="D130" s="3"/>
      <c r="E130" s="3"/>
      <c r="F130" s="3"/>
      <c r="G130" s="3"/>
      <c r="H130" s="3"/>
    </row>
    <row r="131">
      <c r="A131" s="1"/>
      <c r="C131" s="3"/>
      <c r="D131" s="3"/>
      <c r="E131" s="3"/>
      <c r="F131" s="3"/>
      <c r="G131" s="3"/>
      <c r="H131" s="3"/>
    </row>
    <row r="132">
      <c r="A132" s="1"/>
      <c r="C132" s="3"/>
      <c r="D132" s="3"/>
      <c r="E132" s="3"/>
      <c r="F132" s="3"/>
      <c r="G132" s="3"/>
      <c r="H132" s="3"/>
    </row>
    <row r="133">
      <c r="A133" s="1"/>
      <c r="C133" s="3"/>
      <c r="D133" s="3"/>
      <c r="E133" s="3"/>
      <c r="F133" s="3"/>
      <c r="G133" s="3"/>
      <c r="H133" s="3"/>
    </row>
    <row r="134">
      <c r="A134" s="1"/>
      <c r="C134" s="3"/>
      <c r="D134" s="3"/>
      <c r="E134" s="3"/>
      <c r="F134" s="3"/>
      <c r="G134" s="3"/>
      <c r="H134" s="3"/>
    </row>
    <row r="135">
      <c r="A135" s="1"/>
      <c r="C135" s="3"/>
      <c r="D135" s="3"/>
      <c r="E135" s="3"/>
      <c r="F135" s="3"/>
      <c r="G135" s="3"/>
      <c r="H135" s="3"/>
    </row>
    <row r="136">
      <c r="A136" s="1"/>
      <c r="C136" s="3"/>
      <c r="D136" s="3"/>
      <c r="E136" s="3"/>
      <c r="F136" s="3"/>
      <c r="G136" s="3"/>
      <c r="H136" s="3"/>
    </row>
    <row r="137">
      <c r="A137" s="1"/>
      <c r="C137" s="3"/>
      <c r="D137" s="3"/>
      <c r="E137" s="3"/>
      <c r="F137" s="3"/>
      <c r="G137" s="3"/>
      <c r="H137" s="3"/>
    </row>
    <row r="138">
      <c r="A138" s="1"/>
      <c r="C138" s="3"/>
      <c r="D138" s="3"/>
      <c r="E138" s="3"/>
      <c r="F138" s="3"/>
      <c r="G138" s="3"/>
      <c r="H138" s="3"/>
    </row>
    <row r="139">
      <c r="A139" s="1"/>
      <c r="C139" s="3"/>
      <c r="D139" s="3"/>
      <c r="E139" s="3"/>
      <c r="F139" s="3"/>
      <c r="G139" s="3"/>
      <c r="H139" s="3"/>
    </row>
    <row r="140">
      <c r="A140" s="1"/>
      <c r="C140" s="3"/>
      <c r="D140" s="3"/>
      <c r="E140" s="3"/>
      <c r="F140" s="3"/>
      <c r="G140" s="3"/>
      <c r="H140" s="3"/>
    </row>
    <row r="141">
      <c r="A141" s="1"/>
      <c r="C141" s="3"/>
      <c r="D141" s="3"/>
      <c r="E141" s="3"/>
      <c r="F141" s="3"/>
      <c r="G141" s="3"/>
      <c r="H141" s="3"/>
    </row>
    <row r="142">
      <c r="A142" s="1"/>
      <c r="C142" s="3"/>
      <c r="D142" s="3"/>
      <c r="E142" s="3"/>
      <c r="F142" s="3"/>
      <c r="G142" s="3"/>
      <c r="H142" s="3"/>
    </row>
    <row r="143">
      <c r="A143" s="1"/>
      <c r="C143" s="3"/>
      <c r="D143" s="3"/>
      <c r="E143" s="3"/>
      <c r="F143" s="3"/>
      <c r="G143" s="3"/>
      <c r="H143" s="3"/>
    </row>
    <row r="144">
      <c r="A144" s="1"/>
      <c r="C144" s="3"/>
      <c r="D144" s="3"/>
      <c r="E144" s="3"/>
      <c r="F144" s="3"/>
      <c r="G144" s="3"/>
      <c r="H144" s="3"/>
    </row>
    <row r="145">
      <c r="A145" s="1"/>
      <c r="C145" s="3"/>
      <c r="D145" s="3"/>
      <c r="E145" s="3"/>
      <c r="F145" s="3"/>
      <c r="G145" s="3"/>
      <c r="H145" s="3"/>
    </row>
    <row r="146">
      <c r="A146" s="1"/>
      <c r="C146" s="3"/>
      <c r="D146" s="3"/>
      <c r="E146" s="3"/>
      <c r="F146" s="3"/>
      <c r="G146" s="3"/>
      <c r="H146" s="3"/>
    </row>
    <row r="147">
      <c r="A147" s="1"/>
      <c r="C147" s="3"/>
      <c r="D147" s="3"/>
      <c r="E147" s="3"/>
      <c r="F147" s="3"/>
      <c r="G147" s="3"/>
      <c r="H147" s="3"/>
    </row>
    <row r="148">
      <c r="A148" s="1"/>
      <c r="C148" s="3"/>
      <c r="D148" s="3"/>
      <c r="E148" s="3"/>
      <c r="F148" s="3"/>
      <c r="G148" s="3"/>
      <c r="H148" s="3"/>
    </row>
    <row r="149">
      <c r="A149" s="1"/>
      <c r="C149" s="3"/>
      <c r="D149" s="3"/>
      <c r="E149" s="3"/>
      <c r="F149" s="3"/>
      <c r="G149" s="3"/>
      <c r="H149" s="3"/>
    </row>
    <row r="150">
      <c r="A150" s="1"/>
      <c r="C150" s="3"/>
      <c r="D150" s="3"/>
      <c r="E150" s="3"/>
      <c r="F150" s="3"/>
      <c r="G150" s="3"/>
      <c r="H150" s="3"/>
    </row>
    <row r="151">
      <c r="A151" s="1"/>
      <c r="C151" s="3"/>
      <c r="D151" s="3"/>
      <c r="E151" s="3"/>
      <c r="F151" s="3"/>
      <c r="G151" s="3"/>
      <c r="H151" s="3"/>
    </row>
    <row r="152">
      <c r="A152" s="1"/>
      <c r="C152" s="3"/>
      <c r="D152" s="3"/>
      <c r="E152" s="3"/>
      <c r="F152" s="3"/>
      <c r="G152" s="3"/>
      <c r="H152" s="3"/>
    </row>
    <row r="153">
      <c r="A153" s="1"/>
      <c r="C153" s="3"/>
      <c r="D153" s="3"/>
      <c r="E153" s="3"/>
      <c r="F153" s="3"/>
      <c r="G153" s="3"/>
      <c r="H153" s="3"/>
    </row>
    <row r="154">
      <c r="A154" s="1"/>
      <c r="C154" s="3"/>
      <c r="D154" s="3"/>
      <c r="E154" s="3"/>
      <c r="F154" s="3"/>
      <c r="G154" s="3"/>
      <c r="H154" s="3"/>
    </row>
    <row r="155">
      <c r="A155" s="1"/>
      <c r="C155" s="3"/>
      <c r="D155" s="3"/>
      <c r="E155" s="3"/>
      <c r="F155" s="3"/>
      <c r="G155" s="3"/>
      <c r="H155" s="3"/>
    </row>
    <row r="156">
      <c r="A156" s="1"/>
      <c r="C156" s="3"/>
      <c r="D156" s="3"/>
      <c r="E156" s="3"/>
      <c r="F156" s="3"/>
      <c r="G156" s="3"/>
      <c r="H156" s="3"/>
    </row>
    <row r="157">
      <c r="A157" s="1"/>
      <c r="C157" s="3"/>
      <c r="D157" s="3"/>
      <c r="E157" s="3"/>
      <c r="F157" s="3"/>
      <c r="G157" s="3"/>
      <c r="H157" s="3"/>
    </row>
    <row r="158">
      <c r="A158" s="1"/>
      <c r="C158" s="3"/>
      <c r="D158" s="3"/>
      <c r="E158" s="3"/>
      <c r="F158" s="3"/>
      <c r="G158" s="3"/>
      <c r="H158" s="3"/>
    </row>
    <row r="159">
      <c r="A159" s="1"/>
      <c r="C159" s="3"/>
      <c r="D159" s="3"/>
      <c r="E159" s="3"/>
      <c r="F159" s="3"/>
      <c r="G159" s="3"/>
      <c r="H159" s="3"/>
    </row>
    <row r="160">
      <c r="A160" s="1"/>
      <c r="C160" s="3"/>
      <c r="D160" s="3"/>
      <c r="E160" s="3"/>
      <c r="F160" s="3"/>
      <c r="G160" s="3"/>
      <c r="H160" s="3"/>
    </row>
    <row r="161">
      <c r="A161" s="1"/>
      <c r="C161" s="3"/>
      <c r="D161" s="3"/>
      <c r="E161" s="3"/>
      <c r="F161" s="3"/>
      <c r="G161" s="3"/>
      <c r="H161" s="3"/>
    </row>
    <row r="162">
      <c r="A162" s="1"/>
      <c r="C162" s="3"/>
      <c r="D162" s="3"/>
      <c r="E162" s="3"/>
      <c r="F162" s="3"/>
      <c r="G162" s="3"/>
      <c r="H162" s="3"/>
    </row>
    <row r="163">
      <c r="A163" s="1"/>
      <c r="C163" s="3"/>
      <c r="D163" s="3"/>
      <c r="E163" s="3"/>
      <c r="F163" s="3"/>
      <c r="G163" s="3"/>
      <c r="H163" s="3"/>
    </row>
    <row r="164">
      <c r="A164" s="1"/>
      <c r="C164" s="3"/>
      <c r="D164" s="3"/>
      <c r="E164" s="3"/>
      <c r="F164" s="3"/>
      <c r="G164" s="3"/>
      <c r="H164" s="3"/>
    </row>
    <row r="165">
      <c r="A165" s="1"/>
      <c r="C165" s="3"/>
      <c r="D165" s="3"/>
      <c r="E165" s="3"/>
      <c r="F165" s="3"/>
      <c r="G165" s="3"/>
      <c r="H165" s="3"/>
    </row>
    <row r="166">
      <c r="A166" s="1"/>
      <c r="C166" s="3"/>
      <c r="D166" s="3"/>
      <c r="E166" s="3"/>
      <c r="F166" s="3"/>
      <c r="G166" s="3"/>
      <c r="H166" s="3"/>
    </row>
    <row r="167">
      <c r="A167" s="1"/>
      <c r="C167" s="3"/>
      <c r="D167" s="3"/>
      <c r="E167" s="3"/>
      <c r="F167" s="3"/>
      <c r="G167" s="3"/>
      <c r="H167" s="3"/>
    </row>
    <row r="168">
      <c r="A168" s="1"/>
      <c r="C168" s="3"/>
      <c r="D168" s="3"/>
      <c r="E168" s="3"/>
      <c r="F168" s="3"/>
      <c r="G168" s="3"/>
      <c r="H168" s="3"/>
    </row>
    <row r="169">
      <c r="A169" s="1"/>
      <c r="C169" s="3"/>
      <c r="D169" s="3"/>
      <c r="E169" s="3"/>
      <c r="F169" s="3"/>
      <c r="G169" s="3"/>
      <c r="H169" s="3"/>
    </row>
    <row r="170">
      <c r="A170" s="1"/>
      <c r="C170" s="3"/>
      <c r="D170" s="3"/>
      <c r="E170" s="3"/>
      <c r="F170" s="3"/>
      <c r="G170" s="3"/>
      <c r="H170" s="3"/>
    </row>
    <row r="171">
      <c r="A171" s="1"/>
      <c r="C171" s="3"/>
      <c r="D171" s="3"/>
      <c r="E171" s="3"/>
      <c r="F171" s="3"/>
      <c r="G171" s="3"/>
      <c r="H171" s="3"/>
    </row>
    <row r="172">
      <c r="A172" s="1"/>
      <c r="C172" s="3"/>
      <c r="D172" s="3"/>
      <c r="E172" s="3"/>
      <c r="F172" s="3"/>
      <c r="G172" s="3"/>
      <c r="H172" s="3"/>
    </row>
    <row r="173">
      <c r="A173" s="1"/>
      <c r="C173" s="3"/>
      <c r="D173" s="3"/>
      <c r="E173" s="3"/>
      <c r="F173" s="3"/>
      <c r="G173" s="3"/>
      <c r="H173" s="3"/>
    </row>
    <row r="174">
      <c r="A174" s="1"/>
      <c r="C174" s="3"/>
      <c r="D174" s="3"/>
      <c r="E174" s="3"/>
      <c r="F174" s="3"/>
      <c r="G174" s="3"/>
      <c r="H174" s="3"/>
    </row>
    <row r="175">
      <c r="A175" s="1"/>
      <c r="C175" s="3"/>
      <c r="D175" s="3"/>
      <c r="E175" s="3"/>
      <c r="F175" s="3"/>
      <c r="G175" s="3"/>
      <c r="H175" s="3"/>
    </row>
    <row r="176">
      <c r="A176" s="1"/>
      <c r="C176" s="3"/>
      <c r="D176" s="3"/>
      <c r="E176" s="3"/>
      <c r="F176" s="3"/>
      <c r="G176" s="3"/>
      <c r="H176" s="3"/>
    </row>
    <row r="177">
      <c r="A177" s="1"/>
      <c r="C177" s="3"/>
      <c r="D177" s="3"/>
      <c r="E177" s="3"/>
      <c r="F177" s="3"/>
      <c r="G177" s="3"/>
      <c r="H177" s="3"/>
    </row>
    <row r="178">
      <c r="A178" s="1"/>
      <c r="C178" s="3"/>
      <c r="D178" s="3"/>
      <c r="E178" s="3"/>
      <c r="F178" s="3"/>
      <c r="G178" s="3"/>
      <c r="H178" s="3"/>
    </row>
    <row r="179">
      <c r="A179" s="1"/>
      <c r="C179" s="3"/>
      <c r="D179" s="3"/>
      <c r="E179" s="3"/>
      <c r="F179" s="3"/>
      <c r="G179" s="3"/>
      <c r="H179" s="3"/>
    </row>
    <row r="180">
      <c r="A180" s="1"/>
      <c r="C180" s="3"/>
      <c r="D180" s="3"/>
      <c r="E180" s="3"/>
      <c r="F180" s="3"/>
      <c r="G180" s="3"/>
      <c r="H180" s="3"/>
    </row>
    <row r="181">
      <c r="A181" s="1"/>
      <c r="C181" s="3"/>
      <c r="D181" s="3"/>
      <c r="E181" s="3"/>
      <c r="F181" s="3"/>
      <c r="G181" s="3"/>
      <c r="H181" s="3"/>
    </row>
    <row r="182">
      <c r="A182" s="1"/>
      <c r="C182" s="3"/>
      <c r="D182" s="3"/>
      <c r="E182" s="3"/>
      <c r="F182" s="3"/>
      <c r="G182" s="3"/>
      <c r="H182" s="3"/>
    </row>
    <row r="183">
      <c r="A183" s="1"/>
      <c r="C183" s="3"/>
      <c r="D183" s="3"/>
      <c r="E183" s="3"/>
      <c r="F183" s="3"/>
      <c r="G183" s="3"/>
      <c r="H183" s="3"/>
    </row>
    <row r="184">
      <c r="A184" s="1"/>
      <c r="C184" s="3"/>
      <c r="D184" s="3"/>
      <c r="E184" s="3"/>
      <c r="F184" s="3"/>
      <c r="G184" s="3"/>
      <c r="H184" s="3"/>
    </row>
    <row r="185">
      <c r="A185" s="1"/>
      <c r="C185" s="3"/>
      <c r="D185" s="3"/>
      <c r="E185" s="3"/>
      <c r="F185" s="3"/>
      <c r="G185" s="3"/>
      <c r="H185" s="3"/>
    </row>
    <row r="186">
      <c r="A186" s="1"/>
      <c r="C186" s="3"/>
      <c r="D186" s="3"/>
      <c r="E186" s="3"/>
      <c r="F186" s="3"/>
      <c r="G186" s="3"/>
      <c r="H186" s="3"/>
    </row>
    <row r="187">
      <c r="A187" s="1"/>
      <c r="C187" s="3"/>
      <c r="D187" s="3"/>
      <c r="E187" s="3"/>
      <c r="F187" s="3"/>
      <c r="G187" s="3"/>
      <c r="H187" s="3"/>
    </row>
    <row r="188">
      <c r="A188" s="1"/>
      <c r="C188" s="3"/>
      <c r="D188" s="3"/>
      <c r="E188" s="3"/>
      <c r="F188" s="3"/>
      <c r="G188" s="3"/>
      <c r="H188" s="3"/>
    </row>
    <row r="189">
      <c r="A189" s="1"/>
      <c r="C189" s="3"/>
      <c r="D189" s="3"/>
      <c r="E189" s="3"/>
      <c r="F189" s="3"/>
      <c r="G189" s="3"/>
      <c r="H189" s="3"/>
    </row>
    <row r="190">
      <c r="A190" s="1"/>
      <c r="C190" s="3"/>
      <c r="D190" s="3"/>
      <c r="E190" s="3"/>
      <c r="F190" s="3"/>
      <c r="G190" s="3"/>
      <c r="H190" s="3"/>
    </row>
    <row r="191">
      <c r="A191" s="1"/>
      <c r="C191" s="3"/>
      <c r="D191" s="3"/>
      <c r="E191" s="3"/>
      <c r="F191" s="3"/>
      <c r="G191" s="3"/>
      <c r="H191" s="3"/>
    </row>
    <row r="192">
      <c r="A192" s="1"/>
      <c r="C192" s="3"/>
      <c r="D192" s="3"/>
      <c r="E192" s="3"/>
      <c r="F192" s="3"/>
      <c r="G192" s="3"/>
      <c r="H192" s="3"/>
    </row>
    <row r="193">
      <c r="A193" s="1"/>
      <c r="C193" s="3"/>
      <c r="D193" s="3"/>
      <c r="E193" s="3"/>
      <c r="F193" s="3"/>
      <c r="G193" s="3"/>
      <c r="H193" s="3"/>
    </row>
    <row r="194">
      <c r="A194" s="1"/>
      <c r="C194" s="3"/>
      <c r="D194" s="3"/>
      <c r="E194" s="3"/>
      <c r="F194" s="3"/>
      <c r="G194" s="3"/>
      <c r="H194" s="3"/>
    </row>
    <row r="195">
      <c r="A195" s="1"/>
      <c r="C195" s="3"/>
      <c r="D195" s="3"/>
      <c r="E195" s="3"/>
      <c r="F195" s="3"/>
      <c r="G195" s="3"/>
      <c r="H195" s="3"/>
    </row>
    <row r="196">
      <c r="A196" s="1"/>
      <c r="C196" s="3"/>
      <c r="D196" s="3"/>
      <c r="E196" s="3"/>
      <c r="F196" s="3"/>
      <c r="G196" s="3"/>
      <c r="H196" s="3"/>
    </row>
    <row r="197">
      <c r="A197" s="1"/>
      <c r="C197" s="3"/>
      <c r="D197" s="3"/>
      <c r="E197" s="3"/>
      <c r="F197" s="3"/>
      <c r="G197" s="3"/>
      <c r="H197" s="3"/>
    </row>
    <row r="198">
      <c r="A198" s="1"/>
      <c r="C198" s="3"/>
      <c r="D198" s="3"/>
      <c r="E198" s="3"/>
      <c r="F198" s="3"/>
      <c r="G198" s="3"/>
      <c r="H198" s="3"/>
    </row>
    <row r="199">
      <c r="A199" s="1"/>
      <c r="C199" s="3"/>
      <c r="D199" s="3"/>
      <c r="E199" s="3"/>
      <c r="F199" s="3"/>
      <c r="G199" s="3"/>
      <c r="H199" s="3"/>
    </row>
    <row r="200">
      <c r="A200" s="1"/>
      <c r="C200" s="3"/>
      <c r="D200" s="3"/>
      <c r="E200" s="3"/>
      <c r="F200" s="3"/>
      <c r="G200" s="3"/>
      <c r="H200" s="3"/>
    </row>
    <row r="201">
      <c r="A201" s="1"/>
      <c r="C201" s="3"/>
      <c r="D201" s="3"/>
      <c r="E201" s="3"/>
      <c r="F201" s="3"/>
      <c r="G201" s="3"/>
      <c r="H201" s="3"/>
    </row>
    <row r="202">
      <c r="A202" s="1"/>
      <c r="C202" s="3"/>
      <c r="D202" s="3"/>
      <c r="E202" s="3"/>
      <c r="F202" s="3"/>
      <c r="G202" s="3"/>
      <c r="H202" s="3"/>
    </row>
    <row r="203">
      <c r="A203" s="1"/>
      <c r="C203" s="3"/>
      <c r="D203" s="3"/>
      <c r="E203" s="3"/>
      <c r="F203" s="3"/>
      <c r="G203" s="3"/>
      <c r="H203" s="3"/>
    </row>
    <row r="204">
      <c r="A204" s="1"/>
      <c r="C204" s="3"/>
      <c r="D204" s="3"/>
      <c r="E204" s="3"/>
      <c r="F204" s="3"/>
      <c r="G204" s="3"/>
      <c r="H204" s="3"/>
    </row>
    <row r="205">
      <c r="A205" s="1"/>
      <c r="C205" s="3"/>
      <c r="D205" s="3"/>
      <c r="E205" s="3"/>
      <c r="F205" s="3"/>
      <c r="G205" s="3"/>
      <c r="H205" s="3"/>
    </row>
    <row r="206">
      <c r="A206" s="1"/>
      <c r="C206" s="3"/>
      <c r="D206" s="3"/>
      <c r="E206" s="3"/>
      <c r="F206" s="3"/>
      <c r="G206" s="3"/>
      <c r="H206" s="3"/>
    </row>
    <row r="207">
      <c r="A207" s="1"/>
      <c r="C207" s="3"/>
      <c r="D207" s="3"/>
      <c r="E207" s="3"/>
      <c r="F207" s="3"/>
      <c r="G207" s="3"/>
      <c r="H207" s="3"/>
    </row>
    <row r="208">
      <c r="A208" s="1"/>
      <c r="C208" s="3"/>
      <c r="D208" s="3"/>
      <c r="E208" s="3"/>
      <c r="F208" s="3"/>
      <c r="G208" s="3"/>
      <c r="H208" s="3"/>
    </row>
    <row r="209">
      <c r="A209" s="1"/>
      <c r="C209" s="3"/>
      <c r="D209" s="3"/>
      <c r="E209" s="3"/>
      <c r="F209" s="3"/>
      <c r="G209" s="3"/>
      <c r="H209" s="3"/>
    </row>
    <row r="210">
      <c r="A210" s="1"/>
      <c r="C210" s="3"/>
      <c r="D210" s="3"/>
      <c r="E210" s="3"/>
      <c r="F210" s="3"/>
      <c r="G210" s="3"/>
      <c r="H210" s="3"/>
    </row>
    <row r="211">
      <c r="A211" s="1"/>
      <c r="C211" s="3"/>
      <c r="D211" s="3"/>
      <c r="E211" s="3"/>
      <c r="F211" s="3"/>
      <c r="G211" s="3"/>
      <c r="H211" s="3"/>
    </row>
    <row r="212">
      <c r="A212" s="1"/>
      <c r="C212" s="3"/>
      <c r="D212" s="3"/>
      <c r="E212" s="3"/>
      <c r="F212" s="3"/>
      <c r="G212" s="3"/>
      <c r="H212" s="3"/>
    </row>
    <row r="213">
      <c r="A213" s="1"/>
      <c r="C213" s="3"/>
      <c r="D213" s="3"/>
      <c r="E213" s="3"/>
      <c r="F213" s="3"/>
      <c r="G213" s="3"/>
      <c r="H213" s="3"/>
    </row>
    <row r="214">
      <c r="A214" s="1"/>
      <c r="C214" s="3"/>
      <c r="D214" s="3"/>
      <c r="E214" s="3"/>
      <c r="F214" s="3"/>
      <c r="G214" s="3"/>
      <c r="H214" s="3"/>
    </row>
    <row r="215">
      <c r="A215" s="1"/>
      <c r="C215" s="3"/>
      <c r="D215" s="3"/>
      <c r="E215" s="3"/>
      <c r="F215" s="3"/>
      <c r="G215" s="3"/>
      <c r="H215" s="3"/>
    </row>
    <row r="216">
      <c r="A216" s="1"/>
      <c r="C216" s="3"/>
      <c r="D216" s="3"/>
      <c r="E216" s="3"/>
      <c r="F216" s="3"/>
      <c r="G216" s="3"/>
      <c r="H216" s="3"/>
    </row>
    <row r="217">
      <c r="A217" s="1"/>
      <c r="C217" s="3"/>
      <c r="D217" s="3"/>
      <c r="E217" s="3"/>
      <c r="F217" s="3"/>
      <c r="G217" s="3"/>
      <c r="H217" s="3"/>
    </row>
    <row r="218">
      <c r="A218" s="1"/>
      <c r="C218" s="3"/>
      <c r="D218" s="3"/>
      <c r="E218" s="3"/>
      <c r="F218" s="3"/>
      <c r="G218" s="3"/>
      <c r="H218" s="3"/>
    </row>
    <row r="219">
      <c r="A219" s="1"/>
      <c r="C219" s="3"/>
      <c r="D219" s="3"/>
      <c r="E219" s="3"/>
      <c r="F219" s="3"/>
      <c r="G219" s="3"/>
      <c r="H219" s="3"/>
    </row>
    <row r="220">
      <c r="A220" s="1"/>
      <c r="C220" s="3"/>
      <c r="D220" s="3"/>
      <c r="E220" s="3"/>
      <c r="F220" s="3"/>
      <c r="G220" s="3"/>
      <c r="H220" s="3"/>
    </row>
    <row r="221">
      <c r="A221" s="1"/>
      <c r="C221" s="3"/>
      <c r="D221" s="3"/>
      <c r="E221" s="3"/>
      <c r="F221" s="3"/>
      <c r="G221" s="3"/>
      <c r="H221" s="3"/>
    </row>
    <row r="222">
      <c r="A222" s="1"/>
      <c r="C222" s="3"/>
      <c r="D222" s="3"/>
      <c r="E222" s="3"/>
      <c r="F222" s="3"/>
      <c r="G222" s="3"/>
      <c r="H222" s="3"/>
    </row>
    <row r="223">
      <c r="A223" s="1"/>
      <c r="C223" s="3"/>
      <c r="D223" s="3"/>
      <c r="E223" s="3"/>
      <c r="F223" s="3"/>
      <c r="G223" s="3"/>
      <c r="H223" s="3"/>
    </row>
    <row r="224">
      <c r="A224" s="1"/>
      <c r="C224" s="3"/>
      <c r="D224" s="3"/>
      <c r="E224" s="3"/>
      <c r="F224" s="3"/>
      <c r="G224" s="3"/>
      <c r="H224" s="3"/>
    </row>
    <row r="225">
      <c r="A225" s="1"/>
      <c r="C225" s="3"/>
      <c r="D225" s="3"/>
      <c r="E225" s="3"/>
      <c r="F225" s="3"/>
      <c r="G225" s="3"/>
      <c r="H225" s="3"/>
    </row>
    <row r="226">
      <c r="A226" s="1"/>
      <c r="C226" s="3"/>
      <c r="D226" s="3"/>
      <c r="E226" s="3"/>
      <c r="F226" s="3"/>
      <c r="G226" s="3"/>
      <c r="H226" s="3"/>
    </row>
    <row r="227">
      <c r="A227" s="1"/>
      <c r="C227" s="3"/>
      <c r="D227" s="3"/>
      <c r="E227" s="3"/>
      <c r="F227" s="3"/>
      <c r="G227" s="3"/>
      <c r="H227" s="3"/>
    </row>
    <row r="228">
      <c r="A228" s="1"/>
      <c r="C228" s="3"/>
      <c r="D228" s="3"/>
      <c r="E228" s="3"/>
      <c r="F228" s="3"/>
      <c r="G228" s="3"/>
      <c r="H228" s="3"/>
    </row>
    <row r="229">
      <c r="A229" s="1"/>
      <c r="C229" s="3"/>
      <c r="D229" s="3"/>
      <c r="E229" s="3"/>
      <c r="F229" s="3"/>
      <c r="G229" s="3"/>
      <c r="H229" s="3"/>
    </row>
    <row r="230">
      <c r="A230" s="1"/>
      <c r="C230" s="3"/>
      <c r="D230" s="3"/>
      <c r="E230" s="3"/>
      <c r="F230" s="3"/>
      <c r="G230" s="3"/>
      <c r="H230" s="3"/>
    </row>
    <row r="231">
      <c r="A231" s="1"/>
      <c r="C231" s="3"/>
      <c r="D231" s="3"/>
      <c r="E231" s="3"/>
      <c r="F231" s="3"/>
      <c r="G231" s="3"/>
      <c r="H231" s="3"/>
    </row>
    <row r="232">
      <c r="A232" s="1"/>
      <c r="C232" s="3"/>
      <c r="D232" s="3"/>
      <c r="E232" s="3"/>
      <c r="F232" s="3"/>
      <c r="G232" s="3"/>
      <c r="H232" s="3"/>
    </row>
    <row r="233">
      <c r="A233" s="1"/>
      <c r="C233" s="3"/>
      <c r="D233" s="3"/>
      <c r="E233" s="3"/>
      <c r="F233" s="3"/>
      <c r="G233" s="3"/>
      <c r="H233" s="3"/>
    </row>
    <row r="234">
      <c r="A234" s="1"/>
      <c r="C234" s="3"/>
      <c r="D234" s="3"/>
      <c r="E234" s="3"/>
      <c r="F234" s="3"/>
      <c r="G234" s="3"/>
      <c r="H234" s="3"/>
    </row>
    <row r="235">
      <c r="A235" s="1"/>
      <c r="C235" s="3"/>
      <c r="D235" s="3"/>
      <c r="E235" s="3"/>
      <c r="F235" s="3"/>
      <c r="G235" s="3"/>
      <c r="H235" s="3"/>
    </row>
    <row r="236">
      <c r="A236" s="1"/>
      <c r="C236" s="3"/>
      <c r="D236" s="3"/>
      <c r="E236" s="3"/>
      <c r="F236" s="3"/>
      <c r="G236" s="3"/>
      <c r="H236" s="3"/>
    </row>
    <row r="237">
      <c r="A237" s="1"/>
      <c r="C237" s="3"/>
      <c r="D237" s="3"/>
      <c r="E237" s="3"/>
      <c r="F237" s="3"/>
      <c r="G237" s="3"/>
      <c r="H237" s="3"/>
    </row>
    <row r="238">
      <c r="A238" s="1"/>
      <c r="C238" s="3"/>
      <c r="D238" s="3"/>
      <c r="E238" s="3"/>
      <c r="F238" s="3"/>
      <c r="G238" s="3"/>
      <c r="H238" s="3"/>
    </row>
    <row r="239">
      <c r="A239" s="1"/>
      <c r="C239" s="3"/>
      <c r="D239" s="3"/>
      <c r="E239" s="3"/>
      <c r="F239" s="3"/>
      <c r="G239" s="3"/>
      <c r="H239" s="3"/>
    </row>
    <row r="240">
      <c r="A240" s="1"/>
      <c r="C240" s="3"/>
      <c r="D240" s="3"/>
      <c r="E240" s="3"/>
      <c r="F240" s="3"/>
      <c r="G240" s="3"/>
      <c r="H240" s="3"/>
    </row>
    <row r="241">
      <c r="A241" s="1"/>
      <c r="C241" s="3"/>
      <c r="D241" s="3"/>
      <c r="E241" s="3"/>
      <c r="F241" s="3"/>
      <c r="G241" s="3"/>
      <c r="H241" s="3"/>
    </row>
    <row r="242">
      <c r="A242" s="1"/>
      <c r="C242" s="3"/>
      <c r="D242" s="3"/>
      <c r="E242" s="3"/>
      <c r="F242" s="3"/>
      <c r="G242" s="3"/>
      <c r="H242" s="3"/>
    </row>
    <row r="243">
      <c r="A243" s="1"/>
      <c r="C243" s="3"/>
      <c r="D243" s="3"/>
      <c r="E243" s="3"/>
      <c r="F243" s="3"/>
      <c r="G243" s="3"/>
      <c r="H243" s="3"/>
    </row>
    <row r="244">
      <c r="A244" s="1"/>
      <c r="C244" s="3"/>
      <c r="D244" s="3"/>
      <c r="E244" s="3"/>
      <c r="F244" s="3"/>
      <c r="G244" s="3"/>
      <c r="H244" s="3"/>
    </row>
    <row r="245">
      <c r="A245" s="1"/>
      <c r="C245" s="3"/>
      <c r="D245" s="3"/>
      <c r="E245" s="3"/>
      <c r="F245" s="3"/>
      <c r="G245" s="3"/>
      <c r="H245" s="3"/>
    </row>
    <row r="246">
      <c r="A246" s="1"/>
      <c r="C246" s="3"/>
      <c r="D246" s="3"/>
      <c r="E246" s="3"/>
      <c r="F246" s="3"/>
      <c r="G246" s="3"/>
      <c r="H246" s="3"/>
    </row>
    <row r="247">
      <c r="A247" s="1"/>
      <c r="C247" s="3"/>
      <c r="D247" s="3"/>
      <c r="E247" s="3"/>
      <c r="F247" s="3"/>
      <c r="G247" s="3"/>
      <c r="H247" s="3"/>
    </row>
    <row r="248">
      <c r="A248" s="1"/>
      <c r="C248" s="3"/>
      <c r="D248" s="3"/>
      <c r="E248" s="3"/>
      <c r="F248" s="3"/>
      <c r="G248" s="3"/>
      <c r="H248" s="3"/>
    </row>
    <row r="249">
      <c r="A249" s="1"/>
      <c r="C249" s="3"/>
      <c r="D249" s="3"/>
      <c r="E249" s="3"/>
      <c r="F249" s="3"/>
      <c r="G249" s="3"/>
      <c r="H249" s="3"/>
    </row>
    <row r="250">
      <c r="A250" s="1"/>
      <c r="C250" s="3"/>
      <c r="D250" s="3"/>
      <c r="E250" s="3"/>
      <c r="F250" s="3"/>
      <c r="G250" s="3"/>
      <c r="H250" s="3"/>
    </row>
    <row r="251">
      <c r="A251" s="1"/>
      <c r="C251" s="3"/>
      <c r="D251" s="3"/>
      <c r="E251" s="3"/>
      <c r="F251" s="3"/>
      <c r="G251" s="3"/>
      <c r="H251" s="3"/>
    </row>
    <row r="252">
      <c r="A252" s="1"/>
      <c r="C252" s="3"/>
      <c r="D252" s="3"/>
      <c r="E252" s="3"/>
      <c r="F252" s="3"/>
      <c r="G252" s="3"/>
      <c r="H252" s="3"/>
    </row>
    <row r="253">
      <c r="A253" s="1"/>
      <c r="C253" s="3"/>
      <c r="D253" s="3"/>
      <c r="E253" s="3"/>
      <c r="F253" s="3"/>
      <c r="G253" s="3"/>
      <c r="H253" s="3"/>
    </row>
    <row r="254">
      <c r="A254" s="1"/>
      <c r="C254" s="3"/>
      <c r="D254" s="3"/>
      <c r="E254" s="3"/>
      <c r="F254" s="3"/>
      <c r="G254" s="3"/>
      <c r="H254" s="3"/>
    </row>
    <row r="255">
      <c r="A255" s="1"/>
      <c r="C255" s="3"/>
      <c r="D255" s="3"/>
      <c r="E255" s="3"/>
      <c r="F255" s="3"/>
      <c r="G255" s="3"/>
      <c r="H255" s="3"/>
    </row>
    <row r="256">
      <c r="A256" s="1"/>
      <c r="C256" s="3"/>
      <c r="D256" s="3"/>
      <c r="E256" s="3"/>
      <c r="F256" s="3"/>
      <c r="G256" s="3"/>
      <c r="H256" s="3"/>
    </row>
    <row r="257">
      <c r="A257" s="1"/>
      <c r="C257" s="3"/>
      <c r="D257" s="3"/>
      <c r="E257" s="3"/>
      <c r="F257" s="3"/>
      <c r="G257" s="3"/>
      <c r="H257" s="3"/>
    </row>
    <row r="258">
      <c r="A258" s="1"/>
      <c r="C258" s="3"/>
      <c r="D258" s="3"/>
      <c r="E258" s="3"/>
      <c r="F258" s="3"/>
      <c r="G258" s="3"/>
      <c r="H258" s="3"/>
    </row>
    <row r="259">
      <c r="A259" s="1"/>
      <c r="C259" s="3"/>
      <c r="D259" s="3"/>
      <c r="E259" s="3"/>
      <c r="F259" s="3"/>
      <c r="G259" s="3"/>
      <c r="H259" s="3"/>
    </row>
    <row r="260">
      <c r="A260" s="1"/>
      <c r="C260" s="3"/>
      <c r="D260" s="3"/>
      <c r="E260" s="3"/>
      <c r="F260" s="3"/>
      <c r="G260" s="3"/>
      <c r="H260" s="3"/>
    </row>
    <row r="261">
      <c r="A261" s="1"/>
      <c r="C261" s="3"/>
      <c r="D261" s="3"/>
      <c r="E261" s="3"/>
      <c r="F261" s="3"/>
      <c r="G261" s="3"/>
      <c r="H261" s="3"/>
    </row>
    <row r="262">
      <c r="A262" s="1"/>
      <c r="C262" s="3"/>
      <c r="D262" s="3"/>
      <c r="E262" s="3"/>
      <c r="F262" s="3"/>
      <c r="G262" s="3"/>
      <c r="H262" s="3"/>
    </row>
    <row r="263">
      <c r="A263" s="1"/>
      <c r="C263" s="3"/>
      <c r="D263" s="3"/>
      <c r="E263" s="3"/>
      <c r="F263" s="3"/>
      <c r="G263" s="3"/>
      <c r="H263" s="3"/>
    </row>
    <row r="264">
      <c r="A264" s="1"/>
      <c r="C264" s="3"/>
      <c r="D264" s="3"/>
      <c r="E264" s="3"/>
      <c r="F264" s="3"/>
      <c r="G264" s="3"/>
      <c r="H264" s="3"/>
    </row>
    <row r="265">
      <c r="A265" s="1"/>
      <c r="C265" s="3"/>
      <c r="D265" s="3"/>
      <c r="E265" s="3"/>
      <c r="F265" s="3"/>
      <c r="G265" s="3"/>
      <c r="H265" s="3"/>
    </row>
    <row r="266">
      <c r="A266" s="1"/>
      <c r="C266" s="3"/>
      <c r="D266" s="3"/>
      <c r="E266" s="3"/>
      <c r="F266" s="3"/>
      <c r="G266" s="3"/>
      <c r="H266" s="3"/>
    </row>
    <row r="267">
      <c r="A267" s="1"/>
      <c r="C267" s="3"/>
      <c r="D267" s="3"/>
      <c r="E267" s="3"/>
      <c r="F267" s="3"/>
      <c r="G267" s="3"/>
      <c r="H267" s="3"/>
    </row>
    <row r="268">
      <c r="A268" s="1"/>
      <c r="C268" s="3"/>
      <c r="D268" s="3"/>
      <c r="E268" s="3"/>
      <c r="F268" s="3"/>
      <c r="G268" s="3"/>
      <c r="H268" s="3"/>
    </row>
    <row r="269">
      <c r="A269" s="1"/>
      <c r="C269" s="3"/>
      <c r="D269" s="3"/>
      <c r="E269" s="3"/>
      <c r="F269" s="3"/>
      <c r="G269" s="3"/>
      <c r="H269" s="3"/>
    </row>
    <row r="270">
      <c r="A270" s="1"/>
      <c r="C270" s="3"/>
      <c r="D270" s="3"/>
      <c r="E270" s="3"/>
      <c r="F270" s="3"/>
      <c r="G270" s="3"/>
      <c r="H270" s="3"/>
    </row>
    <row r="271">
      <c r="A271" s="1"/>
      <c r="C271" s="3"/>
      <c r="D271" s="3"/>
      <c r="E271" s="3"/>
      <c r="F271" s="3"/>
      <c r="G271" s="3"/>
      <c r="H271" s="3"/>
    </row>
    <row r="272">
      <c r="A272" s="1"/>
      <c r="C272" s="3"/>
      <c r="D272" s="3"/>
      <c r="E272" s="3"/>
      <c r="F272" s="3"/>
      <c r="G272" s="3"/>
      <c r="H272" s="3"/>
    </row>
    <row r="273">
      <c r="A273" s="1"/>
      <c r="C273" s="3"/>
      <c r="D273" s="3"/>
      <c r="E273" s="3"/>
      <c r="F273" s="3"/>
      <c r="G273" s="3"/>
      <c r="H273" s="3"/>
    </row>
    <row r="274">
      <c r="A274" s="1"/>
      <c r="C274" s="3"/>
      <c r="D274" s="3"/>
      <c r="E274" s="3"/>
      <c r="F274" s="3"/>
      <c r="G274" s="3"/>
      <c r="H274" s="3"/>
    </row>
    <row r="275">
      <c r="A275" s="1"/>
      <c r="C275" s="3"/>
      <c r="D275" s="3"/>
      <c r="E275" s="3"/>
      <c r="F275" s="3"/>
      <c r="G275" s="3"/>
      <c r="H275" s="3"/>
    </row>
    <row r="276">
      <c r="A276" s="1"/>
      <c r="C276" s="3"/>
      <c r="D276" s="3"/>
      <c r="E276" s="3"/>
      <c r="F276" s="3"/>
      <c r="G276" s="3"/>
      <c r="H276" s="3"/>
    </row>
    <row r="277">
      <c r="A277" s="1"/>
      <c r="C277" s="3"/>
      <c r="D277" s="3"/>
      <c r="E277" s="3"/>
      <c r="F277" s="3"/>
      <c r="G277" s="3"/>
      <c r="H277" s="3"/>
    </row>
    <row r="278">
      <c r="A278" s="1"/>
      <c r="C278" s="3"/>
      <c r="D278" s="3"/>
      <c r="E278" s="3"/>
      <c r="F278" s="3"/>
      <c r="G278" s="3"/>
      <c r="H278" s="3"/>
    </row>
    <row r="279">
      <c r="A279" s="1"/>
      <c r="C279" s="3"/>
      <c r="D279" s="3"/>
      <c r="E279" s="3"/>
      <c r="F279" s="3"/>
      <c r="G279" s="3"/>
      <c r="H279" s="3"/>
    </row>
    <row r="280">
      <c r="A280" s="1"/>
      <c r="C280" s="3"/>
      <c r="D280" s="3"/>
      <c r="E280" s="3"/>
      <c r="F280" s="3"/>
      <c r="G280" s="3"/>
      <c r="H280" s="3"/>
    </row>
    <row r="281">
      <c r="A281" s="1"/>
      <c r="C281" s="3"/>
      <c r="D281" s="3"/>
      <c r="E281" s="3"/>
      <c r="F281" s="3"/>
      <c r="G281" s="3"/>
      <c r="H281" s="3"/>
    </row>
    <row r="282">
      <c r="A282" s="1"/>
      <c r="C282" s="3"/>
      <c r="D282" s="3"/>
      <c r="E282" s="3"/>
      <c r="F282" s="3"/>
      <c r="G282" s="3"/>
      <c r="H282" s="3"/>
    </row>
    <row r="283">
      <c r="A283" s="1"/>
      <c r="C283" s="3"/>
      <c r="D283" s="3"/>
      <c r="E283" s="3"/>
      <c r="F283" s="3"/>
      <c r="G283" s="3"/>
      <c r="H283" s="3"/>
    </row>
    <row r="284">
      <c r="A284" s="1"/>
      <c r="C284" s="3"/>
      <c r="D284" s="3"/>
      <c r="E284" s="3"/>
      <c r="F284" s="3"/>
      <c r="G284" s="3"/>
      <c r="H284" s="3"/>
    </row>
    <row r="285">
      <c r="A285" s="1"/>
      <c r="C285" s="3"/>
      <c r="D285" s="3"/>
      <c r="E285" s="3"/>
      <c r="F285" s="3"/>
      <c r="G285" s="3"/>
      <c r="H285" s="3"/>
    </row>
    <row r="286">
      <c r="A286" s="1"/>
      <c r="C286" s="3"/>
      <c r="D286" s="3"/>
      <c r="E286" s="3"/>
      <c r="F286" s="3"/>
      <c r="G286" s="3"/>
      <c r="H286" s="3"/>
    </row>
    <row r="287">
      <c r="A287" s="1"/>
      <c r="C287" s="3"/>
      <c r="D287" s="3"/>
      <c r="E287" s="3"/>
      <c r="F287" s="3"/>
      <c r="G287" s="3"/>
      <c r="H287" s="3"/>
    </row>
    <row r="288">
      <c r="A288" s="1"/>
      <c r="C288" s="3"/>
      <c r="D288" s="3"/>
      <c r="E288" s="3"/>
      <c r="F288" s="3"/>
      <c r="G288" s="3"/>
      <c r="H288" s="3"/>
    </row>
    <row r="289">
      <c r="A289" s="1"/>
      <c r="C289" s="3"/>
      <c r="D289" s="3"/>
      <c r="E289" s="3"/>
      <c r="F289" s="3"/>
      <c r="G289" s="3"/>
      <c r="H289" s="3"/>
    </row>
    <row r="290">
      <c r="A290" s="1"/>
      <c r="C290" s="3"/>
      <c r="D290" s="3"/>
      <c r="E290" s="3"/>
      <c r="F290" s="3"/>
      <c r="G290" s="3"/>
      <c r="H290" s="3"/>
    </row>
    <row r="291">
      <c r="A291" s="1"/>
      <c r="C291" s="3"/>
      <c r="D291" s="3"/>
      <c r="E291" s="3"/>
      <c r="F291" s="3"/>
      <c r="G291" s="3"/>
      <c r="H291" s="3"/>
    </row>
    <row r="292">
      <c r="A292" s="1"/>
      <c r="C292" s="3"/>
      <c r="D292" s="3"/>
      <c r="E292" s="3"/>
      <c r="F292" s="3"/>
      <c r="G292" s="3"/>
      <c r="H292" s="3"/>
    </row>
    <row r="293">
      <c r="A293" s="1"/>
      <c r="C293" s="3"/>
      <c r="D293" s="3"/>
      <c r="E293" s="3"/>
      <c r="F293" s="3"/>
      <c r="G293" s="3"/>
      <c r="H293" s="3"/>
    </row>
    <row r="294">
      <c r="A294" s="1"/>
      <c r="C294" s="3"/>
      <c r="D294" s="3"/>
      <c r="E294" s="3"/>
      <c r="F294" s="3"/>
      <c r="G294" s="3"/>
      <c r="H294" s="3"/>
    </row>
    <row r="295">
      <c r="A295" s="1"/>
      <c r="C295" s="3"/>
      <c r="D295" s="3"/>
      <c r="E295" s="3"/>
      <c r="F295" s="3"/>
      <c r="G295" s="3"/>
      <c r="H295" s="3"/>
    </row>
    <row r="296">
      <c r="A296" s="1"/>
      <c r="C296" s="3"/>
      <c r="D296" s="3"/>
      <c r="E296" s="3"/>
      <c r="F296" s="3"/>
      <c r="G296" s="3"/>
      <c r="H296" s="3"/>
    </row>
    <row r="297">
      <c r="A297" s="1"/>
      <c r="C297" s="3"/>
      <c r="D297" s="3"/>
      <c r="E297" s="3"/>
      <c r="F297" s="3"/>
      <c r="G297" s="3"/>
      <c r="H297" s="3"/>
    </row>
    <row r="298">
      <c r="A298" s="1"/>
      <c r="C298" s="3"/>
      <c r="D298" s="3"/>
      <c r="E298" s="3"/>
      <c r="F298" s="3"/>
      <c r="G298" s="3"/>
      <c r="H298" s="3"/>
    </row>
    <row r="299">
      <c r="A299" s="1"/>
      <c r="C299" s="3"/>
      <c r="D299" s="3"/>
      <c r="E299" s="3"/>
      <c r="F299" s="3"/>
      <c r="G299" s="3"/>
      <c r="H299" s="3"/>
    </row>
    <row r="300">
      <c r="A300" s="1"/>
      <c r="C300" s="3"/>
      <c r="D300" s="3"/>
      <c r="E300" s="3"/>
      <c r="F300" s="3"/>
      <c r="G300" s="3"/>
      <c r="H300" s="3"/>
    </row>
    <row r="301">
      <c r="A301" s="1"/>
      <c r="C301" s="3"/>
      <c r="D301" s="3"/>
      <c r="E301" s="3"/>
      <c r="F301" s="3"/>
      <c r="G301" s="3"/>
      <c r="H301" s="3"/>
    </row>
    <row r="302">
      <c r="A302" s="1"/>
      <c r="C302" s="3"/>
      <c r="D302" s="3"/>
      <c r="E302" s="3"/>
      <c r="F302" s="3"/>
      <c r="G302" s="3"/>
      <c r="H302" s="3"/>
    </row>
    <row r="303">
      <c r="A303" s="1"/>
      <c r="C303" s="3"/>
      <c r="D303" s="3"/>
      <c r="E303" s="3"/>
      <c r="F303" s="3"/>
      <c r="G303" s="3"/>
      <c r="H303" s="3"/>
    </row>
    <row r="304">
      <c r="A304" s="1"/>
      <c r="C304" s="3"/>
      <c r="D304" s="3"/>
      <c r="E304" s="3"/>
      <c r="F304" s="3"/>
      <c r="G304" s="3"/>
      <c r="H304" s="3"/>
    </row>
    <row r="305">
      <c r="A305" s="1"/>
      <c r="C305" s="3"/>
      <c r="D305" s="3"/>
      <c r="E305" s="3"/>
      <c r="F305" s="3"/>
      <c r="G305" s="3"/>
      <c r="H305" s="3"/>
    </row>
    <row r="306">
      <c r="A306" s="1"/>
      <c r="C306" s="3"/>
      <c r="D306" s="3"/>
      <c r="E306" s="3"/>
      <c r="F306" s="3"/>
      <c r="G306" s="3"/>
      <c r="H306" s="3"/>
    </row>
    <row r="307">
      <c r="A307" s="1"/>
      <c r="C307" s="3"/>
      <c r="D307" s="3"/>
      <c r="E307" s="3"/>
      <c r="F307" s="3"/>
      <c r="G307" s="3"/>
      <c r="H307" s="3"/>
    </row>
    <row r="308">
      <c r="A308" s="1"/>
      <c r="C308" s="3"/>
      <c r="D308" s="3"/>
      <c r="E308" s="3"/>
      <c r="F308" s="3"/>
      <c r="G308" s="3"/>
      <c r="H308" s="3"/>
    </row>
    <row r="309">
      <c r="A309" s="1"/>
      <c r="C309" s="3"/>
      <c r="D309" s="3"/>
      <c r="E309" s="3"/>
      <c r="F309" s="3"/>
      <c r="G309" s="3"/>
      <c r="H309" s="3"/>
    </row>
    <row r="310">
      <c r="A310" s="1"/>
      <c r="C310" s="3"/>
      <c r="D310" s="3"/>
      <c r="E310" s="3"/>
      <c r="F310" s="3"/>
      <c r="G310" s="3"/>
      <c r="H310" s="3"/>
    </row>
    <row r="311">
      <c r="A311" s="1"/>
      <c r="C311" s="3"/>
      <c r="D311" s="3"/>
      <c r="E311" s="3"/>
      <c r="F311" s="3"/>
      <c r="G311" s="3"/>
      <c r="H311" s="3"/>
    </row>
    <row r="312">
      <c r="A312" s="1"/>
      <c r="C312" s="3"/>
      <c r="D312" s="3"/>
      <c r="E312" s="3"/>
      <c r="F312" s="3"/>
      <c r="G312" s="3"/>
      <c r="H312" s="3"/>
    </row>
    <row r="313">
      <c r="A313" s="1"/>
      <c r="C313" s="3"/>
      <c r="D313" s="3"/>
      <c r="E313" s="3"/>
      <c r="F313" s="3"/>
      <c r="G313" s="3"/>
      <c r="H313" s="3"/>
    </row>
    <row r="314">
      <c r="A314" s="1"/>
      <c r="C314" s="3"/>
      <c r="D314" s="3"/>
      <c r="E314" s="3"/>
      <c r="F314" s="3"/>
      <c r="G314" s="3"/>
      <c r="H314" s="3"/>
    </row>
    <row r="315">
      <c r="A315" s="1"/>
      <c r="C315" s="3"/>
      <c r="D315" s="3"/>
      <c r="E315" s="3"/>
      <c r="F315" s="3"/>
      <c r="G315" s="3"/>
      <c r="H315" s="3"/>
    </row>
    <row r="316">
      <c r="A316" s="1"/>
      <c r="C316" s="3"/>
      <c r="D316" s="3"/>
      <c r="E316" s="3"/>
      <c r="F316" s="3"/>
      <c r="G316" s="3"/>
      <c r="H316" s="3"/>
    </row>
    <row r="317">
      <c r="A317" s="1"/>
      <c r="C317" s="3"/>
      <c r="D317" s="3"/>
      <c r="E317" s="3"/>
      <c r="F317" s="3"/>
      <c r="G317" s="3"/>
      <c r="H317" s="3"/>
    </row>
    <row r="318">
      <c r="A318" s="1"/>
      <c r="C318" s="3"/>
      <c r="D318" s="3"/>
      <c r="E318" s="3"/>
      <c r="F318" s="3"/>
      <c r="G318" s="3"/>
      <c r="H318" s="3"/>
    </row>
    <row r="319">
      <c r="A319" s="1"/>
      <c r="C319" s="3"/>
      <c r="D319" s="3"/>
      <c r="E319" s="3"/>
      <c r="F319" s="3"/>
      <c r="G319" s="3"/>
      <c r="H319" s="3"/>
    </row>
    <row r="320">
      <c r="A320" s="1"/>
      <c r="C320" s="3"/>
      <c r="D320" s="3"/>
      <c r="E320" s="3"/>
      <c r="F320" s="3"/>
      <c r="G320" s="3"/>
      <c r="H320" s="3"/>
    </row>
    <row r="321">
      <c r="A321" s="1"/>
      <c r="C321" s="3"/>
      <c r="D321" s="3"/>
      <c r="E321" s="3"/>
      <c r="F321" s="3"/>
      <c r="G321" s="3"/>
      <c r="H321" s="3"/>
    </row>
    <row r="322">
      <c r="A322" s="1"/>
      <c r="C322" s="3"/>
      <c r="D322" s="3"/>
      <c r="E322" s="3"/>
      <c r="F322" s="3"/>
      <c r="G322" s="3"/>
      <c r="H322" s="3"/>
    </row>
    <row r="323">
      <c r="A323" s="1"/>
      <c r="C323" s="3"/>
      <c r="D323" s="3"/>
      <c r="E323" s="3"/>
      <c r="F323" s="3"/>
      <c r="G323" s="3"/>
      <c r="H323" s="3"/>
    </row>
    <row r="324">
      <c r="A324" s="1"/>
      <c r="C324" s="3"/>
      <c r="D324" s="3"/>
      <c r="E324" s="3"/>
      <c r="F324" s="3"/>
      <c r="G324" s="3"/>
      <c r="H324" s="3"/>
    </row>
    <row r="325">
      <c r="A325" s="1"/>
      <c r="C325" s="3"/>
      <c r="D325" s="3"/>
      <c r="E325" s="3"/>
      <c r="F325" s="3"/>
      <c r="G325" s="3"/>
      <c r="H325" s="3"/>
    </row>
    <row r="326">
      <c r="A326" s="1"/>
      <c r="C326" s="3"/>
      <c r="D326" s="3"/>
      <c r="E326" s="3"/>
      <c r="F326" s="3"/>
      <c r="G326" s="3"/>
      <c r="H326" s="3"/>
    </row>
    <row r="327">
      <c r="A327" s="1"/>
      <c r="C327" s="3"/>
      <c r="D327" s="3"/>
      <c r="E327" s="3"/>
      <c r="F327" s="3"/>
      <c r="G327" s="3"/>
      <c r="H327" s="3"/>
    </row>
    <row r="328">
      <c r="A328" s="1"/>
      <c r="C328" s="3"/>
      <c r="D328" s="3"/>
      <c r="E328" s="3"/>
      <c r="F328" s="3"/>
      <c r="G328" s="3"/>
      <c r="H328" s="3"/>
    </row>
    <row r="329">
      <c r="A329" s="1"/>
      <c r="C329" s="3"/>
      <c r="D329" s="3"/>
      <c r="E329" s="3"/>
      <c r="F329" s="3"/>
      <c r="G329" s="3"/>
      <c r="H329" s="3"/>
    </row>
    <row r="330">
      <c r="A330" s="1"/>
      <c r="C330" s="3"/>
      <c r="D330" s="3"/>
      <c r="E330" s="3"/>
      <c r="F330" s="3"/>
      <c r="G330" s="3"/>
      <c r="H330" s="3"/>
    </row>
    <row r="331">
      <c r="A331" s="1"/>
      <c r="C331" s="3"/>
      <c r="D331" s="3"/>
      <c r="E331" s="3"/>
      <c r="F331" s="3"/>
      <c r="G331" s="3"/>
      <c r="H331" s="3"/>
    </row>
    <row r="332">
      <c r="A332" s="1"/>
      <c r="C332" s="3"/>
      <c r="D332" s="3"/>
      <c r="E332" s="3"/>
      <c r="F332" s="3"/>
      <c r="G332" s="3"/>
      <c r="H332" s="3"/>
    </row>
    <row r="333">
      <c r="A333" s="1"/>
      <c r="C333" s="3"/>
      <c r="D333" s="3"/>
      <c r="E333" s="3"/>
      <c r="F333" s="3"/>
      <c r="G333" s="3"/>
      <c r="H333" s="3"/>
    </row>
    <row r="334">
      <c r="A334" s="1"/>
      <c r="C334" s="3"/>
      <c r="D334" s="3"/>
      <c r="E334" s="3"/>
      <c r="F334" s="3"/>
      <c r="G334" s="3"/>
      <c r="H334" s="3"/>
    </row>
    <row r="335">
      <c r="A335" s="1"/>
      <c r="C335" s="3"/>
      <c r="D335" s="3"/>
      <c r="E335" s="3"/>
      <c r="F335" s="3"/>
      <c r="G335" s="3"/>
      <c r="H335" s="3"/>
    </row>
    <row r="336">
      <c r="A336" s="1"/>
      <c r="C336" s="3"/>
      <c r="D336" s="3"/>
      <c r="E336" s="3"/>
      <c r="F336" s="3"/>
      <c r="G336" s="3"/>
      <c r="H336" s="3"/>
    </row>
    <row r="337">
      <c r="A337" s="1"/>
      <c r="C337" s="3"/>
      <c r="D337" s="3"/>
      <c r="E337" s="3"/>
      <c r="F337" s="3"/>
      <c r="G337" s="3"/>
      <c r="H337" s="3"/>
    </row>
    <row r="338">
      <c r="A338" s="1"/>
      <c r="C338" s="3"/>
      <c r="D338" s="3"/>
      <c r="E338" s="3"/>
      <c r="F338" s="3"/>
      <c r="G338" s="3"/>
      <c r="H338" s="3"/>
    </row>
    <row r="339">
      <c r="A339" s="1"/>
      <c r="C339" s="3"/>
      <c r="D339" s="3"/>
      <c r="E339" s="3"/>
      <c r="F339" s="3"/>
      <c r="G339" s="3"/>
      <c r="H339" s="3"/>
    </row>
    <row r="340">
      <c r="A340" s="1"/>
      <c r="C340" s="3"/>
      <c r="D340" s="3"/>
      <c r="E340" s="3"/>
      <c r="F340" s="3"/>
      <c r="G340" s="3"/>
      <c r="H340" s="3"/>
    </row>
    <row r="341">
      <c r="A341" s="1"/>
      <c r="C341" s="3"/>
      <c r="D341" s="3"/>
      <c r="E341" s="3"/>
      <c r="F341" s="3"/>
      <c r="G341" s="3"/>
      <c r="H341" s="3"/>
    </row>
    <row r="342">
      <c r="A342" s="1"/>
      <c r="C342" s="3"/>
      <c r="D342" s="3"/>
      <c r="E342" s="3"/>
      <c r="F342" s="3"/>
      <c r="G342" s="3"/>
      <c r="H342" s="3"/>
    </row>
    <row r="343">
      <c r="A343" s="1"/>
      <c r="C343" s="3"/>
      <c r="D343" s="3"/>
      <c r="E343" s="3"/>
      <c r="F343" s="3"/>
      <c r="G343" s="3"/>
      <c r="H343" s="3"/>
    </row>
    <row r="344">
      <c r="A344" s="1"/>
      <c r="C344" s="3"/>
      <c r="D344" s="3"/>
      <c r="E344" s="3"/>
      <c r="F344" s="3"/>
      <c r="G344" s="3"/>
      <c r="H344" s="3"/>
    </row>
    <row r="345">
      <c r="A345" s="1"/>
      <c r="C345" s="3"/>
      <c r="D345" s="3"/>
      <c r="E345" s="3"/>
      <c r="F345" s="3"/>
      <c r="G345" s="3"/>
      <c r="H345" s="3"/>
    </row>
    <row r="346">
      <c r="A346" s="1"/>
      <c r="C346" s="3"/>
      <c r="D346" s="3"/>
      <c r="E346" s="3"/>
      <c r="F346" s="3"/>
      <c r="G346" s="3"/>
      <c r="H346" s="3"/>
    </row>
    <row r="347">
      <c r="A347" s="1"/>
      <c r="C347" s="3"/>
      <c r="D347" s="3"/>
      <c r="E347" s="3"/>
      <c r="F347" s="3"/>
      <c r="G347" s="3"/>
      <c r="H347" s="3"/>
    </row>
    <row r="348">
      <c r="A348" s="1"/>
      <c r="C348" s="3"/>
      <c r="D348" s="3"/>
      <c r="E348" s="3"/>
      <c r="F348" s="3"/>
      <c r="G348" s="3"/>
      <c r="H348" s="3"/>
    </row>
    <row r="349">
      <c r="A349" s="1"/>
      <c r="C349" s="3"/>
      <c r="D349" s="3"/>
      <c r="E349" s="3"/>
      <c r="F349" s="3"/>
      <c r="G349" s="3"/>
      <c r="H349" s="3"/>
    </row>
    <row r="350">
      <c r="A350" s="1"/>
      <c r="C350" s="3"/>
      <c r="D350" s="3"/>
      <c r="E350" s="3"/>
      <c r="F350" s="3"/>
      <c r="G350" s="3"/>
      <c r="H350" s="3"/>
    </row>
    <row r="351">
      <c r="A351" s="1"/>
      <c r="C351" s="3"/>
      <c r="D351" s="3"/>
      <c r="E351" s="3"/>
      <c r="F351" s="3"/>
      <c r="G351" s="3"/>
      <c r="H351" s="3"/>
    </row>
    <row r="352">
      <c r="A352" s="1"/>
      <c r="C352" s="3"/>
      <c r="D352" s="3"/>
      <c r="E352" s="3"/>
      <c r="F352" s="3"/>
      <c r="G352" s="3"/>
      <c r="H352" s="3"/>
    </row>
    <row r="353">
      <c r="A353" s="1"/>
      <c r="C353" s="3"/>
      <c r="D353" s="3"/>
      <c r="E353" s="3"/>
      <c r="F353" s="3"/>
      <c r="G353" s="3"/>
      <c r="H353" s="3"/>
    </row>
    <row r="354">
      <c r="A354" s="1"/>
      <c r="C354" s="3"/>
      <c r="D354" s="3"/>
      <c r="E354" s="3"/>
      <c r="F354" s="3"/>
      <c r="G354" s="3"/>
      <c r="H354" s="3"/>
    </row>
    <row r="355">
      <c r="A355" s="1"/>
      <c r="C355" s="3"/>
      <c r="D355" s="3"/>
      <c r="E355" s="3"/>
      <c r="F355" s="3"/>
      <c r="G355" s="3"/>
      <c r="H355" s="3"/>
    </row>
    <row r="356">
      <c r="A356" s="1"/>
      <c r="C356" s="3"/>
      <c r="D356" s="3"/>
      <c r="E356" s="3"/>
      <c r="F356" s="3"/>
      <c r="G356" s="3"/>
      <c r="H356" s="3"/>
    </row>
    <row r="357">
      <c r="A357" s="1"/>
      <c r="C357" s="3"/>
      <c r="D357" s="3"/>
      <c r="E357" s="3"/>
      <c r="F357" s="3"/>
      <c r="G357" s="3"/>
      <c r="H357" s="3"/>
    </row>
    <row r="358">
      <c r="A358" s="1"/>
      <c r="C358" s="3"/>
      <c r="D358" s="3"/>
      <c r="E358" s="3"/>
      <c r="F358" s="3"/>
      <c r="G358" s="3"/>
      <c r="H358" s="3"/>
    </row>
    <row r="359">
      <c r="A359" s="1"/>
      <c r="C359" s="3"/>
      <c r="D359" s="3"/>
      <c r="E359" s="3"/>
      <c r="F359" s="3"/>
      <c r="G359" s="3"/>
      <c r="H359" s="3"/>
    </row>
    <row r="360">
      <c r="A360" s="1"/>
      <c r="C360" s="3"/>
      <c r="D360" s="3"/>
      <c r="E360" s="3"/>
      <c r="F360" s="3"/>
      <c r="G360" s="3"/>
      <c r="H360" s="3"/>
    </row>
    <row r="361">
      <c r="A361" s="1"/>
      <c r="C361" s="3"/>
      <c r="D361" s="3"/>
      <c r="E361" s="3"/>
      <c r="F361" s="3"/>
      <c r="G361" s="3"/>
      <c r="H361" s="3"/>
    </row>
    <row r="362">
      <c r="A362" s="1"/>
      <c r="C362" s="3"/>
      <c r="D362" s="3"/>
      <c r="E362" s="3"/>
      <c r="F362" s="3"/>
      <c r="G362" s="3"/>
      <c r="H362" s="3"/>
    </row>
    <row r="363">
      <c r="A363" s="1"/>
      <c r="C363" s="3"/>
      <c r="D363" s="3"/>
      <c r="E363" s="3"/>
      <c r="F363" s="3"/>
      <c r="G363" s="3"/>
      <c r="H363" s="3"/>
    </row>
    <row r="364">
      <c r="A364" s="1"/>
      <c r="C364" s="3"/>
      <c r="D364" s="3"/>
      <c r="E364" s="3"/>
      <c r="F364" s="3"/>
      <c r="G364" s="3"/>
      <c r="H364" s="3"/>
    </row>
    <row r="365">
      <c r="A365" s="1"/>
      <c r="C365" s="3"/>
      <c r="D365" s="3"/>
      <c r="E365" s="3"/>
      <c r="F365" s="3"/>
      <c r="G365" s="3"/>
      <c r="H365" s="3"/>
    </row>
    <row r="366">
      <c r="A366" s="1"/>
      <c r="C366" s="3"/>
      <c r="D366" s="3"/>
      <c r="E366" s="3"/>
      <c r="F366" s="3"/>
      <c r="G366" s="3"/>
      <c r="H366" s="3"/>
    </row>
    <row r="367">
      <c r="A367" s="1"/>
      <c r="C367" s="3"/>
      <c r="D367" s="3"/>
      <c r="E367" s="3"/>
      <c r="F367" s="3"/>
      <c r="G367" s="3"/>
      <c r="H367" s="3"/>
    </row>
    <row r="368">
      <c r="A368" s="1"/>
      <c r="C368" s="3"/>
      <c r="D368" s="3"/>
      <c r="E368" s="3"/>
      <c r="F368" s="3"/>
      <c r="G368" s="3"/>
      <c r="H368" s="3"/>
    </row>
    <row r="369">
      <c r="A369" s="1"/>
      <c r="C369" s="3"/>
      <c r="D369" s="3"/>
      <c r="E369" s="3"/>
      <c r="F369" s="3"/>
      <c r="G369" s="3"/>
      <c r="H369" s="3"/>
    </row>
    <row r="370">
      <c r="A370" s="1"/>
      <c r="C370" s="3"/>
      <c r="D370" s="3"/>
      <c r="E370" s="3"/>
      <c r="F370" s="3"/>
      <c r="G370" s="3"/>
      <c r="H370" s="3"/>
    </row>
    <row r="371">
      <c r="A371" s="1"/>
      <c r="C371" s="3"/>
      <c r="D371" s="3"/>
      <c r="E371" s="3"/>
      <c r="F371" s="3"/>
      <c r="G371" s="3"/>
      <c r="H371" s="3"/>
    </row>
    <row r="372">
      <c r="A372" s="1"/>
      <c r="C372" s="3"/>
      <c r="D372" s="3"/>
      <c r="E372" s="3"/>
      <c r="F372" s="3"/>
      <c r="G372" s="3"/>
      <c r="H372" s="3"/>
    </row>
    <row r="373">
      <c r="A373" s="1"/>
      <c r="C373" s="3"/>
      <c r="D373" s="3"/>
      <c r="E373" s="3"/>
      <c r="F373" s="3"/>
      <c r="G373" s="3"/>
      <c r="H373" s="3"/>
    </row>
    <row r="374">
      <c r="A374" s="1"/>
      <c r="C374" s="3"/>
      <c r="D374" s="3"/>
      <c r="E374" s="3"/>
      <c r="F374" s="3"/>
      <c r="G374" s="3"/>
      <c r="H374" s="3"/>
    </row>
    <row r="375">
      <c r="A375" s="1"/>
      <c r="C375" s="3"/>
      <c r="D375" s="3"/>
      <c r="E375" s="3"/>
      <c r="F375" s="3"/>
      <c r="G375" s="3"/>
      <c r="H375" s="3"/>
    </row>
    <row r="376">
      <c r="A376" s="1"/>
      <c r="C376" s="3"/>
      <c r="D376" s="3"/>
      <c r="E376" s="3"/>
      <c r="F376" s="3"/>
      <c r="G376" s="3"/>
      <c r="H376" s="3"/>
    </row>
    <row r="377">
      <c r="A377" s="1"/>
      <c r="C377" s="3"/>
      <c r="D377" s="3"/>
      <c r="E377" s="3"/>
      <c r="F377" s="3"/>
      <c r="G377" s="3"/>
      <c r="H377" s="3"/>
    </row>
    <row r="378">
      <c r="A378" s="1"/>
      <c r="C378" s="3"/>
      <c r="D378" s="3"/>
      <c r="E378" s="3"/>
      <c r="F378" s="3"/>
      <c r="G378" s="3"/>
      <c r="H378" s="3"/>
    </row>
    <row r="379">
      <c r="A379" s="1"/>
      <c r="C379" s="3"/>
      <c r="D379" s="3"/>
      <c r="E379" s="3"/>
      <c r="F379" s="3"/>
      <c r="G379" s="3"/>
      <c r="H379" s="3"/>
    </row>
    <row r="380">
      <c r="A380" s="1"/>
      <c r="C380" s="3"/>
      <c r="D380" s="3"/>
      <c r="E380" s="3"/>
      <c r="F380" s="3"/>
      <c r="G380" s="3"/>
      <c r="H380" s="3"/>
    </row>
    <row r="381">
      <c r="A381" s="1"/>
      <c r="C381" s="3"/>
      <c r="D381" s="3"/>
      <c r="E381" s="3"/>
      <c r="F381" s="3"/>
      <c r="G381" s="3"/>
      <c r="H381" s="3"/>
    </row>
    <row r="382">
      <c r="A382" s="1"/>
      <c r="C382" s="3"/>
      <c r="D382" s="3"/>
      <c r="E382" s="3"/>
      <c r="F382" s="3"/>
      <c r="G382" s="3"/>
      <c r="H382" s="3"/>
    </row>
    <row r="383">
      <c r="A383" s="1"/>
      <c r="C383" s="3"/>
      <c r="D383" s="3"/>
      <c r="E383" s="3"/>
      <c r="F383" s="3"/>
      <c r="G383" s="3"/>
      <c r="H383" s="3"/>
    </row>
    <row r="384">
      <c r="A384" s="1"/>
      <c r="C384" s="3"/>
      <c r="D384" s="3"/>
      <c r="E384" s="3"/>
      <c r="F384" s="3"/>
      <c r="G384" s="3"/>
      <c r="H384" s="3"/>
    </row>
    <row r="385">
      <c r="A385" s="1"/>
      <c r="C385" s="3"/>
      <c r="D385" s="3"/>
      <c r="E385" s="3"/>
      <c r="F385" s="3"/>
      <c r="G385" s="3"/>
      <c r="H385" s="3"/>
    </row>
    <row r="386">
      <c r="A386" s="1"/>
      <c r="C386" s="3"/>
      <c r="D386" s="3"/>
      <c r="E386" s="3"/>
      <c r="F386" s="3"/>
      <c r="G386" s="3"/>
      <c r="H386" s="3"/>
    </row>
    <row r="387">
      <c r="A387" s="1"/>
      <c r="C387" s="3"/>
      <c r="D387" s="3"/>
      <c r="E387" s="3"/>
      <c r="F387" s="3"/>
      <c r="G387" s="3"/>
      <c r="H387" s="3"/>
    </row>
    <row r="388">
      <c r="A388" s="1"/>
      <c r="C388" s="3"/>
      <c r="D388" s="3"/>
      <c r="E388" s="3"/>
      <c r="F388" s="3"/>
      <c r="G388" s="3"/>
      <c r="H388" s="3"/>
    </row>
    <row r="389">
      <c r="A389" s="1"/>
      <c r="C389" s="3"/>
      <c r="D389" s="3"/>
      <c r="E389" s="3"/>
      <c r="F389" s="3"/>
      <c r="G389" s="3"/>
      <c r="H389" s="3"/>
    </row>
    <row r="390">
      <c r="A390" s="1"/>
      <c r="C390" s="3"/>
      <c r="D390" s="3"/>
      <c r="E390" s="3"/>
      <c r="F390" s="3"/>
      <c r="G390" s="3"/>
      <c r="H390" s="3"/>
    </row>
    <row r="391">
      <c r="A391" s="1"/>
      <c r="C391" s="3"/>
      <c r="D391" s="3"/>
      <c r="E391" s="3"/>
      <c r="F391" s="3"/>
      <c r="G391" s="3"/>
      <c r="H391" s="3"/>
    </row>
    <row r="392">
      <c r="A392" s="1"/>
      <c r="C392" s="3"/>
      <c r="D392" s="3"/>
      <c r="E392" s="3"/>
      <c r="F392" s="3"/>
      <c r="G392" s="3"/>
      <c r="H392" s="3"/>
    </row>
    <row r="393">
      <c r="A393" s="1"/>
      <c r="C393" s="3"/>
      <c r="D393" s="3"/>
      <c r="E393" s="3"/>
      <c r="F393" s="3"/>
      <c r="G393" s="3"/>
      <c r="H393" s="3"/>
    </row>
    <row r="394">
      <c r="A394" s="1"/>
      <c r="C394" s="3"/>
      <c r="D394" s="3"/>
      <c r="E394" s="3"/>
      <c r="F394" s="3"/>
      <c r="G394" s="3"/>
      <c r="H394" s="3"/>
    </row>
    <row r="395">
      <c r="A395" s="1"/>
      <c r="C395" s="3"/>
      <c r="D395" s="3"/>
      <c r="E395" s="3"/>
      <c r="F395" s="3"/>
      <c r="G395" s="3"/>
      <c r="H395" s="3"/>
    </row>
    <row r="396">
      <c r="A396" s="1"/>
      <c r="C396" s="3"/>
      <c r="D396" s="3"/>
      <c r="E396" s="3"/>
      <c r="F396" s="3"/>
      <c r="G396" s="3"/>
      <c r="H396" s="3"/>
    </row>
    <row r="397">
      <c r="A397" s="1"/>
      <c r="C397" s="3"/>
      <c r="D397" s="3"/>
      <c r="E397" s="3"/>
      <c r="F397" s="3"/>
      <c r="G397" s="3"/>
      <c r="H397" s="3"/>
    </row>
    <row r="398">
      <c r="A398" s="1"/>
      <c r="C398" s="3"/>
      <c r="D398" s="3"/>
      <c r="E398" s="3"/>
      <c r="F398" s="3"/>
      <c r="G398" s="3"/>
      <c r="H398" s="3"/>
    </row>
    <row r="399">
      <c r="A399" s="1"/>
      <c r="C399" s="3"/>
      <c r="D399" s="3"/>
      <c r="E399" s="3"/>
      <c r="F399" s="3"/>
      <c r="G399" s="3"/>
      <c r="H399" s="3"/>
    </row>
    <row r="400">
      <c r="A400" s="1"/>
      <c r="C400" s="3"/>
      <c r="D400" s="3"/>
      <c r="E400" s="3"/>
      <c r="F400" s="3"/>
      <c r="G400" s="3"/>
      <c r="H400" s="3"/>
    </row>
    <row r="401">
      <c r="A401" s="1"/>
      <c r="C401" s="3"/>
      <c r="D401" s="3"/>
      <c r="E401" s="3"/>
      <c r="F401" s="3"/>
      <c r="G401" s="3"/>
      <c r="H401" s="3"/>
    </row>
    <row r="402">
      <c r="A402" s="1"/>
      <c r="C402" s="3"/>
      <c r="D402" s="3"/>
      <c r="E402" s="3"/>
      <c r="F402" s="3"/>
      <c r="G402" s="3"/>
      <c r="H402" s="3"/>
    </row>
    <row r="403">
      <c r="A403" s="1"/>
      <c r="C403" s="3"/>
      <c r="D403" s="3"/>
      <c r="E403" s="3"/>
      <c r="F403" s="3"/>
      <c r="G403" s="3"/>
      <c r="H403" s="3"/>
    </row>
    <row r="404">
      <c r="A404" s="1"/>
      <c r="C404" s="3"/>
      <c r="D404" s="3"/>
      <c r="E404" s="3"/>
      <c r="F404" s="3"/>
      <c r="G404" s="3"/>
      <c r="H404" s="3"/>
    </row>
    <row r="405">
      <c r="A405" s="1"/>
      <c r="C405" s="3"/>
      <c r="D405" s="3"/>
      <c r="E405" s="3"/>
      <c r="F405" s="3"/>
      <c r="G405" s="3"/>
      <c r="H405" s="3"/>
    </row>
    <row r="406">
      <c r="A406" s="1"/>
      <c r="C406" s="3"/>
      <c r="D406" s="3"/>
      <c r="E406" s="3"/>
      <c r="F406" s="3"/>
      <c r="G406" s="3"/>
      <c r="H406" s="3"/>
    </row>
    <row r="407">
      <c r="A407" s="1"/>
      <c r="C407" s="3"/>
      <c r="D407" s="3"/>
      <c r="E407" s="3"/>
      <c r="F407" s="3"/>
      <c r="G407" s="3"/>
      <c r="H407" s="3"/>
    </row>
    <row r="408">
      <c r="A408" s="1"/>
      <c r="C408" s="3"/>
      <c r="D408" s="3"/>
      <c r="E408" s="3"/>
      <c r="F408" s="3"/>
      <c r="G408" s="3"/>
      <c r="H408" s="3"/>
    </row>
    <row r="409">
      <c r="A409" s="1"/>
      <c r="C409" s="3"/>
      <c r="D409" s="3"/>
      <c r="E409" s="3"/>
      <c r="F409" s="3"/>
      <c r="G409" s="3"/>
      <c r="H409" s="3"/>
    </row>
    <row r="410">
      <c r="A410" s="1"/>
      <c r="C410" s="3"/>
      <c r="D410" s="3"/>
      <c r="E410" s="3"/>
      <c r="F410" s="3"/>
      <c r="G410" s="3"/>
      <c r="H410" s="3"/>
    </row>
    <row r="411">
      <c r="A411" s="1"/>
      <c r="C411" s="3"/>
      <c r="D411" s="3"/>
      <c r="E411" s="3"/>
      <c r="F411" s="3"/>
      <c r="G411" s="3"/>
      <c r="H411" s="3"/>
    </row>
    <row r="412">
      <c r="A412" s="1"/>
      <c r="C412" s="3"/>
      <c r="D412" s="3"/>
      <c r="E412" s="3"/>
      <c r="F412" s="3"/>
      <c r="G412" s="3"/>
      <c r="H412" s="3"/>
    </row>
    <row r="413">
      <c r="A413" s="1"/>
      <c r="C413" s="3"/>
      <c r="D413" s="3"/>
      <c r="E413" s="3"/>
      <c r="F413" s="3"/>
      <c r="G413" s="3"/>
      <c r="H413" s="3"/>
    </row>
    <row r="414">
      <c r="A414" s="1"/>
      <c r="C414" s="3"/>
      <c r="D414" s="3"/>
      <c r="E414" s="3"/>
      <c r="F414" s="3"/>
      <c r="G414" s="3"/>
      <c r="H414" s="3"/>
    </row>
    <row r="415">
      <c r="A415" s="1"/>
      <c r="C415" s="3"/>
      <c r="D415" s="3"/>
      <c r="E415" s="3"/>
      <c r="F415" s="3"/>
      <c r="G415" s="3"/>
      <c r="H415" s="3"/>
    </row>
    <row r="416">
      <c r="A416" s="1"/>
      <c r="C416" s="3"/>
      <c r="D416" s="3"/>
      <c r="E416" s="3"/>
      <c r="F416" s="3"/>
      <c r="G416" s="3"/>
      <c r="H416" s="3"/>
    </row>
    <row r="417">
      <c r="A417" s="1"/>
      <c r="C417" s="3"/>
      <c r="D417" s="3"/>
      <c r="E417" s="3"/>
      <c r="F417" s="3"/>
      <c r="G417" s="3"/>
      <c r="H417" s="3"/>
    </row>
    <row r="418">
      <c r="A418" s="1"/>
      <c r="C418" s="3"/>
      <c r="D418" s="3"/>
      <c r="E418" s="3"/>
      <c r="F418" s="3"/>
      <c r="G418" s="3"/>
      <c r="H418" s="3"/>
    </row>
    <row r="419">
      <c r="A419" s="1"/>
      <c r="C419" s="3"/>
      <c r="D419" s="3"/>
      <c r="E419" s="3"/>
      <c r="F419" s="3"/>
      <c r="G419" s="3"/>
      <c r="H419" s="3"/>
    </row>
    <row r="420">
      <c r="A420" s="1"/>
      <c r="C420" s="3"/>
      <c r="D420" s="3"/>
      <c r="E420" s="3"/>
      <c r="F420" s="3"/>
      <c r="G420" s="3"/>
      <c r="H420" s="3"/>
    </row>
    <row r="421">
      <c r="A421" s="1"/>
      <c r="C421" s="3"/>
      <c r="D421" s="3"/>
      <c r="E421" s="3"/>
      <c r="F421" s="3"/>
      <c r="G421" s="3"/>
      <c r="H421" s="3"/>
    </row>
    <row r="422">
      <c r="A422" s="1"/>
      <c r="C422" s="3"/>
      <c r="D422" s="3"/>
      <c r="E422" s="3"/>
      <c r="F422" s="3"/>
      <c r="G422" s="3"/>
      <c r="H422" s="3"/>
    </row>
    <row r="423">
      <c r="A423" s="1"/>
      <c r="C423" s="3"/>
      <c r="D423" s="3"/>
      <c r="E423" s="3"/>
      <c r="F423" s="3"/>
      <c r="G423" s="3"/>
      <c r="H423" s="3"/>
    </row>
    <row r="424">
      <c r="A424" s="1"/>
      <c r="C424" s="3"/>
      <c r="D424" s="3"/>
      <c r="E424" s="3"/>
      <c r="F424" s="3"/>
      <c r="G424" s="3"/>
      <c r="H424" s="3"/>
    </row>
    <row r="425">
      <c r="A425" s="1"/>
      <c r="C425" s="3"/>
      <c r="D425" s="3"/>
      <c r="E425" s="3"/>
      <c r="F425" s="3"/>
      <c r="G425" s="3"/>
      <c r="H425" s="3"/>
    </row>
    <row r="426">
      <c r="A426" s="1"/>
      <c r="C426" s="3"/>
      <c r="D426" s="3"/>
      <c r="E426" s="3"/>
      <c r="F426" s="3"/>
      <c r="G426" s="3"/>
      <c r="H426" s="3"/>
    </row>
    <row r="427">
      <c r="A427" s="1"/>
      <c r="C427" s="3"/>
      <c r="D427" s="3"/>
      <c r="E427" s="3"/>
      <c r="F427" s="3"/>
      <c r="G427" s="3"/>
      <c r="H427" s="3"/>
    </row>
    <row r="428">
      <c r="A428" s="1"/>
      <c r="C428" s="3"/>
      <c r="D428" s="3"/>
      <c r="E428" s="3"/>
      <c r="F428" s="3"/>
      <c r="G428" s="3"/>
      <c r="H428" s="3"/>
    </row>
    <row r="429">
      <c r="A429" s="1"/>
      <c r="C429" s="3"/>
      <c r="D429" s="3"/>
      <c r="E429" s="3"/>
      <c r="F429" s="3"/>
      <c r="G429" s="3"/>
      <c r="H429" s="3"/>
    </row>
    <row r="430">
      <c r="A430" s="1"/>
      <c r="C430" s="3"/>
      <c r="D430" s="3"/>
      <c r="E430" s="3"/>
      <c r="F430" s="3"/>
      <c r="G430" s="3"/>
      <c r="H430" s="3"/>
    </row>
    <row r="431">
      <c r="A431" s="1"/>
      <c r="C431" s="3"/>
      <c r="D431" s="3"/>
      <c r="E431" s="3"/>
      <c r="F431" s="3"/>
      <c r="G431" s="3"/>
      <c r="H431" s="3"/>
    </row>
    <row r="432">
      <c r="A432" s="1"/>
      <c r="C432" s="3"/>
      <c r="D432" s="3"/>
      <c r="E432" s="3"/>
      <c r="F432" s="3"/>
      <c r="G432" s="3"/>
      <c r="H432" s="3"/>
    </row>
    <row r="433">
      <c r="A433" s="1"/>
      <c r="C433" s="3"/>
      <c r="D433" s="3"/>
      <c r="E433" s="3"/>
      <c r="F433" s="3"/>
      <c r="G433" s="3"/>
      <c r="H433" s="3"/>
    </row>
    <row r="434">
      <c r="A434" s="1"/>
      <c r="C434" s="3"/>
      <c r="D434" s="3"/>
      <c r="E434" s="3"/>
      <c r="F434" s="3"/>
      <c r="G434" s="3"/>
      <c r="H434" s="3"/>
    </row>
    <row r="435">
      <c r="A435" s="1"/>
      <c r="C435" s="3"/>
      <c r="D435" s="3"/>
      <c r="E435" s="3"/>
      <c r="F435" s="3"/>
      <c r="G435" s="3"/>
      <c r="H435" s="3"/>
    </row>
    <row r="436">
      <c r="A436" s="1"/>
      <c r="C436" s="3"/>
      <c r="D436" s="3"/>
      <c r="E436" s="3"/>
      <c r="F436" s="3"/>
      <c r="G436" s="3"/>
      <c r="H436" s="3"/>
    </row>
    <row r="437">
      <c r="A437" s="1"/>
      <c r="C437" s="3"/>
      <c r="D437" s="3"/>
      <c r="E437" s="3"/>
      <c r="F437" s="3"/>
      <c r="G437" s="3"/>
      <c r="H437" s="3"/>
    </row>
    <row r="438">
      <c r="A438" s="1"/>
      <c r="C438" s="3"/>
      <c r="D438" s="3"/>
      <c r="E438" s="3"/>
      <c r="F438" s="3"/>
      <c r="G438" s="3"/>
      <c r="H438" s="3"/>
    </row>
    <row r="439">
      <c r="A439" s="1"/>
      <c r="C439" s="3"/>
      <c r="D439" s="3"/>
      <c r="E439" s="3"/>
      <c r="F439" s="3"/>
      <c r="G439" s="3"/>
      <c r="H439" s="3"/>
    </row>
    <row r="440">
      <c r="A440" s="1"/>
      <c r="C440" s="3"/>
      <c r="D440" s="3"/>
      <c r="E440" s="3"/>
      <c r="F440" s="3"/>
      <c r="G440" s="3"/>
      <c r="H440" s="3"/>
    </row>
    <row r="441">
      <c r="A441" s="1"/>
      <c r="C441" s="3"/>
      <c r="D441" s="3"/>
      <c r="E441" s="3"/>
      <c r="F441" s="3"/>
      <c r="G441" s="3"/>
      <c r="H441" s="3"/>
    </row>
    <row r="442">
      <c r="A442" s="1"/>
      <c r="C442" s="3"/>
      <c r="D442" s="3"/>
      <c r="E442" s="3"/>
      <c r="F442" s="3"/>
      <c r="G442" s="3"/>
      <c r="H442" s="3"/>
    </row>
    <row r="443">
      <c r="A443" s="1"/>
      <c r="C443" s="3"/>
      <c r="D443" s="3"/>
      <c r="E443" s="3"/>
      <c r="F443" s="3"/>
      <c r="G443" s="3"/>
      <c r="H443" s="3"/>
    </row>
    <row r="444">
      <c r="A444" s="1"/>
      <c r="C444" s="3"/>
      <c r="D444" s="3"/>
      <c r="E444" s="3"/>
      <c r="F444" s="3"/>
      <c r="G444" s="3"/>
      <c r="H444" s="3"/>
    </row>
    <row r="445">
      <c r="A445" s="1"/>
      <c r="C445" s="3"/>
      <c r="D445" s="3"/>
      <c r="E445" s="3"/>
      <c r="F445" s="3"/>
      <c r="G445" s="3"/>
      <c r="H445" s="3"/>
    </row>
    <row r="446">
      <c r="A446" s="1"/>
      <c r="C446" s="3"/>
      <c r="D446" s="3"/>
      <c r="E446" s="3"/>
      <c r="F446" s="3"/>
      <c r="G446" s="3"/>
      <c r="H446" s="3"/>
    </row>
    <row r="447">
      <c r="A447" s="1"/>
      <c r="C447" s="3"/>
      <c r="D447" s="3"/>
      <c r="E447" s="3"/>
      <c r="F447" s="3"/>
      <c r="G447" s="3"/>
      <c r="H447" s="3"/>
    </row>
    <row r="448">
      <c r="A448" s="1"/>
      <c r="C448" s="3"/>
      <c r="D448" s="3"/>
      <c r="E448" s="3"/>
      <c r="F448" s="3"/>
      <c r="G448" s="3"/>
      <c r="H448" s="3"/>
    </row>
    <row r="449">
      <c r="A449" s="1"/>
      <c r="C449" s="3"/>
      <c r="D449" s="3"/>
      <c r="E449" s="3"/>
      <c r="F449" s="3"/>
      <c r="G449" s="3"/>
      <c r="H449" s="3"/>
    </row>
    <row r="450">
      <c r="A450" s="1"/>
      <c r="C450" s="3"/>
      <c r="D450" s="3"/>
      <c r="E450" s="3"/>
      <c r="F450" s="3"/>
      <c r="G450" s="3"/>
      <c r="H450" s="3"/>
    </row>
    <row r="451">
      <c r="A451" s="1"/>
      <c r="C451" s="3"/>
      <c r="D451" s="3"/>
      <c r="E451" s="3"/>
      <c r="F451" s="3"/>
      <c r="G451" s="3"/>
      <c r="H451" s="3"/>
    </row>
    <row r="452">
      <c r="A452" s="1"/>
      <c r="C452" s="3"/>
      <c r="D452" s="3"/>
      <c r="E452" s="3"/>
      <c r="F452" s="3"/>
      <c r="G452" s="3"/>
      <c r="H452" s="3"/>
    </row>
    <row r="453">
      <c r="A453" s="1"/>
      <c r="C453" s="3"/>
      <c r="D453" s="3"/>
      <c r="E453" s="3"/>
      <c r="F453" s="3"/>
      <c r="G453" s="3"/>
      <c r="H453" s="3"/>
    </row>
    <row r="454">
      <c r="A454" s="1"/>
      <c r="C454" s="3"/>
      <c r="D454" s="3"/>
      <c r="E454" s="3"/>
      <c r="F454" s="3"/>
      <c r="G454" s="3"/>
      <c r="H454" s="3"/>
    </row>
    <row r="455">
      <c r="A455" s="1"/>
      <c r="C455" s="3"/>
      <c r="D455" s="3"/>
      <c r="E455" s="3"/>
      <c r="F455" s="3"/>
      <c r="G455" s="3"/>
      <c r="H455" s="3"/>
    </row>
    <row r="456">
      <c r="A456" s="1"/>
      <c r="C456" s="3"/>
      <c r="D456" s="3"/>
      <c r="E456" s="3"/>
      <c r="F456" s="3"/>
      <c r="G456" s="3"/>
      <c r="H456" s="3"/>
    </row>
    <row r="457">
      <c r="A457" s="1"/>
      <c r="C457" s="3"/>
      <c r="D457" s="3"/>
      <c r="E457" s="3"/>
      <c r="F457" s="3"/>
      <c r="G457" s="3"/>
      <c r="H457" s="3"/>
    </row>
    <row r="458">
      <c r="A458" s="1"/>
      <c r="C458" s="3"/>
      <c r="D458" s="3"/>
      <c r="E458" s="3"/>
      <c r="F458" s="3"/>
      <c r="G458" s="3"/>
      <c r="H458" s="3"/>
    </row>
    <row r="459">
      <c r="A459" s="1"/>
      <c r="C459" s="3"/>
      <c r="D459" s="3"/>
      <c r="E459" s="3"/>
      <c r="F459" s="3"/>
      <c r="G459" s="3"/>
      <c r="H459" s="3"/>
    </row>
    <row r="460">
      <c r="A460" s="1"/>
      <c r="C460" s="3"/>
      <c r="D460" s="3"/>
      <c r="E460" s="3"/>
      <c r="F460" s="3"/>
      <c r="G460" s="3"/>
      <c r="H460" s="3"/>
    </row>
    <row r="461">
      <c r="A461" s="1"/>
      <c r="C461" s="3"/>
      <c r="D461" s="3"/>
      <c r="E461" s="3"/>
      <c r="F461" s="3"/>
      <c r="G461" s="3"/>
      <c r="H461" s="3"/>
    </row>
    <row r="462">
      <c r="A462" s="1"/>
      <c r="C462" s="3"/>
      <c r="D462" s="3"/>
      <c r="E462" s="3"/>
      <c r="F462" s="3"/>
      <c r="G462" s="3"/>
      <c r="H462" s="3"/>
    </row>
    <row r="463">
      <c r="A463" s="1"/>
      <c r="C463" s="3"/>
      <c r="D463" s="3"/>
      <c r="E463" s="3"/>
      <c r="F463" s="3"/>
      <c r="G463" s="3"/>
      <c r="H463" s="3"/>
    </row>
    <row r="464">
      <c r="A464" s="1"/>
      <c r="C464" s="3"/>
      <c r="D464" s="3"/>
      <c r="E464" s="3"/>
      <c r="F464" s="3"/>
      <c r="G464" s="3"/>
      <c r="H464" s="3"/>
    </row>
    <row r="465">
      <c r="A465" s="1"/>
      <c r="C465" s="3"/>
      <c r="D465" s="3"/>
      <c r="E465" s="3"/>
      <c r="F465" s="3"/>
      <c r="G465" s="3"/>
      <c r="H465" s="3"/>
    </row>
    <row r="466">
      <c r="A466" s="1"/>
      <c r="C466" s="3"/>
      <c r="D466" s="3"/>
      <c r="E466" s="3"/>
      <c r="F466" s="3"/>
      <c r="G466" s="3"/>
      <c r="H466" s="3"/>
    </row>
    <row r="467">
      <c r="A467" s="1"/>
      <c r="C467" s="3"/>
      <c r="D467" s="3"/>
      <c r="E467" s="3"/>
      <c r="F467" s="3"/>
      <c r="G467" s="3"/>
      <c r="H467" s="3"/>
    </row>
    <row r="468">
      <c r="A468" s="1"/>
      <c r="C468" s="3"/>
      <c r="D468" s="3"/>
      <c r="E468" s="3"/>
      <c r="F468" s="3"/>
      <c r="G468" s="3"/>
      <c r="H468" s="3"/>
    </row>
    <row r="469">
      <c r="A469" s="1"/>
      <c r="C469" s="3"/>
      <c r="D469" s="3"/>
      <c r="E469" s="3"/>
      <c r="F469" s="3"/>
      <c r="G469" s="3"/>
      <c r="H469" s="3"/>
    </row>
    <row r="470">
      <c r="A470" s="1"/>
      <c r="C470" s="3"/>
      <c r="D470" s="3"/>
      <c r="E470" s="3"/>
      <c r="F470" s="3"/>
      <c r="G470" s="3"/>
      <c r="H470" s="3"/>
    </row>
    <row r="471">
      <c r="A471" s="1"/>
      <c r="C471" s="3"/>
      <c r="D471" s="3"/>
      <c r="E471" s="3"/>
      <c r="F471" s="3"/>
      <c r="G471" s="3"/>
      <c r="H471" s="3"/>
    </row>
    <row r="472">
      <c r="A472" s="1"/>
      <c r="C472" s="3"/>
      <c r="D472" s="3"/>
      <c r="E472" s="3"/>
      <c r="F472" s="3"/>
      <c r="G472" s="3"/>
      <c r="H472" s="3"/>
    </row>
    <row r="473">
      <c r="A473" s="1"/>
      <c r="C473" s="3"/>
      <c r="D473" s="3"/>
      <c r="E473" s="3"/>
      <c r="F473" s="3"/>
      <c r="G473" s="3"/>
      <c r="H473" s="3"/>
    </row>
    <row r="474">
      <c r="A474" s="1"/>
      <c r="C474" s="3"/>
      <c r="D474" s="3"/>
      <c r="E474" s="3"/>
      <c r="F474" s="3"/>
      <c r="G474" s="3"/>
      <c r="H474" s="3"/>
    </row>
    <row r="475">
      <c r="A475" s="1"/>
      <c r="C475" s="3"/>
      <c r="D475" s="3"/>
      <c r="E475" s="3"/>
      <c r="F475" s="3"/>
      <c r="G475" s="3"/>
      <c r="H475" s="3"/>
    </row>
    <row r="476">
      <c r="A476" s="1"/>
      <c r="C476" s="3"/>
      <c r="D476" s="3"/>
      <c r="E476" s="3"/>
      <c r="F476" s="3"/>
      <c r="G476" s="3"/>
      <c r="H476" s="3"/>
    </row>
    <row r="477">
      <c r="A477" s="1"/>
      <c r="C477" s="3"/>
      <c r="D477" s="3"/>
      <c r="E477" s="3"/>
      <c r="F477" s="3"/>
      <c r="G477" s="3"/>
      <c r="H477" s="3"/>
    </row>
    <row r="478">
      <c r="A478" s="1"/>
      <c r="C478" s="3"/>
      <c r="D478" s="3"/>
      <c r="E478" s="3"/>
      <c r="F478" s="3"/>
      <c r="G478" s="3"/>
      <c r="H478" s="3"/>
    </row>
    <row r="479">
      <c r="A479" s="1"/>
      <c r="C479" s="3"/>
      <c r="D479" s="3"/>
      <c r="E479" s="3"/>
      <c r="F479" s="3"/>
      <c r="G479" s="3"/>
      <c r="H479" s="3"/>
    </row>
    <row r="480">
      <c r="A480" s="1"/>
      <c r="C480" s="3"/>
      <c r="D480" s="3"/>
      <c r="E480" s="3"/>
      <c r="F480" s="3"/>
      <c r="G480" s="3"/>
      <c r="H480" s="3"/>
    </row>
    <row r="481">
      <c r="A481" s="1"/>
      <c r="C481" s="3"/>
      <c r="D481" s="3"/>
      <c r="E481" s="3"/>
      <c r="F481" s="3"/>
      <c r="G481" s="3"/>
      <c r="H481" s="3"/>
    </row>
    <row r="482">
      <c r="A482" s="1"/>
      <c r="C482" s="3"/>
      <c r="D482" s="3"/>
      <c r="E482" s="3"/>
      <c r="F482" s="3"/>
      <c r="G482" s="3"/>
      <c r="H482" s="3"/>
    </row>
    <row r="483">
      <c r="A483" s="1"/>
      <c r="C483" s="3"/>
      <c r="D483" s="3"/>
      <c r="E483" s="3"/>
      <c r="F483" s="3"/>
      <c r="G483" s="3"/>
      <c r="H483" s="3"/>
    </row>
    <row r="484">
      <c r="A484" s="1"/>
      <c r="C484" s="3"/>
      <c r="D484" s="3"/>
      <c r="E484" s="3"/>
      <c r="F484" s="3"/>
      <c r="G484" s="3"/>
      <c r="H484" s="3"/>
    </row>
    <row r="485">
      <c r="A485" s="1"/>
      <c r="C485" s="3"/>
      <c r="D485" s="3"/>
      <c r="E485" s="3"/>
      <c r="F485" s="3"/>
      <c r="G485" s="3"/>
      <c r="H485" s="3"/>
    </row>
    <row r="486">
      <c r="A486" s="1"/>
      <c r="C486" s="3"/>
      <c r="D486" s="3"/>
      <c r="E486" s="3"/>
      <c r="F486" s="3"/>
      <c r="G486" s="3"/>
      <c r="H486" s="3"/>
    </row>
    <row r="487">
      <c r="A487" s="1"/>
      <c r="C487" s="3"/>
      <c r="D487" s="3"/>
      <c r="E487" s="3"/>
      <c r="F487" s="3"/>
      <c r="G487" s="3"/>
      <c r="H487" s="3"/>
    </row>
    <row r="488">
      <c r="A488" s="1"/>
      <c r="C488" s="3"/>
      <c r="D488" s="3"/>
      <c r="E488" s="3"/>
      <c r="F488" s="3"/>
      <c r="G488" s="3"/>
      <c r="H488" s="3"/>
    </row>
    <row r="489">
      <c r="A489" s="1"/>
      <c r="C489" s="3"/>
      <c r="D489" s="3"/>
      <c r="E489" s="3"/>
      <c r="F489" s="3"/>
      <c r="G489" s="3"/>
      <c r="H489" s="3"/>
    </row>
    <row r="490">
      <c r="A490" s="1"/>
      <c r="C490" s="3"/>
      <c r="D490" s="3"/>
      <c r="E490" s="3"/>
      <c r="F490" s="3"/>
      <c r="G490" s="3"/>
      <c r="H490" s="3"/>
    </row>
    <row r="491">
      <c r="A491" s="1"/>
      <c r="C491" s="3"/>
      <c r="D491" s="3"/>
      <c r="E491" s="3"/>
      <c r="F491" s="3"/>
      <c r="G491" s="3"/>
      <c r="H491" s="3"/>
    </row>
    <row r="492">
      <c r="A492" s="1"/>
      <c r="C492" s="3"/>
      <c r="D492" s="3"/>
      <c r="E492" s="3"/>
      <c r="F492" s="3"/>
      <c r="G492" s="3"/>
      <c r="H492" s="3"/>
    </row>
    <row r="493">
      <c r="A493" s="1"/>
      <c r="C493" s="3"/>
      <c r="D493" s="3"/>
      <c r="E493" s="3"/>
      <c r="F493" s="3"/>
      <c r="G493" s="3"/>
      <c r="H493" s="3"/>
    </row>
    <row r="494">
      <c r="A494" s="1"/>
      <c r="C494" s="3"/>
      <c r="D494" s="3"/>
      <c r="E494" s="3"/>
      <c r="F494" s="3"/>
      <c r="G494" s="3"/>
      <c r="H494" s="3"/>
    </row>
    <row r="495">
      <c r="A495" s="1"/>
      <c r="C495" s="3"/>
      <c r="D495" s="3"/>
      <c r="E495" s="3"/>
      <c r="F495" s="3"/>
      <c r="G495" s="3"/>
      <c r="H495" s="3"/>
    </row>
    <row r="496">
      <c r="A496" s="1"/>
      <c r="C496" s="3"/>
      <c r="D496" s="3"/>
      <c r="E496" s="3"/>
      <c r="F496" s="3"/>
      <c r="G496" s="3"/>
      <c r="H496" s="3"/>
    </row>
    <row r="497">
      <c r="A497" s="1"/>
      <c r="C497" s="3"/>
      <c r="D497" s="3"/>
      <c r="E497" s="3"/>
      <c r="F497" s="3"/>
      <c r="G497" s="3"/>
      <c r="H497" s="3"/>
    </row>
    <row r="498">
      <c r="A498" s="1"/>
      <c r="C498" s="3"/>
      <c r="D498" s="3"/>
      <c r="E498" s="3"/>
      <c r="F498" s="3"/>
      <c r="G498" s="3"/>
      <c r="H498" s="3"/>
    </row>
    <row r="499">
      <c r="A499" s="1"/>
      <c r="C499" s="3"/>
      <c r="D499" s="3"/>
      <c r="E499" s="3"/>
      <c r="F499" s="3"/>
      <c r="G499" s="3"/>
      <c r="H499" s="3"/>
    </row>
    <row r="500">
      <c r="A500" s="1"/>
      <c r="C500" s="3"/>
      <c r="D500" s="3"/>
      <c r="E500" s="3"/>
      <c r="F500" s="3"/>
      <c r="G500" s="3"/>
      <c r="H500" s="3"/>
    </row>
    <row r="501">
      <c r="A501" s="1"/>
      <c r="C501" s="3"/>
      <c r="D501" s="3"/>
      <c r="E501" s="3"/>
      <c r="F501" s="3"/>
      <c r="G501" s="3"/>
      <c r="H501" s="3"/>
    </row>
    <row r="502">
      <c r="A502" s="1"/>
      <c r="C502" s="3"/>
      <c r="D502" s="3"/>
      <c r="E502" s="3"/>
      <c r="F502" s="3"/>
      <c r="G502" s="3"/>
      <c r="H502" s="3"/>
    </row>
    <row r="503">
      <c r="A503" s="1"/>
      <c r="C503" s="3"/>
      <c r="D503" s="3"/>
      <c r="E503" s="3"/>
      <c r="F503" s="3"/>
      <c r="G503" s="3"/>
      <c r="H503" s="3"/>
    </row>
    <row r="504">
      <c r="A504" s="1"/>
      <c r="C504" s="3"/>
      <c r="D504" s="3"/>
      <c r="E504" s="3"/>
      <c r="F504" s="3"/>
      <c r="G504" s="3"/>
      <c r="H504" s="3"/>
    </row>
    <row r="505">
      <c r="A505" s="1"/>
      <c r="C505" s="3"/>
      <c r="D505" s="3"/>
      <c r="E505" s="3"/>
      <c r="F505" s="3"/>
      <c r="G505" s="3"/>
      <c r="H505" s="3"/>
    </row>
    <row r="506">
      <c r="A506" s="1"/>
      <c r="C506" s="3"/>
      <c r="D506" s="3"/>
      <c r="E506" s="3"/>
      <c r="F506" s="3"/>
      <c r="G506" s="3"/>
      <c r="H506" s="3"/>
    </row>
    <row r="507">
      <c r="A507" s="1"/>
      <c r="C507" s="3"/>
      <c r="D507" s="3"/>
      <c r="E507" s="3"/>
      <c r="F507" s="3"/>
      <c r="G507" s="3"/>
      <c r="H507" s="3"/>
    </row>
    <row r="508">
      <c r="A508" s="1"/>
      <c r="C508" s="3"/>
      <c r="D508" s="3"/>
      <c r="E508" s="3"/>
      <c r="F508" s="3"/>
      <c r="G508" s="3"/>
      <c r="H508" s="3"/>
    </row>
    <row r="509">
      <c r="A509" s="1"/>
      <c r="C509" s="3"/>
      <c r="D509" s="3"/>
      <c r="E509" s="3"/>
      <c r="F509" s="3"/>
      <c r="G509" s="3"/>
      <c r="H509" s="3"/>
    </row>
    <row r="510">
      <c r="A510" s="1"/>
      <c r="C510" s="3"/>
      <c r="D510" s="3"/>
      <c r="E510" s="3"/>
      <c r="F510" s="3"/>
      <c r="G510" s="3"/>
      <c r="H510" s="3"/>
    </row>
    <row r="511">
      <c r="A511" s="1"/>
      <c r="C511" s="3"/>
      <c r="D511" s="3"/>
      <c r="E511" s="3"/>
      <c r="F511" s="3"/>
      <c r="G511" s="3"/>
      <c r="H511" s="3"/>
    </row>
    <row r="512">
      <c r="A512" s="1"/>
      <c r="C512" s="3"/>
      <c r="D512" s="3"/>
      <c r="E512" s="3"/>
      <c r="F512" s="3"/>
      <c r="G512" s="3"/>
      <c r="H512" s="3"/>
    </row>
    <row r="513">
      <c r="A513" s="1"/>
      <c r="C513" s="3"/>
      <c r="D513" s="3"/>
      <c r="E513" s="3"/>
      <c r="F513" s="3"/>
      <c r="G513" s="3"/>
      <c r="H513" s="3"/>
    </row>
    <row r="514">
      <c r="A514" s="1"/>
      <c r="C514" s="3"/>
      <c r="D514" s="3"/>
      <c r="E514" s="3"/>
      <c r="F514" s="3"/>
      <c r="G514" s="3"/>
      <c r="H514" s="3"/>
    </row>
    <row r="515">
      <c r="A515" s="1"/>
      <c r="C515" s="3"/>
      <c r="D515" s="3"/>
      <c r="E515" s="3"/>
      <c r="F515" s="3"/>
      <c r="G515" s="3"/>
      <c r="H515" s="3"/>
    </row>
    <row r="516">
      <c r="A516" s="1"/>
      <c r="C516" s="3"/>
      <c r="D516" s="3"/>
      <c r="E516" s="3"/>
      <c r="F516" s="3"/>
      <c r="G516" s="3"/>
      <c r="H516" s="3"/>
    </row>
    <row r="517">
      <c r="A517" s="1"/>
      <c r="C517" s="3"/>
      <c r="D517" s="3"/>
      <c r="E517" s="3"/>
      <c r="F517" s="3"/>
      <c r="G517" s="3"/>
      <c r="H517" s="3"/>
    </row>
    <row r="518">
      <c r="A518" s="1"/>
      <c r="C518" s="3"/>
      <c r="D518" s="3"/>
      <c r="E518" s="3"/>
      <c r="F518" s="3"/>
      <c r="G518" s="3"/>
      <c r="H518" s="3"/>
    </row>
    <row r="519">
      <c r="A519" s="1"/>
      <c r="C519" s="3"/>
      <c r="D519" s="3"/>
      <c r="E519" s="3"/>
      <c r="F519" s="3"/>
      <c r="G519" s="3"/>
      <c r="H519" s="3"/>
    </row>
    <row r="520">
      <c r="A520" s="1"/>
      <c r="C520" s="3"/>
      <c r="D520" s="3"/>
      <c r="E520" s="3"/>
      <c r="F520" s="3"/>
      <c r="G520" s="3"/>
      <c r="H520" s="3"/>
    </row>
    <row r="521">
      <c r="A521" s="1"/>
      <c r="C521" s="3"/>
      <c r="D521" s="3"/>
      <c r="E521" s="3"/>
      <c r="F521" s="3"/>
      <c r="G521" s="3"/>
      <c r="H521" s="3"/>
    </row>
    <row r="522">
      <c r="A522" s="1"/>
      <c r="C522" s="3"/>
      <c r="D522" s="3"/>
      <c r="E522" s="3"/>
      <c r="F522" s="3"/>
      <c r="G522" s="3"/>
      <c r="H522" s="3"/>
    </row>
    <row r="523">
      <c r="A523" s="1"/>
      <c r="C523" s="3"/>
      <c r="D523" s="3"/>
      <c r="E523" s="3"/>
      <c r="F523" s="3"/>
      <c r="G523" s="3"/>
      <c r="H523" s="3"/>
    </row>
    <row r="524">
      <c r="A524" s="1"/>
      <c r="C524" s="3"/>
      <c r="D524" s="3"/>
      <c r="E524" s="3"/>
      <c r="F524" s="3"/>
      <c r="G524" s="3"/>
      <c r="H524" s="3"/>
    </row>
    <row r="525">
      <c r="A525" s="1"/>
      <c r="C525" s="3"/>
      <c r="D525" s="3"/>
      <c r="E525" s="3"/>
      <c r="F525" s="3"/>
      <c r="G525" s="3"/>
      <c r="H525" s="3"/>
    </row>
    <row r="526">
      <c r="A526" s="1"/>
      <c r="C526" s="3"/>
      <c r="D526" s="3"/>
      <c r="E526" s="3"/>
      <c r="F526" s="3"/>
      <c r="G526" s="3"/>
      <c r="H526" s="3"/>
    </row>
    <row r="527">
      <c r="A527" s="1"/>
      <c r="C527" s="3"/>
      <c r="D527" s="3"/>
      <c r="E527" s="3"/>
      <c r="F527" s="3"/>
      <c r="G527" s="3"/>
      <c r="H527" s="3"/>
    </row>
    <row r="528">
      <c r="A528" s="1"/>
      <c r="C528" s="3"/>
      <c r="D528" s="3"/>
      <c r="E528" s="3"/>
      <c r="F528" s="3"/>
      <c r="G528" s="3"/>
      <c r="H528" s="3"/>
    </row>
    <row r="529">
      <c r="A529" s="1"/>
      <c r="C529" s="3"/>
      <c r="D529" s="3"/>
      <c r="E529" s="3"/>
      <c r="F529" s="3"/>
      <c r="G529" s="3"/>
      <c r="H529" s="3"/>
    </row>
    <row r="530">
      <c r="A530" s="1"/>
      <c r="C530" s="3"/>
      <c r="D530" s="3"/>
      <c r="E530" s="3"/>
      <c r="F530" s="3"/>
      <c r="G530" s="3"/>
      <c r="H530" s="3"/>
    </row>
    <row r="531">
      <c r="A531" s="1"/>
      <c r="C531" s="3"/>
      <c r="D531" s="3"/>
      <c r="E531" s="3"/>
      <c r="F531" s="3"/>
      <c r="G531" s="3"/>
      <c r="H531" s="3"/>
    </row>
    <row r="532">
      <c r="A532" s="1"/>
      <c r="C532" s="3"/>
      <c r="D532" s="3"/>
      <c r="E532" s="3"/>
      <c r="F532" s="3"/>
      <c r="G532" s="3"/>
      <c r="H532" s="3"/>
    </row>
    <row r="533">
      <c r="A533" s="1"/>
      <c r="C533" s="3"/>
      <c r="D533" s="3"/>
      <c r="E533" s="3"/>
      <c r="F533" s="3"/>
      <c r="G533" s="3"/>
      <c r="H533" s="3"/>
    </row>
    <row r="534">
      <c r="A534" s="1"/>
      <c r="C534" s="3"/>
      <c r="D534" s="3"/>
      <c r="E534" s="3"/>
      <c r="F534" s="3"/>
      <c r="G534" s="3"/>
      <c r="H534" s="3"/>
    </row>
    <row r="535">
      <c r="A535" s="1"/>
      <c r="C535" s="3"/>
      <c r="D535" s="3"/>
      <c r="E535" s="3"/>
      <c r="F535" s="3"/>
      <c r="G535" s="3"/>
      <c r="H535" s="3"/>
    </row>
    <row r="536">
      <c r="A536" s="1"/>
      <c r="C536" s="3"/>
      <c r="D536" s="3"/>
      <c r="E536" s="3"/>
      <c r="F536" s="3"/>
      <c r="G536" s="3"/>
      <c r="H536" s="3"/>
    </row>
    <row r="537">
      <c r="A537" s="1"/>
      <c r="C537" s="3"/>
      <c r="D537" s="3"/>
      <c r="E537" s="3"/>
      <c r="F537" s="3"/>
      <c r="G537" s="3"/>
      <c r="H537" s="3"/>
    </row>
    <row r="538">
      <c r="A538" s="1"/>
      <c r="C538" s="3"/>
      <c r="D538" s="3"/>
      <c r="E538" s="3"/>
      <c r="F538" s="3"/>
      <c r="G538" s="3"/>
      <c r="H538" s="3"/>
    </row>
    <row r="539">
      <c r="A539" s="1"/>
      <c r="C539" s="3"/>
      <c r="D539" s="3"/>
      <c r="E539" s="3"/>
      <c r="F539" s="3"/>
      <c r="G539" s="3"/>
      <c r="H539" s="3"/>
    </row>
    <row r="540">
      <c r="A540" s="1"/>
      <c r="C540" s="3"/>
      <c r="D540" s="3"/>
      <c r="E540" s="3"/>
      <c r="F540" s="3"/>
      <c r="G540" s="3"/>
      <c r="H540" s="3"/>
    </row>
    <row r="541">
      <c r="A541" s="1"/>
      <c r="C541" s="3"/>
      <c r="D541" s="3"/>
      <c r="E541" s="3"/>
      <c r="F541" s="3"/>
      <c r="G541" s="3"/>
      <c r="H541" s="3"/>
    </row>
    <row r="542">
      <c r="A542" s="1"/>
      <c r="C542" s="3"/>
      <c r="D542" s="3"/>
      <c r="E542" s="3"/>
      <c r="F542" s="3"/>
      <c r="G542" s="3"/>
      <c r="H542" s="3"/>
    </row>
    <row r="543">
      <c r="A543" s="1"/>
      <c r="C543" s="3"/>
      <c r="D543" s="3"/>
      <c r="E543" s="3"/>
      <c r="F543" s="3"/>
      <c r="G543" s="3"/>
      <c r="H543" s="3"/>
    </row>
    <row r="544">
      <c r="A544" s="1"/>
      <c r="C544" s="3"/>
      <c r="D544" s="3"/>
      <c r="E544" s="3"/>
      <c r="F544" s="3"/>
      <c r="G544" s="3"/>
      <c r="H544" s="3"/>
    </row>
    <row r="545">
      <c r="A545" s="1"/>
      <c r="C545" s="3"/>
      <c r="D545" s="3"/>
      <c r="E545" s="3"/>
      <c r="F545" s="3"/>
      <c r="G545" s="3"/>
      <c r="H545" s="3"/>
    </row>
    <row r="546">
      <c r="A546" s="1"/>
      <c r="C546" s="3"/>
      <c r="D546" s="3"/>
      <c r="E546" s="3"/>
      <c r="F546" s="3"/>
      <c r="G546" s="3"/>
      <c r="H546" s="3"/>
    </row>
    <row r="547">
      <c r="A547" s="1"/>
      <c r="C547" s="3"/>
      <c r="D547" s="3"/>
      <c r="E547" s="3"/>
      <c r="F547" s="3"/>
      <c r="G547" s="3"/>
      <c r="H547" s="3"/>
    </row>
    <row r="548">
      <c r="A548" s="1"/>
      <c r="C548" s="3"/>
      <c r="D548" s="3"/>
      <c r="E548" s="3"/>
      <c r="F548" s="3"/>
      <c r="G548" s="3"/>
      <c r="H548" s="3"/>
    </row>
    <row r="549">
      <c r="A549" s="1"/>
      <c r="C549" s="3"/>
      <c r="D549" s="3"/>
      <c r="E549" s="3"/>
      <c r="F549" s="3"/>
      <c r="G549" s="3"/>
      <c r="H549" s="3"/>
    </row>
    <row r="550">
      <c r="A550" s="1"/>
      <c r="C550" s="3"/>
      <c r="D550" s="3"/>
      <c r="E550" s="3"/>
      <c r="F550" s="3"/>
      <c r="G550" s="3"/>
      <c r="H550" s="3"/>
    </row>
    <row r="551">
      <c r="A551" s="1"/>
      <c r="C551" s="3"/>
      <c r="D551" s="3"/>
      <c r="E551" s="3"/>
      <c r="F551" s="3"/>
      <c r="G551" s="3"/>
      <c r="H551" s="3"/>
    </row>
    <row r="552">
      <c r="A552" s="1"/>
      <c r="C552" s="3"/>
      <c r="D552" s="3"/>
      <c r="E552" s="3"/>
      <c r="F552" s="3"/>
      <c r="G552" s="3"/>
      <c r="H552" s="3"/>
    </row>
    <row r="553">
      <c r="A553" s="1"/>
      <c r="C553" s="3"/>
      <c r="D553" s="3"/>
      <c r="E553" s="3"/>
      <c r="F553" s="3"/>
      <c r="G553" s="3"/>
      <c r="H553" s="3"/>
    </row>
    <row r="554">
      <c r="A554" s="1"/>
      <c r="C554" s="3"/>
      <c r="D554" s="3"/>
      <c r="E554" s="3"/>
      <c r="F554" s="3"/>
      <c r="G554" s="3"/>
      <c r="H554" s="3"/>
    </row>
    <row r="555">
      <c r="A555" s="1"/>
      <c r="C555" s="3"/>
      <c r="D555" s="3"/>
      <c r="E555" s="3"/>
      <c r="F555" s="3"/>
      <c r="G555" s="3"/>
      <c r="H555" s="3"/>
    </row>
    <row r="556">
      <c r="A556" s="1"/>
      <c r="C556" s="3"/>
      <c r="D556" s="3"/>
      <c r="E556" s="3"/>
      <c r="F556" s="3"/>
      <c r="G556" s="3"/>
      <c r="H556" s="3"/>
    </row>
    <row r="557">
      <c r="A557" s="1"/>
      <c r="C557" s="3"/>
      <c r="D557" s="3"/>
      <c r="E557" s="3"/>
      <c r="F557" s="3"/>
      <c r="G557" s="3"/>
      <c r="H557" s="3"/>
    </row>
    <row r="558">
      <c r="A558" s="1"/>
      <c r="C558" s="3"/>
      <c r="D558" s="3"/>
      <c r="E558" s="3"/>
      <c r="F558" s="3"/>
      <c r="G558" s="3"/>
      <c r="H558" s="3"/>
    </row>
    <row r="559">
      <c r="A559" s="1"/>
      <c r="C559" s="3"/>
      <c r="D559" s="3"/>
      <c r="E559" s="3"/>
      <c r="F559" s="3"/>
      <c r="G559" s="3"/>
      <c r="H559" s="3"/>
    </row>
    <row r="560">
      <c r="A560" s="1"/>
      <c r="C560" s="3"/>
      <c r="D560" s="3"/>
      <c r="E560" s="3"/>
      <c r="F560" s="3"/>
      <c r="G560" s="3"/>
      <c r="H560" s="3"/>
    </row>
    <row r="561">
      <c r="A561" s="1"/>
      <c r="C561" s="3"/>
      <c r="D561" s="3"/>
      <c r="E561" s="3"/>
      <c r="F561" s="3"/>
      <c r="G561" s="3"/>
      <c r="H561" s="3"/>
    </row>
    <row r="562">
      <c r="A562" s="1"/>
      <c r="C562" s="3"/>
      <c r="D562" s="3"/>
      <c r="E562" s="3"/>
      <c r="F562" s="3"/>
      <c r="G562" s="3"/>
      <c r="H562" s="3"/>
    </row>
    <row r="563">
      <c r="A563" s="1"/>
      <c r="C563" s="3"/>
      <c r="D563" s="3"/>
      <c r="E563" s="3"/>
      <c r="F563" s="3"/>
      <c r="G563" s="3"/>
      <c r="H563" s="3"/>
    </row>
    <row r="564">
      <c r="A564" s="1"/>
      <c r="C564" s="3"/>
      <c r="D564" s="3"/>
      <c r="E564" s="3"/>
      <c r="F564" s="3"/>
      <c r="G564" s="3"/>
      <c r="H564" s="3"/>
    </row>
    <row r="565">
      <c r="A565" s="1"/>
      <c r="C565" s="3"/>
      <c r="D565" s="3"/>
      <c r="E565" s="3"/>
      <c r="F565" s="3"/>
      <c r="G565" s="3"/>
      <c r="H565" s="3"/>
    </row>
    <row r="566">
      <c r="A566" s="1"/>
      <c r="C566" s="3"/>
      <c r="D566" s="3"/>
      <c r="E566" s="3"/>
      <c r="F566" s="3"/>
      <c r="G566" s="3"/>
      <c r="H566" s="3"/>
    </row>
    <row r="567">
      <c r="A567" s="1"/>
      <c r="C567" s="3"/>
      <c r="D567" s="3"/>
      <c r="E567" s="3"/>
      <c r="F567" s="3"/>
      <c r="G567" s="3"/>
      <c r="H567" s="3"/>
    </row>
    <row r="568">
      <c r="A568" s="1"/>
      <c r="C568" s="3"/>
      <c r="D568" s="3"/>
      <c r="E568" s="3"/>
      <c r="F568" s="3"/>
      <c r="G568" s="3"/>
      <c r="H568" s="3"/>
    </row>
    <row r="569">
      <c r="A569" s="1"/>
      <c r="C569" s="3"/>
      <c r="D569" s="3"/>
      <c r="E569" s="3"/>
      <c r="F569" s="3"/>
      <c r="G569" s="3"/>
      <c r="H569" s="3"/>
    </row>
    <row r="570">
      <c r="A570" s="1"/>
      <c r="C570" s="3"/>
      <c r="D570" s="3"/>
      <c r="E570" s="3"/>
      <c r="F570" s="3"/>
      <c r="G570" s="3"/>
      <c r="H570" s="3"/>
    </row>
    <row r="571">
      <c r="A571" s="1"/>
      <c r="C571" s="3"/>
      <c r="D571" s="3"/>
      <c r="E571" s="3"/>
      <c r="F571" s="3"/>
      <c r="G571" s="3"/>
      <c r="H571" s="3"/>
    </row>
    <row r="572">
      <c r="A572" s="1"/>
      <c r="C572" s="3"/>
      <c r="D572" s="3"/>
      <c r="E572" s="3"/>
      <c r="F572" s="3"/>
      <c r="G572" s="3"/>
      <c r="H572" s="3"/>
    </row>
    <row r="573">
      <c r="A573" s="1"/>
      <c r="C573" s="3"/>
      <c r="D573" s="3"/>
      <c r="E573" s="3"/>
      <c r="F573" s="3"/>
      <c r="G573" s="3"/>
      <c r="H573" s="3"/>
    </row>
    <row r="574">
      <c r="A574" s="1"/>
      <c r="C574" s="3"/>
      <c r="D574" s="3"/>
      <c r="E574" s="3"/>
      <c r="F574" s="3"/>
      <c r="G574" s="3"/>
      <c r="H574" s="3"/>
    </row>
    <row r="575">
      <c r="A575" s="1"/>
      <c r="C575" s="3"/>
      <c r="D575" s="3"/>
      <c r="E575" s="3"/>
      <c r="F575" s="3"/>
      <c r="G575" s="3"/>
      <c r="H575" s="3"/>
    </row>
    <row r="576">
      <c r="A576" s="1"/>
      <c r="C576" s="3"/>
      <c r="D576" s="3"/>
      <c r="E576" s="3"/>
      <c r="F576" s="3"/>
      <c r="G576" s="3"/>
      <c r="H576" s="3"/>
    </row>
    <row r="577">
      <c r="A577" s="1"/>
      <c r="C577" s="3"/>
      <c r="D577" s="3"/>
      <c r="E577" s="3"/>
      <c r="F577" s="3"/>
      <c r="G577" s="3"/>
      <c r="H577" s="3"/>
    </row>
    <row r="578">
      <c r="A578" s="1"/>
      <c r="C578" s="3"/>
      <c r="D578" s="3"/>
      <c r="E578" s="3"/>
      <c r="F578" s="3"/>
      <c r="G578" s="3"/>
      <c r="H578" s="3"/>
    </row>
    <row r="579">
      <c r="A579" s="1"/>
      <c r="C579" s="3"/>
      <c r="D579" s="3"/>
      <c r="E579" s="3"/>
      <c r="F579" s="3"/>
      <c r="G579" s="3"/>
      <c r="H579" s="3"/>
    </row>
    <row r="580">
      <c r="A580" s="1"/>
      <c r="C580" s="3"/>
      <c r="D580" s="3"/>
      <c r="E580" s="3"/>
      <c r="F580" s="3"/>
      <c r="G580" s="3"/>
      <c r="H580" s="3"/>
    </row>
    <row r="581">
      <c r="A581" s="1"/>
      <c r="C581" s="3"/>
      <c r="D581" s="3"/>
      <c r="E581" s="3"/>
      <c r="F581" s="3"/>
      <c r="G581" s="3"/>
      <c r="H581" s="3"/>
    </row>
    <row r="582">
      <c r="A582" s="1"/>
      <c r="C582" s="3"/>
      <c r="D582" s="3"/>
      <c r="E582" s="3"/>
      <c r="F582" s="3"/>
      <c r="G582" s="3"/>
      <c r="H582" s="3"/>
    </row>
    <row r="583">
      <c r="A583" s="1"/>
      <c r="C583" s="3"/>
      <c r="D583" s="3"/>
      <c r="E583" s="3"/>
      <c r="F583" s="3"/>
      <c r="G583" s="3"/>
      <c r="H583" s="3"/>
    </row>
    <row r="584">
      <c r="A584" s="1"/>
      <c r="C584" s="3"/>
      <c r="D584" s="3"/>
      <c r="E584" s="3"/>
      <c r="F584" s="3"/>
      <c r="G584" s="3"/>
      <c r="H584" s="3"/>
    </row>
    <row r="585">
      <c r="A585" s="1"/>
      <c r="C585" s="3"/>
      <c r="D585" s="3"/>
      <c r="E585" s="3"/>
      <c r="F585" s="3"/>
      <c r="G585" s="3"/>
      <c r="H585" s="3"/>
    </row>
    <row r="586">
      <c r="A586" s="1"/>
      <c r="C586" s="3"/>
      <c r="D586" s="3"/>
      <c r="E586" s="3"/>
      <c r="F586" s="3"/>
      <c r="G586" s="3"/>
      <c r="H586" s="3"/>
    </row>
    <row r="587">
      <c r="A587" s="1"/>
      <c r="C587" s="3"/>
      <c r="D587" s="3"/>
      <c r="E587" s="3"/>
      <c r="F587" s="3"/>
      <c r="G587" s="3"/>
      <c r="H587" s="3"/>
    </row>
    <row r="588">
      <c r="A588" s="1"/>
      <c r="C588" s="3"/>
      <c r="D588" s="3"/>
      <c r="E588" s="3"/>
      <c r="F588" s="3"/>
      <c r="G588" s="3"/>
      <c r="H588" s="3"/>
    </row>
    <row r="589">
      <c r="A589" s="1"/>
      <c r="C589" s="3"/>
      <c r="D589" s="3"/>
      <c r="E589" s="3"/>
      <c r="F589" s="3"/>
      <c r="G589" s="3"/>
      <c r="H589" s="3"/>
    </row>
    <row r="590">
      <c r="A590" s="1"/>
      <c r="C590" s="3"/>
      <c r="D590" s="3"/>
      <c r="E590" s="3"/>
      <c r="F590" s="3"/>
      <c r="G590" s="3"/>
      <c r="H590" s="3"/>
    </row>
    <row r="591">
      <c r="A591" s="1"/>
      <c r="C591" s="3"/>
      <c r="D591" s="3"/>
      <c r="E591" s="3"/>
      <c r="F591" s="3"/>
      <c r="G591" s="3"/>
      <c r="H591" s="3"/>
    </row>
    <row r="592">
      <c r="A592" s="1"/>
      <c r="C592" s="3"/>
      <c r="D592" s="3"/>
      <c r="E592" s="3"/>
      <c r="F592" s="3"/>
      <c r="G592" s="3"/>
      <c r="H592" s="3"/>
    </row>
    <row r="593">
      <c r="A593" s="1"/>
      <c r="C593" s="3"/>
      <c r="D593" s="3"/>
      <c r="E593" s="3"/>
      <c r="F593" s="3"/>
      <c r="G593" s="3"/>
      <c r="H593" s="3"/>
    </row>
    <row r="594">
      <c r="A594" s="1"/>
      <c r="C594" s="3"/>
      <c r="D594" s="3"/>
      <c r="E594" s="3"/>
      <c r="F594" s="3"/>
      <c r="G594" s="3"/>
      <c r="H594" s="3"/>
    </row>
    <row r="595">
      <c r="A595" s="1"/>
      <c r="C595" s="3"/>
      <c r="D595" s="3"/>
      <c r="E595" s="3"/>
      <c r="F595" s="3"/>
      <c r="G595" s="3"/>
      <c r="H595" s="3"/>
    </row>
    <row r="596">
      <c r="A596" s="1"/>
      <c r="C596" s="3"/>
      <c r="D596" s="3"/>
      <c r="E596" s="3"/>
      <c r="F596" s="3"/>
      <c r="G596" s="3"/>
      <c r="H596" s="3"/>
    </row>
    <row r="597">
      <c r="A597" s="1"/>
      <c r="C597" s="3"/>
      <c r="D597" s="3"/>
      <c r="E597" s="3"/>
      <c r="F597" s="3"/>
      <c r="G597" s="3"/>
      <c r="H597" s="3"/>
    </row>
    <row r="598">
      <c r="A598" s="1"/>
      <c r="C598" s="3"/>
      <c r="D598" s="3"/>
      <c r="E598" s="3"/>
      <c r="F598" s="3"/>
      <c r="G598" s="3"/>
      <c r="H598" s="3"/>
    </row>
    <row r="599">
      <c r="A599" s="1"/>
      <c r="C599" s="3"/>
      <c r="D599" s="3"/>
      <c r="E599" s="3"/>
      <c r="F599" s="3"/>
      <c r="G599" s="3"/>
      <c r="H599" s="3"/>
    </row>
    <row r="600">
      <c r="A600" s="1"/>
      <c r="C600" s="3"/>
      <c r="D600" s="3"/>
      <c r="E600" s="3"/>
      <c r="F600" s="3"/>
      <c r="G600" s="3"/>
      <c r="H600" s="3"/>
    </row>
    <row r="601">
      <c r="A601" s="1"/>
      <c r="C601" s="3"/>
      <c r="D601" s="3"/>
      <c r="E601" s="3"/>
      <c r="F601" s="3"/>
      <c r="G601" s="3"/>
      <c r="H601" s="3"/>
    </row>
    <row r="602">
      <c r="A602" s="1"/>
      <c r="C602" s="3"/>
      <c r="D602" s="3"/>
      <c r="E602" s="3"/>
      <c r="F602" s="3"/>
      <c r="G602" s="3"/>
      <c r="H602" s="3"/>
    </row>
    <row r="603">
      <c r="A603" s="1"/>
      <c r="C603" s="3"/>
      <c r="D603" s="3"/>
      <c r="E603" s="3"/>
      <c r="F603" s="3"/>
      <c r="G603" s="3"/>
      <c r="H603" s="3"/>
    </row>
    <row r="604">
      <c r="A604" s="1"/>
      <c r="C604" s="3"/>
      <c r="D604" s="3"/>
      <c r="E604" s="3"/>
      <c r="F604" s="3"/>
      <c r="G604" s="3"/>
      <c r="H604" s="3"/>
    </row>
    <row r="605">
      <c r="A605" s="1"/>
      <c r="C605" s="3"/>
      <c r="D605" s="3"/>
      <c r="E605" s="3"/>
      <c r="F605" s="3"/>
      <c r="G605" s="3"/>
      <c r="H605" s="3"/>
    </row>
    <row r="606">
      <c r="A606" s="1"/>
      <c r="C606" s="3"/>
      <c r="D606" s="3"/>
      <c r="E606" s="3"/>
      <c r="F606" s="3"/>
      <c r="G606" s="3"/>
      <c r="H606" s="3"/>
    </row>
    <row r="607">
      <c r="A607" s="1"/>
      <c r="C607" s="3"/>
      <c r="D607" s="3"/>
      <c r="E607" s="3"/>
      <c r="F607" s="3"/>
      <c r="G607" s="3"/>
      <c r="H607" s="3"/>
    </row>
    <row r="608">
      <c r="A608" s="1"/>
      <c r="C608" s="3"/>
      <c r="D608" s="3"/>
      <c r="E608" s="3"/>
      <c r="F608" s="3"/>
      <c r="G608" s="3"/>
      <c r="H608" s="3"/>
    </row>
    <row r="609">
      <c r="A609" s="1"/>
      <c r="C609" s="3"/>
      <c r="D609" s="3"/>
      <c r="E609" s="3"/>
      <c r="F609" s="3"/>
      <c r="G609" s="3"/>
      <c r="H609" s="3"/>
    </row>
    <row r="610">
      <c r="A610" s="1"/>
      <c r="C610" s="3"/>
      <c r="D610" s="3"/>
      <c r="E610" s="3"/>
      <c r="F610" s="3"/>
      <c r="G610" s="3"/>
      <c r="H610" s="3"/>
    </row>
    <row r="611">
      <c r="A611" s="1"/>
      <c r="C611" s="3"/>
      <c r="D611" s="3"/>
      <c r="E611" s="3"/>
      <c r="F611" s="3"/>
      <c r="G611" s="3"/>
      <c r="H611" s="3"/>
    </row>
    <row r="612">
      <c r="A612" s="1"/>
      <c r="C612" s="3"/>
      <c r="D612" s="3"/>
      <c r="E612" s="3"/>
      <c r="F612" s="3"/>
      <c r="G612" s="3"/>
      <c r="H612" s="3"/>
    </row>
    <row r="613">
      <c r="A613" s="1"/>
      <c r="C613" s="3"/>
      <c r="D613" s="3"/>
      <c r="E613" s="3"/>
      <c r="F613" s="3"/>
      <c r="G613" s="3"/>
      <c r="H613" s="3"/>
    </row>
    <row r="614">
      <c r="A614" s="1"/>
      <c r="C614" s="3"/>
      <c r="D614" s="3"/>
      <c r="E614" s="3"/>
      <c r="F614" s="3"/>
      <c r="G614" s="3"/>
      <c r="H614" s="3"/>
    </row>
    <row r="615">
      <c r="A615" s="1"/>
      <c r="C615" s="3"/>
      <c r="D615" s="3"/>
      <c r="E615" s="3"/>
      <c r="F615" s="3"/>
      <c r="G615" s="3"/>
      <c r="H615" s="3"/>
    </row>
    <row r="616">
      <c r="A616" s="1"/>
      <c r="C616" s="3"/>
      <c r="D616" s="3"/>
      <c r="E616" s="3"/>
      <c r="F616" s="3"/>
      <c r="G616" s="3"/>
      <c r="H616" s="3"/>
    </row>
    <row r="617">
      <c r="A617" s="1"/>
      <c r="C617" s="3"/>
      <c r="D617" s="3"/>
      <c r="E617" s="3"/>
      <c r="F617" s="3"/>
      <c r="G617" s="3"/>
      <c r="H617" s="3"/>
    </row>
    <row r="618">
      <c r="A618" s="1"/>
      <c r="C618" s="3"/>
      <c r="D618" s="3"/>
      <c r="E618" s="3"/>
      <c r="F618" s="3"/>
      <c r="G618" s="3"/>
      <c r="H618" s="3"/>
    </row>
    <row r="619">
      <c r="A619" s="1"/>
      <c r="C619" s="3"/>
      <c r="D619" s="3"/>
      <c r="E619" s="3"/>
      <c r="F619" s="3"/>
      <c r="G619" s="3"/>
      <c r="H619" s="3"/>
    </row>
    <row r="620">
      <c r="A620" s="1"/>
      <c r="C620" s="3"/>
      <c r="D620" s="3"/>
      <c r="E620" s="3"/>
      <c r="F620" s="3"/>
      <c r="G620" s="3"/>
      <c r="H620" s="3"/>
    </row>
    <row r="621">
      <c r="A621" s="1"/>
      <c r="C621" s="3"/>
      <c r="D621" s="3"/>
      <c r="E621" s="3"/>
      <c r="F621" s="3"/>
      <c r="G621" s="3"/>
      <c r="H621" s="3"/>
    </row>
    <row r="622">
      <c r="A622" s="1"/>
      <c r="C622" s="3"/>
      <c r="D622" s="3"/>
      <c r="E622" s="3"/>
      <c r="F622" s="3"/>
      <c r="G622" s="3"/>
      <c r="H622" s="3"/>
    </row>
    <row r="623">
      <c r="A623" s="1"/>
      <c r="C623" s="3"/>
      <c r="D623" s="3"/>
      <c r="E623" s="3"/>
      <c r="F623" s="3"/>
      <c r="G623" s="3"/>
      <c r="H623" s="3"/>
    </row>
    <row r="624">
      <c r="A624" s="1"/>
      <c r="C624" s="3"/>
      <c r="D624" s="3"/>
      <c r="E624" s="3"/>
      <c r="F624" s="3"/>
      <c r="G624" s="3"/>
      <c r="H624" s="3"/>
    </row>
    <row r="625">
      <c r="A625" s="1"/>
      <c r="C625" s="3"/>
      <c r="D625" s="3"/>
      <c r="E625" s="3"/>
      <c r="F625" s="3"/>
      <c r="G625" s="3"/>
      <c r="H625" s="3"/>
    </row>
    <row r="626">
      <c r="A626" s="1"/>
      <c r="C626" s="3"/>
      <c r="D626" s="3"/>
      <c r="E626" s="3"/>
      <c r="F626" s="3"/>
      <c r="G626" s="3"/>
      <c r="H626" s="3"/>
    </row>
    <row r="627">
      <c r="A627" s="1"/>
      <c r="C627" s="3"/>
      <c r="D627" s="3"/>
      <c r="E627" s="3"/>
      <c r="F627" s="3"/>
      <c r="G627" s="3"/>
      <c r="H627" s="3"/>
    </row>
    <row r="628">
      <c r="A628" s="1"/>
      <c r="C628" s="3"/>
      <c r="D628" s="3"/>
      <c r="E628" s="3"/>
      <c r="F628" s="3"/>
      <c r="G628" s="3"/>
      <c r="H628" s="3"/>
    </row>
    <row r="629">
      <c r="A629" s="1"/>
      <c r="C629" s="3"/>
      <c r="D629" s="3"/>
      <c r="E629" s="3"/>
      <c r="F629" s="3"/>
      <c r="G629" s="3"/>
      <c r="H629" s="3"/>
    </row>
    <row r="630">
      <c r="A630" s="1"/>
      <c r="C630" s="3"/>
      <c r="D630" s="3"/>
      <c r="E630" s="3"/>
      <c r="F630" s="3"/>
      <c r="G630" s="3"/>
      <c r="H630" s="3"/>
    </row>
    <row r="631">
      <c r="A631" s="1"/>
      <c r="C631" s="3"/>
      <c r="D631" s="3"/>
      <c r="E631" s="3"/>
      <c r="F631" s="3"/>
      <c r="G631" s="3"/>
      <c r="H631" s="3"/>
    </row>
    <row r="632">
      <c r="A632" s="1"/>
      <c r="C632" s="3"/>
      <c r="D632" s="3"/>
      <c r="E632" s="3"/>
      <c r="F632" s="3"/>
      <c r="G632" s="3"/>
      <c r="H632" s="3"/>
    </row>
    <row r="633">
      <c r="A633" s="1"/>
      <c r="C633" s="3"/>
      <c r="D633" s="3"/>
      <c r="E633" s="3"/>
      <c r="F633" s="3"/>
      <c r="G633" s="3"/>
      <c r="H633" s="3"/>
    </row>
    <row r="634">
      <c r="A634" s="1"/>
      <c r="C634" s="3"/>
      <c r="D634" s="3"/>
      <c r="E634" s="3"/>
      <c r="F634" s="3"/>
      <c r="G634" s="3"/>
      <c r="H634" s="3"/>
    </row>
    <row r="635">
      <c r="A635" s="1"/>
      <c r="C635" s="3"/>
      <c r="D635" s="3"/>
      <c r="E635" s="3"/>
      <c r="F635" s="3"/>
      <c r="G635" s="3"/>
      <c r="H635" s="3"/>
    </row>
    <row r="636">
      <c r="A636" s="1"/>
      <c r="C636" s="3"/>
      <c r="D636" s="3"/>
      <c r="E636" s="3"/>
      <c r="F636" s="3"/>
      <c r="G636" s="3"/>
      <c r="H636" s="3"/>
    </row>
    <row r="637">
      <c r="A637" s="1"/>
      <c r="C637" s="3"/>
      <c r="D637" s="3"/>
      <c r="E637" s="3"/>
      <c r="F637" s="3"/>
      <c r="G637" s="3"/>
      <c r="H637" s="3"/>
    </row>
    <row r="638">
      <c r="A638" s="1"/>
      <c r="C638" s="3"/>
      <c r="D638" s="3"/>
      <c r="E638" s="3"/>
      <c r="F638" s="3"/>
      <c r="G638" s="3"/>
      <c r="H638" s="3"/>
    </row>
    <row r="639">
      <c r="A639" s="1"/>
      <c r="C639" s="3"/>
      <c r="D639" s="3"/>
      <c r="E639" s="3"/>
      <c r="F639" s="3"/>
      <c r="G639" s="3"/>
      <c r="H639" s="3"/>
    </row>
    <row r="640">
      <c r="A640" s="1"/>
      <c r="C640" s="3"/>
      <c r="D640" s="3"/>
      <c r="E640" s="3"/>
      <c r="F640" s="3"/>
      <c r="G640" s="3"/>
      <c r="H640" s="3"/>
    </row>
    <row r="641">
      <c r="A641" s="1"/>
      <c r="C641" s="3"/>
      <c r="D641" s="3"/>
      <c r="E641" s="3"/>
      <c r="F641" s="3"/>
      <c r="G641" s="3"/>
      <c r="H641" s="3"/>
    </row>
    <row r="642">
      <c r="A642" s="1"/>
      <c r="C642" s="3"/>
      <c r="D642" s="3"/>
      <c r="E642" s="3"/>
      <c r="F642" s="3"/>
      <c r="G642" s="3"/>
      <c r="H642" s="3"/>
    </row>
    <row r="643">
      <c r="A643" s="1"/>
      <c r="C643" s="3"/>
      <c r="D643" s="3"/>
      <c r="E643" s="3"/>
      <c r="F643" s="3"/>
      <c r="G643" s="3"/>
      <c r="H643" s="3"/>
    </row>
    <row r="644">
      <c r="A644" s="1"/>
      <c r="C644" s="3"/>
      <c r="D644" s="3"/>
      <c r="E644" s="3"/>
      <c r="F644" s="3"/>
      <c r="G644" s="3"/>
      <c r="H644" s="3"/>
    </row>
    <row r="645">
      <c r="A645" s="1"/>
      <c r="C645" s="3"/>
      <c r="D645" s="3"/>
      <c r="E645" s="3"/>
      <c r="F645" s="3"/>
      <c r="G645" s="3"/>
      <c r="H645" s="3"/>
    </row>
    <row r="646">
      <c r="A646" s="1"/>
      <c r="C646" s="3"/>
      <c r="D646" s="3"/>
      <c r="E646" s="3"/>
      <c r="F646" s="3"/>
      <c r="G646" s="3"/>
      <c r="H646" s="3"/>
    </row>
    <row r="647">
      <c r="A647" s="1"/>
      <c r="C647" s="3"/>
      <c r="D647" s="3"/>
      <c r="E647" s="3"/>
      <c r="F647" s="3"/>
      <c r="G647" s="3"/>
      <c r="H647" s="3"/>
    </row>
    <row r="648">
      <c r="A648" s="1"/>
      <c r="C648" s="3"/>
      <c r="D648" s="3"/>
      <c r="E648" s="3"/>
      <c r="F648" s="3"/>
      <c r="G648" s="3"/>
      <c r="H648" s="3"/>
    </row>
    <row r="649">
      <c r="A649" s="1"/>
      <c r="C649" s="3"/>
      <c r="D649" s="3"/>
      <c r="E649" s="3"/>
      <c r="F649" s="3"/>
      <c r="G649" s="3"/>
      <c r="H649" s="3"/>
    </row>
    <row r="650">
      <c r="A650" s="1"/>
      <c r="C650" s="3"/>
      <c r="D650" s="3"/>
      <c r="E650" s="3"/>
      <c r="F650" s="3"/>
      <c r="G650" s="3"/>
      <c r="H650" s="3"/>
    </row>
    <row r="651">
      <c r="A651" s="1"/>
      <c r="C651" s="3"/>
      <c r="D651" s="3"/>
      <c r="E651" s="3"/>
      <c r="F651" s="3"/>
      <c r="G651" s="3"/>
      <c r="H651" s="3"/>
    </row>
    <row r="652">
      <c r="A652" s="1"/>
      <c r="C652" s="3"/>
      <c r="D652" s="3"/>
      <c r="E652" s="3"/>
      <c r="F652" s="3"/>
      <c r="G652" s="3"/>
      <c r="H652" s="3"/>
    </row>
    <row r="653">
      <c r="A653" s="1"/>
      <c r="C653" s="3"/>
      <c r="D653" s="3"/>
      <c r="E653" s="3"/>
      <c r="F653" s="3"/>
      <c r="G653" s="3"/>
      <c r="H653" s="3"/>
    </row>
    <row r="654">
      <c r="A654" s="1"/>
      <c r="C654" s="3"/>
      <c r="D654" s="3"/>
      <c r="E654" s="3"/>
      <c r="F654" s="3"/>
      <c r="G654" s="3"/>
      <c r="H654" s="3"/>
    </row>
    <row r="655">
      <c r="A655" s="1"/>
      <c r="C655" s="3"/>
      <c r="D655" s="3"/>
      <c r="E655" s="3"/>
      <c r="F655" s="3"/>
      <c r="G655" s="3"/>
      <c r="H655" s="3"/>
    </row>
    <row r="656">
      <c r="A656" s="1"/>
      <c r="C656" s="3"/>
      <c r="D656" s="3"/>
      <c r="E656" s="3"/>
      <c r="F656" s="3"/>
      <c r="G656" s="3"/>
      <c r="H656" s="3"/>
    </row>
    <row r="657">
      <c r="A657" s="1"/>
      <c r="C657" s="3"/>
      <c r="D657" s="3"/>
      <c r="E657" s="3"/>
      <c r="F657" s="3"/>
      <c r="G657" s="3"/>
      <c r="H657" s="3"/>
    </row>
    <row r="658">
      <c r="A658" s="1"/>
      <c r="C658" s="3"/>
      <c r="D658" s="3"/>
      <c r="E658" s="3"/>
      <c r="F658" s="3"/>
      <c r="G658" s="3"/>
      <c r="H658" s="3"/>
    </row>
    <row r="659">
      <c r="A659" s="1"/>
      <c r="C659" s="3"/>
      <c r="D659" s="3"/>
      <c r="E659" s="3"/>
      <c r="F659" s="3"/>
      <c r="G659" s="3"/>
      <c r="H659" s="3"/>
    </row>
    <row r="660">
      <c r="A660" s="1"/>
      <c r="C660" s="3"/>
      <c r="D660" s="3"/>
      <c r="E660" s="3"/>
      <c r="F660" s="3"/>
      <c r="G660" s="3"/>
      <c r="H660" s="3"/>
    </row>
    <row r="661">
      <c r="A661" s="1"/>
      <c r="C661" s="3"/>
      <c r="D661" s="3"/>
      <c r="E661" s="3"/>
      <c r="F661" s="3"/>
      <c r="G661" s="3"/>
      <c r="H661" s="3"/>
    </row>
    <row r="662">
      <c r="A662" s="1"/>
      <c r="C662" s="3"/>
      <c r="D662" s="3"/>
      <c r="E662" s="3"/>
      <c r="F662" s="3"/>
      <c r="G662" s="3"/>
      <c r="H662" s="3"/>
    </row>
    <row r="663">
      <c r="A663" s="1"/>
      <c r="C663" s="3"/>
      <c r="D663" s="3"/>
      <c r="E663" s="3"/>
      <c r="F663" s="3"/>
      <c r="G663" s="3"/>
      <c r="H663" s="3"/>
    </row>
    <row r="664">
      <c r="A664" s="1"/>
      <c r="C664" s="3"/>
      <c r="D664" s="3"/>
      <c r="E664" s="3"/>
      <c r="F664" s="3"/>
      <c r="G664" s="3"/>
      <c r="H664" s="3"/>
    </row>
    <row r="665">
      <c r="A665" s="1"/>
      <c r="C665" s="3"/>
      <c r="D665" s="3"/>
      <c r="E665" s="3"/>
      <c r="F665" s="3"/>
      <c r="G665" s="3"/>
      <c r="H665" s="3"/>
    </row>
    <row r="666">
      <c r="A666" s="1"/>
      <c r="C666" s="3"/>
      <c r="D666" s="3"/>
      <c r="E666" s="3"/>
      <c r="F666" s="3"/>
      <c r="G666" s="3"/>
      <c r="H666" s="3"/>
    </row>
    <row r="667">
      <c r="A667" s="1"/>
      <c r="C667" s="3"/>
      <c r="D667" s="3"/>
      <c r="E667" s="3"/>
      <c r="F667" s="3"/>
      <c r="G667" s="3"/>
      <c r="H667" s="3"/>
    </row>
    <row r="668">
      <c r="A668" s="1"/>
      <c r="C668" s="3"/>
      <c r="D668" s="3"/>
      <c r="E668" s="3"/>
      <c r="F668" s="3"/>
      <c r="G668" s="3"/>
      <c r="H668" s="3"/>
    </row>
    <row r="669">
      <c r="A669" s="1"/>
      <c r="C669" s="3"/>
      <c r="D669" s="3"/>
      <c r="E669" s="3"/>
      <c r="F669" s="3"/>
      <c r="G669" s="3"/>
      <c r="H669" s="3"/>
    </row>
    <row r="670">
      <c r="A670" s="1"/>
      <c r="C670" s="3"/>
      <c r="D670" s="3"/>
      <c r="E670" s="3"/>
      <c r="F670" s="3"/>
      <c r="G670" s="3"/>
      <c r="H670" s="3"/>
    </row>
    <row r="671">
      <c r="A671" s="1"/>
      <c r="C671" s="3"/>
      <c r="D671" s="3"/>
      <c r="E671" s="3"/>
      <c r="F671" s="3"/>
      <c r="G671" s="3"/>
      <c r="H671" s="3"/>
    </row>
    <row r="672">
      <c r="A672" s="1"/>
      <c r="C672" s="3"/>
      <c r="D672" s="3"/>
      <c r="E672" s="3"/>
      <c r="F672" s="3"/>
      <c r="G672" s="3"/>
      <c r="H672" s="3"/>
    </row>
    <row r="673">
      <c r="A673" s="1"/>
      <c r="C673" s="3"/>
      <c r="D673" s="3"/>
      <c r="E673" s="3"/>
      <c r="F673" s="3"/>
      <c r="G673" s="3"/>
      <c r="H673" s="3"/>
    </row>
    <row r="674">
      <c r="A674" s="1"/>
      <c r="C674" s="3"/>
      <c r="D674" s="3"/>
      <c r="E674" s="3"/>
      <c r="F674" s="3"/>
      <c r="G674" s="3"/>
      <c r="H674" s="3"/>
    </row>
    <row r="675">
      <c r="A675" s="1"/>
      <c r="C675" s="3"/>
      <c r="D675" s="3"/>
      <c r="E675" s="3"/>
      <c r="F675" s="3"/>
      <c r="G675" s="3"/>
      <c r="H675" s="3"/>
    </row>
    <row r="676">
      <c r="A676" s="1"/>
      <c r="C676" s="3"/>
      <c r="D676" s="3"/>
      <c r="E676" s="3"/>
      <c r="F676" s="3"/>
      <c r="G676" s="3"/>
      <c r="H676" s="3"/>
    </row>
    <row r="677">
      <c r="A677" s="1"/>
      <c r="C677" s="3"/>
      <c r="D677" s="3"/>
      <c r="E677" s="3"/>
      <c r="F677" s="3"/>
      <c r="G677" s="3"/>
      <c r="H677" s="3"/>
    </row>
    <row r="678">
      <c r="A678" s="1"/>
      <c r="C678" s="3"/>
      <c r="D678" s="3"/>
      <c r="E678" s="3"/>
      <c r="F678" s="3"/>
      <c r="G678" s="3"/>
      <c r="H678" s="3"/>
    </row>
    <row r="679">
      <c r="A679" s="1"/>
      <c r="C679" s="3"/>
      <c r="D679" s="3"/>
      <c r="E679" s="3"/>
      <c r="F679" s="3"/>
      <c r="G679" s="3"/>
      <c r="H679" s="3"/>
    </row>
    <row r="680">
      <c r="A680" s="1"/>
      <c r="C680" s="3"/>
      <c r="D680" s="3"/>
      <c r="E680" s="3"/>
      <c r="F680" s="3"/>
      <c r="G680" s="3"/>
      <c r="H680" s="3"/>
    </row>
    <row r="681">
      <c r="A681" s="1"/>
      <c r="C681" s="3"/>
      <c r="D681" s="3"/>
      <c r="E681" s="3"/>
      <c r="F681" s="3"/>
      <c r="G681" s="3"/>
      <c r="H681" s="3"/>
    </row>
    <row r="682">
      <c r="A682" s="1"/>
      <c r="C682" s="3"/>
      <c r="D682" s="3"/>
      <c r="E682" s="3"/>
      <c r="F682" s="3"/>
      <c r="G682" s="3"/>
      <c r="H682" s="3"/>
    </row>
    <row r="683">
      <c r="A683" s="1"/>
      <c r="C683" s="3"/>
      <c r="D683" s="3"/>
      <c r="E683" s="3"/>
      <c r="F683" s="3"/>
      <c r="G683" s="3"/>
      <c r="H683" s="3"/>
    </row>
    <row r="684">
      <c r="A684" s="1"/>
      <c r="C684" s="3"/>
      <c r="D684" s="3"/>
      <c r="E684" s="3"/>
      <c r="F684" s="3"/>
      <c r="G684" s="3"/>
      <c r="H684" s="3"/>
    </row>
    <row r="685">
      <c r="A685" s="1"/>
      <c r="C685" s="3"/>
      <c r="D685" s="3"/>
      <c r="E685" s="3"/>
      <c r="F685" s="3"/>
      <c r="G685" s="3"/>
      <c r="H685" s="3"/>
    </row>
    <row r="686">
      <c r="A686" s="1"/>
      <c r="C686" s="3"/>
      <c r="D686" s="3"/>
      <c r="E686" s="3"/>
      <c r="F686" s="3"/>
      <c r="G686" s="3"/>
      <c r="H686" s="3"/>
    </row>
    <row r="687">
      <c r="A687" s="1"/>
      <c r="C687" s="3"/>
      <c r="D687" s="3"/>
      <c r="E687" s="3"/>
      <c r="F687" s="3"/>
      <c r="G687" s="3"/>
      <c r="H687" s="3"/>
    </row>
    <row r="688">
      <c r="A688" s="1"/>
      <c r="C688" s="3"/>
      <c r="D688" s="3"/>
      <c r="E688" s="3"/>
      <c r="F688" s="3"/>
      <c r="G688" s="3"/>
      <c r="H688" s="3"/>
    </row>
    <row r="689">
      <c r="A689" s="1"/>
      <c r="C689" s="3"/>
      <c r="D689" s="3"/>
      <c r="E689" s="3"/>
      <c r="F689" s="3"/>
      <c r="G689" s="3"/>
      <c r="H689" s="3"/>
    </row>
    <row r="690">
      <c r="A690" s="1"/>
      <c r="C690" s="3"/>
      <c r="D690" s="3"/>
      <c r="E690" s="3"/>
      <c r="F690" s="3"/>
      <c r="G690" s="3"/>
      <c r="H690" s="3"/>
    </row>
    <row r="691">
      <c r="A691" s="1"/>
      <c r="C691" s="3"/>
      <c r="D691" s="3"/>
      <c r="E691" s="3"/>
      <c r="F691" s="3"/>
      <c r="G691" s="3"/>
      <c r="H691" s="3"/>
    </row>
    <row r="692">
      <c r="A692" s="1"/>
      <c r="C692" s="3"/>
      <c r="D692" s="3"/>
      <c r="E692" s="3"/>
      <c r="F692" s="3"/>
      <c r="G692" s="3"/>
      <c r="H692" s="3"/>
    </row>
    <row r="693">
      <c r="A693" s="1"/>
      <c r="C693" s="3"/>
      <c r="D693" s="3"/>
      <c r="E693" s="3"/>
      <c r="F693" s="3"/>
      <c r="G693" s="3"/>
      <c r="H693" s="3"/>
    </row>
    <row r="694">
      <c r="A694" s="1"/>
      <c r="C694" s="3"/>
      <c r="D694" s="3"/>
      <c r="E694" s="3"/>
      <c r="F694" s="3"/>
      <c r="G694" s="3"/>
      <c r="H694" s="3"/>
    </row>
    <row r="695">
      <c r="A695" s="1"/>
      <c r="C695" s="3"/>
      <c r="D695" s="3"/>
      <c r="E695" s="3"/>
      <c r="F695" s="3"/>
      <c r="G695" s="3"/>
      <c r="H695" s="3"/>
    </row>
    <row r="696">
      <c r="A696" s="1"/>
      <c r="C696" s="3"/>
      <c r="D696" s="3"/>
      <c r="E696" s="3"/>
      <c r="F696" s="3"/>
      <c r="G696" s="3"/>
      <c r="H696" s="3"/>
    </row>
    <row r="697">
      <c r="A697" s="1"/>
      <c r="C697" s="3"/>
      <c r="D697" s="3"/>
      <c r="E697" s="3"/>
      <c r="F697" s="3"/>
      <c r="G697" s="3"/>
      <c r="H697" s="3"/>
    </row>
    <row r="698">
      <c r="A698" s="1"/>
      <c r="C698" s="3"/>
      <c r="D698" s="3"/>
      <c r="E698" s="3"/>
      <c r="F698" s="3"/>
      <c r="G698" s="3"/>
      <c r="H698" s="3"/>
    </row>
    <row r="699">
      <c r="A699" s="1"/>
      <c r="C699" s="3"/>
      <c r="D699" s="3"/>
      <c r="E699" s="3"/>
      <c r="F699" s="3"/>
      <c r="G699" s="3"/>
      <c r="H699" s="3"/>
    </row>
    <row r="700">
      <c r="A700" s="1"/>
      <c r="C700" s="3"/>
      <c r="D700" s="3"/>
      <c r="E700" s="3"/>
      <c r="F700" s="3"/>
      <c r="G700" s="3"/>
      <c r="H700" s="3"/>
    </row>
    <row r="701">
      <c r="A701" s="1"/>
      <c r="C701" s="3"/>
      <c r="D701" s="3"/>
      <c r="E701" s="3"/>
      <c r="F701" s="3"/>
      <c r="G701" s="3"/>
      <c r="H701" s="3"/>
    </row>
    <row r="702">
      <c r="A702" s="1"/>
      <c r="C702" s="3"/>
      <c r="D702" s="3"/>
      <c r="E702" s="3"/>
      <c r="F702" s="3"/>
      <c r="G702" s="3"/>
      <c r="H702" s="3"/>
    </row>
    <row r="703">
      <c r="A703" s="1"/>
      <c r="C703" s="3"/>
      <c r="D703" s="3"/>
      <c r="E703" s="3"/>
      <c r="F703" s="3"/>
      <c r="G703" s="3"/>
      <c r="H703" s="3"/>
    </row>
    <row r="704">
      <c r="A704" s="1"/>
      <c r="C704" s="3"/>
      <c r="D704" s="3"/>
      <c r="E704" s="3"/>
      <c r="F704" s="3"/>
      <c r="G704" s="3"/>
      <c r="H704" s="3"/>
    </row>
    <row r="705">
      <c r="A705" s="1"/>
      <c r="C705" s="3"/>
      <c r="D705" s="3"/>
      <c r="E705" s="3"/>
      <c r="F705" s="3"/>
      <c r="G705" s="3"/>
      <c r="H705" s="3"/>
    </row>
    <row r="706">
      <c r="A706" s="1"/>
      <c r="C706" s="3"/>
      <c r="D706" s="3"/>
      <c r="E706" s="3"/>
      <c r="F706" s="3"/>
      <c r="G706" s="3"/>
      <c r="H706" s="3"/>
    </row>
    <row r="707">
      <c r="A707" s="1"/>
      <c r="C707" s="3"/>
      <c r="D707" s="3"/>
      <c r="E707" s="3"/>
      <c r="F707" s="3"/>
      <c r="G707" s="3"/>
      <c r="H707" s="3"/>
    </row>
    <row r="708">
      <c r="A708" s="1"/>
      <c r="C708" s="3"/>
      <c r="D708" s="3"/>
      <c r="E708" s="3"/>
      <c r="F708" s="3"/>
      <c r="G708" s="3"/>
      <c r="H708" s="3"/>
    </row>
    <row r="709">
      <c r="A709" s="1"/>
      <c r="C709" s="3"/>
      <c r="D709" s="3"/>
      <c r="E709" s="3"/>
      <c r="F709" s="3"/>
      <c r="G709" s="3"/>
      <c r="H709" s="3"/>
    </row>
    <row r="710">
      <c r="A710" s="1"/>
      <c r="C710" s="3"/>
      <c r="D710" s="3"/>
      <c r="E710" s="3"/>
      <c r="F710" s="3"/>
      <c r="G710" s="3"/>
      <c r="H710" s="3"/>
    </row>
    <row r="711">
      <c r="A711" s="1"/>
      <c r="C711" s="3"/>
      <c r="D711" s="3"/>
      <c r="E711" s="3"/>
      <c r="F711" s="3"/>
      <c r="G711" s="3"/>
      <c r="H711" s="3"/>
    </row>
    <row r="712">
      <c r="A712" s="1"/>
      <c r="C712" s="3"/>
      <c r="D712" s="3"/>
      <c r="E712" s="3"/>
      <c r="F712" s="3"/>
      <c r="G712" s="3"/>
      <c r="H712" s="3"/>
    </row>
    <row r="713">
      <c r="A713" s="1"/>
      <c r="C713" s="3"/>
      <c r="D713" s="3"/>
      <c r="E713" s="3"/>
      <c r="F713" s="3"/>
      <c r="G713" s="3"/>
      <c r="H713" s="3"/>
    </row>
    <row r="714">
      <c r="A714" s="1"/>
      <c r="C714" s="3"/>
      <c r="D714" s="3"/>
      <c r="E714" s="3"/>
      <c r="F714" s="3"/>
      <c r="G714" s="3"/>
      <c r="H714" s="3"/>
    </row>
    <row r="715">
      <c r="A715" s="1"/>
      <c r="C715" s="3"/>
      <c r="D715" s="3"/>
      <c r="E715" s="3"/>
      <c r="F715" s="3"/>
      <c r="G715" s="3"/>
      <c r="H715" s="3"/>
    </row>
    <row r="716">
      <c r="A716" s="1"/>
      <c r="C716" s="3"/>
      <c r="D716" s="3"/>
      <c r="E716" s="3"/>
      <c r="F716" s="3"/>
      <c r="G716" s="3"/>
      <c r="H716" s="3"/>
    </row>
    <row r="717">
      <c r="A717" s="1"/>
      <c r="C717" s="3"/>
      <c r="D717" s="3"/>
      <c r="E717" s="3"/>
      <c r="F717" s="3"/>
      <c r="G717" s="3"/>
      <c r="H717" s="3"/>
    </row>
    <row r="718">
      <c r="A718" s="1"/>
      <c r="C718" s="3"/>
      <c r="D718" s="3"/>
      <c r="E718" s="3"/>
      <c r="F718" s="3"/>
      <c r="G718" s="3"/>
      <c r="H718" s="3"/>
    </row>
    <row r="719">
      <c r="A719" s="1"/>
      <c r="C719" s="3"/>
      <c r="D719" s="3"/>
      <c r="E719" s="3"/>
      <c r="F719" s="3"/>
      <c r="G719" s="3"/>
      <c r="H719" s="3"/>
    </row>
    <row r="720">
      <c r="A720" s="1"/>
      <c r="C720" s="3"/>
      <c r="D720" s="3"/>
      <c r="E720" s="3"/>
      <c r="F720" s="3"/>
      <c r="G720" s="3"/>
      <c r="H720" s="3"/>
    </row>
    <row r="721">
      <c r="A721" s="1"/>
      <c r="C721" s="3"/>
      <c r="D721" s="3"/>
      <c r="E721" s="3"/>
      <c r="F721" s="3"/>
      <c r="G721" s="3"/>
      <c r="H721" s="3"/>
    </row>
    <row r="722">
      <c r="A722" s="1"/>
      <c r="C722" s="3"/>
      <c r="D722" s="3"/>
      <c r="E722" s="3"/>
      <c r="F722" s="3"/>
      <c r="G722" s="3"/>
      <c r="H722" s="3"/>
    </row>
    <row r="723">
      <c r="A723" s="1"/>
      <c r="C723" s="3"/>
      <c r="D723" s="3"/>
      <c r="E723" s="3"/>
      <c r="F723" s="3"/>
      <c r="G723" s="3"/>
      <c r="H723" s="3"/>
    </row>
    <row r="724">
      <c r="A724" s="1"/>
      <c r="C724" s="3"/>
      <c r="D724" s="3"/>
      <c r="E724" s="3"/>
      <c r="F724" s="3"/>
      <c r="G724" s="3"/>
      <c r="H724" s="3"/>
    </row>
    <row r="725">
      <c r="A725" s="1"/>
      <c r="C725" s="3"/>
      <c r="D725" s="3"/>
      <c r="E725" s="3"/>
      <c r="F725" s="3"/>
      <c r="G725" s="3"/>
      <c r="H725" s="3"/>
    </row>
    <row r="726">
      <c r="A726" s="1"/>
      <c r="C726" s="3"/>
      <c r="D726" s="3"/>
      <c r="E726" s="3"/>
      <c r="F726" s="3"/>
      <c r="G726" s="3"/>
      <c r="H726" s="3"/>
    </row>
    <row r="727">
      <c r="A727" s="1"/>
      <c r="C727" s="3"/>
      <c r="D727" s="3"/>
      <c r="E727" s="3"/>
      <c r="F727" s="3"/>
      <c r="G727" s="3"/>
      <c r="H727" s="3"/>
    </row>
    <row r="728">
      <c r="A728" s="1"/>
      <c r="C728" s="3"/>
      <c r="D728" s="3"/>
      <c r="E728" s="3"/>
      <c r="F728" s="3"/>
      <c r="G728" s="3"/>
      <c r="H728" s="3"/>
    </row>
    <row r="729">
      <c r="A729" s="1"/>
      <c r="C729" s="3"/>
      <c r="D729" s="3"/>
      <c r="E729" s="3"/>
      <c r="F729" s="3"/>
      <c r="G729" s="3"/>
      <c r="H729" s="3"/>
    </row>
    <row r="730">
      <c r="A730" s="1"/>
      <c r="C730" s="3"/>
      <c r="D730" s="3"/>
      <c r="E730" s="3"/>
      <c r="F730" s="3"/>
      <c r="G730" s="3"/>
      <c r="H730" s="3"/>
    </row>
    <row r="731">
      <c r="A731" s="1"/>
      <c r="C731" s="3"/>
      <c r="D731" s="3"/>
      <c r="E731" s="3"/>
      <c r="F731" s="3"/>
      <c r="G731" s="3"/>
      <c r="H731" s="3"/>
    </row>
    <row r="732">
      <c r="A732" s="1"/>
      <c r="C732" s="3"/>
      <c r="D732" s="3"/>
      <c r="E732" s="3"/>
      <c r="F732" s="3"/>
      <c r="G732" s="3"/>
      <c r="H732" s="3"/>
    </row>
    <row r="733">
      <c r="A733" s="1"/>
      <c r="C733" s="3"/>
      <c r="D733" s="3"/>
      <c r="E733" s="3"/>
      <c r="F733" s="3"/>
      <c r="G733" s="3"/>
      <c r="H733" s="3"/>
    </row>
    <row r="734">
      <c r="A734" s="1"/>
      <c r="C734" s="3"/>
      <c r="D734" s="3"/>
      <c r="E734" s="3"/>
      <c r="F734" s="3"/>
      <c r="G734" s="3"/>
      <c r="H734" s="3"/>
    </row>
    <row r="735">
      <c r="A735" s="1"/>
      <c r="C735" s="3"/>
      <c r="D735" s="3"/>
      <c r="E735" s="3"/>
      <c r="F735" s="3"/>
      <c r="G735" s="3"/>
      <c r="H735" s="3"/>
    </row>
    <row r="736">
      <c r="A736" s="1"/>
      <c r="C736" s="3"/>
      <c r="D736" s="3"/>
      <c r="E736" s="3"/>
      <c r="F736" s="3"/>
      <c r="G736" s="3"/>
      <c r="H736" s="3"/>
    </row>
    <row r="737">
      <c r="A737" s="1"/>
      <c r="C737" s="3"/>
      <c r="D737" s="3"/>
      <c r="E737" s="3"/>
      <c r="F737" s="3"/>
      <c r="G737" s="3"/>
      <c r="H737" s="3"/>
    </row>
    <row r="738">
      <c r="A738" s="1"/>
      <c r="C738" s="3"/>
      <c r="D738" s="3"/>
      <c r="E738" s="3"/>
      <c r="F738" s="3"/>
      <c r="G738" s="3"/>
      <c r="H738" s="3"/>
    </row>
    <row r="739">
      <c r="A739" s="1"/>
      <c r="C739" s="3"/>
      <c r="D739" s="3"/>
      <c r="E739" s="3"/>
      <c r="F739" s="3"/>
      <c r="G739" s="3"/>
      <c r="H739" s="3"/>
    </row>
    <row r="740">
      <c r="A740" s="1"/>
      <c r="C740" s="3"/>
      <c r="D740" s="3"/>
      <c r="E740" s="3"/>
      <c r="F740" s="3"/>
      <c r="G740" s="3"/>
      <c r="H740" s="3"/>
    </row>
    <row r="741">
      <c r="A741" s="1"/>
      <c r="C741" s="3"/>
      <c r="D741" s="3"/>
      <c r="E741" s="3"/>
      <c r="F741" s="3"/>
      <c r="G741" s="3"/>
      <c r="H741" s="3"/>
    </row>
    <row r="742">
      <c r="A742" s="1"/>
      <c r="C742" s="3"/>
      <c r="D742" s="3"/>
      <c r="E742" s="3"/>
      <c r="F742" s="3"/>
      <c r="G742" s="3"/>
      <c r="H742" s="3"/>
    </row>
    <row r="743">
      <c r="A743" s="1"/>
      <c r="C743" s="3"/>
      <c r="D743" s="3"/>
      <c r="E743" s="3"/>
      <c r="F743" s="3"/>
      <c r="G743" s="3"/>
      <c r="H743" s="3"/>
    </row>
    <row r="744">
      <c r="A744" s="1"/>
      <c r="C744" s="3"/>
      <c r="D744" s="3"/>
      <c r="E744" s="3"/>
      <c r="F744" s="3"/>
      <c r="G744" s="3"/>
      <c r="H744" s="3"/>
    </row>
    <row r="745">
      <c r="A745" s="1"/>
      <c r="C745" s="3"/>
      <c r="D745" s="3"/>
      <c r="E745" s="3"/>
      <c r="F745" s="3"/>
      <c r="G745" s="3"/>
      <c r="H745" s="3"/>
    </row>
    <row r="746">
      <c r="A746" s="1"/>
      <c r="C746" s="3"/>
      <c r="D746" s="3"/>
      <c r="E746" s="3"/>
      <c r="F746" s="3"/>
      <c r="G746" s="3"/>
      <c r="H746" s="3"/>
    </row>
    <row r="747">
      <c r="A747" s="1"/>
      <c r="C747" s="3"/>
      <c r="D747" s="3"/>
      <c r="E747" s="3"/>
      <c r="F747" s="3"/>
      <c r="G747" s="3"/>
      <c r="H747" s="3"/>
    </row>
    <row r="748">
      <c r="A748" s="1"/>
      <c r="C748" s="3"/>
      <c r="D748" s="3"/>
      <c r="E748" s="3"/>
      <c r="F748" s="3"/>
      <c r="G748" s="3"/>
      <c r="H748" s="3"/>
    </row>
    <row r="749">
      <c r="A749" s="1"/>
      <c r="C749" s="3"/>
      <c r="D749" s="3"/>
      <c r="E749" s="3"/>
      <c r="F749" s="3"/>
      <c r="G749" s="3"/>
      <c r="H749" s="3"/>
    </row>
    <row r="750">
      <c r="A750" s="1"/>
      <c r="C750" s="3"/>
      <c r="D750" s="3"/>
      <c r="E750" s="3"/>
      <c r="F750" s="3"/>
      <c r="G750" s="3"/>
      <c r="H750" s="3"/>
    </row>
    <row r="751">
      <c r="A751" s="1"/>
      <c r="C751" s="3"/>
      <c r="D751" s="3"/>
      <c r="E751" s="3"/>
      <c r="F751" s="3"/>
      <c r="G751" s="3"/>
      <c r="H751" s="3"/>
    </row>
    <row r="752">
      <c r="A752" s="1"/>
      <c r="C752" s="3"/>
      <c r="D752" s="3"/>
      <c r="E752" s="3"/>
      <c r="F752" s="3"/>
      <c r="G752" s="3"/>
      <c r="H752" s="3"/>
    </row>
    <row r="753">
      <c r="A753" s="1"/>
      <c r="C753" s="3"/>
      <c r="D753" s="3"/>
      <c r="E753" s="3"/>
      <c r="F753" s="3"/>
      <c r="G753" s="3"/>
      <c r="H753" s="3"/>
    </row>
    <row r="754">
      <c r="A754" s="1"/>
      <c r="C754" s="3"/>
      <c r="D754" s="3"/>
      <c r="E754" s="3"/>
      <c r="F754" s="3"/>
      <c r="G754" s="3"/>
      <c r="H754" s="3"/>
    </row>
    <row r="755">
      <c r="A755" s="1"/>
      <c r="C755" s="3"/>
      <c r="D755" s="3"/>
      <c r="E755" s="3"/>
      <c r="F755" s="3"/>
      <c r="G755" s="3"/>
      <c r="H755" s="3"/>
    </row>
    <row r="756">
      <c r="A756" s="1"/>
      <c r="C756" s="3"/>
      <c r="D756" s="3"/>
      <c r="E756" s="3"/>
      <c r="F756" s="3"/>
      <c r="G756" s="3"/>
      <c r="H756" s="3"/>
    </row>
    <row r="757">
      <c r="A757" s="1"/>
      <c r="C757" s="3"/>
      <c r="D757" s="3"/>
      <c r="E757" s="3"/>
      <c r="F757" s="3"/>
      <c r="G757" s="3"/>
      <c r="H757" s="3"/>
    </row>
    <row r="758">
      <c r="A758" s="1"/>
      <c r="C758" s="3"/>
      <c r="D758" s="3"/>
      <c r="E758" s="3"/>
      <c r="F758" s="3"/>
      <c r="G758" s="3"/>
      <c r="H758" s="3"/>
    </row>
    <row r="759">
      <c r="A759" s="1"/>
      <c r="C759" s="3"/>
      <c r="D759" s="3"/>
      <c r="E759" s="3"/>
      <c r="F759" s="3"/>
      <c r="G759" s="3"/>
      <c r="H759" s="3"/>
    </row>
    <row r="760">
      <c r="A760" s="1"/>
      <c r="C760" s="3"/>
      <c r="D760" s="3"/>
      <c r="E760" s="3"/>
      <c r="F760" s="3"/>
      <c r="G760" s="3"/>
      <c r="H760" s="3"/>
    </row>
    <row r="761">
      <c r="A761" s="1"/>
      <c r="C761" s="3"/>
      <c r="D761" s="3"/>
      <c r="E761" s="3"/>
      <c r="F761" s="3"/>
      <c r="G761" s="3"/>
      <c r="H761" s="3"/>
    </row>
    <row r="762">
      <c r="A762" s="1"/>
      <c r="C762" s="3"/>
      <c r="D762" s="3"/>
      <c r="E762" s="3"/>
      <c r="F762" s="3"/>
      <c r="G762" s="3"/>
      <c r="H762" s="3"/>
    </row>
    <row r="763">
      <c r="A763" s="1"/>
      <c r="C763" s="3"/>
      <c r="D763" s="3"/>
      <c r="E763" s="3"/>
      <c r="F763" s="3"/>
      <c r="G763" s="3"/>
      <c r="H763" s="3"/>
    </row>
    <row r="764">
      <c r="A764" s="1"/>
      <c r="C764" s="3"/>
      <c r="D764" s="3"/>
      <c r="E764" s="3"/>
      <c r="F764" s="3"/>
      <c r="G764" s="3"/>
      <c r="H764" s="3"/>
    </row>
    <row r="765">
      <c r="A765" s="1"/>
      <c r="C765" s="3"/>
      <c r="D765" s="3"/>
      <c r="E765" s="3"/>
      <c r="F765" s="3"/>
      <c r="G765" s="3"/>
      <c r="H765" s="3"/>
    </row>
    <row r="766">
      <c r="A766" s="1"/>
      <c r="C766" s="3"/>
      <c r="D766" s="3"/>
      <c r="E766" s="3"/>
      <c r="F766" s="3"/>
      <c r="G766" s="3"/>
      <c r="H766" s="3"/>
    </row>
    <row r="767">
      <c r="A767" s="1"/>
      <c r="C767" s="3"/>
      <c r="D767" s="3"/>
      <c r="E767" s="3"/>
      <c r="F767" s="3"/>
      <c r="G767" s="3"/>
      <c r="H767" s="3"/>
    </row>
    <row r="768">
      <c r="A768" s="1"/>
      <c r="C768" s="3"/>
      <c r="D768" s="3"/>
      <c r="E768" s="3"/>
      <c r="F768" s="3"/>
      <c r="G768" s="3"/>
      <c r="H768" s="3"/>
    </row>
    <row r="769">
      <c r="A769" s="1"/>
      <c r="C769" s="3"/>
      <c r="D769" s="3"/>
      <c r="E769" s="3"/>
      <c r="F769" s="3"/>
      <c r="G769" s="3"/>
      <c r="H769" s="3"/>
    </row>
    <row r="770">
      <c r="A770" s="1"/>
      <c r="C770" s="3"/>
      <c r="D770" s="3"/>
      <c r="E770" s="3"/>
      <c r="F770" s="3"/>
      <c r="G770" s="3"/>
      <c r="H770" s="3"/>
    </row>
    <row r="771">
      <c r="A771" s="1"/>
      <c r="C771" s="3"/>
      <c r="D771" s="3"/>
      <c r="E771" s="3"/>
      <c r="F771" s="3"/>
      <c r="G771" s="3"/>
      <c r="H771" s="3"/>
    </row>
    <row r="772">
      <c r="A772" s="1"/>
      <c r="C772" s="3"/>
      <c r="D772" s="3"/>
      <c r="E772" s="3"/>
      <c r="F772" s="3"/>
      <c r="G772" s="3"/>
      <c r="H772" s="3"/>
    </row>
    <row r="773">
      <c r="A773" s="1"/>
      <c r="C773" s="3"/>
      <c r="D773" s="3"/>
      <c r="E773" s="3"/>
      <c r="F773" s="3"/>
      <c r="G773" s="3"/>
      <c r="H773" s="3"/>
    </row>
    <row r="774">
      <c r="A774" s="1"/>
      <c r="C774" s="3"/>
      <c r="D774" s="3"/>
      <c r="E774" s="3"/>
      <c r="F774" s="3"/>
      <c r="G774" s="3"/>
      <c r="H774" s="3"/>
    </row>
    <row r="775">
      <c r="A775" s="1"/>
      <c r="C775" s="3"/>
      <c r="D775" s="3"/>
      <c r="E775" s="3"/>
      <c r="F775" s="3"/>
      <c r="G775" s="3"/>
      <c r="H775" s="3"/>
    </row>
    <row r="776">
      <c r="A776" s="1"/>
      <c r="C776" s="3"/>
      <c r="D776" s="3"/>
      <c r="E776" s="3"/>
      <c r="F776" s="3"/>
      <c r="G776" s="3"/>
      <c r="H776" s="3"/>
    </row>
    <row r="777">
      <c r="A777" s="1"/>
      <c r="C777" s="3"/>
      <c r="D777" s="3"/>
      <c r="E777" s="3"/>
      <c r="F777" s="3"/>
      <c r="G777" s="3"/>
      <c r="H777" s="3"/>
    </row>
    <row r="778">
      <c r="A778" s="1"/>
      <c r="C778" s="3"/>
      <c r="D778" s="3"/>
      <c r="E778" s="3"/>
      <c r="F778" s="3"/>
      <c r="G778" s="3"/>
      <c r="H778" s="3"/>
    </row>
    <row r="779">
      <c r="A779" s="1"/>
      <c r="C779" s="3"/>
      <c r="D779" s="3"/>
      <c r="E779" s="3"/>
      <c r="F779" s="3"/>
      <c r="G779" s="3"/>
      <c r="H779" s="3"/>
    </row>
    <row r="780">
      <c r="A780" s="1"/>
      <c r="C780" s="3"/>
      <c r="D780" s="3"/>
      <c r="E780" s="3"/>
      <c r="F780" s="3"/>
      <c r="G780" s="3"/>
      <c r="H780" s="3"/>
    </row>
    <row r="781">
      <c r="A781" s="1"/>
      <c r="C781" s="3"/>
      <c r="D781" s="3"/>
      <c r="E781" s="3"/>
      <c r="F781" s="3"/>
      <c r="G781" s="3"/>
      <c r="H781" s="3"/>
    </row>
    <row r="782">
      <c r="A782" s="1"/>
      <c r="C782" s="3"/>
      <c r="D782" s="3"/>
      <c r="E782" s="3"/>
      <c r="F782" s="3"/>
      <c r="G782" s="3"/>
      <c r="H782" s="3"/>
    </row>
    <row r="783">
      <c r="A783" s="1"/>
      <c r="C783" s="3"/>
      <c r="D783" s="3"/>
      <c r="E783" s="3"/>
      <c r="F783" s="3"/>
      <c r="G783" s="3"/>
      <c r="H783" s="3"/>
    </row>
    <row r="784">
      <c r="A784" s="1"/>
      <c r="C784" s="3"/>
      <c r="D784" s="3"/>
      <c r="E784" s="3"/>
      <c r="F784" s="3"/>
      <c r="G784" s="3"/>
      <c r="H784" s="3"/>
    </row>
    <row r="785">
      <c r="A785" s="1"/>
      <c r="C785" s="3"/>
      <c r="D785" s="3"/>
      <c r="E785" s="3"/>
      <c r="F785" s="3"/>
      <c r="G785" s="3"/>
      <c r="H785" s="3"/>
    </row>
    <row r="786">
      <c r="A786" s="1"/>
      <c r="C786" s="3"/>
      <c r="D786" s="3"/>
      <c r="E786" s="3"/>
      <c r="F786" s="3"/>
      <c r="G786" s="3"/>
      <c r="H786" s="3"/>
    </row>
    <row r="787">
      <c r="A787" s="1"/>
      <c r="C787" s="3"/>
      <c r="D787" s="3"/>
      <c r="E787" s="3"/>
      <c r="F787" s="3"/>
      <c r="G787" s="3"/>
      <c r="H787" s="3"/>
    </row>
    <row r="788">
      <c r="A788" s="1"/>
      <c r="C788" s="3"/>
      <c r="D788" s="3"/>
      <c r="E788" s="3"/>
      <c r="F788" s="3"/>
      <c r="G788" s="3"/>
      <c r="H788" s="3"/>
    </row>
    <row r="789">
      <c r="A789" s="1"/>
      <c r="C789" s="3"/>
      <c r="D789" s="3"/>
      <c r="E789" s="3"/>
      <c r="F789" s="3"/>
      <c r="G789" s="3"/>
      <c r="H789" s="3"/>
    </row>
    <row r="790">
      <c r="A790" s="1"/>
      <c r="C790" s="3"/>
      <c r="D790" s="3"/>
      <c r="E790" s="3"/>
      <c r="F790" s="3"/>
      <c r="G790" s="3"/>
      <c r="H790" s="3"/>
    </row>
    <row r="791">
      <c r="A791" s="1"/>
      <c r="C791" s="3"/>
      <c r="D791" s="3"/>
      <c r="E791" s="3"/>
      <c r="F791" s="3"/>
      <c r="G791" s="3"/>
      <c r="H791" s="3"/>
    </row>
    <row r="792">
      <c r="A792" s="1"/>
      <c r="C792" s="3"/>
      <c r="D792" s="3"/>
      <c r="E792" s="3"/>
      <c r="F792" s="3"/>
      <c r="G792" s="3"/>
      <c r="H792" s="3"/>
    </row>
    <row r="793">
      <c r="A793" s="1"/>
      <c r="C793" s="3"/>
      <c r="D793" s="3"/>
      <c r="E793" s="3"/>
      <c r="F793" s="3"/>
      <c r="G793" s="3"/>
      <c r="H793" s="3"/>
    </row>
    <row r="794">
      <c r="A794" s="1"/>
      <c r="C794" s="3"/>
      <c r="D794" s="3"/>
      <c r="E794" s="3"/>
      <c r="F794" s="3"/>
      <c r="G794" s="3"/>
      <c r="H794" s="3"/>
    </row>
    <row r="795">
      <c r="A795" s="1"/>
      <c r="C795" s="3"/>
      <c r="D795" s="3"/>
      <c r="E795" s="3"/>
      <c r="F795" s="3"/>
      <c r="G795" s="3"/>
      <c r="H795" s="3"/>
    </row>
    <row r="796">
      <c r="A796" s="1"/>
      <c r="C796" s="3"/>
      <c r="D796" s="3"/>
      <c r="E796" s="3"/>
      <c r="F796" s="3"/>
      <c r="G796" s="3"/>
      <c r="H796" s="3"/>
    </row>
    <row r="797">
      <c r="A797" s="1"/>
      <c r="C797" s="3"/>
      <c r="D797" s="3"/>
      <c r="E797" s="3"/>
      <c r="F797" s="3"/>
      <c r="G797" s="3"/>
      <c r="H797" s="3"/>
    </row>
    <row r="798">
      <c r="A798" s="1"/>
      <c r="C798" s="3"/>
      <c r="D798" s="3"/>
      <c r="E798" s="3"/>
      <c r="F798" s="3"/>
      <c r="G798" s="3"/>
      <c r="H798" s="3"/>
    </row>
    <row r="799">
      <c r="A799" s="1"/>
      <c r="C799" s="3"/>
      <c r="D799" s="3"/>
      <c r="E799" s="3"/>
      <c r="F799" s="3"/>
      <c r="G799" s="3"/>
      <c r="H799" s="3"/>
    </row>
    <row r="800">
      <c r="A800" s="1"/>
      <c r="C800" s="3"/>
      <c r="D800" s="3"/>
      <c r="E800" s="3"/>
      <c r="F800" s="3"/>
      <c r="G800" s="3"/>
      <c r="H800" s="3"/>
    </row>
    <row r="801">
      <c r="A801" s="1"/>
      <c r="C801" s="3"/>
      <c r="D801" s="3"/>
      <c r="E801" s="3"/>
      <c r="F801" s="3"/>
      <c r="G801" s="3"/>
      <c r="H801" s="3"/>
    </row>
    <row r="802">
      <c r="A802" s="1"/>
      <c r="C802" s="3"/>
      <c r="D802" s="3"/>
      <c r="E802" s="3"/>
      <c r="F802" s="3"/>
      <c r="G802" s="3"/>
      <c r="H802" s="3"/>
    </row>
    <row r="803">
      <c r="A803" s="1"/>
      <c r="C803" s="3"/>
      <c r="D803" s="3"/>
      <c r="E803" s="3"/>
      <c r="F803" s="3"/>
      <c r="G803" s="3"/>
      <c r="H803" s="3"/>
    </row>
    <row r="804">
      <c r="A804" s="1"/>
      <c r="C804" s="3"/>
      <c r="D804" s="3"/>
      <c r="E804" s="3"/>
      <c r="F804" s="3"/>
      <c r="G804" s="3"/>
      <c r="H804" s="3"/>
    </row>
    <row r="805">
      <c r="A805" s="1"/>
      <c r="C805" s="3"/>
      <c r="D805" s="3"/>
      <c r="E805" s="3"/>
      <c r="F805" s="3"/>
      <c r="G805" s="3"/>
      <c r="H805" s="3"/>
    </row>
    <row r="806">
      <c r="A806" s="1"/>
      <c r="C806" s="3"/>
      <c r="D806" s="3"/>
      <c r="E806" s="3"/>
      <c r="F806" s="3"/>
      <c r="G806" s="3"/>
      <c r="H806" s="3"/>
    </row>
    <row r="807">
      <c r="A807" s="1"/>
      <c r="C807" s="3"/>
      <c r="D807" s="3"/>
      <c r="E807" s="3"/>
      <c r="F807" s="3"/>
      <c r="G807" s="3"/>
      <c r="H807" s="3"/>
    </row>
    <row r="808">
      <c r="A808" s="1"/>
      <c r="C808" s="3"/>
      <c r="D808" s="3"/>
      <c r="E808" s="3"/>
      <c r="F808" s="3"/>
      <c r="G808" s="3"/>
      <c r="H808" s="3"/>
    </row>
    <row r="809">
      <c r="A809" s="1"/>
      <c r="C809" s="3"/>
      <c r="D809" s="3"/>
      <c r="E809" s="3"/>
      <c r="F809" s="3"/>
      <c r="G809" s="3"/>
      <c r="H809" s="3"/>
    </row>
    <row r="810">
      <c r="A810" s="1"/>
      <c r="C810" s="3"/>
      <c r="D810" s="3"/>
      <c r="E810" s="3"/>
      <c r="F810" s="3"/>
      <c r="G810" s="3"/>
      <c r="H810" s="3"/>
    </row>
    <row r="811">
      <c r="A811" s="1"/>
      <c r="C811" s="3"/>
      <c r="D811" s="3"/>
      <c r="E811" s="3"/>
      <c r="F811" s="3"/>
      <c r="G811" s="3"/>
      <c r="H811" s="3"/>
    </row>
    <row r="812">
      <c r="A812" s="1"/>
      <c r="C812" s="3"/>
      <c r="D812" s="3"/>
      <c r="E812" s="3"/>
      <c r="F812" s="3"/>
      <c r="G812" s="3"/>
      <c r="H812" s="3"/>
    </row>
    <row r="813">
      <c r="A813" s="1"/>
      <c r="C813" s="3"/>
      <c r="D813" s="3"/>
      <c r="E813" s="3"/>
      <c r="F813" s="3"/>
      <c r="G813" s="3"/>
      <c r="H813" s="3"/>
    </row>
    <row r="814">
      <c r="A814" s="1"/>
      <c r="C814" s="3"/>
      <c r="D814" s="3"/>
      <c r="E814" s="3"/>
      <c r="F814" s="3"/>
      <c r="G814" s="3"/>
      <c r="H814" s="3"/>
    </row>
    <row r="815">
      <c r="A815" s="1"/>
      <c r="C815" s="3"/>
      <c r="D815" s="3"/>
      <c r="E815" s="3"/>
      <c r="F815" s="3"/>
      <c r="G815" s="3"/>
      <c r="H815" s="3"/>
    </row>
    <row r="816">
      <c r="A816" s="1"/>
      <c r="C816" s="3"/>
      <c r="D816" s="3"/>
      <c r="E816" s="3"/>
      <c r="F816" s="3"/>
      <c r="G816" s="3"/>
      <c r="H816" s="3"/>
    </row>
    <row r="817">
      <c r="A817" s="1"/>
      <c r="C817" s="3"/>
      <c r="D817" s="3"/>
      <c r="E817" s="3"/>
      <c r="F817" s="3"/>
      <c r="G817" s="3"/>
      <c r="H817" s="3"/>
    </row>
    <row r="818">
      <c r="A818" s="1"/>
      <c r="C818" s="3"/>
      <c r="D818" s="3"/>
      <c r="E818" s="3"/>
      <c r="F818" s="3"/>
      <c r="G818" s="3"/>
      <c r="H818" s="3"/>
    </row>
    <row r="819">
      <c r="A819" s="1"/>
      <c r="C819" s="3"/>
      <c r="D819" s="3"/>
      <c r="E819" s="3"/>
      <c r="F819" s="3"/>
      <c r="G819" s="3"/>
      <c r="H819" s="3"/>
    </row>
    <row r="820">
      <c r="A820" s="1"/>
      <c r="C820" s="3"/>
      <c r="D820" s="3"/>
      <c r="E820" s="3"/>
      <c r="F820" s="3"/>
      <c r="G820" s="3"/>
      <c r="H820" s="3"/>
    </row>
    <row r="821">
      <c r="A821" s="1"/>
      <c r="C821" s="3"/>
      <c r="D821" s="3"/>
      <c r="E821" s="3"/>
      <c r="F821" s="3"/>
      <c r="G821" s="3"/>
      <c r="H821" s="3"/>
    </row>
    <row r="822">
      <c r="A822" s="1"/>
      <c r="C822" s="3"/>
      <c r="D822" s="3"/>
      <c r="E822" s="3"/>
      <c r="F822" s="3"/>
      <c r="G822" s="3"/>
      <c r="H822" s="3"/>
    </row>
    <row r="823">
      <c r="A823" s="1"/>
      <c r="C823" s="3"/>
      <c r="D823" s="3"/>
      <c r="E823" s="3"/>
      <c r="F823" s="3"/>
      <c r="G823" s="3"/>
      <c r="H823" s="3"/>
    </row>
    <row r="824">
      <c r="A824" s="1"/>
      <c r="C824" s="3"/>
      <c r="D824" s="3"/>
      <c r="E824" s="3"/>
      <c r="F824" s="3"/>
      <c r="G824" s="3"/>
      <c r="H824" s="3"/>
    </row>
    <row r="825">
      <c r="A825" s="1"/>
      <c r="C825" s="3"/>
      <c r="D825" s="3"/>
      <c r="E825" s="3"/>
      <c r="F825" s="3"/>
      <c r="G825" s="3"/>
      <c r="H825" s="3"/>
    </row>
    <row r="826">
      <c r="A826" s="1"/>
      <c r="C826" s="3"/>
      <c r="D826" s="3"/>
      <c r="E826" s="3"/>
      <c r="F826" s="3"/>
      <c r="G826" s="3"/>
      <c r="H826" s="3"/>
    </row>
    <row r="827">
      <c r="A827" s="1"/>
      <c r="C827" s="3"/>
      <c r="D827" s="3"/>
      <c r="E827" s="3"/>
      <c r="F827" s="3"/>
      <c r="G827" s="3"/>
      <c r="H827" s="3"/>
    </row>
    <row r="828">
      <c r="A828" s="1"/>
      <c r="C828" s="3"/>
      <c r="D828" s="3"/>
      <c r="E828" s="3"/>
      <c r="F828" s="3"/>
      <c r="G828" s="3"/>
      <c r="H828" s="3"/>
    </row>
    <row r="829">
      <c r="A829" s="1"/>
      <c r="C829" s="3"/>
      <c r="D829" s="3"/>
      <c r="E829" s="3"/>
      <c r="F829" s="3"/>
      <c r="G829" s="3"/>
      <c r="H829" s="3"/>
    </row>
    <row r="830">
      <c r="A830" s="1"/>
      <c r="C830" s="3"/>
      <c r="D830" s="3"/>
      <c r="E830" s="3"/>
      <c r="F830" s="3"/>
      <c r="G830" s="3"/>
      <c r="H830" s="3"/>
    </row>
    <row r="831">
      <c r="A831" s="1"/>
      <c r="C831" s="3"/>
      <c r="D831" s="3"/>
      <c r="E831" s="3"/>
      <c r="F831" s="3"/>
      <c r="G831" s="3"/>
      <c r="H831" s="3"/>
    </row>
    <row r="832">
      <c r="A832" s="1"/>
      <c r="C832" s="3"/>
      <c r="D832" s="3"/>
      <c r="E832" s="3"/>
      <c r="F832" s="3"/>
      <c r="G832" s="3"/>
      <c r="H832" s="3"/>
    </row>
    <row r="833">
      <c r="A833" s="1"/>
      <c r="C833" s="3"/>
      <c r="D833" s="3"/>
      <c r="E833" s="3"/>
      <c r="F833" s="3"/>
      <c r="G833" s="3"/>
      <c r="H833" s="3"/>
    </row>
    <row r="834">
      <c r="A834" s="1"/>
      <c r="C834" s="3"/>
      <c r="D834" s="3"/>
      <c r="E834" s="3"/>
      <c r="F834" s="3"/>
      <c r="G834" s="3"/>
      <c r="H834" s="3"/>
    </row>
    <row r="835">
      <c r="A835" s="1"/>
      <c r="C835" s="3"/>
      <c r="D835" s="3"/>
      <c r="E835" s="3"/>
      <c r="F835" s="3"/>
      <c r="G835" s="3"/>
      <c r="H835" s="3"/>
    </row>
    <row r="836">
      <c r="A836" s="1"/>
      <c r="C836" s="3"/>
      <c r="D836" s="3"/>
      <c r="E836" s="3"/>
      <c r="F836" s="3"/>
      <c r="G836" s="3"/>
      <c r="H836" s="3"/>
    </row>
    <row r="837">
      <c r="A837" s="1"/>
      <c r="C837" s="3"/>
      <c r="D837" s="3"/>
      <c r="E837" s="3"/>
      <c r="F837" s="3"/>
      <c r="G837" s="3"/>
      <c r="H837" s="3"/>
    </row>
    <row r="838">
      <c r="A838" s="1"/>
      <c r="C838" s="3"/>
      <c r="D838" s="3"/>
      <c r="E838" s="3"/>
      <c r="F838" s="3"/>
      <c r="G838" s="3"/>
      <c r="H838" s="3"/>
    </row>
    <row r="839">
      <c r="A839" s="1"/>
      <c r="C839" s="3"/>
      <c r="D839" s="3"/>
      <c r="E839" s="3"/>
      <c r="F839" s="3"/>
      <c r="G839" s="3"/>
      <c r="H839" s="3"/>
    </row>
    <row r="840">
      <c r="A840" s="1"/>
      <c r="C840" s="3"/>
      <c r="D840" s="3"/>
      <c r="E840" s="3"/>
      <c r="F840" s="3"/>
      <c r="G840" s="3"/>
      <c r="H840" s="3"/>
    </row>
    <row r="841">
      <c r="A841" s="1"/>
      <c r="C841" s="3"/>
      <c r="D841" s="3"/>
      <c r="E841" s="3"/>
      <c r="F841" s="3"/>
      <c r="G841" s="3"/>
      <c r="H841" s="3"/>
    </row>
    <row r="842">
      <c r="A842" s="1"/>
      <c r="C842" s="3"/>
      <c r="D842" s="3"/>
      <c r="E842" s="3"/>
      <c r="F842" s="3"/>
      <c r="G842" s="3"/>
      <c r="H842" s="3"/>
    </row>
    <row r="843">
      <c r="A843" s="1"/>
      <c r="C843" s="3"/>
      <c r="D843" s="3"/>
      <c r="E843" s="3"/>
      <c r="F843" s="3"/>
      <c r="G843" s="3"/>
      <c r="H843" s="3"/>
    </row>
    <row r="844">
      <c r="A844" s="1"/>
      <c r="C844" s="3"/>
      <c r="D844" s="3"/>
      <c r="E844" s="3"/>
      <c r="F844" s="3"/>
      <c r="G844" s="3"/>
      <c r="H844" s="3"/>
    </row>
    <row r="845">
      <c r="A845" s="1"/>
      <c r="C845" s="3"/>
      <c r="D845" s="3"/>
      <c r="E845" s="3"/>
      <c r="F845" s="3"/>
      <c r="G845" s="3"/>
      <c r="H845" s="3"/>
    </row>
    <row r="846">
      <c r="A846" s="1"/>
      <c r="C846" s="3"/>
      <c r="D846" s="3"/>
      <c r="E846" s="3"/>
      <c r="F846" s="3"/>
      <c r="G846" s="3"/>
      <c r="H846" s="3"/>
    </row>
    <row r="847">
      <c r="A847" s="1"/>
      <c r="C847" s="3"/>
      <c r="D847" s="3"/>
      <c r="E847" s="3"/>
      <c r="F847" s="3"/>
      <c r="G847" s="3"/>
      <c r="H847" s="3"/>
    </row>
    <row r="848">
      <c r="A848" s="1"/>
      <c r="C848" s="3"/>
      <c r="D848" s="3"/>
      <c r="E848" s="3"/>
      <c r="F848" s="3"/>
      <c r="G848" s="3"/>
      <c r="H848" s="3"/>
    </row>
    <row r="849">
      <c r="A849" s="1"/>
      <c r="C849" s="3"/>
      <c r="D849" s="3"/>
      <c r="E849" s="3"/>
      <c r="F849" s="3"/>
      <c r="G849" s="3"/>
      <c r="H849" s="3"/>
    </row>
    <row r="850">
      <c r="A850" s="1"/>
      <c r="C850" s="3"/>
      <c r="D850" s="3"/>
      <c r="E850" s="3"/>
      <c r="F850" s="3"/>
      <c r="G850" s="3"/>
      <c r="H850" s="3"/>
    </row>
    <row r="851">
      <c r="A851" s="1"/>
      <c r="C851" s="3"/>
      <c r="D851" s="3"/>
      <c r="E851" s="3"/>
      <c r="F851" s="3"/>
      <c r="G851" s="3"/>
      <c r="H851" s="3"/>
    </row>
    <row r="852">
      <c r="A852" s="1"/>
      <c r="C852" s="3"/>
      <c r="D852" s="3"/>
      <c r="E852" s="3"/>
      <c r="F852" s="3"/>
      <c r="G852" s="3"/>
      <c r="H852" s="3"/>
    </row>
    <row r="853">
      <c r="A853" s="1"/>
      <c r="C853" s="3"/>
      <c r="D853" s="3"/>
      <c r="E853" s="3"/>
      <c r="F853" s="3"/>
      <c r="G853" s="3"/>
      <c r="H853" s="3"/>
    </row>
    <row r="854">
      <c r="A854" s="1"/>
      <c r="C854" s="3"/>
      <c r="D854" s="3"/>
      <c r="E854" s="3"/>
      <c r="F854" s="3"/>
      <c r="G854" s="3"/>
      <c r="H854" s="3"/>
    </row>
    <row r="855">
      <c r="A855" s="1"/>
      <c r="C855" s="3"/>
      <c r="D855" s="3"/>
      <c r="E855" s="3"/>
      <c r="F855" s="3"/>
      <c r="G855" s="3"/>
      <c r="H855" s="3"/>
    </row>
    <row r="856">
      <c r="A856" s="1"/>
      <c r="C856" s="3"/>
      <c r="D856" s="3"/>
      <c r="E856" s="3"/>
      <c r="F856" s="3"/>
      <c r="G856" s="3"/>
      <c r="H856" s="3"/>
    </row>
    <row r="857">
      <c r="A857" s="1"/>
      <c r="C857" s="3"/>
      <c r="D857" s="3"/>
      <c r="E857" s="3"/>
      <c r="F857" s="3"/>
      <c r="G857" s="3"/>
      <c r="H857" s="3"/>
    </row>
    <row r="858">
      <c r="A858" s="1"/>
      <c r="C858" s="3"/>
      <c r="D858" s="3"/>
      <c r="E858" s="3"/>
      <c r="F858" s="3"/>
      <c r="G858" s="3"/>
      <c r="H858" s="3"/>
    </row>
    <row r="859">
      <c r="A859" s="1"/>
      <c r="C859" s="3"/>
      <c r="D859" s="3"/>
      <c r="E859" s="3"/>
      <c r="F859" s="3"/>
      <c r="G859" s="3"/>
      <c r="H859" s="3"/>
    </row>
    <row r="860">
      <c r="A860" s="1"/>
      <c r="C860" s="3"/>
      <c r="D860" s="3"/>
      <c r="E860" s="3"/>
      <c r="F860" s="3"/>
      <c r="G860" s="3"/>
      <c r="H860" s="3"/>
    </row>
    <row r="861">
      <c r="A861" s="1"/>
      <c r="C861" s="3"/>
      <c r="D861" s="3"/>
      <c r="E861" s="3"/>
      <c r="F861" s="3"/>
      <c r="G861" s="3"/>
      <c r="H861" s="3"/>
    </row>
    <row r="862">
      <c r="A862" s="1"/>
      <c r="C862" s="3"/>
      <c r="D862" s="3"/>
      <c r="E862" s="3"/>
      <c r="F862" s="3"/>
      <c r="G862" s="3"/>
      <c r="H862" s="3"/>
    </row>
    <row r="863">
      <c r="A863" s="1"/>
      <c r="C863" s="3"/>
      <c r="D863" s="3"/>
      <c r="E863" s="3"/>
      <c r="F863" s="3"/>
      <c r="G863" s="3"/>
      <c r="H863" s="3"/>
    </row>
    <row r="864">
      <c r="A864" s="1"/>
      <c r="C864" s="3"/>
      <c r="D864" s="3"/>
      <c r="E864" s="3"/>
      <c r="F864" s="3"/>
      <c r="G864" s="3"/>
      <c r="H864" s="3"/>
    </row>
    <row r="865">
      <c r="A865" s="1"/>
      <c r="C865" s="3"/>
      <c r="D865" s="3"/>
      <c r="E865" s="3"/>
      <c r="F865" s="3"/>
      <c r="G865" s="3"/>
      <c r="H865" s="3"/>
    </row>
    <row r="866">
      <c r="A866" s="1"/>
      <c r="C866" s="3"/>
      <c r="D866" s="3"/>
      <c r="E866" s="3"/>
      <c r="F866" s="3"/>
      <c r="G866" s="3"/>
      <c r="H866" s="3"/>
    </row>
    <row r="867">
      <c r="A867" s="1"/>
      <c r="C867" s="3"/>
      <c r="D867" s="3"/>
      <c r="E867" s="3"/>
      <c r="F867" s="3"/>
      <c r="G867" s="3"/>
      <c r="H867" s="3"/>
    </row>
    <row r="868">
      <c r="A868" s="1"/>
      <c r="C868" s="3"/>
      <c r="D868" s="3"/>
      <c r="E868" s="3"/>
      <c r="F868" s="3"/>
      <c r="G868" s="3"/>
      <c r="H868" s="3"/>
    </row>
    <row r="869">
      <c r="A869" s="1"/>
      <c r="C869" s="3"/>
      <c r="D869" s="3"/>
      <c r="E869" s="3"/>
      <c r="F869" s="3"/>
      <c r="G869" s="3"/>
      <c r="H869" s="3"/>
    </row>
    <row r="870">
      <c r="A870" s="1"/>
      <c r="C870" s="3"/>
      <c r="D870" s="3"/>
      <c r="E870" s="3"/>
      <c r="F870" s="3"/>
      <c r="G870" s="3"/>
      <c r="H870" s="3"/>
    </row>
    <row r="871">
      <c r="A871" s="1"/>
      <c r="C871" s="3"/>
      <c r="D871" s="3"/>
      <c r="E871" s="3"/>
      <c r="F871" s="3"/>
      <c r="G871" s="3"/>
      <c r="H871" s="3"/>
    </row>
    <row r="872">
      <c r="A872" s="1"/>
      <c r="C872" s="3"/>
      <c r="D872" s="3"/>
      <c r="E872" s="3"/>
      <c r="F872" s="3"/>
      <c r="G872" s="3"/>
      <c r="H872" s="3"/>
    </row>
    <row r="873">
      <c r="A873" s="1"/>
      <c r="C873" s="3"/>
      <c r="D873" s="3"/>
      <c r="E873" s="3"/>
      <c r="F873" s="3"/>
      <c r="G873" s="3"/>
      <c r="H873" s="3"/>
    </row>
    <row r="874">
      <c r="A874" s="1"/>
      <c r="C874" s="3"/>
      <c r="D874" s="3"/>
      <c r="E874" s="3"/>
      <c r="F874" s="3"/>
      <c r="G874" s="3"/>
      <c r="H874" s="3"/>
    </row>
    <row r="875">
      <c r="A875" s="1"/>
      <c r="C875" s="3"/>
      <c r="D875" s="3"/>
      <c r="E875" s="3"/>
      <c r="F875" s="3"/>
      <c r="G875" s="3"/>
      <c r="H875" s="3"/>
    </row>
    <row r="876">
      <c r="A876" s="1"/>
      <c r="C876" s="3"/>
      <c r="D876" s="3"/>
      <c r="E876" s="3"/>
      <c r="F876" s="3"/>
      <c r="G876" s="3"/>
      <c r="H876" s="3"/>
    </row>
    <row r="877">
      <c r="A877" s="1"/>
      <c r="C877" s="3"/>
      <c r="D877" s="3"/>
      <c r="E877" s="3"/>
      <c r="F877" s="3"/>
      <c r="G877" s="3"/>
      <c r="H877" s="3"/>
    </row>
    <row r="878">
      <c r="A878" s="1"/>
      <c r="C878" s="3"/>
      <c r="D878" s="3"/>
      <c r="E878" s="3"/>
      <c r="F878" s="3"/>
      <c r="G878" s="3"/>
      <c r="H878" s="3"/>
    </row>
    <row r="879">
      <c r="A879" s="1"/>
      <c r="C879" s="3"/>
      <c r="D879" s="3"/>
      <c r="E879" s="3"/>
      <c r="F879" s="3"/>
      <c r="G879" s="3"/>
      <c r="H879" s="3"/>
    </row>
    <row r="880">
      <c r="A880" s="1"/>
      <c r="C880" s="3"/>
      <c r="D880" s="3"/>
      <c r="E880" s="3"/>
      <c r="F880" s="3"/>
      <c r="G880" s="3"/>
      <c r="H880" s="3"/>
    </row>
    <row r="881">
      <c r="A881" s="1"/>
      <c r="C881" s="3"/>
      <c r="D881" s="3"/>
      <c r="E881" s="3"/>
      <c r="F881" s="3"/>
      <c r="G881" s="3"/>
      <c r="H881" s="3"/>
    </row>
    <row r="882">
      <c r="A882" s="1"/>
      <c r="C882" s="3"/>
      <c r="D882" s="3"/>
      <c r="E882" s="3"/>
      <c r="F882" s="3"/>
      <c r="G882" s="3"/>
      <c r="H882" s="3"/>
    </row>
    <row r="883">
      <c r="A883" s="1"/>
      <c r="C883" s="3"/>
      <c r="D883" s="3"/>
      <c r="E883" s="3"/>
      <c r="F883" s="3"/>
      <c r="G883" s="3"/>
      <c r="H883" s="3"/>
    </row>
    <row r="884">
      <c r="A884" s="1"/>
      <c r="C884" s="3"/>
      <c r="D884" s="3"/>
      <c r="E884" s="3"/>
      <c r="F884" s="3"/>
      <c r="G884" s="3"/>
      <c r="H884" s="3"/>
    </row>
    <row r="885">
      <c r="A885" s="1"/>
      <c r="C885" s="3"/>
      <c r="D885" s="3"/>
      <c r="E885" s="3"/>
      <c r="F885" s="3"/>
      <c r="G885" s="3"/>
      <c r="H885" s="3"/>
    </row>
    <row r="886">
      <c r="A886" s="1"/>
      <c r="C886" s="3"/>
      <c r="D886" s="3"/>
      <c r="E886" s="3"/>
      <c r="F886" s="3"/>
      <c r="G886" s="3"/>
      <c r="H886" s="3"/>
    </row>
    <row r="887">
      <c r="A887" s="1"/>
      <c r="C887" s="3"/>
      <c r="D887" s="3"/>
      <c r="E887" s="3"/>
      <c r="F887" s="3"/>
      <c r="G887" s="3"/>
      <c r="H887" s="3"/>
    </row>
    <row r="888">
      <c r="A888" s="1"/>
      <c r="C888" s="3"/>
      <c r="D888" s="3"/>
      <c r="E888" s="3"/>
      <c r="F888" s="3"/>
      <c r="G888" s="3"/>
      <c r="H888" s="3"/>
    </row>
    <row r="889">
      <c r="A889" s="1"/>
      <c r="C889" s="3"/>
      <c r="D889" s="3"/>
      <c r="E889" s="3"/>
      <c r="F889" s="3"/>
      <c r="G889" s="3"/>
      <c r="H889" s="3"/>
    </row>
    <row r="890">
      <c r="A890" s="1"/>
      <c r="C890" s="3"/>
      <c r="D890" s="3"/>
      <c r="E890" s="3"/>
      <c r="F890" s="3"/>
      <c r="G890" s="3"/>
      <c r="H890" s="3"/>
    </row>
    <row r="891">
      <c r="A891" s="1"/>
      <c r="C891" s="3"/>
      <c r="D891" s="3"/>
      <c r="E891" s="3"/>
      <c r="F891" s="3"/>
      <c r="G891" s="3"/>
      <c r="H891" s="3"/>
    </row>
    <row r="892">
      <c r="A892" s="1"/>
      <c r="C892" s="3"/>
      <c r="D892" s="3"/>
      <c r="E892" s="3"/>
      <c r="F892" s="3"/>
      <c r="G892" s="3"/>
      <c r="H892" s="3"/>
    </row>
    <row r="893">
      <c r="A893" s="1"/>
      <c r="C893" s="3"/>
      <c r="D893" s="3"/>
      <c r="E893" s="3"/>
      <c r="F893" s="3"/>
      <c r="G893" s="3"/>
      <c r="H893" s="3"/>
    </row>
    <row r="894">
      <c r="A894" s="1"/>
      <c r="C894" s="3"/>
      <c r="D894" s="3"/>
      <c r="E894" s="3"/>
      <c r="F894" s="3"/>
      <c r="G894" s="3"/>
      <c r="H894" s="3"/>
    </row>
    <row r="895">
      <c r="A895" s="1"/>
      <c r="C895" s="3"/>
      <c r="D895" s="3"/>
      <c r="E895" s="3"/>
      <c r="F895" s="3"/>
      <c r="G895" s="3"/>
      <c r="H895" s="3"/>
    </row>
    <row r="896">
      <c r="A896" s="1"/>
      <c r="C896" s="3"/>
      <c r="D896" s="3"/>
      <c r="E896" s="3"/>
      <c r="F896" s="3"/>
      <c r="G896" s="3"/>
      <c r="H896" s="3"/>
    </row>
    <row r="897">
      <c r="A897" s="1"/>
      <c r="C897" s="3"/>
      <c r="D897" s="3"/>
      <c r="E897" s="3"/>
      <c r="F897" s="3"/>
      <c r="G897" s="3"/>
      <c r="H897" s="3"/>
    </row>
    <row r="898">
      <c r="A898" s="1"/>
      <c r="C898" s="3"/>
      <c r="D898" s="3"/>
      <c r="E898" s="3"/>
      <c r="F898" s="3"/>
      <c r="G898" s="3"/>
      <c r="H898" s="3"/>
    </row>
    <row r="899">
      <c r="A899" s="1"/>
      <c r="C899" s="3"/>
      <c r="D899" s="3"/>
      <c r="E899" s="3"/>
      <c r="F899" s="3"/>
      <c r="G899" s="3"/>
      <c r="H899" s="3"/>
    </row>
    <row r="900">
      <c r="A900" s="1"/>
      <c r="C900" s="3"/>
      <c r="D900" s="3"/>
      <c r="E900" s="3"/>
      <c r="F900" s="3"/>
      <c r="G900" s="3"/>
      <c r="H900" s="3"/>
    </row>
    <row r="901">
      <c r="A901" s="1"/>
      <c r="C901" s="3"/>
      <c r="D901" s="3"/>
      <c r="E901" s="3"/>
      <c r="F901" s="3"/>
      <c r="G901" s="3"/>
      <c r="H901" s="3"/>
    </row>
    <row r="902">
      <c r="A902" s="1"/>
      <c r="C902" s="3"/>
      <c r="D902" s="3"/>
      <c r="E902" s="3"/>
      <c r="F902" s="3"/>
      <c r="G902" s="3"/>
      <c r="H902" s="3"/>
    </row>
    <row r="903">
      <c r="A903" s="1"/>
      <c r="C903" s="3"/>
      <c r="D903" s="3"/>
      <c r="E903" s="3"/>
      <c r="F903" s="3"/>
      <c r="G903" s="3"/>
      <c r="H903" s="3"/>
    </row>
    <row r="904">
      <c r="A904" s="1"/>
      <c r="C904" s="3"/>
      <c r="D904" s="3"/>
      <c r="E904" s="3"/>
      <c r="F904" s="3"/>
      <c r="G904" s="3"/>
      <c r="H904" s="3"/>
    </row>
    <row r="905">
      <c r="A905" s="1"/>
      <c r="C905" s="3"/>
      <c r="D905" s="3"/>
      <c r="E905" s="3"/>
      <c r="F905" s="3"/>
      <c r="G905" s="3"/>
      <c r="H905" s="3"/>
    </row>
    <row r="906">
      <c r="A906" s="1"/>
      <c r="C906" s="3"/>
      <c r="D906" s="3"/>
      <c r="E906" s="3"/>
      <c r="F906" s="3"/>
      <c r="G906" s="3"/>
      <c r="H906" s="3"/>
    </row>
    <row r="907">
      <c r="A907" s="1"/>
      <c r="C907" s="3"/>
      <c r="D907" s="3"/>
      <c r="E907" s="3"/>
      <c r="F907" s="3"/>
      <c r="G907" s="3"/>
      <c r="H907" s="3"/>
    </row>
    <row r="908">
      <c r="A908" s="1"/>
      <c r="C908" s="3"/>
      <c r="D908" s="3"/>
      <c r="E908" s="3"/>
      <c r="F908" s="3"/>
      <c r="G908" s="3"/>
      <c r="H908" s="3"/>
    </row>
    <row r="909">
      <c r="A909" s="1"/>
      <c r="C909" s="3"/>
      <c r="D909" s="3"/>
      <c r="E909" s="3"/>
      <c r="F909" s="3"/>
      <c r="G909" s="3"/>
      <c r="H909" s="3"/>
    </row>
    <row r="910">
      <c r="A910" s="1"/>
      <c r="C910" s="3"/>
      <c r="D910" s="3"/>
      <c r="E910" s="3"/>
      <c r="F910" s="3"/>
      <c r="G910" s="3"/>
      <c r="H910" s="3"/>
    </row>
    <row r="911">
      <c r="A911" s="1"/>
      <c r="C911" s="3"/>
      <c r="D911" s="3"/>
      <c r="E911" s="3"/>
      <c r="F911" s="3"/>
      <c r="G911" s="3"/>
      <c r="H911" s="3"/>
    </row>
    <row r="912">
      <c r="A912" s="1"/>
      <c r="C912" s="3"/>
      <c r="D912" s="3"/>
      <c r="E912" s="3"/>
      <c r="F912" s="3"/>
      <c r="G912" s="3"/>
      <c r="H912" s="3"/>
    </row>
    <row r="913">
      <c r="A913" s="1"/>
      <c r="C913" s="3"/>
      <c r="D913" s="3"/>
      <c r="E913" s="3"/>
      <c r="F913" s="3"/>
      <c r="G913" s="3"/>
      <c r="H913" s="3"/>
    </row>
    <row r="914">
      <c r="A914" s="1"/>
      <c r="C914" s="3"/>
      <c r="D914" s="3"/>
      <c r="E914" s="3"/>
      <c r="F914" s="3"/>
      <c r="G914" s="3"/>
      <c r="H914" s="3"/>
    </row>
    <row r="915">
      <c r="A915" s="1"/>
      <c r="C915" s="3"/>
      <c r="D915" s="3"/>
      <c r="E915" s="3"/>
      <c r="F915" s="3"/>
      <c r="G915" s="3"/>
      <c r="H915" s="3"/>
    </row>
    <row r="916">
      <c r="A916" s="1"/>
      <c r="C916" s="3"/>
      <c r="D916" s="3"/>
      <c r="E916" s="3"/>
      <c r="F916" s="3"/>
      <c r="G916" s="3"/>
      <c r="H916" s="3"/>
    </row>
    <row r="917">
      <c r="A917" s="1"/>
      <c r="C917" s="3"/>
      <c r="D917" s="3"/>
      <c r="E917" s="3"/>
      <c r="F917" s="3"/>
      <c r="G917" s="3"/>
      <c r="H917" s="3"/>
    </row>
    <row r="918">
      <c r="A918" s="1"/>
      <c r="C918" s="3"/>
      <c r="D918" s="3"/>
      <c r="E918" s="3"/>
      <c r="F918" s="3"/>
      <c r="G918" s="3"/>
      <c r="H918" s="3"/>
    </row>
    <row r="919">
      <c r="A919" s="1"/>
      <c r="C919" s="3"/>
      <c r="D919" s="3"/>
      <c r="E919" s="3"/>
      <c r="F919" s="3"/>
      <c r="G919" s="3"/>
      <c r="H919" s="3"/>
    </row>
    <row r="920">
      <c r="A920" s="1"/>
      <c r="C920" s="3"/>
      <c r="D920" s="3"/>
      <c r="E920" s="3"/>
      <c r="F920" s="3"/>
      <c r="G920" s="3"/>
      <c r="H920" s="3"/>
    </row>
    <row r="921">
      <c r="A921" s="1"/>
      <c r="C921" s="3"/>
      <c r="D921" s="3"/>
      <c r="E921" s="3"/>
      <c r="F921" s="3"/>
      <c r="G921" s="3"/>
      <c r="H921" s="3"/>
    </row>
    <row r="922">
      <c r="A922" s="1"/>
      <c r="C922" s="3"/>
      <c r="D922" s="3"/>
      <c r="E922" s="3"/>
      <c r="F922" s="3"/>
      <c r="G922" s="3"/>
      <c r="H922" s="3"/>
    </row>
    <row r="923">
      <c r="A923" s="1"/>
      <c r="C923" s="3"/>
      <c r="D923" s="3"/>
      <c r="E923" s="3"/>
      <c r="F923" s="3"/>
      <c r="G923" s="3"/>
      <c r="H923" s="3"/>
    </row>
    <row r="924">
      <c r="A924" s="1"/>
      <c r="C924" s="3"/>
      <c r="D924" s="3"/>
      <c r="E924" s="3"/>
      <c r="F924" s="3"/>
      <c r="G924" s="3"/>
      <c r="H924" s="3"/>
    </row>
    <row r="925">
      <c r="A925" s="1"/>
      <c r="C925" s="3"/>
      <c r="D925" s="3"/>
      <c r="E925" s="3"/>
      <c r="F925" s="3"/>
      <c r="G925" s="3"/>
      <c r="H925" s="3"/>
    </row>
    <row r="926">
      <c r="A926" s="1"/>
      <c r="C926" s="3"/>
      <c r="D926" s="3"/>
      <c r="E926" s="3"/>
      <c r="F926" s="3"/>
      <c r="G926" s="3"/>
      <c r="H926" s="3"/>
    </row>
    <row r="927">
      <c r="A927" s="1"/>
      <c r="C927" s="3"/>
      <c r="D927" s="3"/>
      <c r="E927" s="3"/>
      <c r="F927" s="3"/>
      <c r="G927" s="3"/>
      <c r="H927" s="3"/>
    </row>
    <row r="928">
      <c r="A928" s="1"/>
      <c r="C928" s="3"/>
      <c r="D928" s="3"/>
      <c r="E928" s="3"/>
      <c r="F928" s="3"/>
      <c r="G928" s="3"/>
      <c r="H928" s="3"/>
    </row>
    <row r="929">
      <c r="A929" s="1"/>
      <c r="C929" s="3"/>
      <c r="D929" s="3"/>
      <c r="E929" s="3"/>
      <c r="F929" s="3"/>
      <c r="G929" s="3"/>
      <c r="H929" s="3"/>
    </row>
    <row r="930">
      <c r="A930" s="1"/>
      <c r="C930" s="3"/>
      <c r="D930" s="3"/>
      <c r="E930" s="3"/>
      <c r="F930" s="3"/>
      <c r="G930" s="3"/>
      <c r="H930" s="3"/>
    </row>
    <row r="931">
      <c r="A931" s="1"/>
      <c r="C931" s="3"/>
      <c r="D931" s="3"/>
      <c r="E931" s="3"/>
      <c r="F931" s="3"/>
      <c r="G931" s="3"/>
      <c r="H931" s="3"/>
    </row>
    <row r="932">
      <c r="A932" s="1"/>
      <c r="C932" s="3"/>
      <c r="D932" s="3"/>
      <c r="E932" s="3"/>
      <c r="F932" s="3"/>
      <c r="G932" s="3"/>
      <c r="H932" s="3"/>
    </row>
    <row r="933">
      <c r="A933" s="1"/>
      <c r="C933" s="3"/>
      <c r="D933" s="3"/>
      <c r="E933" s="3"/>
      <c r="F933" s="3"/>
      <c r="G933" s="3"/>
      <c r="H933" s="3"/>
    </row>
    <row r="934">
      <c r="A934" s="1"/>
      <c r="C934" s="3"/>
      <c r="D934" s="3"/>
      <c r="E934" s="3"/>
      <c r="F934" s="3"/>
      <c r="G934" s="3"/>
      <c r="H934" s="3"/>
    </row>
    <row r="935">
      <c r="A935" s="1"/>
      <c r="C935" s="3"/>
      <c r="D935" s="3"/>
      <c r="E935" s="3"/>
      <c r="F935" s="3"/>
      <c r="G935" s="3"/>
      <c r="H935" s="3"/>
    </row>
    <row r="936">
      <c r="A936" s="1"/>
      <c r="C936" s="3"/>
      <c r="D936" s="3"/>
      <c r="E936" s="3"/>
      <c r="F936" s="3"/>
      <c r="G936" s="3"/>
      <c r="H936" s="3"/>
    </row>
    <row r="937">
      <c r="A937" s="1"/>
      <c r="C937" s="3"/>
      <c r="D937" s="3"/>
      <c r="E937" s="3"/>
      <c r="F937" s="3"/>
      <c r="G937" s="3"/>
      <c r="H937" s="3"/>
    </row>
    <row r="938">
      <c r="A938" s="1"/>
      <c r="C938" s="3"/>
      <c r="D938" s="3"/>
      <c r="E938" s="3"/>
      <c r="F938" s="3"/>
      <c r="G938" s="3"/>
      <c r="H938" s="3"/>
    </row>
    <row r="939">
      <c r="A939" s="1"/>
      <c r="C939" s="3"/>
      <c r="D939" s="3"/>
      <c r="E939" s="3"/>
      <c r="F939" s="3"/>
      <c r="G939" s="3"/>
      <c r="H939" s="3"/>
    </row>
    <row r="940">
      <c r="A940" s="1"/>
      <c r="C940" s="3"/>
      <c r="D940" s="3"/>
      <c r="E940" s="3"/>
      <c r="F940" s="3"/>
      <c r="G940" s="3"/>
      <c r="H940" s="3"/>
    </row>
    <row r="941">
      <c r="A941" s="1"/>
      <c r="C941" s="3"/>
      <c r="D941" s="3"/>
      <c r="E941" s="3"/>
      <c r="F941" s="3"/>
      <c r="G941" s="3"/>
      <c r="H941" s="3"/>
    </row>
    <row r="942">
      <c r="A942" s="1"/>
      <c r="C942" s="3"/>
      <c r="D942" s="3"/>
      <c r="E942" s="3"/>
      <c r="F942" s="3"/>
      <c r="G942" s="3"/>
      <c r="H942" s="3"/>
    </row>
    <row r="943">
      <c r="A943" s="1"/>
      <c r="C943" s="3"/>
      <c r="D943" s="3"/>
      <c r="E943" s="3"/>
      <c r="F943" s="3"/>
      <c r="G943" s="3"/>
      <c r="H943" s="3"/>
    </row>
    <row r="944">
      <c r="A944" s="1"/>
      <c r="C944" s="3"/>
      <c r="D944" s="3"/>
      <c r="E944" s="3"/>
      <c r="F944" s="3"/>
      <c r="G944" s="3"/>
      <c r="H944" s="3"/>
    </row>
    <row r="945">
      <c r="A945" s="1"/>
      <c r="C945" s="3"/>
      <c r="D945" s="3"/>
      <c r="E945" s="3"/>
      <c r="F945" s="3"/>
      <c r="G945" s="3"/>
      <c r="H945" s="3"/>
    </row>
    <row r="946">
      <c r="A946" s="1"/>
      <c r="C946" s="3"/>
      <c r="D946" s="3"/>
      <c r="E946" s="3"/>
      <c r="F946" s="3"/>
      <c r="G946" s="3"/>
      <c r="H946" s="3"/>
    </row>
    <row r="947">
      <c r="A947" s="1"/>
      <c r="C947" s="3"/>
      <c r="D947" s="3"/>
      <c r="E947" s="3"/>
      <c r="F947" s="3"/>
      <c r="G947" s="3"/>
      <c r="H947" s="3"/>
    </row>
    <row r="948">
      <c r="A948" s="1"/>
      <c r="C948" s="3"/>
      <c r="D948" s="3"/>
      <c r="E948" s="3"/>
      <c r="F948" s="3"/>
      <c r="G948" s="3"/>
      <c r="H948" s="3"/>
    </row>
    <row r="949">
      <c r="A949" s="1"/>
      <c r="C949" s="3"/>
      <c r="D949" s="3"/>
      <c r="E949" s="3"/>
      <c r="F949" s="3"/>
      <c r="G949" s="3"/>
      <c r="H949" s="3"/>
    </row>
    <row r="950">
      <c r="A950" s="1"/>
      <c r="C950" s="3"/>
      <c r="D950" s="3"/>
      <c r="E950" s="3"/>
      <c r="F950" s="3"/>
      <c r="G950" s="3"/>
      <c r="H950" s="3"/>
    </row>
    <row r="951">
      <c r="A951" s="1"/>
      <c r="C951" s="3"/>
      <c r="D951" s="3"/>
      <c r="E951" s="3"/>
      <c r="F951" s="3"/>
      <c r="G951" s="3"/>
      <c r="H951" s="3"/>
    </row>
    <row r="952">
      <c r="A952" s="1"/>
      <c r="C952" s="3"/>
      <c r="D952" s="3"/>
      <c r="E952" s="3"/>
      <c r="F952" s="3"/>
      <c r="G952" s="3"/>
      <c r="H952" s="3"/>
    </row>
    <row r="953">
      <c r="A953" s="1"/>
      <c r="C953" s="3"/>
      <c r="D953" s="3"/>
      <c r="E953" s="3"/>
      <c r="F953" s="3"/>
      <c r="G953" s="3"/>
      <c r="H953" s="3"/>
    </row>
    <row r="954">
      <c r="A954" s="1"/>
      <c r="C954" s="3"/>
      <c r="D954" s="3"/>
      <c r="E954" s="3"/>
      <c r="F954" s="3"/>
      <c r="G954" s="3"/>
      <c r="H954" s="3"/>
    </row>
    <row r="955">
      <c r="A955" s="1"/>
      <c r="C955" s="3"/>
      <c r="D955" s="3"/>
      <c r="E955" s="3"/>
      <c r="F955" s="3"/>
      <c r="G955" s="3"/>
      <c r="H955" s="3"/>
    </row>
    <row r="956">
      <c r="A956" s="1"/>
      <c r="C956" s="3"/>
      <c r="D956" s="3"/>
      <c r="E956" s="3"/>
      <c r="F956" s="3"/>
      <c r="G956" s="3"/>
      <c r="H956" s="3"/>
    </row>
    <row r="957">
      <c r="A957" s="1"/>
      <c r="C957" s="3"/>
      <c r="D957" s="3"/>
      <c r="E957" s="3"/>
      <c r="F957" s="3"/>
      <c r="G957" s="3"/>
      <c r="H957" s="3"/>
    </row>
    <row r="958">
      <c r="A958" s="1"/>
      <c r="C958" s="3"/>
      <c r="D958" s="3"/>
      <c r="E958" s="3"/>
      <c r="F958" s="3"/>
      <c r="G958" s="3"/>
      <c r="H958" s="3"/>
    </row>
    <row r="959">
      <c r="A959" s="1"/>
      <c r="C959" s="3"/>
      <c r="D959" s="3"/>
      <c r="E959" s="3"/>
      <c r="F959" s="3"/>
      <c r="G959" s="3"/>
      <c r="H959" s="3"/>
    </row>
    <row r="960">
      <c r="A960" s="1"/>
      <c r="C960" s="3"/>
      <c r="D960" s="3"/>
      <c r="E960" s="3"/>
      <c r="F960" s="3"/>
      <c r="G960" s="3"/>
      <c r="H960" s="3"/>
    </row>
    <row r="961">
      <c r="A961" s="1"/>
      <c r="C961" s="3"/>
      <c r="D961" s="3"/>
      <c r="E961" s="3"/>
      <c r="F961" s="3"/>
      <c r="G961" s="3"/>
      <c r="H961" s="3"/>
    </row>
    <row r="962">
      <c r="A962" s="1"/>
      <c r="C962" s="3"/>
      <c r="D962" s="3"/>
      <c r="E962" s="3"/>
      <c r="F962" s="3"/>
      <c r="G962" s="3"/>
      <c r="H962" s="3"/>
    </row>
    <row r="963">
      <c r="A963" s="1"/>
      <c r="C963" s="3"/>
      <c r="D963" s="3"/>
      <c r="E963" s="3"/>
      <c r="F963" s="3"/>
      <c r="G963" s="3"/>
      <c r="H963" s="3"/>
    </row>
    <row r="964">
      <c r="A964" s="1"/>
      <c r="C964" s="3"/>
      <c r="D964" s="3"/>
      <c r="E964" s="3"/>
      <c r="F964" s="3"/>
      <c r="G964" s="3"/>
      <c r="H964" s="3"/>
    </row>
    <row r="965">
      <c r="A965" s="1"/>
      <c r="C965" s="3"/>
      <c r="D965" s="3"/>
      <c r="E965" s="3"/>
      <c r="F965" s="3"/>
      <c r="G965" s="3"/>
      <c r="H965" s="3"/>
    </row>
    <row r="966">
      <c r="A966" s="1"/>
      <c r="C966" s="3"/>
      <c r="D966" s="3"/>
      <c r="E966" s="3"/>
      <c r="F966" s="3"/>
      <c r="G966" s="3"/>
      <c r="H966" s="3"/>
    </row>
    <row r="967">
      <c r="A967" s="1"/>
      <c r="C967" s="3"/>
      <c r="D967" s="3"/>
      <c r="E967" s="3"/>
      <c r="F967" s="3"/>
      <c r="G967" s="3"/>
      <c r="H967" s="3"/>
    </row>
    <row r="968">
      <c r="A968" s="1"/>
      <c r="C968" s="3"/>
      <c r="D968" s="3"/>
      <c r="E968" s="3"/>
      <c r="F968" s="3"/>
      <c r="G968" s="3"/>
      <c r="H968" s="3"/>
    </row>
    <row r="969">
      <c r="A969" s="1"/>
      <c r="C969" s="3"/>
      <c r="D969" s="3"/>
      <c r="E969" s="3"/>
      <c r="F969" s="3"/>
      <c r="G969" s="3"/>
      <c r="H969" s="3"/>
    </row>
    <row r="970">
      <c r="A970" s="1"/>
      <c r="C970" s="3"/>
      <c r="D970" s="3"/>
      <c r="E970" s="3"/>
      <c r="F970" s="3"/>
      <c r="G970" s="3"/>
      <c r="H970" s="3"/>
    </row>
    <row r="971">
      <c r="A971" s="1"/>
      <c r="C971" s="3"/>
      <c r="D971" s="3"/>
      <c r="E971" s="3"/>
      <c r="F971" s="3"/>
      <c r="G971" s="3"/>
      <c r="H971" s="3"/>
    </row>
    <row r="972">
      <c r="A972" s="1"/>
      <c r="C972" s="3"/>
      <c r="D972" s="3"/>
      <c r="E972" s="3"/>
      <c r="F972" s="3"/>
      <c r="G972" s="3"/>
      <c r="H972" s="3"/>
    </row>
    <row r="973">
      <c r="A973" s="1"/>
      <c r="C973" s="3"/>
      <c r="D973" s="3"/>
      <c r="E973" s="3"/>
      <c r="F973" s="3"/>
      <c r="G973" s="3"/>
      <c r="H973" s="3"/>
    </row>
    <row r="974">
      <c r="A974" s="1"/>
      <c r="C974" s="3"/>
      <c r="D974" s="3"/>
      <c r="E974" s="3"/>
      <c r="F974" s="3"/>
      <c r="G974" s="3"/>
      <c r="H974" s="3"/>
    </row>
    <row r="975">
      <c r="A975" s="1"/>
      <c r="C975" s="3"/>
      <c r="D975" s="3"/>
      <c r="E975" s="3"/>
      <c r="F975" s="3"/>
      <c r="G975" s="3"/>
      <c r="H975" s="3"/>
    </row>
    <row r="976">
      <c r="A976" s="1"/>
      <c r="C976" s="3"/>
      <c r="D976" s="3"/>
      <c r="E976" s="3"/>
      <c r="F976" s="3"/>
      <c r="G976" s="3"/>
      <c r="H976" s="3"/>
    </row>
    <row r="977">
      <c r="A977" s="1"/>
      <c r="C977" s="3"/>
      <c r="D977" s="3"/>
      <c r="E977" s="3"/>
      <c r="F977" s="3"/>
      <c r="G977" s="3"/>
      <c r="H977" s="3"/>
    </row>
    <row r="978">
      <c r="A978" s="1"/>
      <c r="C978" s="3"/>
      <c r="D978" s="3"/>
      <c r="E978" s="3"/>
      <c r="F978" s="3"/>
      <c r="G978" s="3"/>
      <c r="H978" s="3"/>
    </row>
    <row r="979">
      <c r="A979" s="1"/>
      <c r="C979" s="3"/>
      <c r="D979" s="3"/>
      <c r="E979" s="3"/>
      <c r="F979" s="3"/>
      <c r="G979" s="3"/>
      <c r="H979" s="3"/>
    </row>
    <row r="980">
      <c r="A980" s="1"/>
      <c r="C980" s="3"/>
      <c r="D980" s="3"/>
      <c r="E980" s="3"/>
      <c r="F980" s="3"/>
      <c r="G980" s="3"/>
      <c r="H980" s="3"/>
    </row>
    <row r="981">
      <c r="A981" s="1"/>
      <c r="C981" s="3"/>
      <c r="D981" s="3"/>
      <c r="E981" s="3"/>
      <c r="F981" s="3"/>
      <c r="G981" s="3"/>
      <c r="H981" s="3"/>
    </row>
    <row r="982">
      <c r="A982" s="1"/>
      <c r="C982" s="3"/>
      <c r="D982" s="3"/>
      <c r="E982" s="3"/>
      <c r="F982" s="3"/>
      <c r="G982" s="3"/>
      <c r="H982" s="3"/>
    </row>
    <row r="983">
      <c r="A983" s="1"/>
      <c r="C983" s="3"/>
      <c r="D983" s="3"/>
      <c r="E983" s="3"/>
      <c r="F983" s="3"/>
      <c r="G983" s="3"/>
      <c r="H983" s="3"/>
    </row>
    <row r="984">
      <c r="A984" s="1"/>
      <c r="C984" s="3"/>
      <c r="D984" s="3"/>
      <c r="E984" s="3"/>
      <c r="F984" s="3"/>
      <c r="G984" s="3"/>
      <c r="H984" s="3"/>
    </row>
    <row r="985">
      <c r="A985" s="1"/>
      <c r="C985" s="3"/>
      <c r="D985" s="3"/>
      <c r="E985" s="3"/>
      <c r="F985" s="3"/>
      <c r="G985" s="3"/>
      <c r="H985" s="3"/>
    </row>
    <row r="986">
      <c r="A986" s="1"/>
      <c r="C986" s="3"/>
      <c r="D986" s="3"/>
      <c r="E986" s="3"/>
      <c r="F986" s="3"/>
      <c r="G986" s="3"/>
      <c r="H986" s="3"/>
    </row>
    <row r="987">
      <c r="A987" s="1"/>
      <c r="C987" s="3"/>
      <c r="D987" s="3"/>
      <c r="E987" s="3"/>
      <c r="F987" s="3"/>
      <c r="G987" s="3"/>
      <c r="H987" s="3"/>
    </row>
    <row r="988">
      <c r="A988" s="1"/>
      <c r="C988" s="3"/>
      <c r="D988" s="3"/>
      <c r="E988" s="3"/>
      <c r="F988" s="3"/>
      <c r="G988" s="3"/>
      <c r="H988" s="3"/>
    </row>
    <row r="989">
      <c r="A989" s="1"/>
      <c r="C989" s="3"/>
      <c r="D989" s="3"/>
      <c r="E989" s="3"/>
      <c r="F989" s="3"/>
      <c r="G989" s="3"/>
      <c r="H989" s="3"/>
    </row>
    <row r="990">
      <c r="A990" s="1"/>
      <c r="C990" s="3"/>
      <c r="D990" s="3"/>
      <c r="E990" s="3"/>
      <c r="F990" s="3"/>
      <c r="G990" s="3"/>
      <c r="H990" s="3"/>
    </row>
    <row r="991">
      <c r="A991" s="1"/>
      <c r="C991" s="3"/>
      <c r="D991" s="3"/>
      <c r="E991" s="3"/>
      <c r="F991" s="3"/>
      <c r="G991" s="3"/>
      <c r="H991" s="3"/>
    </row>
    <row r="992">
      <c r="A992" s="1"/>
      <c r="C992" s="3"/>
      <c r="D992" s="3"/>
      <c r="E992" s="3"/>
      <c r="F992" s="3"/>
      <c r="G992" s="3"/>
      <c r="H992" s="3"/>
    </row>
    <row r="993">
      <c r="A993" s="1"/>
      <c r="C993" s="3"/>
      <c r="D993" s="3"/>
      <c r="E993" s="3"/>
      <c r="F993" s="3"/>
      <c r="G993" s="3"/>
      <c r="H993" s="3"/>
    </row>
    <row r="994">
      <c r="A994" s="1"/>
      <c r="C994" s="3"/>
      <c r="D994" s="3"/>
      <c r="E994" s="3"/>
      <c r="F994" s="3"/>
      <c r="G994" s="3"/>
      <c r="H994" s="3"/>
    </row>
    <row r="995">
      <c r="A995" s="1"/>
      <c r="C995" s="3"/>
      <c r="D995" s="3"/>
      <c r="E995" s="3"/>
      <c r="F995" s="3"/>
      <c r="G995" s="3"/>
      <c r="H995" s="3"/>
    </row>
    <row r="996">
      <c r="A996" s="1"/>
      <c r="C996" s="3"/>
      <c r="D996" s="3"/>
      <c r="E996" s="3"/>
      <c r="F996" s="3"/>
      <c r="G996" s="3"/>
      <c r="H996" s="3"/>
    </row>
    <row r="997">
      <c r="A997" s="1"/>
      <c r="C997" s="3"/>
      <c r="D997" s="3"/>
      <c r="E997" s="3"/>
      <c r="F997" s="3"/>
      <c r="G997" s="3"/>
      <c r="H997" s="3"/>
    </row>
    <row r="998">
      <c r="A998" s="1"/>
      <c r="C998" s="3"/>
      <c r="D998" s="3"/>
      <c r="E998" s="3"/>
      <c r="F998" s="3"/>
      <c r="G998" s="3"/>
      <c r="H998" s="3"/>
    </row>
    <row r="999">
      <c r="A999" s="1"/>
      <c r="C999" s="3"/>
      <c r="D999" s="3"/>
      <c r="E999" s="3"/>
      <c r="F999" s="3"/>
      <c r="G999" s="3"/>
      <c r="H999" s="3"/>
    </row>
    <row r="1000">
      <c r="A1000" s="1"/>
      <c r="C1000" s="3"/>
      <c r="D1000" s="3"/>
      <c r="E1000" s="3"/>
      <c r="F1000" s="3"/>
      <c r="G1000" s="3"/>
      <c r="H1000" s="3"/>
    </row>
  </sheetData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4.75"/>
    <col customWidth="1" min="2" max="2" width="12.0"/>
    <col customWidth="1" min="3" max="3" width="29.63"/>
    <col customWidth="1" min="4" max="4" width="9.38"/>
    <col customWidth="1" min="5" max="5" width="11.75"/>
    <col customWidth="1" min="6" max="6" width="11.25"/>
    <col customWidth="1" min="7" max="7" width="11.88"/>
    <col customWidth="1" min="8" max="8" width="13.63"/>
    <col customWidth="1" min="9" max="9" width="3.38"/>
    <col customWidth="1" min="10" max="12" width="10.63"/>
    <col customWidth="1" min="13" max="13" width="2.5"/>
  </cols>
  <sheetData>
    <row r="1">
      <c r="A1" s="8" t="s">
        <v>7</v>
      </c>
      <c r="B1" s="9"/>
      <c r="C1" s="9"/>
      <c r="D1" s="10"/>
      <c r="E1" s="11"/>
      <c r="F1" s="11"/>
      <c r="G1" s="12"/>
      <c r="H1" s="13"/>
      <c r="I1" s="12"/>
      <c r="J1" s="12"/>
      <c r="K1" s="14"/>
      <c r="L1" s="14"/>
      <c r="M1" s="15"/>
    </row>
    <row r="2">
      <c r="A2" s="16"/>
      <c r="B2" s="17"/>
      <c r="C2" s="18"/>
      <c r="D2" s="17"/>
      <c r="E2" s="11"/>
      <c r="F2" s="11"/>
      <c r="G2" s="12"/>
      <c r="I2" s="12"/>
      <c r="J2" s="12"/>
      <c r="K2" s="14"/>
      <c r="L2" s="14"/>
      <c r="M2" s="9"/>
    </row>
    <row r="3">
      <c r="A3" s="16"/>
      <c r="B3" s="19" t="s">
        <v>8</v>
      </c>
      <c r="C3" s="20" t="s">
        <v>9</v>
      </c>
      <c r="D3" s="21" t="str">
        <f>if(C3="All",counta('Data Bayar'!$B$3:$B710),counta(B11:B710))&amp;" Orang"</f>
        <v>9 Orang</v>
      </c>
      <c r="E3" s="22"/>
      <c r="F3" s="11"/>
      <c r="G3" s="12"/>
      <c r="H3" s="23"/>
      <c r="I3" s="12"/>
      <c r="J3" s="12"/>
      <c r="K3" s="14"/>
      <c r="L3" s="14"/>
      <c r="M3" s="9"/>
    </row>
    <row r="4">
      <c r="A4" s="16"/>
      <c r="B4" s="24" t="s">
        <v>10</v>
      </c>
      <c r="C4" s="20" t="s">
        <v>11</v>
      </c>
      <c r="D4" s="25"/>
      <c r="E4" s="11"/>
      <c r="F4" s="11"/>
      <c r="G4" s="12"/>
      <c r="H4" s="11"/>
      <c r="I4" s="12"/>
      <c r="J4" s="12"/>
      <c r="K4" s="14"/>
      <c r="L4" s="14"/>
      <c r="M4" s="9"/>
    </row>
    <row r="5">
      <c r="A5" s="16"/>
      <c r="B5" s="19" t="s">
        <v>12</v>
      </c>
      <c r="C5" s="26">
        <f>sum(E11:E175)</f>
        <v>7602000</v>
      </c>
      <c r="D5" s="27">
        <v>1.0</v>
      </c>
      <c r="E5" s="11"/>
      <c r="F5" s="11"/>
      <c r="G5" s="12"/>
      <c r="H5" s="11"/>
      <c r="I5" s="12"/>
      <c r="J5" s="12"/>
      <c r="K5" s="14"/>
      <c r="L5" s="14"/>
      <c r="M5" s="9"/>
    </row>
    <row r="6">
      <c r="A6" s="16"/>
      <c r="B6" s="19" t="s">
        <v>13</v>
      </c>
      <c r="C6" s="28">
        <f>sum($F$11:$F710)</f>
        <v>5252000</v>
      </c>
      <c r="D6" s="29">
        <f>C6/C5</f>
        <v>0.6908708235</v>
      </c>
      <c r="E6" s="11" t="str">
        <f>IFERROR(__xludf.DUMMYFUNCTION("SPARKLINE(D6,{""charttype"",""bar"";""color1"",""#00ff00"";""max"",100%})"),"")</f>
        <v/>
      </c>
      <c r="F6" s="11"/>
      <c r="G6" s="12"/>
      <c r="H6" s="11"/>
      <c r="I6" s="12"/>
      <c r="J6" s="12"/>
      <c r="K6" s="14"/>
      <c r="L6" s="14"/>
      <c r="M6" s="9"/>
    </row>
    <row r="7">
      <c r="A7" s="16"/>
      <c r="B7" s="19" t="s">
        <v>14</v>
      </c>
      <c r="C7" s="30">
        <f t="shared" ref="C7:D7" si="1">C5-C6</f>
        <v>2350000</v>
      </c>
      <c r="D7" s="31">
        <f t="shared" si="1"/>
        <v>0.3091291765</v>
      </c>
      <c r="E7" s="11" t="str">
        <f>IFERROR(__xludf.DUMMYFUNCTION("SPARKLINE(D7,{""charttype"",""bar"";""color1"",""red"";""max"",100%})"),"")</f>
        <v/>
      </c>
      <c r="F7" s="11"/>
      <c r="G7" s="12"/>
      <c r="H7" s="11"/>
      <c r="I7" s="12"/>
      <c r="J7" s="12"/>
      <c r="K7" s="12"/>
      <c r="L7" s="12"/>
      <c r="M7" s="9"/>
    </row>
    <row r="8">
      <c r="A8" s="16"/>
      <c r="B8" s="16"/>
      <c r="C8" s="9"/>
      <c r="D8" s="10"/>
      <c r="E8" s="11"/>
      <c r="F8" s="11"/>
      <c r="G8" s="12"/>
      <c r="H8" s="11"/>
      <c r="I8" s="12"/>
      <c r="J8" s="12"/>
      <c r="K8" s="12"/>
      <c r="L8" s="12"/>
      <c r="M8" s="9"/>
    </row>
    <row r="9">
      <c r="A9" s="16"/>
      <c r="B9" s="16"/>
      <c r="C9" s="9"/>
      <c r="D9" s="10"/>
      <c r="E9" s="11"/>
      <c r="F9" s="11"/>
      <c r="G9" s="12"/>
      <c r="H9" s="11"/>
      <c r="I9" s="12"/>
      <c r="J9" s="12"/>
      <c r="K9" s="12"/>
      <c r="L9" s="12"/>
      <c r="M9" s="9"/>
    </row>
    <row r="10">
      <c r="A10" s="32" t="str">
        <f t="array" ref="A10:A710">{"No"; if(B11:B710="","",row(B11:B710)-10)}</f>
        <v>No</v>
      </c>
      <c r="B10" s="32" t="str">
        <f>IFERROR(__xludf.DUMMYFUNCTION("IF(C3=""All"", QUERY('Data Bayar'!$B$2:$E710, ""select  B,C,D where D is not null order by D"",1),QUERY('Data Bayar'!$B$2:$E710, ""select  B,C,D where D LIKE '""&amp;C3&amp;""' "",1))"),"NIS")</f>
        <v>NIS</v>
      </c>
      <c r="C10" s="32" t="str">
        <f>IFERROR(__xludf.DUMMYFUNCTION("""COMPUTED_VALUE"""),"Nama")</f>
        <v>Nama</v>
      </c>
      <c r="D10" s="32" t="str">
        <f>IFERROR(__xludf.DUMMYFUNCTION("""COMPUTED_VALUE"""),"Batch")</f>
        <v>Batch</v>
      </c>
      <c r="E10" s="33" t="s">
        <v>15</v>
      </c>
      <c r="F10" s="33" t="s">
        <v>16</v>
      </c>
      <c r="G10" s="34" t="s">
        <v>17</v>
      </c>
      <c r="H10" s="35" t="str">
        <f t="array" ref="H10:H710">if(E10:E710="","",{"Sisa Yang Harus Dibayar Oleh Orang Tua";$E$11:$E710-$F$11:$F710})</f>
        <v>Sisa Yang Harus Dibayar Oleh Orang Tua</v>
      </c>
      <c r="I10" s="36"/>
      <c r="J10" s="36"/>
      <c r="K10" s="36"/>
      <c r="L10" s="36"/>
      <c r="M10" s="37"/>
    </row>
    <row r="11">
      <c r="A11" s="16">
        <v>1.0</v>
      </c>
      <c r="B11" s="38">
        <f>IFERROR(__xludf.DUMMYFUNCTION("""COMPUTED_VALUE"""),2.009100013E9)</f>
        <v>2009100013</v>
      </c>
      <c r="C11" s="9" t="str">
        <f>IFERROR(__xludf.DUMMYFUNCTION("""COMPUTED_VALUE"""),"Jonathan Matheus")</f>
        <v>Jonathan Matheus</v>
      </c>
      <c r="D11" s="10" t="str">
        <f>IFERROR(__xludf.DUMMYFUNCTION("""COMPUTED_VALUE"""),"BATCH 1")</f>
        <v>BATCH 1</v>
      </c>
      <c r="E11" s="11">
        <f t="array" ref="E11:E150">IFERROR(XLOOKUP(B11:B150,'Data Bayar'!B3:B710,'Data Bayar'!E3:E710),"")</f>
        <v>1000000</v>
      </c>
      <c r="F11" s="11">
        <f t="array" ref="F11:F150">IFERROR(XLOOKUP(B11:B150,'Data Bayar'!B3:B710,'Data Bayar'!F3:F710),"")</f>
        <v>500000</v>
      </c>
      <c r="G11" s="12" t="str">
        <f>IFERROR(__xludf.DUMMYFUNCTION("IFERROR( if(F11/E11&gt;0.6,SPARKLINE(F11,{""charttype"",""bar"";""color1"",""#00ff00"";""max"",E11}),SPARKLINE(F11,{""charttype"",""bar"";""color1"",""red"";""max"",E11})))"),"")</f>
        <v/>
      </c>
      <c r="H11" s="11">
        <v>500000.0</v>
      </c>
      <c r="I11" s="12"/>
      <c r="J11" s="12"/>
      <c r="K11" s="12"/>
      <c r="L11" s="12"/>
      <c r="M11" s="9"/>
    </row>
    <row r="12">
      <c r="A12" s="16">
        <v>2.0</v>
      </c>
      <c r="B12" s="39">
        <f>IFERROR(__xludf.DUMMYFUNCTION("""COMPUTED_VALUE"""),2.009100005E9)</f>
        <v>2009100005</v>
      </c>
      <c r="C12" s="14" t="str">
        <f>IFERROR(__xludf.DUMMYFUNCTION("""COMPUTED_VALUE"""),"Joseph Matheus")</f>
        <v>Joseph Matheus</v>
      </c>
      <c r="D12" s="12" t="str">
        <f>IFERROR(__xludf.DUMMYFUNCTION("""COMPUTED_VALUE"""),"BATCH 1")</f>
        <v>BATCH 1</v>
      </c>
      <c r="E12" s="11">
        <v>1000000.0</v>
      </c>
      <c r="F12" s="11">
        <v>500000.0</v>
      </c>
      <c r="G12" s="12" t="str">
        <f>IFERROR(__xludf.DUMMYFUNCTION("IFERROR( if(F12/E12&gt;0.6,SPARKLINE(F12,{""charttype"",""bar"";""color1"",""#00ff00"";""max"",E12}),SPARKLINE(F12,{""charttype"",""bar"";""color1"",""red"";""max"",E12})))"),"")</f>
        <v/>
      </c>
      <c r="H12" s="11">
        <v>500000.0</v>
      </c>
      <c r="I12" s="12"/>
      <c r="J12" s="12"/>
      <c r="K12" s="12"/>
      <c r="L12" s="12"/>
      <c r="M12" s="9"/>
    </row>
    <row r="13">
      <c r="A13" s="16">
        <v>3.0</v>
      </c>
      <c r="B13" s="39">
        <f>IFERROR(__xludf.DUMMYFUNCTION("""COMPUTED_VALUE"""),2.009200003E9)</f>
        <v>2009200003</v>
      </c>
      <c r="C13" s="14" t="str">
        <f>IFERROR(__xludf.DUMMYFUNCTION("""COMPUTED_VALUE"""),"Moza Andrianto")</f>
        <v>Moza Andrianto</v>
      </c>
      <c r="D13" s="12" t="str">
        <f>IFERROR(__xludf.DUMMYFUNCTION("""COMPUTED_VALUE"""),"BATCH 1")</f>
        <v>BATCH 1</v>
      </c>
      <c r="E13" s="11">
        <v>1000000.0</v>
      </c>
      <c r="F13" s="11">
        <v>500000.0</v>
      </c>
      <c r="G13" s="12" t="str">
        <f>IFERROR(__xludf.DUMMYFUNCTION("IFERROR( if(F13/E13&gt;0.6,SPARKLINE(F13,{""charttype"",""bar"";""color1"",""#00ff00"";""max"",E13}),SPARKLINE(F13,{""charttype"",""bar"";""color1"",""red"";""max"",E13})))"),"")</f>
        <v/>
      </c>
      <c r="H13" s="11">
        <v>500000.0</v>
      </c>
      <c r="I13" s="12"/>
      <c r="J13" s="12"/>
      <c r="K13" s="12"/>
      <c r="L13" s="12"/>
      <c r="M13" s="9"/>
    </row>
    <row r="14">
      <c r="A14" s="16">
        <v>4.0</v>
      </c>
      <c r="B14" s="39">
        <f>IFERROR(__xludf.DUMMYFUNCTION("""COMPUTED_VALUE"""),2.0216000012E10)</f>
        <v>20216000012</v>
      </c>
      <c r="C14" s="14" t="str">
        <f>IFERROR(__xludf.DUMMYFUNCTION("""COMPUTED_VALUE"""),"Claryssa Gloria Aurora Mailuhu")</f>
        <v>Claryssa Gloria Aurora Mailuhu</v>
      </c>
      <c r="D14" s="12" t="str">
        <f>IFERROR(__xludf.DUMMYFUNCTION("""COMPUTED_VALUE"""),"BATCH 1")</f>
        <v>BATCH 1</v>
      </c>
      <c r="E14" s="11">
        <v>750000.0</v>
      </c>
      <c r="F14" s="11">
        <v>700000.0</v>
      </c>
      <c r="G14" s="12" t="str">
        <f>IFERROR(__xludf.DUMMYFUNCTION("IFERROR( if(F14/E14&gt;0.6,SPARKLINE(F14,{""charttype"",""bar"";""color1"",""#00ff00"";""max"",E14}),SPARKLINE(F14,{""charttype"",""bar"";""color1"",""red"";""max"",E14})))"),"")</f>
        <v/>
      </c>
      <c r="H14" s="11">
        <v>50000.0</v>
      </c>
      <c r="I14" s="12"/>
      <c r="J14" s="12"/>
      <c r="K14" s="12"/>
      <c r="L14" s="12"/>
      <c r="M14" s="9"/>
    </row>
    <row r="15">
      <c r="A15" s="16">
        <v>5.0</v>
      </c>
      <c r="B15" s="39">
        <f>IFERROR(__xludf.DUMMYFUNCTION("""COMPUTED_VALUE"""),2.009100007E9)</f>
        <v>2009100007</v>
      </c>
      <c r="C15" s="14" t="str">
        <f>IFERROR(__xludf.DUMMYFUNCTION("""COMPUTED_VALUE"""),"Ryu Dennis Susanto")</f>
        <v>Ryu Dennis Susanto</v>
      </c>
      <c r="D15" s="12" t="str">
        <f>IFERROR(__xludf.DUMMYFUNCTION("""COMPUTED_VALUE"""),"BATCH 1")</f>
        <v>BATCH 1</v>
      </c>
      <c r="E15" s="11">
        <v>1000000.0</v>
      </c>
      <c r="F15" s="40">
        <v>500000.0</v>
      </c>
      <c r="G15" s="12" t="str">
        <f>IFERROR(__xludf.DUMMYFUNCTION("IFERROR( if(F15/E15&gt;0.6,SPARKLINE(F15,{""charttype"",""bar"";""color1"",""#00ff00"";""max"",E15}),SPARKLINE(F15,{""charttype"",""bar"";""color1"",""red"";""max"",E15})))"),"")</f>
        <v/>
      </c>
      <c r="H15" s="11">
        <v>500000.0</v>
      </c>
      <c r="I15" s="12"/>
      <c r="J15" s="12"/>
      <c r="K15" s="12"/>
      <c r="L15" s="12"/>
      <c r="M15" s="9"/>
    </row>
    <row r="16">
      <c r="A16" s="16">
        <v>6.0</v>
      </c>
      <c r="B16" s="39">
        <f>IFERROR(__xludf.DUMMYFUNCTION("""COMPUTED_VALUE"""),2.009100009E9)</f>
        <v>2009100009</v>
      </c>
      <c r="C16" s="14" t="str">
        <f>IFERROR(__xludf.DUMMYFUNCTION("""COMPUTED_VALUE"""),"Richie Sanjaya")</f>
        <v>Richie Sanjaya</v>
      </c>
      <c r="D16" s="12" t="str">
        <f>IFERROR(__xludf.DUMMYFUNCTION("""COMPUTED_VALUE"""),"BATCH 1")</f>
        <v>BATCH 1</v>
      </c>
      <c r="E16" s="11">
        <v>700000.0</v>
      </c>
      <c r="F16" s="11">
        <v>700000.0</v>
      </c>
      <c r="G16" s="12" t="str">
        <f>IFERROR(__xludf.DUMMYFUNCTION("IFERROR( if(F16/E16&gt;0.6,SPARKLINE(F16,{""charttype"",""bar"";""color1"",""#00ff00"";""max"",E16}),SPARKLINE(F16,{""charttype"",""bar"";""color1"",""red"";""max"",E16})))"),"")</f>
        <v/>
      </c>
      <c r="H16" s="11">
        <v>0.0</v>
      </c>
      <c r="I16" s="12"/>
      <c r="J16" s="12"/>
      <c r="K16" s="12"/>
      <c r="L16" s="12"/>
      <c r="M16" s="9"/>
    </row>
    <row r="17">
      <c r="A17" s="16">
        <v>7.0</v>
      </c>
      <c r="B17" s="39">
        <f>IFERROR(__xludf.DUMMYFUNCTION("""COMPUTED_VALUE"""),2.009100011E9)</f>
        <v>2009100011</v>
      </c>
      <c r="C17" s="14" t="str">
        <f>IFERROR(__xludf.DUMMYFUNCTION("""COMPUTED_VALUE"""),"Tensen Stand Lee")</f>
        <v>Tensen Stand Lee</v>
      </c>
      <c r="D17" s="12" t="str">
        <f>IFERROR(__xludf.DUMMYFUNCTION("""COMPUTED_VALUE"""),"BATCH 1")</f>
        <v>BATCH 1</v>
      </c>
      <c r="E17" s="11">
        <v>676000.0</v>
      </c>
      <c r="F17" s="11">
        <v>676000.0</v>
      </c>
      <c r="G17" s="12" t="str">
        <f>IFERROR(__xludf.DUMMYFUNCTION("IFERROR( if(F17/E17&gt;0.6,SPARKLINE(F17,{""charttype"",""bar"";""color1"",""#00ff00"";""max"",E17}),SPARKLINE(F17,{""charttype"",""bar"";""color1"",""red"";""max"",E17})))"),"")</f>
        <v/>
      </c>
      <c r="H17" s="11">
        <v>0.0</v>
      </c>
      <c r="I17" s="12"/>
      <c r="J17" s="12"/>
      <c r="K17" s="12"/>
      <c r="L17" s="12"/>
      <c r="M17" s="9"/>
    </row>
    <row r="18">
      <c r="A18" s="16">
        <v>8.0</v>
      </c>
      <c r="B18" s="39">
        <f>IFERROR(__xludf.DUMMYFUNCTION("""COMPUTED_VALUE"""),2.021600002E10)</f>
        <v>20216000020</v>
      </c>
      <c r="C18" s="9" t="str">
        <f>IFERROR(__xludf.DUMMYFUNCTION("""COMPUTED_VALUE"""),"Felicia Luciana")</f>
        <v>Felicia Luciana</v>
      </c>
      <c r="D18" s="10" t="str">
        <f>IFERROR(__xludf.DUMMYFUNCTION("""COMPUTED_VALUE"""),"BATCH 1")</f>
        <v>BATCH 1</v>
      </c>
      <c r="E18" s="11">
        <v>676000.0</v>
      </c>
      <c r="F18" s="11">
        <v>676000.0</v>
      </c>
      <c r="G18" s="12" t="str">
        <f>IFERROR(__xludf.DUMMYFUNCTION("IFERROR( if(F18/E18&gt;0.6,SPARKLINE(F18,{""charttype"",""bar"";""color1"",""#00ff00"";""max"",E18}),SPARKLINE(F18,{""charttype"",""bar"";""color1"",""red"";""max"",E18})))"),"")</f>
        <v/>
      </c>
      <c r="H18" s="11">
        <v>0.0</v>
      </c>
      <c r="I18" s="12"/>
      <c r="J18" s="12"/>
      <c r="K18" s="12"/>
      <c r="L18" s="12"/>
      <c r="M18" s="9"/>
    </row>
    <row r="19">
      <c r="A19" s="16">
        <v>9.0</v>
      </c>
      <c r="B19" s="39">
        <f>IFERROR(__xludf.DUMMYFUNCTION("""COMPUTED_VALUE"""),2.0217000009E10)</f>
        <v>20217000009</v>
      </c>
      <c r="C19" s="9" t="str">
        <f>IFERROR(__xludf.DUMMYFUNCTION("""COMPUTED_VALUE"""),"Yehezkiel Gunawan")</f>
        <v>Yehezkiel Gunawan</v>
      </c>
      <c r="D19" s="10" t="str">
        <f>IFERROR(__xludf.DUMMYFUNCTION("""COMPUTED_VALUE"""),"BATCH 1")</f>
        <v>BATCH 1</v>
      </c>
      <c r="E19" s="11">
        <v>800000.0</v>
      </c>
      <c r="F19" s="22">
        <v>500000.0</v>
      </c>
      <c r="G19" s="12" t="str">
        <f>IFERROR(__xludf.DUMMYFUNCTION("IFERROR( if(F19/E19&gt;0.6,SPARKLINE(F19,{""charttype"",""bar"";""color1"",""#00ff00"";""max"",E19}),SPARKLINE(F19,{""charttype"",""bar"";""color1"",""red"";""max"",E19})))"),"")</f>
        <v/>
      </c>
      <c r="H19" s="11">
        <v>300000.0</v>
      </c>
      <c r="I19" s="12"/>
      <c r="J19" s="12"/>
      <c r="K19" s="14"/>
      <c r="L19" s="14"/>
      <c r="M19" s="9"/>
    </row>
    <row r="20">
      <c r="A20" s="16" t="s">
        <v>18</v>
      </c>
      <c r="B20" s="16"/>
      <c r="C20" s="9"/>
      <c r="D20" s="10"/>
      <c r="E20" s="11"/>
      <c r="F20" s="11"/>
      <c r="G20" s="12" t="str">
        <f>IFERROR(__xludf.DUMMYFUNCTION("IFERROR( if(F20/E20&gt;0.6,SPARKLINE(F20,{""charttype"",""bar"";""color1"",""#00ff00"";""max"",E20}),SPARKLINE(F20,{""charttype"",""bar"";""color1"",""red"";""max"",E20})))"),"")</f>
        <v/>
      </c>
      <c r="H20" s="11" t="s">
        <v>18</v>
      </c>
      <c r="I20" s="12"/>
      <c r="J20" s="12"/>
      <c r="K20" s="14"/>
      <c r="L20" s="14"/>
      <c r="M20" s="9"/>
    </row>
    <row r="21">
      <c r="A21" s="16" t="s">
        <v>18</v>
      </c>
      <c r="B21" s="16"/>
      <c r="C21" s="9"/>
      <c r="D21" s="10"/>
      <c r="E21" s="11"/>
      <c r="F21" s="11"/>
      <c r="G21" s="12" t="str">
        <f>IFERROR(__xludf.DUMMYFUNCTION("IFERROR( if(F21/E21&gt;0.6,SPARKLINE(F21,{""charttype"",""bar"";""color1"",""#00ff00"";""max"",E21}),SPARKLINE(F21,{""charttype"",""bar"";""color1"",""red"";""max"",E21})))"),"")</f>
        <v/>
      </c>
      <c r="H21" s="11" t="s">
        <v>18</v>
      </c>
      <c r="I21" s="12"/>
      <c r="J21" s="12"/>
      <c r="K21" s="14"/>
      <c r="L21" s="14"/>
      <c r="M21" s="9"/>
    </row>
    <row r="22">
      <c r="A22" s="16" t="s">
        <v>18</v>
      </c>
      <c r="B22" s="16"/>
      <c r="C22" s="9"/>
      <c r="D22" s="10"/>
      <c r="E22" s="11"/>
      <c r="F22" s="11"/>
      <c r="G22" s="12" t="str">
        <f>IFERROR(__xludf.DUMMYFUNCTION("IFERROR( if(F22/E22&gt;0.6,SPARKLINE(F22,{""charttype"",""bar"";""color1"",""#00ff00"";""max"",E22}),SPARKLINE(F22,{""charttype"",""bar"";""color1"",""red"";""max"",E22})))"),"")</f>
        <v/>
      </c>
      <c r="H22" s="11" t="s">
        <v>18</v>
      </c>
      <c r="I22" s="12"/>
      <c r="J22" s="12"/>
      <c r="K22" s="14"/>
      <c r="L22" s="14"/>
      <c r="M22" s="9"/>
    </row>
    <row r="23">
      <c r="A23" s="16" t="s">
        <v>18</v>
      </c>
      <c r="B23" s="16"/>
      <c r="C23" s="9"/>
      <c r="D23" s="10"/>
      <c r="E23" s="11"/>
      <c r="F23" s="11"/>
      <c r="G23" s="12" t="str">
        <f>IFERROR(__xludf.DUMMYFUNCTION("IFERROR( if(F23/E23&gt;0.6,SPARKLINE(F23,{""charttype"",""bar"";""color1"",""#00ff00"";""max"",E23}),SPARKLINE(F23,{""charttype"",""bar"";""color1"",""red"";""max"",E23})))"),"")</f>
        <v/>
      </c>
      <c r="H23" s="11" t="s">
        <v>18</v>
      </c>
      <c r="I23" s="12"/>
      <c r="J23" s="12"/>
      <c r="K23" s="14"/>
      <c r="L23" s="14"/>
      <c r="M23" s="9"/>
    </row>
    <row r="24">
      <c r="A24" s="16" t="s">
        <v>18</v>
      </c>
      <c r="B24" s="16"/>
      <c r="C24" s="9"/>
      <c r="D24" s="10"/>
      <c r="E24" s="11"/>
      <c r="F24" s="11"/>
      <c r="G24" s="12" t="str">
        <f>IFERROR(__xludf.DUMMYFUNCTION("IFERROR( if(F24/E24&gt;0.6,SPARKLINE(F24,{""charttype"",""bar"";""color1"",""#00ff00"";""max"",E24}),SPARKLINE(F24,{""charttype"",""bar"";""color1"",""red"";""max"",E24})))"),"")</f>
        <v/>
      </c>
      <c r="H24" s="11" t="s">
        <v>18</v>
      </c>
      <c r="I24" s="12"/>
      <c r="J24" s="12"/>
      <c r="K24" s="14"/>
      <c r="L24" s="14"/>
      <c r="M24" s="9"/>
    </row>
    <row r="25">
      <c r="A25" s="16" t="s">
        <v>18</v>
      </c>
      <c r="B25" s="16"/>
      <c r="C25" s="9"/>
      <c r="D25" s="10"/>
      <c r="E25" s="11"/>
      <c r="F25" s="11"/>
      <c r="G25" s="12" t="str">
        <f>IFERROR(__xludf.DUMMYFUNCTION("IFERROR( if(F25/E25&gt;0.6,SPARKLINE(F25,{""charttype"",""bar"";""color1"",""#00ff00"";""max"",E25}),SPARKLINE(F25,{""charttype"",""bar"";""color1"",""red"";""max"",E25})))"),"")</f>
        <v/>
      </c>
      <c r="H25" s="11" t="s">
        <v>18</v>
      </c>
      <c r="I25" s="12"/>
      <c r="J25" s="12"/>
      <c r="K25" s="14"/>
      <c r="L25" s="14"/>
      <c r="M25" s="9"/>
    </row>
    <row r="26">
      <c r="A26" s="16" t="s">
        <v>18</v>
      </c>
      <c r="B26" s="16"/>
      <c r="C26" s="9"/>
      <c r="D26" s="10"/>
      <c r="E26" s="11"/>
      <c r="F26" s="11"/>
      <c r="G26" s="12" t="str">
        <f>IFERROR(__xludf.DUMMYFUNCTION("IFERROR( if(F26/E26&gt;0.6,SPARKLINE(F26,{""charttype"",""bar"";""color1"",""#00ff00"";""max"",E26}),SPARKLINE(F26,{""charttype"",""bar"";""color1"",""red"";""max"",E26})))"),"")</f>
        <v/>
      </c>
      <c r="H26" s="11" t="s">
        <v>18</v>
      </c>
      <c r="I26" s="12"/>
      <c r="J26" s="12"/>
      <c r="K26" s="14"/>
      <c r="L26" s="14"/>
      <c r="M26" s="9"/>
    </row>
    <row r="27">
      <c r="A27" s="16" t="s">
        <v>18</v>
      </c>
      <c r="B27" s="16"/>
      <c r="C27" s="9"/>
      <c r="D27" s="10"/>
      <c r="E27" s="11"/>
      <c r="F27" s="11"/>
      <c r="G27" s="12" t="str">
        <f>IFERROR(__xludf.DUMMYFUNCTION("IFERROR( if(F27/E27&gt;0.6,SPARKLINE(F27,{""charttype"",""bar"";""color1"",""#00ff00"";""max"",E27}),SPARKLINE(F27,{""charttype"",""bar"";""color1"",""red"";""max"",E27})))"),"")</f>
        <v/>
      </c>
      <c r="H27" s="11" t="s">
        <v>18</v>
      </c>
      <c r="I27" s="12"/>
      <c r="J27" s="12"/>
      <c r="K27" s="14"/>
      <c r="L27" s="14"/>
      <c r="M27" s="9"/>
    </row>
    <row r="28">
      <c r="A28" s="16" t="s">
        <v>18</v>
      </c>
      <c r="B28" s="16"/>
      <c r="C28" s="9"/>
      <c r="D28" s="10"/>
      <c r="E28" s="11"/>
      <c r="F28" s="11"/>
      <c r="G28" s="12" t="str">
        <f>IFERROR(__xludf.DUMMYFUNCTION("IFERROR( if(F28/E28&gt;0.6,SPARKLINE(F28,{""charttype"",""bar"";""color1"",""#00ff00"";""max"",E28}),SPARKLINE(F28,{""charttype"",""bar"";""color1"",""red"";""max"",E28})))"),"")</f>
        <v/>
      </c>
      <c r="H28" s="11" t="s">
        <v>18</v>
      </c>
      <c r="I28" s="12"/>
      <c r="J28" s="12"/>
      <c r="K28" s="14"/>
      <c r="L28" s="14"/>
      <c r="M28" s="9"/>
    </row>
    <row r="29">
      <c r="A29" s="16" t="s">
        <v>18</v>
      </c>
      <c r="B29" s="16"/>
      <c r="C29" s="9"/>
      <c r="D29" s="10"/>
      <c r="E29" s="11"/>
      <c r="F29" s="11"/>
      <c r="G29" s="12" t="str">
        <f>IFERROR(__xludf.DUMMYFUNCTION("IFERROR( if(F29/E29&gt;0.6,SPARKLINE(F29,{""charttype"",""bar"";""color1"",""#00ff00"";""max"",E29}),SPARKLINE(F29,{""charttype"",""bar"";""color1"",""red"";""max"",E29})))"),"")</f>
        <v/>
      </c>
      <c r="H29" s="11" t="s">
        <v>18</v>
      </c>
      <c r="I29" s="12"/>
      <c r="J29" s="12"/>
      <c r="K29" s="14"/>
      <c r="L29" s="14"/>
      <c r="M29" s="9"/>
    </row>
    <row r="30">
      <c r="A30" s="16" t="s">
        <v>18</v>
      </c>
      <c r="B30" s="16"/>
      <c r="C30" s="9"/>
      <c r="D30" s="10"/>
      <c r="E30" s="11"/>
      <c r="F30" s="11"/>
      <c r="G30" s="12" t="str">
        <f>IFERROR(__xludf.DUMMYFUNCTION("IFERROR( if(F30/E30&gt;0.6,SPARKLINE(F30,{""charttype"",""bar"";""color1"",""#00ff00"";""max"",E30}),SPARKLINE(F30,{""charttype"",""bar"";""color1"",""red"";""max"",E30})))"),"")</f>
        <v/>
      </c>
      <c r="H30" s="11" t="s">
        <v>18</v>
      </c>
      <c r="I30" s="12"/>
      <c r="J30" s="12"/>
      <c r="K30" s="14"/>
      <c r="L30" s="14"/>
      <c r="M30" s="9"/>
    </row>
    <row r="31">
      <c r="A31" s="16" t="s">
        <v>18</v>
      </c>
      <c r="B31" s="16"/>
      <c r="C31" s="9"/>
      <c r="D31" s="10"/>
      <c r="E31" s="11"/>
      <c r="F31" s="11"/>
      <c r="G31" s="12" t="str">
        <f>IFERROR(__xludf.DUMMYFUNCTION("IFERROR( if(F31/E31&gt;0.6,SPARKLINE(F31,{""charttype"",""bar"";""color1"",""#00ff00"";""max"",E31}),SPARKLINE(F31,{""charttype"",""bar"";""color1"",""red"";""max"",E31})))"),"")</f>
        <v/>
      </c>
      <c r="H31" s="11" t="s">
        <v>18</v>
      </c>
      <c r="I31" s="12"/>
      <c r="J31" s="12"/>
      <c r="K31" s="14"/>
      <c r="L31" s="14"/>
      <c r="M31" s="9"/>
    </row>
    <row r="32">
      <c r="A32" s="16" t="s">
        <v>18</v>
      </c>
      <c r="B32" s="16"/>
      <c r="C32" s="9"/>
      <c r="D32" s="10"/>
      <c r="E32" s="11"/>
      <c r="F32" s="11"/>
      <c r="G32" s="12" t="str">
        <f>IFERROR(__xludf.DUMMYFUNCTION("IFERROR( if(F32/E32&gt;0.6,SPARKLINE(F32,{""charttype"",""bar"";""color1"",""#00ff00"";""max"",E32}),SPARKLINE(F32,{""charttype"",""bar"";""color1"",""red"";""max"",E32})))"),"")</f>
        <v/>
      </c>
      <c r="H32" s="11" t="s">
        <v>18</v>
      </c>
      <c r="I32" s="12"/>
      <c r="J32" s="12"/>
      <c r="K32" s="14"/>
      <c r="L32" s="14"/>
      <c r="M32" s="9"/>
    </row>
    <row r="33">
      <c r="A33" s="16" t="s">
        <v>18</v>
      </c>
      <c r="B33" s="16"/>
      <c r="C33" s="9"/>
      <c r="D33" s="10"/>
      <c r="E33" s="11"/>
      <c r="F33" s="11"/>
      <c r="G33" s="12" t="str">
        <f>IFERROR(__xludf.DUMMYFUNCTION("IFERROR( if(F33/E33&gt;0.6,SPARKLINE(F33,{""charttype"",""bar"";""color1"",""#00ff00"";""max"",E33}),SPARKLINE(F33,{""charttype"",""bar"";""color1"",""red"";""max"",E33})))"),"")</f>
        <v/>
      </c>
      <c r="H33" s="11" t="s">
        <v>18</v>
      </c>
      <c r="I33" s="12"/>
      <c r="J33" s="12"/>
      <c r="K33" s="14"/>
      <c r="L33" s="14"/>
      <c r="M33" s="9"/>
    </row>
    <row r="34">
      <c r="A34" s="16" t="s">
        <v>18</v>
      </c>
      <c r="B34" s="16"/>
      <c r="C34" s="9"/>
      <c r="D34" s="10"/>
      <c r="E34" s="11"/>
      <c r="F34" s="11"/>
      <c r="G34" s="12" t="str">
        <f>IFERROR(__xludf.DUMMYFUNCTION("IFERROR( if(F34/E34&gt;0.6,SPARKLINE(F34,{""charttype"",""bar"";""color1"",""#00ff00"";""max"",E34}),SPARKLINE(F34,{""charttype"",""bar"";""color1"",""red"";""max"",E34})))"),"")</f>
        <v/>
      </c>
      <c r="H34" s="11" t="s">
        <v>18</v>
      </c>
      <c r="I34" s="12"/>
      <c r="J34" s="12"/>
      <c r="K34" s="14"/>
      <c r="L34" s="14"/>
      <c r="M34" s="9"/>
    </row>
    <row r="35">
      <c r="A35" s="16" t="s">
        <v>18</v>
      </c>
      <c r="B35" s="16"/>
      <c r="C35" s="9"/>
      <c r="D35" s="10"/>
      <c r="E35" s="11"/>
      <c r="F35" s="11"/>
      <c r="G35" s="12" t="str">
        <f>IFERROR(__xludf.DUMMYFUNCTION("IFERROR( if(F35/E35&gt;0.6,SPARKLINE(F35,{""charttype"",""bar"";""color1"",""#00ff00"";""max"",E35}),SPARKLINE(F35,{""charttype"",""bar"";""color1"",""red"";""max"",E35})))"),"")</f>
        <v/>
      </c>
      <c r="H35" s="11" t="s">
        <v>18</v>
      </c>
      <c r="I35" s="12"/>
      <c r="J35" s="12"/>
      <c r="K35" s="14"/>
      <c r="L35" s="14"/>
      <c r="M35" s="9"/>
    </row>
    <row r="36">
      <c r="A36" s="16" t="s">
        <v>18</v>
      </c>
      <c r="B36" s="16"/>
      <c r="C36" s="9"/>
      <c r="D36" s="10"/>
      <c r="E36" s="11"/>
      <c r="F36" s="11"/>
      <c r="G36" s="12" t="str">
        <f>IFERROR(__xludf.DUMMYFUNCTION("IFERROR( if(F36/E36&gt;0.6,SPARKLINE(F36,{""charttype"",""bar"";""color1"",""#00ff00"";""max"",E36}),SPARKLINE(F36,{""charttype"",""bar"";""color1"",""red"";""max"",E36})))"),"")</f>
        <v/>
      </c>
      <c r="H36" s="11" t="s">
        <v>18</v>
      </c>
      <c r="I36" s="12"/>
      <c r="J36" s="12"/>
      <c r="K36" s="14"/>
      <c r="L36" s="14"/>
      <c r="M36" s="9"/>
    </row>
    <row r="37">
      <c r="A37" s="16" t="s">
        <v>18</v>
      </c>
      <c r="B37" s="16"/>
      <c r="C37" s="9"/>
      <c r="D37" s="10"/>
      <c r="E37" s="11"/>
      <c r="F37" s="11"/>
      <c r="G37" s="12" t="str">
        <f>IFERROR(__xludf.DUMMYFUNCTION("IFERROR( if(F37/E37&gt;0.6,SPARKLINE(F37,{""charttype"",""bar"";""color1"",""#00ff00"";""max"",E37}),SPARKLINE(F37,{""charttype"",""bar"";""color1"",""red"";""max"",E37})))"),"")</f>
        <v/>
      </c>
      <c r="H37" s="11" t="s">
        <v>18</v>
      </c>
      <c r="I37" s="12"/>
      <c r="J37" s="12"/>
      <c r="K37" s="14"/>
      <c r="L37" s="14"/>
      <c r="M37" s="9"/>
    </row>
    <row r="38">
      <c r="A38" s="16" t="s">
        <v>18</v>
      </c>
      <c r="B38" s="16"/>
      <c r="C38" s="9"/>
      <c r="D38" s="10"/>
      <c r="E38" s="11"/>
      <c r="F38" s="11"/>
      <c r="G38" s="12" t="str">
        <f>IFERROR(__xludf.DUMMYFUNCTION("IFERROR( if(F38/E38&gt;0.6,SPARKLINE(F38,{""charttype"",""bar"";""color1"",""#00ff00"";""max"",E38}),SPARKLINE(F38,{""charttype"",""bar"";""color1"",""red"";""max"",E38})))"),"")</f>
        <v/>
      </c>
      <c r="H38" s="11" t="s">
        <v>18</v>
      </c>
      <c r="I38" s="12"/>
      <c r="J38" s="12"/>
      <c r="K38" s="14"/>
      <c r="L38" s="14"/>
      <c r="M38" s="9"/>
    </row>
    <row r="39">
      <c r="A39" s="16" t="s">
        <v>18</v>
      </c>
      <c r="B39" s="16"/>
      <c r="C39" s="9"/>
      <c r="D39" s="10"/>
      <c r="E39" s="11"/>
      <c r="F39" s="11"/>
      <c r="G39" s="12" t="str">
        <f>IFERROR(__xludf.DUMMYFUNCTION("IFERROR( if(F39/E39&gt;0.6,SPARKLINE(F39,{""charttype"",""bar"";""color1"",""#00ff00"";""max"",E39}),SPARKLINE(F39,{""charttype"",""bar"";""color1"",""red"";""max"",E39})))"),"")</f>
        <v/>
      </c>
      <c r="H39" s="11" t="s">
        <v>18</v>
      </c>
      <c r="I39" s="12"/>
      <c r="J39" s="12"/>
      <c r="K39" s="14"/>
      <c r="L39" s="14"/>
      <c r="M39" s="9"/>
    </row>
    <row r="40">
      <c r="A40" s="16" t="s">
        <v>18</v>
      </c>
      <c r="B40" s="16"/>
      <c r="C40" s="9"/>
      <c r="D40" s="10"/>
      <c r="E40" s="11"/>
      <c r="F40" s="11"/>
      <c r="G40" s="12" t="str">
        <f>IFERROR(__xludf.DUMMYFUNCTION("IFERROR( if(F40/E40&gt;0.6,SPARKLINE(F40,{""charttype"",""bar"";""color1"",""#00ff00"";""max"",E40}),SPARKLINE(F40,{""charttype"",""bar"";""color1"",""red"";""max"",E40})))"),"")</f>
        <v/>
      </c>
      <c r="H40" s="11" t="s">
        <v>18</v>
      </c>
      <c r="I40" s="12"/>
      <c r="J40" s="12"/>
      <c r="K40" s="14"/>
      <c r="L40" s="14"/>
      <c r="M40" s="9"/>
    </row>
    <row r="41">
      <c r="A41" s="16" t="s">
        <v>18</v>
      </c>
      <c r="B41" s="16"/>
      <c r="C41" s="9"/>
      <c r="D41" s="10"/>
      <c r="E41" s="11"/>
      <c r="F41" s="11"/>
      <c r="G41" s="12" t="str">
        <f>IFERROR(__xludf.DUMMYFUNCTION("IFERROR( if(F41/E41&gt;0.6,SPARKLINE(F41,{""charttype"",""bar"";""color1"",""#00ff00"";""max"",E41}),SPARKLINE(F41,{""charttype"",""bar"";""color1"",""red"";""max"",E41})))"),"")</f>
        <v/>
      </c>
      <c r="H41" s="11" t="s">
        <v>18</v>
      </c>
      <c r="I41" s="12"/>
      <c r="J41" s="12"/>
      <c r="K41" s="14"/>
      <c r="L41" s="14"/>
      <c r="M41" s="9"/>
    </row>
    <row r="42">
      <c r="A42" s="16" t="s">
        <v>18</v>
      </c>
      <c r="B42" s="16"/>
      <c r="C42" s="9"/>
      <c r="D42" s="10"/>
      <c r="E42" s="11"/>
      <c r="F42" s="11"/>
      <c r="G42" s="12" t="str">
        <f>IFERROR(__xludf.DUMMYFUNCTION("IFERROR( if(F42/E42&gt;0.6,SPARKLINE(F42,{""charttype"",""bar"";""color1"",""#00ff00"";""max"",E42}),SPARKLINE(F42,{""charttype"",""bar"";""color1"",""red"";""max"",E42})))"),"")</f>
        <v/>
      </c>
      <c r="H42" s="11" t="s">
        <v>18</v>
      </c>
      <c r="I42" s="12"/>
      <c r="J42" s="12"/>
      <c r="K42" s="14"/>
      <c r="L42" s="14"/>
      <c r="M42" s="9"/>
    </row>
    <row r="43">
      <c r="A43" s="16" t="s">
        <v>18</v>
      </c>
      <c r="B43" s="16"/>
      <c r="C43" s="9"/>
      <c r="D43" s="10"/>
      <c r="E43" s="11"/>
      <c r="F43" s="11"/>
      <c r="G43" s="12" t="str">
        <f>IFERROR(__xludf.DUMMYFUNCTION("IFERROR( if(F43/E43&gt;0.6,SPARKLINE(F43,{""charttype"",""bar"";""color1"",""#00ff00"";""max"",E43}),SPARKLINE(F43,{""charttype"",""bar"";""color1"",""red"";""max"",E43})))"),"")</f>
        <v/>
      </c>
      <c r="H43" s="11" t="s">
        <v>18</v>
      </c>
      <c r="I43" s="12"/>
      <c r="J43" s="12"/>
      <c r="K43" s="14"/>
      <c r="L43" s="14"/>
      <c r="M43" s="9"/>
    </row>
    <row r="44">
      <c r="A44" s="16" t="s">
        <v>18</v>
      </c>
      <c r="B44" s="16"/>
      <c r="C44" s="9"/>
      <c r="D44" s="10"/>
      <c r="E44" s="11"/>
      <c r="F44" s="11"/>
      <c r="G44" s="12" t="str">
        <f>IFERROR(__xludf.DUMMYFUNCTION("IFERROR( if(F44/E44&gt;0.6,SPARKLINE(F44,{""charttype"",""bar"";""color1"",""#00ff00"";""max"",E44}),SPARKLINE(F44,{""charttype"",""bar"";""color1"",""red"";""max"",E44})))"),"")</f>
        <v/>
      </c>
      <c r="H44" s="11" t="s">
        <v>18</v>
      </c>
      <c r="I44" s="12"/>
      <c r="J44" s="12"/>
      <c r="K44" s="14"/>
      <c r="L44" s="14"/>
      <c r="M44" s="9"/>
    </row>
    <row r="45">
      <c r="A45" s="16" t="s">
        <v>18</v>
      </c>
      <c r="B45" s="16"/>
      <c r="C45" s="9"/>
      <c r="D45" s="10"/>
      <c r="E45" s="11"/>
      <c r="F45" s="11"/>
      <c r="G45" s="12" t="str">
        <f>IFERROR(__xludf.DUMMYFUNCTION("IFERROR( if(F45/E45&gt;0.6,SPARKLINE(F45,{""charttype"",""bar"";""color1"",""#00ff00"";""max"",E45}),SPARKLINE(F45,{""charttype"",""bar"";""color1"",""red"";""max"",E45})))"),"")</f>
        <v/>
      </c>
      <c r="H45" s="11" t="s">
        <v>18</v>
      </c>
      <c r="I45" s="12"/>
      <c r="J45" s="12"/>
      <c r="K45" s="14"/>
      <c r="L45" s="14"/>
      <c r="M45" s="9"/>
    </row>
    <row r="46">
      <c r="A46" s="16" t="s">
        <v>18</v>
      </c>
      <c r="B46" s="16"/>
      <c r="C46" s="9"/>
      <c r="D46" s="10"/>
      <c r="E46" s="11"/>
      <c r="F46" s="11"/>
      <c r="G46" s="12" t="str">
        <f>IFERROR(__xludf.DUMMYFUNCTION("IFERROR( if(F46/E46&gt;0.6,SPARKLINE(F46,{""charttype"",""bar"";""color1"",""#00ff00"";""max"",E46}),SPARKLINE(F46,{""charttype"",""bar"";""color1"",""red"";""max"",E46})))"),"")</f>
        <v/>
      </c>
      <c r="H46" s="11" t="s">
        <v>18</v>
      </c>
      <c r="I46" s="12"/>
      <c r="J46" s="12"/>
      <c r="K46" s="14"/>
      <c r="L46" s="14"/>
      <c r="M46" s="9"/>
    </row>
    <row r="47">
      <c r="A47" s="16" t="s">
        <v>18</v>
      </c>
      <c r="B47" s="16"/>
      <c r="C47" s="9"/>
      <c r="D47" s="10"/>
      <c r="E47" s="11"/>
      <c r="F47" s="11"/>
      <c r="G47" s="12" t="str">
        <f>IFERROR(__xludf.DUMMYFUNCTION("IFERROR( if(F47/E47&gt;0.6,SPARKLINE(F47,{""charttype"",""bar"";""color1"",""#00ff00"";""max"",E47}),SPARKLINE(F47,{""charttype"",""bar"";""color1"",""red"";""max"",E47})))"),"")</f>
        <v/>
      </c>
      <c r="H47" s="11" t="s">
        <v>18</v>
      </c>
      <c r="I47" s="12"/>
      <c r="J47" s="12"/>
      <c r="K47" s="14"/>
      <c r="L47" s="14"/>
      <c r="M47" s="9"/>
    </row>
    <row r="48">
      <c r="A48" s="16" t="s">
        <v>18</v>
      </c>
      <c r="B48" s="16"/>
      <c r="C48" s="9"/>
      <c r="D48" s="10"/>
      <c r="E48" s="11"/>
      <c r="F48" s="11"/>
      <c r="G48" s="12" t="str">
        <f>IFERROR(__xludf.DUMMYFUNCTION("IFERROR( if(F48/E48&gt;0.6,SPARKLINE(F48,{""charttype"",""bar"";""color1"",""#00ff00"";""max"",E48}),SPARKLINE(F48,{""charttype"",""bar"";""color1"",""red"";""max"",E48})))"),"")</f>
        <v/>
      </c>
      <c r="H48" s="11" t="s">
        <v>18</v>
      </c>
      <c r="I48" s="12"/>
      <c r="J48" s="12"/>
      <c r="K48" s="14"/>
      <c r="L48" s="14"/>
      <c r="M48" s="9"/>
    </row>
    <row r="49">
      <c r="A49" s="16" t="s">
        <v>18</v>
      </c>
      <c r="B49" s="16"/>
      <c r="C49" s="9"/>
      <c r="D49" s="10"/>
      <c r="E49" s="11"/>
      <c r="F49" s="11"/>
      <c r="G49" s="12" t="str">
        <f>IFERROR(__xludf.DUMMYFUNCTION("IFERROR( if(F49/E49&gt;0.6,SPARKLINE(F49,{""charttype"",""bar"";""color1"",""#00ff00"";""max"",E49}),SPARKLINE(F49,{""charttype"",""bar"";""color1"",""red"";""max"",E49})))"),"")</f>
        <v/>
      </c>
      <c r="H49" s="11" t="s">
        <v>18</v>
      </c>
      <c r="I49" s="12"/>
      <c r="J49" s="12"/>
      <c r="K49" s="14"/>
      <c r="L49" s="14"/>
      <c r="M49" s="9"/>
    </row>
    <row r="50">
      <c r="A50" s="16" t="s">
        <v>18</v>
      </c>
      <c r="B50" s="16"/>
      <c r="C50" s="9"/>
      <c r="D50" s="10"/>
      <c r="E50" s="11"/>
      <c r="F50" s="11"/>
      <c r="G50" s="12" t="str">
        <f>IFERROR(__xludf.DUMMYFUNCTION("IFERROR( if(F50/E50&gt;0.6,SPARKLINE(F50,{""charttype"",""bar"";""color1"",""#00ff00"";""max"",E50}),SPARKLINE(F50,{""charttype"",""bar"";""color1"",""red"";""max"",E50})))"),"")</f>
        <v/>
      </c>
      <c r="H50" s="11" t="s">
        <v>18</v>
      </c>
      <c r="I50" s="12"/>
      <c r="J50" s="12"/>
      <c r="K50" s="14"/>
      <c r="L50" s="14"/>
      <c r="M50" s="9"/>
    </row>
    <row r="51">
      <c r="A51" s="16" t="s">
        <v>18</v>
      </c>
      <c r="B51" s="16"/>
      <c r="C51" s="9"/>
      <c r="D51" s="10"/>
      <c r="E51" s="11"/>
      <c r="F51" s="11"/>
      <c r="G51" s="12" t="str">
        <f>IFERROR(__xludf.DUMMYFUNCTION("IFERROR( if(F51/E51&gt;0.6,SPARKLINE(F51,{""charttype"",""bar"";""color1"",""#00ff00"";""max"",E51}),SPARKLINE(F51,{""charttype"",""bar"";""color1"",""red"";""max"",E51})))"),"")</f>
        <v/>
      </c>
      <c r="H51" s="11" t="s">
        <v>18</v>
      </c>
      <c r="I51" s="12"/>
      <c r="J51" s="12"/>
      <c r="K51" s="14"/>
      <c r="L51" s="14"/>
      <c r="M51" s="9"/>
    </row>
    <row r="52">
      <c r="A52" s="16" t="s">
        <v>18</v>
      </c>
      <c r="B52" s="16"/>
      <c r="C52" s="9"/>
      <c r="D52" s="10"/>
      <c r="E52" s="11"/>
      <c r="F52" s="11"/>
      <c r="G52" s="12" t="str">
        <f>IFERROR(__xludf.DUMMYFUNCTION("IFERROR( if(F52/E52&gt;0.6,SPARKLINE(F52,{""charttype"",""bar"";""color1"",""#00ff00"";""max"",E52}),SPARKLINE(F52,{""charttype"",""bar"";""color1"",""red"";""max"",E52})))"),"")</f>
        <v/>
      </c>
      <c r="H52" s="11" t="s">
        <v>18</v>
      </c>
      <c r="I52" s="12"/>
      <c r="J52" s="12"/>
      <c r="K52" s="14"/>
      <c r="L52" s="14"/>
      <c r="M52" s="9"/>
    </row>
    <row r="53">
      <c r="A53" s="16" t="s">
        <v>18</v>
      </c>
      <c r="B53" s="16"/>
      <c r="C53" s="9"/>
      <c r="D53" s="10"/>
      <c r="E53" s="11"/>
      <c r="F53" s="11"/>
      <c r="G53" s="12" t="str">
        <f>IFERROR(__xludf.DUMMYFUNCTION("IFERROR( if(F53/E53&gt;0.6,SPARKLINE(F53,{""charttype"",""bar"";""color1"",""#00ff00"";""max"",E53}),SPARKLINE(F53,{""charttype"",""bar"";""color1"",""red"";""max"",E53})))"),"")</f>
        <v/>
      </c>
      <c r="H53" s="11" t="s">
        <v>18</v>
      </c>
      <c r="I53" s="12"/>
      <c r="J53" s="12"/>
      <c r="K53" s="14"/>
      <c r="L53" s="14"/>
      <c r="M53" s="9"/>
    </row>
    <row r="54">
      <c r="A54" s="16" t="s">
        <v>18</v>
      </c>
      <c r="B54" s="16"/>
      <c r="C54" s="9"/>
      <c r="D54" s="10"/>
      <c r="E54" s="11"/>
      <c r="F54" s="11"/>
      <c r="G54" s="12" t="str">
        <f>IFERROR(__xludf.DUMMYFUNCTION("IFERROR( if(F54/E54&gt;0.6,SPARKLINE(F54,{""charttype"",""bar"";""color1"",""#00ff00"";""max"",E54}),SPARKLINE(F54,{""charttype"",""bar"";""color1"",""red"";""max"",E54})))"),"")</f>
        <v/>
      </c>
      <c r="H54" s="11" t="s">
        <v>18</v>
      </c>
      <c r="I54" s="12"/>
      <c r="J54" s="12"/>
      <c r="K54" s="14"/>
      <c r="L54" s="14"/>
      <c r="M54" s="9"/>
    </row>
    <row r="55">
      <c r="A55" s="16" t="s">
        <v>18</v>
      </c>
      <c r="B55" s="16"/>
      <c r="C55" s="9"/>
      <c r="D55" s="10"/>
      <c r="E55" s="11"/>
      <c r="F55" s="11"/>
      <c r="G55" s="12" t="str">
        <f>IFERROR(__xludf.DUMMYFUNCTION("IFERROR( if(F55/E55&gt;0.6,SPARKLINE(F55,{""charttype"",""bar"";""color1"",""#00ff00"";""max"",E55}),SPARKLINE(F55,{""charttype"",""bar"";""color1"",""red"";""max"",E55})))"),"")</f>
        <v/>
      </c>
      <c r="H55" s="11" t="s">
        <v>18</v>
      </c>
      <c r="I55" s="12"/>
      <c r="J55" s="12"/>
      <c r="K55" s="14"/>
      <c r="L55" s="14"/>
      <c r="M55" s="9"/>
    </row>
    <row r="56">
      <c r="A56" s="16" t="s">
        <v>18</v>
      </c>
      <c r="B56" s="16"/>
      <c r="C56" s="9"/>
      <c r="D56" s="10"/>
      <c r="E56" s="11"/>
      <c r="F56" s="11"/>
      <c r="G56" s="12" t="str">
        <f>IFERROR(__xludf.DUMMYFUNCTION("IFERROR( if(F56/E56&gt;0.6,SPARKLINE(F56,{""charttype"",""bar"";""color1"",""#00ff00"";""max"",E56}),SPARKLINE(F56,{""charttype"",""bar"";""color1"",""red"";""max"",E56})))"),"")</f>
        <v/>
      </c>
      <c r="H56" s="11" t="s">
        <v>18</v>
      </c>
      <c r="I56" s="12"/>
      <c r="J56" s="12"/>
      <c r="K56" s="14"/>
      <c r="L56" s="14"/>
      <c r="M56" s="9"/>
    </row>
    <row r="57">
      <c r="A57" s="16" t="s">
        <v>18</v>
      </c>
      <c r="B57" s="16"/>
      <c r="C57" s="9"/>
      <c r="D57" s="10"/>
      <c r="E57" s="11"/>
      <c r="F57" s="11"/>
      <c r="G57" s="12" t="str">
        <f>IFERROR(__xludf.DUMMYFUNCTION("IFERROR( if(F57/E57&gt;0.6,SPARKLINE(F57,{""charttype"",""bar"";""color1"",""#00ff00"";""max"",E57}),SPARKLINE(F57,{""charttype"",""bar"";""color1"",""red"";""max"",E57})))"),"")</f>
        <v/>
      </c>
      <c r="H57" s="11" t="s">
        <v>18</v>
      </c>
      <c r="I57" s="12"/>
      <c r="J57" s="12"/>
      <c r="K57" s="14"/>
      <c r="L57" s="14"/>
      <c r="M57" s="9"/>
    </row>
    <row r="58">
      <c r="A58" s="16" t="s">
        <v>18</v>
      </c>
      <c r="B58" s="16"/>
      <c r="C58" s="9"/>
      <c r="D58" s="10"/>
      <c r="E58" s="11"/>
      <c r="F58" s="11"/>
      <c r="G58" s="12" t="str">
        <f>IFERROR(__xludf.DUMMYFUNCTION("IFERROR( if(F58/E58&gt;0.6,SPARKLINE(F58,{""charttype"",""bar"";""color1"",""#00ff00"";""max"",E58}),SPARKLINE(F58,{""charttype"",""bar"";""color1"",""red"";""max"",E58})))"),"")</f>
        <v/>
      </c>
      <c r="H58" s="11" t="s">
        <v>18</v>
      </c>
      <c r="I58" s="12"/>
      <c r="J58" s="12"/>
      <c r="K58" s="14"/>
      <c r="L58" s="14"/>
      <c r="M58" s="9"/>
    </row>
    <row r="59">
      <c r="A59" s="16" t="s">
        <v>18</v>
      </c>
      <c r="B59" s="16"/>
      <c r="C59" s="9"/>
      <c r="D59" s="10"/>
      <c r="E59" s="11"/>
      <c r="F59" s="11"/>
      <c r="G59" s="12" t="str">
        <f>IFERROR(__xludf.DUMMYFUNCTION("IFERROR( if(F59/E59&gt;0.6,SPARKLINE(F59,{""charttype"",""bar"";""color1"",""#00ff00"";""max"",E59}),SPARKLINE(F59,{""charttype"",""bar"";""color1"",""red"";""max"",E59})))"),"")</f>
        <v/>
      </c>
      <c r="H59" s="11" t="s">
        <v>18</v>
      </c>
      <c r="I59" s="12"/>
      <c r="J59" s="12"/>
      <c r="K59" s="14"/>
      <c r="L59" s="14"/>
      <c r="M59" s="9"/>
    </row>
    <row r="60">
      <c r="A60" s="16" t="s">
        <v>18</v>
      </c>
      <c r="B60" s="16"/>
      <c r="C60" s="9"/>
      <c r="D60" s="10"/>
      <c r="E60" s="11"/>
      <c r="F60" s="11"/>
      <c r="G60" s="12" t="str">
        <f>IFERROR(__xludf.DUMMYFUNCTION("IFERROR( if(F60/E60&gt;0.6,SPARKLINE(F60,{""charttype"",""bar"";""color1"",""#00ff00"";""max"",E60}),SPARKLINE(F60,{""charttype"",""bar"";""color1"",""red"";""max"",E60})))"),"")</f>
        <v/>
      </c>
      <c r="H60" s="11" t="s">
        <v>18</v>
      </c>
      <c r="I60" s="12"/>
      <c r="J60" s="12"/>
      <c r="K60" s="14"/>
      <c r="L60" s="14"/>
      <c r="M60" s="9"/>
    </row>
    <row r="61">
      <c r="A61" s="16" t="s">
        <v>18</v>
      </c>
      <c r="B61" s="16"/>
      <c r="C61" s="9"/>
      <c r="D61" s="10"/>
      <c r="E61" s="11"/>
      <c r="F61" s="11"/>
      <c r="G61" s="12" t="str">
        <f>IFERROR(__xludf.DUMMYFUNCTION("IFERROR( if(F61/E61&gt;0.6,SPARKLINE(F61,{""charttype"",""bar"";""color1"",""#00ff00"";""max"",E61}),SPARKLINE(F61,{""charttype"",""bar"";""color1"",""red"";""max"",E61})))"),"")</f>
        <v/>
      </c>
      <c r="H61" s="11" t="s">
        <v>18</v>
      </c>
      <c r="I61" s="12"/>
      <c r="J61" s="12"/>
      <c r="K61" s="14"/>
      <c r="L61" s="14"/>
      <c r="M61" s="9"/>
    </row>
    <row r="62">
      <c r="A62" s="16" t="s">
        <v>18</v>
      </c>
      <c r="B62" s="16"/>
      <c r="C62" s="9"/>
      <c r="D62" s="10"/>
      <c r="E62" s="11"/>
      <c r="F62" s="11"/>
      <c r="G62" s="12" t="str">
        <f>IFERROR(__xludf.DUMMYFUNCTION("IFERROR( if(F62/E62&gt;0.6,SPARKLINE(F62,{""charttype"",""bar"";""color1"",""#00ff00"";""max"",E62}),SPARKLINE(F62,{""charttype"",""bar"";""color1"",""red"";""max"",E62})))"),"")</f>
        <v/>
      </c>
      <c r="H62" s="11" t="s">
        <v>18</v>
      </c>
      <c r="I62" s="12"/>
      <c r="J62" s="12"/>
      <c r="K62" s="14"/>
      <c r="L62" s="14"/>
      <c r="M62" s="9"/>
    </row>
    <row r="63">
      <c r="A63" s="16" t="s">
        <v>18</v>
      </c>
      <c r="B63" s="16"/>
      <c r="C63" s="9"/>
      <c r="D63" s="10"/>
      <c r="E63" s="11"/>
      <c r="F63" s="11"/>
      <c r="G63" s="12" t="str">
        <f>IFERROR(__xludf.DUMMYFUNCTION("IFERROR( if(F63/E63&gt;0.6,SPARKLINE(F63,{""charttype"",""bar"";""color1"",""#00ff00"";""max"",E63}),SPARKLINE(F63,{""charttype"",""bar"";""color1"",""red"";""max"",E63})))"),"")</f>
        <v/>
      </c>
      <c r="H63" s="11" t="s">
        <v>18</v>
      </c>
      <c r="I63" s="12"/>
      <c r="J63" s="12"/>
      <c r="K63" s="14"/>
      <c r="L63" s="14"/>
      <c r="M63" s="9"/>
    </row>
    <row r="64">
      <c r="A64" s="16" t="s">
        <v>18</v>
      </c>
      <c r="B64" s="16"/>
      <c r="C64" s="9"/>
      <c r="D64" s="10"/>
      <c r="E64" s="11"/>
      <c r="F64" s="11"/>
      <c r="G64" s="12" t="str">
        <f>IFERROR(__xludf.DUMMYFUNCTION("IFERROR( if(F64/E64&gt;0.6,SPARKLINE(F64,{""charttype"",""bar"";""color1"",""#00ff00"";""max"",E64}),SPARKLINE(F64,{""charttype"",""bar"";""color1"",""red"";""max"",E64})))"),"")</f>
        <v/>
      </c>
      <c r="H64" s="11" t="s">
        <v>18</v>
      </c>
      <c r="I64" s="12"/>
      <c r="J64" s="12"/>
      <c r="K64" s="14"/>
      <c r="L64" s="14"/>
      <c r="M64" s="9"/>
    </row>
    <row r="65">
      <c r="A65" s="16" t="s">
        <v>18</v>
      </c>
      <c r="B65" s="16"/>
      <c r="C65" s="9"/>
      <c r="D65" s="10"/>
      <c r="E65" s="11"/>
      <c r="F65" s="11"/>
      <c r="G65" s="12" t="str">
        <f>IFERROR(__xludf.DUMMYFUNCTION("IFERROR( if(F65/E65&gt;0.6,SPARKLINE(F65,{""charttype"",""bar"";""color1"",""#00ff00"";""max"",E65}),SPARKLINE(F65,{""charttype"",""bar"";""color1"",""red"";""max"",E65})))"),"")</f>
        <v/>
      </c>
      <c r="H65" s="11" t="s">
        <v>18</v>
      </c>
      <c r="I65" s="12"/>
      <c r="J65" s="12"/>
      <c r="K65" s="14"/>
      <c r="L65" s="14"/>
      <c r="M65" s="9"/>
    </row>
    <row r="66">
      <c r="A66" s="16" t="s">
        <v>18</v>
      </c>
      <c r="B66" s="16"/>
      <c r="C66" s="9"/>
      <c r="D66" s="10"/>
      <c r="E66" s="11"/>
      <c r="F66" s="11"/>
      <c r="G66" s="12" t="str">
        <f>IFERROR(__xludf.DUMMYFUNCTION("IFERROR( if(F66/E66&gt;0.6,SPARKLINE(F66,{""charttype"",""bar"";""color1"",""#00ff00"";""max"",E66}),SPARKLINE(F66,{""charttype"",""bar"";""color1"",""red"";""max"",E66})))"),"")</f>
        <v/>
      </c>
      <c r="H66" s="11" t="s">
        <v>18</v>
      </c>
      <c r="I66" s="12"/>
      <c r="J66" s="12"/>
      <c r="K66" s="14"/>
      <c r="L66" s="14"/>
      <c r="M66" s="9"/>
    </row>
    <row r="67">
      <c r="A67" s="16" t="s">
        <v>18</v>
      </c>
      <c r="B67" s="16"/>
      <c r="C67" s="9"/>
      <c r="D67" s="10"/>
      <c r="E67" s="11"/>
      <c r="F67" s="11"/>
      <c r="G67" s="12" t="str">
        <f>IFERROR(__xludf.DUMMYFUNCTION("IFERROR( if(F67/E67&gt;0.6,SPARKLINE(F67,{""charttype"",""bar"";""color1"",""#00ff00"";""max"",E67}),SPARKLINE(F67,{""charttype"",""bar"";""color1"",""red"";""max"",E67})))"),"")</f>
        <v/>
      </c>
      <c r="H67" s="11" t="s">
        <v>18</v>
      </c>
      <c r="I67" s="12"/>
      <c r="J67" s="12"/>
      <c r="K67" s="14"/>
      <c r="L67" s="14"/>
      <c r="M67" s="9"/>
    </row>
    <row r="68">
      <c r="A68" s="16" t="s">
        <v>18</v>
      </c>
      <c r="B68" s="16"/>
      <c r="C68" s="9"/>
      <c r="D68" s="10"/>
      <c r="E68" s="11"/>
      <c r="F68" s="11"/>
      <c r="G68" s="12" t="str">
        <f>IFERROR(__xludf.DUMMYFUNCTION("IFERROR( if(F68/E68&gt;0.6,SPARKLINE(F68,{""charttype"",""bar"";""color1"",""#00ff00"";""max"",E68}),SPARKLINE(F68,{""charttype"",""bar"";""color1"",""red"";""max"",E68})))"),"")</f>
        <v/>
      </c>
      <c r="H68" s="11" t="s">
        <v>18</v>
      </c>
      <c r="I68" s="12"/>
      <c r="J68" s="12"/>
      <c r="K68" s="14"/>
      <c r="L68" s="14"/>
      <c r="M68" s="9"/>
    </row>
    <row r="69">
      <c r="A69" s="16" t="s">
        <v>18</v>
      </c>
      <c r="B69" s="16"/>
      <c r="C69" s="9"/>
      <c r="D69" s="10"/>
      <c r="E69" s="11"/>
      <c r="F69" s="11"/>
      <c r="G69" s="12" t="str">
        <f>IFERROR(__xludf.DUMMYFUNCTION("IFERROR( if(F69/E69&gt;0.6,SPARKLINE(F69,{""charttype"",""bar"";""color1"",""#00ff00"";""max"",E69}),SPARKLINE(F69,{""charttype"",""bar"";""color1"",""red"";""max"",E69})))"),"")</f>
        <v/>
      </c>
      <c r="H69" s="11" t="s">
        <v>18</v>
      </c>
      <c r="I69" s="12"/>
      <c r="J69" s="12"/>
      <c r="K69" s="14"/>
      <c r="L69" s="14"/>
      <c r="M69" s="9"/>
    </row>
    <row r="70">
      <c r="A70" s="16" t="s">
        <v>18</v>
      </c>
      <c r="B70" s="16"/>
      <c r="C70" s="9"/>
      <c r="D70" s="10"/>
      <c r="E70" s="11"/>
      <c r="F70" s="11"/>
      <c r="G70" s="12" t="str">
        <f>IFERROR(__xludf.DUMMYFUNCTION("IFERROR( if(F70/E70&gt;0.6,SPARKLINE(F70,{""charttype"",""bar"";""color1"",""#00ff00"";""max"",E70}),SPARKLINE(F70,{""charttype"",""bar"";""color1"",""red"";""max"",E70})))"),"")</f>
        <v/>
      </c>
      <c r="H70" s="11" t="s">
        <v>18</v>
      </c>
      <c r="I70" s="12"/>
      <c r="J70" s="12"/>
      <c r="K70" s="14"/>
      <c r="L70" s="14"/>
      <c r="M70" s="9"/>
    </row>
    <row r="71">
      <c r="A71" s="16" t="s">
        <v>18</v>
      </c>
      <c r="B71" s="16"/>
      <c r="C71" s="9"/>
      <c r="D71" s="10"/>
      <c r="E71" s="11"/>
      <c r="F71" s="11"/>
      <c r="G71" s="12" t="str">
        <f>IFERROR(__xludf.DUMMYFUNCTION("IFERROR( if(F71/E71&gt;0.6,SPARKLINE(F71,{""charttype"",""bar"";""color1"",""#00ff00"";""max"",E71}),SPARKLINE(F71,{""charttype"",""bar"";""color1"",""red"";""max"",E71})))"),"")</f>
        <v/>
      </c>
      <c r="H71" s="11" t="s">
        <v>18</v>
      </c>
      <c r="I71" s="12"/>
      <c r="J71" s="12"/>
      <c r="K71" s="14"/>
      <c r="L71" s="14"/>
      <c r="M71" s="9"/>
    </row>
    <row r="72">
      <c r="A72" s="16" t="s">
        <v>18</v>
      </c>
      <c r="B72" s="16"/>
      <c r="C72" s="9"/>
      <c r="D72" s="10"/>
      <c r="E72" s="11"/>
      <c r="F72" s="11"/>
      <c r="G72" s="12" t="str">
        <f>IFERROR(__xludf.DUMMYFUNCTION("IFERROR( if(F72/E72&gt;0.6,SPARKLINE(F72,{""charttype"",""bar"";""color1"",""#00ff00"";""max"",E72}),SPARKLINE(F72,{""charttype"",""bar"";""color1"",""red"";""max"",E72})))"),"")</f>
        <v/>
      </c>
      <c r="H72" s="11" t="s">
        <v>18</v>
      </c>
      <c r="I72" s="12"/>
      <c r="J72" s="12"/>
      <c r="K72" s="14"/>
      <c r="L72" s="14"/>
      <c r="M72" s="9"/>
    </row>
    <row r="73">
      <c r="A73" s="16" t="s">
        <v>18</v>
      </c>
      <c r="B73" s="16"/>
      <c r="C73" s="9"/>
      <c r="D73" s="10"/>
      <c r="E73" s="11"/>
      <c r="F73" s="11"/>
      <c r="G73" s="12" t="str">
        <f>IFERROR(__xludf.DUMMYFUNCTION("IFERROR( if(F73/E73&gt;0.6,SPARKLINE(F73,{""charttype"",""bar"";""color1"",""#00ff00"";""max"",E73}),SPARKLINE(F73,{""charttype"",""bar"";""color1"",""red"";""max"",E73})))"),"")</f>
        <v/>
      </c>
      <c r="H73" s="11" t="s">
        <v>18</v>
      </c>
      <c r="I73" s="12"/>
      <c r="J73" s="12"/>
      <c r="K73" s="14"/>
      <c r="L73" s="14"/>
      <c r="M73" s="9"/>
    </row>
    <row r="74">
      <c r="A74" s="16" t="s">
        <v>18</v>
      </c>
      <c r="B74" s="16"/>
      <c r="C74" s="9"/>
      <c r="D74" s="10"/>
      <c r="E74" s="11"/>
      <c r="F74" s="11"/>
      <c r="G74" s="12" t="str">
        <f>IFERROR(__xludf.DUMMYFUNCTION("IFERROR( if(F74/E74&gt;0.6,SPARKLINE(F74,{""charttype"",""bar"";""color1"",""#00ff00"";""max"",E74}),SPARKLINE(F74,{""charttype"",""bar"";""color1"",""red"";""max"",E74})))"),"")</f>
        <v/>
      </c>
      <c r="H74" s="11" t="s">
        <v>18</v>
      </c>
      <c r="I74" s="12"/>
      <c r="J74" s="12"/>
      <c r="K74" s="14"/>
      <c r="L74" s="14"/>
      <c r="M74" s="9"/>
    </row>
    <row r="75">
      <c r="A75" s="16" t="s">
        <v>18</v>
      </c>
      <c r="B75" s="16"/>
      <c r="C75" s="9"/>
      <c r="D75" s="10"/>
      <c r="E75" s="11"/>
      <c r="F75" s="11"/>
      <c r="G75" s="12" t="str">
        <f>IFERROR(__xludf.DUMMYFUNCTION("IFERROR( if(F75/E75&gt;0.6,SPARKLINE(F75,{""charttype"",""bar"";""color1"",""#00ff00"";""max"",E75}),SPARKLINE(F75,{""charttype"",""bar"";""color1"",""red"";""max"",E75})))"),"")</f>
        <v/>
      </c>
      <c r="H75" s="11" t="s">
        <v>18</v>
      </c>
      <c r="I75" s="12"/>
      <c r="J75" s="12"/>
      <c r="K75" s="14"/>
      <c r="L75" s="14"/>
      <c r="M75" s="9"/>
    </row>
    <row r="76">
      <c r="A76" s="16" t="s">
        <v>18</v>
      </c>
      <c r="B76" s="16"/>
      <c r="C76" s="9"/>
      <c r="D76" s="10"/>
      <c r="E76" s="11"/>
      <c r="F76" s="11"/>
      <c r="G76" s="12" t="str">
        <f>IFERROR(__xludf.DUMMYFUNCTION("IFERROR( if(F76/E76&gt;0.6,SPARKLINE(F76,{""charttype"",""bar"";""color1"",""#00ff00"";""max"",E76}),SPARKLINE(F76,{""charttype"",""bar"";""color1"",""red"";""max"",E76})))"),"")</f>
        <v/>
      </c>
      <c r="H76" s="11" t="s">
        <v>18</v>
      </c>
      <c r="I76" s="12"/>
      <c r="J76" s="12"/>
      <c r="K76" s="14"/>
      <c r="L76" s="14"/>
      <c r="M76" s="9"/>
    </row>
    <row r="77">
      <c r="A77" s="16" t="s">
        <v>18</v>
      </c>
      <c r="B77" s="16"/>
      <c r="C77" s="9"/>
      <c r="D77" s="10"/>
      <c r="E77" s="11"/>
      <c r="F77" s="11"/>
      <c r="G77" s="12" t="str">
        <f>IFERROR(__xludf.DUMMYFUNCTION("IFERROR( if(F77/E77&gt;0.6,SPARKLINE(F77,{""charttype"",""bar"";""color1"",""#00ff00"";""max"",E77}),SPARKLINE(F77,{""charttype"",""bar"";""color1"",""red"";""max"",E77})))"),"")</f>
        <v/>
      </c>
      <c r="H77" s="11" t="s">
        <v>18</v>
      </c>
      <c r="I77" s="12"/>
      <c r="J77" s="12"/>
      <c r="K77" s="14"/>
      <c r="L77" s="14"/>
      <c r="M77" s="9"/>
    </row>
    <row r="78">
      <c r="A78" s="16" t="s">
        <v>18</v>
      </c>
      <c r="B78" s="16"/>
      <c r="C78" s="9"/>
      <c r="D78" s="10"/>
      <c r="E78" s="11"/>
      <c r="F78" s="11"/>
      <c r="G78" s="12" t="str">
        <f>IFERROR(__xludf.DUMMYFUNCTION("IFERROR( if(F78/E78&gt;0.6,SPARKLINE(F78,{""charttype"",""bar"";""color1"",""#00ff00"";""max"",E78}),SPARKLINE(F78,{""charttype"",""bar"";""color1"",""red"";""max"",E78})))"),"")</f>
        <v/>
      </c>
      <c r="H78" s="11" t="s">
        <v>18</v>
      </c>
      <c r="I78" s="12"/>
      <c r="J78" s="12"/>
      <c r="K78" s="14"/>
      <c r="L78" s="14"/>
      <c r="M78" s="9"/>
    </row>
    <row r="79">
      <c r="A79" s="16" t="s">
        <v>18</v>
      </c>
      <c r="B79" s="16"/>
      <c r="C79" s="9"/>
      <c r="D79" s="10"/>
      <c r="E79" s="11"/>
      <c r="F79" s="11"/>
      <c r="G79" s="12" t="str">
        <f>IFERROR(__xludf.DUMMYFUNCTION("IFERROR( if(F79/E79&gt;0.6,SPARKLINE(F79,{""charttype"",""bar"";""color1"",""#00ff00"";""max"",E79}),SPARKLINE(F79,{""charttype"",""bar"";""color1"",""red"";""max"",E79})))"),"")</f>
        <v/>
      </c>
      <c r="H79" s="11" t="s">
        <v>18</v>
      </c>
      <c r="I79" s="12"/>
      <c r="J79" s="12"/>
      <c r="K79" s="14"/>
      <c r="L79" s="14"/>
      <c r="M79" s="9"/>
    </row>
    <row r="80">
      <c r="A80" s="16" t="s">
        <v>18</v>
      </c>
      <c r="B80" s="16"/>
      <c r="C80" s="9"/>
      <c r="D80" s="10"/>
      <c r="E80" s="11"/>
      <c r="F80" s="11"/>
      <c r="G80" s="12" t="str">
        <f>IFERROR(__xludf.DUMMYFUNCTION("IFERROR( if(F80/E80&gt;0.6,SPARKLINE(F80,{""charttype"",""bar"";""color1"",""#00ff00"";""max"",E80}),SPARKLINE(F80,{""charttype"",""bar"";""color1"",""red"";""max"",E80})))"),"")</f>
        <v/>
      </c>
      <c r="H80" s="11" t="s">
        <v>18</v>
      </c>
      <c r="I80" s="12"/>
      <c r="J80" s="12"/>
      <c r="K80" s="14"/>
      <c r="L80" s="14"/>
      <c r="M80" s="9"/>
    </row>
    <row r="81">
      <c r="A81" s="16" t="s">
        <v>18</v>
      </c>
      <c r="B81" s="16"/>
      <c r="C81" s="9"/>
      <c r="D81" s="10"/>
      <c r="E81" s="11"/>
      <c r="F81" s="11"/>
      <c r="G81" s="12" t="str">
        <f>IFERROR(__xludf.DUMMYFUNCTION("IFERROR( if(F81/E81&gt;0.6,SPARKLINE(F81,{""charttype"",""bar"";""color1"",""#00ff00"";""max"",E81}),SPARKLINE(F81,{""charttype"",""bar"";""color1"",""red"";""max"",E81})))"),"")</f>
        <v/>
      </c>
      <c r="H81" s="11" t="s">
        <v>18</v>
      </c>
      <c r="I81" s="12"/>
      <c r="J81" s="12"/>
      <c r="K81" s="14"/>
      <c r="L81" s="14"/>
      <c r="M81" s="9"/>
    </row>
    <row r="82">
      <c r="A82" s="16" t="s">
        <v>18</v>
      </c>
      <c r="B82" s="16"/>
      <c r="C82" s="9"/>
      <c r="D82" s="10"/>
      <c r="E82" s="11"/>
      <c r="F82" s="11"/>
      <c r="G82" s="12" t="str">
        <f>IFERROR(__xludf.DUMMYFUNCTION("IFERROR( if(F82/E82&gt;0.6,SPARKLINE(F82,{""charttype"",""bar"";""color1"",""#00ff00"";""max"",E82}),SPARKLINE(F82,{""charttype"",""bar"";""color1"",""red"";""max"",E82})))"),"")</f>
        <v/>
      </c>
      <c r="H82" s="11" t="s">
        <v>18</v>
      </c>
      <c r="I82" s="12"/>
      <c r="J82" s="12"/>
      <c r="K82" s="14"/>
      <c r="L82" s="14"/>
      <c r="M82" s="9"/>
    </row>
    <row r="83">
      <c r="A83" s="16" t="s">
        <v>18</v>
      </c>
      <c r="B83" s="16"/>
      <c r="C83" s="9"/>
      <c r="D83" s="10"/>
      <c r="E83" s="11"/>
      <c r="F83" s="11"/>
      <c r="G83" s="12" t="str">
        <f>IFERROR(__xludf.DUMMYFUNCTION("IFERROR( if(F83/E83&gt;0.6,SPARKLINE(F83,{""charttype"",""bar"";""color1"",""#00ff00"";""max"",E83}),SPARKLINE(F83,{""charttype"",""bar"";""color1"",""red"";""max"",E83})))"),"")</f>
        <v/>
      </c>
      <c r="H83" s="11" t="s">
        <v>18</v>
      </c>
      <c r="I83" s="12"/>
      <c r="J83" s="12"/>
      <c r="K83" s="14"/>
      <c r="L83" s="14"/>
      <c r="M83" s="9"/>
    </row>
    <row r="84">
      <c r="A84" s="16" t="s">
        <v>18</v>
      </c>
      <c r="B84" s="16"/>
      <c r="C84" s="9"/>
      <c r="D84" s="10"/>
      <c r="E84" s="11"/>
      <c r="F84" s="11"/>
      <c r="G84" s="12" t="str">
        <f>IFERROR(__xludf.DUMMYFUNCTION("IFERROR( if(F84/E84&gt;0.6,SPARKLINE(F84,{""charttype"",""bar"";""color1"",""#00ff00"";""max"",E84}),SPARKLINE(F84,{""charttype"",""bar"";""color1"",""red"";""max"",E84})))"),"")</f>
        <v/>
      </c>
      <c r="H84" s="11" t="s">
        <v>18</v>
      </c>
      <c r="I84" s="12"/>
      <c r="J84" s="12"/>
      <c r="K84" s="14"/>
      <c r="L84" s="14"/>
      <c r="M84" s="9"/>
    </row>
    <row r="85">
      <c r="A85" s="16" t="s">
        <v>18</v>
      </c>
      <c r="B85" s="16"/>
      <c r="C85" s="9"/>
      <c r="D85" s="10"/>
      <c r="E85" s="11"/>
      <c r="F85" s="11"/>
      <c r="G85" s="12" t="str">
        <f>IFERROR(__xludf.DUMMYFUNCTION("IFERROR( if(F85/E85&gt;0.6,SPARKLINE(F85,{""charttype"",""bar"";""color1"",""#00ff00"";""max"",E85}),SPARKLINE(F85,{""charttype"",""bar"";""color1"",""red"";""max"",E85})))"),"")</f>
        <v/>
      </c>
      <c r="H85" s="11" t="s">
        <v>18</v>
      </c>
      <c r="I85" s="12"/>
      <c r="J85" s="12"/>
      <c r="K85" s="14"/>
      <c r="L85" s="14"/>
      <c r="M85" s="9"/>
    </row>
    <row r="86">
      <c r="A86" s="16" t="s">
        <v>18</v>
      </c>
      <c r="B86" s="16"/>
      <c r="C86" s="9"/>
      <c r="D86" s="10"/>
      <c r="E86" s="11"/>
      <c r="F86" s="11"/>
      <c r="G86" s="12" t="str">
        <f>IFERROR(__xludf.DUMMYFUNCTION("IFERROR( if(F86/E86&gt;0.6,SPARKLINE(F86,{""charttype"",""bar"";""color1"",""#00ff00"";""max"",E86}),SPARKLINE(F86,{""charttype"",""bar"";""color1"",""red"";""max"",E86})))"),"")</f>
        <v/>
      </c>
      <c r="H86" s="11" t="s">
        <v>18</v>
      </c>
      <c r="I86" s="12"/>
      <c r="J86" s="12"/>
      <c r="K86" s="14"/>
      <c r="L86" s="14"/>
      <c r="M86" s="9"/>
    </row>
    <row r="87">
      <c r="A87" s="16" t="s">
        <v>18</v>
      </c>
      <c r="B87" s="16"/>
      <c r="C87" s="9"/>
      <c r="D87" s="10"/>
      <c r="E87" s="11"/>
      <c r="F87" s="11"/>
      <c r="G87" s="12" t="str">
        <f>IFERROR(__xludf.DUMMYFUNCTION("IFERROR( if(F87/E87&gt;0.6,SPARKLINE(F87,{""charttype"",""bar"";""color1"",""#00ff00"";""max"",E87}),SPARKLINE(F87,{""charttype"",""bar"";""color1"",""red"";""max"",E87})))"),"")</f>
        <v/>
      </c>
      <c r="H87" s="11" t="s">
        <v>18</v>
      </c>
      <c r="I87" s="12"/>
      <c r="J87" s="12"/>
      <c r="K87" s="14"/>
      <c r="L87" s="14"/>
      <c r="M87" s="9"/>
    </row>
    <row r="88">
      <c r="A88" s="16" t="s">
        <v>18</v>
      </c>
      <c r="B88" s="16"/>
      <c r="C88" s="9"/>
      <c r="D88" s="10"/>
      <c r="E88" s="11"/>
      <c r="F88" s="11"/>
      <c r="G88" s="12" t="str">
        <f>IFERROR(__xludf.DUMMYFUNCTION("IFERROR( if(F88/E88&gt;0.6,SPARKLINE(F88,{""charttype"",""bar"";""color1"",""#00ff00"";""max"",E88}),SPARKLINE(F88,{""charttype"",""bar"";""color1"",""red"";""max"",E88})))"),"")</f>
        <v/>
      </c>
      <c r="H88" s="11" t="s">
        <v>18</v>
      </c>
      <c r="I88" s="12"/>
      <c r="J88" s="12"/>
      <c r="K88" s="14"/>
      <c r="L88" s="14"/>
      <c r="M88" s="9"/>
    </row>
    <row r="89">
      <c r="A89" s="16" t="s">
        <v>18</v>
      </c>
      <c r="B89" s="16"/>
      <c r="C89" s="9"/>
      <c r="D89" s="10"/>
      <c r="E89" s="11"/>
      <c r="F89" s="11"/>
      <c r="G89" s="12" t="str">
        <f>IFERROR(__xludf.DUMMYFUNCTION("IFERROR( if(F89/E89&gt;0.6,SPARKLINE(F89,{""charttype"",""bar"";""color1"",""#00ff00"";""max"",E89}),SPARKLINE(F89,{""charttype"",""bar"";""color1"",""red"";""max"",E89})))"),"")</f>
        <v/>
      </c>
      <c r="H89" s="11" t="s">
        <v>18</v>
      </c>
      <c r="I89" s="12"/>
      <c r="J89" s="12"/>
      <c r="K89" s="14"/>
      <c r="L89" s="14"/>
      <c r="M89" s="9"/>
    </row>
    <row r="90">
      <c r="A90" s="16" t="s">
        <v>18</v>
      </c>
      <c r="B90" s="16"/>
      <c r="C90" s="9"/>
      <c r="D90" s="10"/>
      <c r="E90" s="11"/>
      <c r="F90" s="11"/>
      <c r="G90" s="12" t="str">
        <f>IFERROR(__xludf.DUMMYFUNCTION("IFERROR( if(F90/E90&gt;0.6,SPARKLINE(F90,{""charttype"",""bar"";""color1"",""#00ff00"";""max"",E90}),SPARKLINE(F90,{""charttype"",""bar"";""color1"",""red"";""max"",E90})))"),"")</f>
        <v/>
      </c>
      <c r="H90" s="11" t="s">
        <v>18</v>
      </c>
      <c r="I90" s="12"/>
      <c r="J90" s="12"/>
      <c r="K90" s="14"/>
      <c r="L90" s="14"/>
      <c r="M90" s="9"/>
    </row>
    <row r="91">
      <c r="A91" s="16" t="s">
        <v>18</v>
      </c>
      <c r="B91" s="16"/>
      <c r="C91" s="9"/>
      <c r="D91" s="10"/>
      <c r="E91" s="11"/>
      <c r="F91" s="11"/>
      <c r="G91" s="12" t="str">
        <f>IFERROR(__xludf.DUMMYFUNCTION("IFERROR( if(F91/E91&gt;0.6,SPARKLINE(F91,{""charttype"",""bar"";""color1"",""#00ff00"";""max"",E91}),SPARKLINE(F91,{""charttype"",""bar"";""color1"",""red"";""max"",E91})))"),"")</f>
        <v/>
      </c>
      <c r="H91" s="11" t="s">
        <v>18</v>
      </c>
      <c r="I91" s="12"/>
      <c r="J91" s="12"/>
      <c r="K91" s="14"/>
      <c r="L91" s="14"/>
      <c r="M91" s="9"/>
    </row>
    <row r="92">
      <c r="A92" s="16" t="s">
        <v>18</v>
      </c>
      <c r="B92" s="16"/>
      <c r="C92" s="9"/>
      <c r="D92" s="10"/>
      <c r="E92" s="11"/>
      <c r="F92" s="11"/>
      <c r="G92" s="12" t="str">
        <f>IFERROR(__xludf.DUMMYFUNCTION("IFERROR( if(F92/E92&gt;0.6,SPARKLINE(F92,{""charttype"",""bar"";""color1"",""#00ff00"";""max"",E92}),SPARKLINE(F92,{""charttype"",""bar"";""color1"",""red"";""max"",E92})))"),"")</f>
        <v/>
      </c>
      <c r="H92" s="11" t="s">
        <v>18</v>
      </c>
      <c r="I92" s="12"/>
      <c r="J92" s="12"/>
      <c r="K92" s="14"/>
      <c r="L92" s="14"/>
      <c r="M92" s="9"/>
    </row>
    <row r="93">
      <c r="A93" s="16" t="s">
        <v>18</v>
      </c>
      <c r="B93" s="16"/>
      <c r="C93" s="9"/>
      <c r="D93" s="10"/>
      <c r="E93" s="11"/>
      <c r="F93" s="11"/>
      <c r="G93" s="12" t="str">
        <f>IFERROR(__xludf.DUMMYFUNCTION("IFERROR( if(F93/E93&gt;0.6,SPARKLINE(F93,{""charttype"",""bar"";""color1"",""#00ff00"";""max"",E93}),SPARKLINE(F93,{""charttype"",""bar"";""color1"",""red"";""max"",E93})))"),"")</f>
        <v/>
      </c>
      <c r="H93" s="11" t="s">
        <v>18</v>
      </c>
      <c r="I93" s="12"/>
      <c r="J93" s="12"/>
      <c r="K93" s="14"/>
      <c r="L93" s="14"/>
      <c r="M93" s="9"/>
    </row>
    <row r="94">
      <c r="A94" s="16" t="s">
        <v>18</v>
      </c>
      <c r="B94" s="16"/>
      <c r="C94" s="9"/>
      <c r="D94" s="10"/>
      <c r="E94" s="11"/>
      <c r="F94" s="11"/>
      <c r="G94" s="12" t="str">
        <f>IFERROR(__xludf.DUMMYFUNCTION("IFERROR( if(F94/E94&gt;0.6,SPARKLINE(F94,{""charttype"",""bar"";""color1"",""#00ff00"";""max"",E94}),SPARKLINE(F94,{""charttype"",""bar"";""color1"",""red"";""max"",E94})))"),"")</f>
        <v/>
      </c>
      <c r="H94" s="11" t="s">
        <v>18</v>
      </c>
      <c r="I94" s="12"/>
      <c r="J94" s="12"/>
      <c r="K94" s="14"/>
      <c r="L94" s="14"/>
      <c r="M94" s="9"/>
    </row>
    <row r="95">
      <c r="A95" s="16" t="s">
        <v>18</v>
      </c>
      <c r="B95" s="16"/>
      <c r="C95" s="9"/>
      <c r="D95" s="10"/>
      <c r="E95" s="11"/>
      <c r="F95" s="11"/>
      <c r="G95" s="12" t="str">
        <f>IFERROR(__xludf.DUMMYFUNCTION("IFERROR( if(F95/E95&gt;0.6,SPARKLINE(F95,{""charttype"",""bar"";""color1"",""#00ff00"";""max"",E95}),SPARKLINE(F95,{""charttype"",""bar"";""color1"",""red"";""max"",E95})))"),"")</f>
        <v/>
      </c>
      <c r="H95" s="11" t="s">
        <v>18</v>
      </c>
      <c r="I95" s="12"/>
      <c r="J95" s="12"/>
      <c r="K95" s="14"/>
      <c r="L95" s="14"/>
      <c r="M95" s="9"/>
    </row>
    <row r="96">
      <c r="A96" s="16" t="s">
        <v>18</v>
      </c>
      <c r="B96" s="16"/>
      <c r="C96" s="9"/>
      <c r="D96" s="10"/>
      <c r="E96" s="11"/>
      <c r="F96" s="11"/>
      <c r="G96" s="12" t="str">
        <f>IFERROR(__xludf.DUMMYFUNCTION("IFERROR( if(F96/E96&gt;0.6,SPARKLINE(F96,{""charttype"",""bar"";""color1"",""#00ff00"";""max"",E96}),SPARKLINE(F96,{""charttype"",""bar"";""color1"",""red"";""max"",E96})))"),"")</f>
        <v/>
      </c>
      <c r="H96" s="11" t="s">
        <v>18</v>
      </c>
      <c r="I96" s="12"/>
      <c r="J96" s="12"/>
      <c r="K96" s="14"/>
      <c r="L96" s="14"/>
      <c r="M96" s="9"/>
    </row>
    <row r="97">
      <c r="A97" s="16" t="s">
        <v>18</v>
      </c>
      <c r="B97" s="16"/>
      <c r="C97" s="9"/>
      <c r="D97" s="10"/>
      <c r="E97" s="11"/>
      <c r="F97" s="11"/>
      <c r="G97" s="12" t="str">
        <f>IFERROR(__xludf.DUMMYFUNCTION("IFERROR( if(F97/E97&gt;0.6,SPARKLINE(F97,{""charttype"",""bar"";""color1"",""#00ff00"";""max"",E97}),SPARKLINE(F97,{""charttype"",""bar"";""color1"",""red"";""max"",E97})))"),"")</f>
        <v/>
      </c>
      <c r="H97" s="11" t="s">
        <v>18</v>
      </c>
      <c r="I97" s="12"/>
      <c r="J97" s="12"/>
      <c r="K97" s="14"/>
      <c r="L97" s="14"/>
      <c r="M97" s="9"/>
    </row>
    <row r="98">
      <c r="A98" s="16" t="s">
        <v>18</v>
      </c>
      <c r="B98" s="16"/>
      <c r="C98" s="9"/>
      <c r="D98" s="10"/>
      <c r="E98" s="11"/>
      <c r="F98" s="11"/>
      <c r="G98" s="12" t="str">
        <f>IFERROR(__xludf.DUMMYFUNCTION("IFERROR( if(F98/E98&gt;0.6,SPARKLINE(F98,{""charttype"",""bar"";""color1"",""#00ff00"";""max"",E98}),SPARKLINE(F98,{""charttype"",""bar"";""color1"",""red"";""max"",E98})))"),"")</f>
        <v/>
      </c>
      <c r="H98" s="11" t="s">
        <v>18</v>
      </c>
      <c r="I98" s="12"/>
      <c r="J98" s="12"/>
      <c r="K98" s="14"/>
      <c r="L98" s="14"/>
      <c r="M98" s="9"/>
    </row>
    <row r="99">
      <c r="A99" s="16" t="s">
        <v>18</v>
      </c>
      <c r="B99" s="16"/>
      <c r="C99" s="9"/>
      <c r="D99" s="10"/>
      <c r="E99" s="11"/>
      <c r="F99" s="11"/>
      <c r="G99" s="12" t="str">
        <f>IFERROR(__xludf.DUMMYFUNCTION("IFERROR( if(F99/E99&gt;0.6,SPARKLINE(F99,{""charttype"",""bar"";""color1"",""#00ff00"";""max"",E99}),SPARKLINE(F99,{""charttype"",""bar"";""color1"",""red"";""max"",E99})))"),"")</f>
        <v/>
      </c>
      <c r="H99" s="11" t="s">
        <v>18</v>
      </c>
      <c r="I99" s="12"/>
      <c r="J99" s="12"/>
      <c r="K99" s="14"/>
      <c r="L99" s="14"/>
      <c r="M99" s="9"/>
    </row>
    <row r="100">
      <c r="A100" s="16" t="s">
        <v>18</v>
      </c>
      <c r="B100" s="16"/>
      <c r="C100" s="9"/>
      <c r="D100" s="10"/>
      <c r="E100" s="11"/>
      <c r="F100" s="11"/>
      <c r="G100" s="12" t="str">
        <f>IFERROR(__xludf.DUMMYFUNCTION("IFERROR( if(F100/E100&gt;0.6,SPARKLINE(F100,{""charttype"",""bar"";""color1"",""#00ff00"";""max"",E100}),SPARKLINE(F100,{""charttype"",""bar"";""color1"",""red"";""max"",E100})))"),"")</f>
        <v/>
      </c>
      <c r="H100" s="11" t="s">
        <v>18</v>
      </c>
      <c r="I100" s="12"/>
      <c r="J100" s="12"/>
      <c r="K100" s="14"/>
      <c r="L100" s="14"/>
      <c r="M100" s="9"/>
    </row>
    <row r="101">
      <c r="A101" s="16" t="s">
        <v>18</v>
      </c>
      <c r="B101" s="16"/>
      <c r="C101" s="9"/>
      <c r="D101" s="10"/>
      <c r="E101" s="11"/>
      <c r="F101" s="11"/>
      <c r="G101" s="12" t="str">
        <f>IFERROR(__xludf.DUMMYFUNCTION("IFERROR( if(F101/E101&gt;0.6,SPARKLINE(F101,{""charttype"",""bar"";""color1"",""#00ff00"";""max"",E101}),SPARKLINE(F101,{""charttype"",""bar"";""color1"",""red"";""max"",E101})))"),"")</f>
        <v/>
      </c>
      <c r="H101" s="11" t="s">
        <v>18</v>
      </c>
      <c r="I101" s="12"/>
      <c r="J101" s="12"/>
      <c r="K101" s="14"/>
      <c r="L101" s="14"/>
      <c r="M101" s="9"/>
    </row>
    <row r="102">
      <c r="A102" s="16" t="s">
        <v>18</v>
      </c>
      <c r="B102" s="16"/>
      <c r="C102" s="9"/>
      <c r="D102" s="10"/>
      <c r="E102" s="11"/>
      <c r="F102" s="11"/>
      <c r="G102" s="12" t="str">
        <f>IFERROR(__xludf.DUMMYFUNCTION("IFERROR( if(F102/E102&gt;0.6,SPARKLINE(F102,{""charttype"",""bar"";""color1"",""#00ff00"";""max"",E102}),SPARKLINE(F102,{""charttype"",""bar"";""color1"",""red"";""max"",E102})))"),"")</f>
        <v/>
      </c>
      <c r="H102" s="11" t="s">
        <v>18</v>
      </c>
      <c r="I102" s="12"/>
      <c r="J102" s="12"/>
      <c r="K102" s="14"/>
      <c r="L102" s="14"/>
      <c r="M102" s="9"/>
    </row>
    <row r="103">
      <c r="A103" s="16" t="s">
        <v>18</v>
      </c>
      <c r="B103" s="16"/>
      <c r="C103" s="9"/>
      <c r="D103" s="10"/>
      <c r="E103" s="11"/>
      <c r="F103" s="11"/>
      <c r="G103" s="12" t="str">
        <f>IFERROR(__xludf.DUMMYFUNCTION("IFERROR( if(F103/E103&gt;0.6,SPARKLINE(F103,{""charttype"",""bar"";""color1"",""#00ff00"";""max"",E103}),SPARKLINE(F103,{""charttype"",""bar"";""color1"",""red"";""max"",E103})))"),"")</f>
        <v/>
      </c>
      <c r="H103" s="11" t="s">
        <v>18</v>
      </c>
      <c r="I103" s="12"/>
      <c r="J103" s="12"/>
      <c r="K103" s="14"/>
      <c r="L103" s="14"/>
      <c r="M103" s="9"/>
    </row>
    <row r="104">
      <c r="A104" s="16" t="s">
        <v>18</v>
      </c>
      <c r="B104" s="16"/>
      <c r="C104" s="9"/>
      <c r="D104" s="10"/>
      <c r="E104" s="11"/>
      <c r="F104" s="11"/>
      <c r="G104" s="12" t="str">
        <f>IFERROR(__xludf.DUMMYFUNCTION("IFERROR( if(F104/E104&gt;0.6,SPARKLINE(F104,{""charttype"",""bar"";""color1"",""#00ff00"";""max"",E104}),SPARKLINE(F104,{""charttype"",""bar"";""color1"",""red"";""max"",E104})))"),"")</f>
        <v/>
      </c>
      <c r="H104" s="11" t="s">
        <v>18</v>
      </c>
      <c r="I104" s="12"/>
      <c r="J104" s="12"/>
      <c r="K104" s="14"/>
      <c r="L104" s="14"/>
      <c r="M104" s="9"/>
    </row>
    <row r="105">
      <c r="A105" s="16" t="s">
        <v>18</v>
      </c>
      <c r="B105" s="16"/>
      <c r="C105" s="9"/>
      <c r="D105" s="10"/>
      <c r="E105" s="11"/>
      <c r="F105" s="11"/>
      <c r="G105" s="12" t="str">
        <f>IFERROR(__xludf.DUMMYFUNCTION("IFERROR( if(F105/E105&gt;0.6,SPARKLINE(F105,{""charttype"",""bar"";""color1"",""#00ff00"";""max"",E105}),SPARKLINE(F105,{""charttype"",""bar"";""color1"",""red"";""max"",E105})))"),"")</f>
        <v/>
      </c>
      <c r="H105" s="11" t="s">
        <v>18</v>
      </c>
      <c r="I105" s="12"/>
      <c r="J105" s="12"/>
      <c r="K105" s="14"/>
      <c r="L105" s="14"/>
      <c r="M105" s="9"/>
    </row>
    <row r="106">
      <c r="A106" s="16" t="s">
        <v>18</v>
      </c>
      <c r="B106" s="16"/>
      <c r="C106" s="9"/>
      <c r="D106" s="10"/>
      <c r="E106" s="11"/>
      <c r="F106" s="11"/>
      <c r="G106" s="12" t="str">
        <f>IFERROR(__xludf.DUMMYFUNCTION("IFERROR( if(F106/E106&gt;0.6,SPARKLINE(F106,{""charttype"",""bar"";""color1"",""#00ff00"";""max"",E106}),SPARKLINE(F106,{""charttype"",""bar"";""color1"",""red"";""max"",E106})))"),"")</f>
        <v/>
      </c>
      <c r="H106" s="11" t="s">
        <v>18</v>
      </c>
      <c r="I106" s="12"/>
      <c r="J106" s="12"/>
      <c r="K106" s="14"/>
      <c r="L106" s="14"/>
      <c r="M106" s="9"/>
    </row>
    <row r="107">
      <c r="A107" s="16" t="s">
        <v>18</v>
      </c>
      <c r="B107" s="16"/>
      <c r="C107" s="9"/>
      <c r="D107" s="10"/>
      <c r="E107" s="11"/>
      <c r="F107" s="11"/>
      <c r="G107" s="12" t="str">
        <f>IFERROR(__xludf.DUMMYFUNCTION("IFERROR( if(F107/E107&gt;0.6,SPARKLINE(F107,{""charttype"",""bar"";""color1"",""#00ff00"";""max"",E107}),SPARKLINE(F107,{""charttype"",""bar"";""color1"",""red"";""max"",E107})))"),"")</f>
        <v/>
      </c>
      <c r="H107" s="11" t="s">
        <v>18</v>
      </c>
      <c r="I107" s="12"/>
      <c r="J107" s="12"/>
      <c r="K107" s="14"/>
      <c r="L107" s="14"/>
      <c r="M107" s="9"/>
    </row>
    <row r="108">
      <c r="A108" s="16" t="s">
        <v>18</v>
      </c>
      <c r="B108" s="16"/>
      <c r="C108" s="9"/>
      <c r="D108" s="10"/>
      <c r="E108" s="11"/>
      <c r="F108" s="11"/>
      <c r="G108" s="12" t="str">
        <f>IFERROR(__xludf.DUMMYFUNCTION("IFERROR( if(F108/E108&gt;0.6,SPARKLINE(F108,{""charttype"",""bar"";""color1"",""#00ff00"";""max"",E108}),SPARKLINE(F108,{""charttype"",""bar"";""color1"",""red"";""max"",E108})))"),"")</f>
        <v/>
      </c>
      <c r="H108" s="11" t="s">
        <v>18</v>
      </c>
      <c r="I108" s="12"/>
      <c r="J108" s="12"/>
      <c r="K108" s="14"/>
      <c r="L108" s="14"/>
      <c r="M108" s="9"/>
    </row>
    <row r="109">
      <c r="A109" s="16" t="s">
        <v>18</v>
      </c>
      <c r="B109" s="16"/>
      <c r="C109" s="9"/>
      <c r="D109" s="10"/>
      <c r="E109" s="11"/>
      <c r="F109" s="11"/>
      <c r="G109" s="12" t="str">
        <f>IFERROR(__xludf.DUMMYFUNCTION("IFERROR( if(F109/E109&gt;0.6,SPARKLINE(F109,{""charttype"",""bar"";""color1"",""#00ff00"";""max"",E109}),SPARKLINE(F109,{""charttype"",""bar"";""color1"",""red"";""max"",E109})))"),"")</f>
        <v/>
      </c>
      <c r="H109" s="11" t="s">
        <v>18</v>
      </c>
      <c r="I109" s="12"/>
      <c r="J109" s="12"/>
      <c r="K109" s="14"/>
      <c r="L109" s="14"/>
      <c r="M109" s="9"/>
    </row>
    <row r="110">
      <c r="A110" s="16" t="s">
        <v>18</v>
      </c>
      <c r="B110" s="16"/>
      <c r="C110" s="9"/>
      <c r="D110" s="10"/>
      <c r="E110" s="11"/>
      <c r="F110" s="11"/>
      <c r="G110" s="12" t="str">
        <f>IFERROR(__xludf.DUMMYFUNCTION("IFERROR( if(F110/E110&gt;0.6,SPARKLINE(F110,{""charttype"",""bar"";""color1"",""#00ff00"";""max"",E110}),SPARKLINE(F110,{""charttype"",""bar"";""color1"",""red"";""max"",E110})))"),"")</f>
        <v/>
      </c>
      <c r="H110" s="11" t="s">
        <v>18</v>
      </c>
      <c r="I110" s="12"/>
      <c r="J110" s="12"/>
      <c r="K110" s="14"/>
      <c r="L110" s="14"/>
      <c r="M110" s="9"/>
    </row>
    <row r="111">
      <c r="A111" s="16" t="s">
        <v>18</v>
      </c>
      <c r="B111" s="16"/>
      <c r="C111" s="9"/>
      <c r="D111" s="10"/>
      <c r="E111" s="11"/>
      <c r="F111" s="11"/>
      <c r="G111" s="12" t="str">
        <f>IFERROR(__xludf.DUMMYFUNCTION("IFERROR( if(F111/E111&gt;0.6,SPARKLINE(F111,{""charttype"",""bar"";""color1"",""#00ff00"";""max"",E111}),SPARKLINE(F111,{""charttype"",""bar"";""color1"",""red"";""max"",E111})))"),"")</f>
        <v/>
      </c>
      <c r="H111" s="11" t="s">
        <v>18</v>
      </c>
      <c r="I111" s="12"/>
      <c r="J111" s="12"/>
      <c r="K111" s="14"/>
      <c r="L111" s="14"/>
      <c r="M111" s="9"/>
    </row>
    <row r="112">
      <c r="A112" s="16" t="s">
        <v>18</v>
      </c>
      <c r="B112" s="16"/>
      <c r="C112" s="9"/>
      <c r="D112" s="10"/>
      <c r="E112" s="11"/>
      <c r="F112" s="11"/>
      <c r="G112" s="12" t="str">
        <f>IFERROR(__xludf.DUMMYFUNCTION("IFERROR( if(F112/E112&gt;0.6,SPARKLINE(F112,{""charttype"",""bar"";""color1"",""#00ff00"";""max"",E112}),SPARKLINE(F112,{""charttype"",""bar"";""color1"",""red"";""max"",E112})))"),"")</f>
        <v/>
      </c>
      <c r="H112" s="11" t="s">
        <v>18</v>
      </c>
      <c r="I112" s="12"/>
      <c r="J112" s="12"/>
      <c r="K112" s="14"/>
      <c r="L112" s="14"/>
      <c r="M112" s="9"/>
    </row>
    <row r="113">
      <c r="A113" s="16" t="s">
        <v>18</v>
      </c>
      <c r="B113" s="16"/>
      <c r="C113" s="9"/>
      <c r="D113" s="10"/>
      <c r="E113" s="11"/>
      <c r="F113" s="11"/>
      <c r="G113" s="12" t="str">
        <f>IFERROR(__xludf.DUMMYFUNCTION("IFERROR( if(F113/E113&gt;0.6,SPARKLINE(F113,{""charttype"",""bar"";""color1"",""#00ff00"";""max"",E113}),SPARKLINE(F113,{""charttype"",""bar"";""color1"",""red"";""max"",E113})))"),"")</f>
        <v/>
      </c>
      <c r="H113" s="11" t="s">
        <v>18</v>
      </c>
      <c r="I113" s="12"/>
      <c r="J113" s="12"/>
      <c r="K113" s="14"/>
      <c r="L113" s="14"/>
      <c r="M113" s="9"/>
    </row>
    <row r="114">
      <c r="A114" s="16" t="s">
        <v>18</v>
      </c>
      <c r="B114" s="16"/>
      <c r="C114" s="9"/>
      <c r="D114" s="10"/>
      <c r="E114" s="11"/>
      <c r="F114" s="11"/>
      <c r="G114" s="12" t="str">
        <f>IFERROR(__xludf.DUMMYFUNCTION("IFERROR( if(F114/E114&gt;0.6,SPARKLINE(F114,{""charttype"",""bar"";""color1"",""#00ff00"";""max"",E114}),SPARKLINE(F114,{""charttype"",""bar"";""color1"",""red"";""max"",E114})))"),"")</f>
        <v/>
      </c>
      <c r="H114" s="11" t="s">
        <v>18</v>
      </c>
      <c r="I114" s="12"/>
      <c r="J114" s="12"/>
      <c r="K114" s="14"/>
      <c r="L114" s="14"/>
      <c r="M114" s="9"/>
    </row>
    <row r="115">
      <c r="A115" s="16" t="s">
        <v>18</v>
      </c>
      <c r="B115" s="16"/>
      <c r="C115" s="9"/>
      <c r="D115" s="10"/>
      <c r="E115" s="11"/>
      <c r="F115" s="11"/>
      <c r="G115" s="12" t="str">
        <f>IFERROR(__xludf.DUMMYFUNCTION("IFERROR( if(F115/E115&gt;0.6,SPARKLINE(F115,{""charttype"",""bar"";""color1"",""#00ff00"";""max"",E115}),SPARKLINE(F115,{""charttype"",""bar"";""color1"",""red"";""max"",E115})))"),"")</f>
        <v/>
      </c>
      <c r="H115" s="11" t="s">
        <v>18</v>
      </c>
      <c r="I115" s="12"/>
      <c r="J115" s="12"/>
      <c r="K115" s="14"/>
      <c r="L115" s="14"/>
      <c r="M115" s="9"/>
    </row>
    <row r="116">
      <c r="A116" s="16" t="s">
        <v>18</v>
      </c>
      <c r="B116" s="16"/>
      <c r="C116" s="9"/>
      <c r="D116" s="10"/>
      <c r="E116" s="11"/>
      <c r="F116" s="11"/>
      <c r="G116" s="12" t="str">
        <f>IFERROR(__xludf.DUMMYFUNCTION("IFERROR( if(F116/E116&gt;0.6,SPARKLINE(F116,{""charttype"",""bar"";""color1"",""#00ff00"";""max"",E116}),SPARKLINE(F116,{""charttype"",""bar"";""color1"",""red"";""max"",E116})))"),"")</f>
        <v/>
      </c>
      <c r="H116" s="11" t="s">
        <v>18</v>
      </c>
      <c r="I116" s="12"/>
      <c r="J116" s="12"/>
      <c r="K116" s="14"/>
      <c r="L116" s="14"/>
      <c r="M116" s="9"/>
    </row>
    <row r="117">
      <c r="A117" s="16" t="s">
        <v>18</v>
      </c>
      <c r="B117" s="16"/>
      <c r="C117" s="9"/>
      <c r="D117" s="10"/>
      <c r="E117" s="11"/>
      <c r="F117" s="11"/>
      <c r="G117" s="12" t="str">
        <f>IFERROR(__xludf.DUMMYFUNCTION("IFERROR( if(F117/E117&gt;0.6,SPARKLINE(F117,{""charttype"",""bar"";""color1"",""#00ff00"";""max"",E117}),SPARKLINE(F117,{""charttype"",""bar"";""color1"",""red"";""max"",E117})))"),"")</f>
        <v/>
      </c>
      <c r="H117" s="11" t="s">
        <v>18</v>
      </c>
      <c r="I117" s="12"/>
      <c r="J117" s="12"/>
      <c r="K117" s="14"/>
      <c r="L117" s="14"/>
      <c r="M117" s="9"/>
    </row>
    <row r="118">
      <c r="A118" s="16" t="s">
        <v>18</v>
      </c>
      <c r="B118" s="16"/>
      <c r="C118" s="9"/>
      <c r="D118" s="10"/>
      <c r="E118" s="11"/>
      <c r="F118" s="11"/>
      <c r="G118" s="12" t="str">
        <f>IFERROR(__xludf.DUMMYFUNCTION("IFERROR( if(F118/E118&gt;0.6,SPARKLINE(F118,{""charttype"",""bar"";""color1"",""#00ff00"";""max"",E118}),SPARKLINE(F118,{""charttype"",""bar"";""color1"",""red"";""max"",E118})))"),"")</f>
        <v/>
      </c>
      <c r="H118" s="11" t="s">
        <v>18</v>
      </c>
      <c r="I118" s="12"/>
      <c r="J118" s="12"/>
      <c r="K118" s="14"/>
      <c r="L118" s="14"/>
      <c r="M118" s="9"/>
    </row>
    <row r="119">
      <c r="A119" s="16" t="s">
        <v>18</v>
      </c>
      <c r="B119" s="16"/>
      <c r="C119" s="9"/>
      <c r="D119" s="10"/>
      <c r="E119" s="11"/>
      <c r="F119" s="11"/>
      <c r="G119" s="12" t="str">
        <f>IFERROR(__xludf.DUMMYFUNCTION("IFERROR( if(F119/E119&gt;0.6,SPARKLINE(F119,{""charttype"",""bar"";""color1"",""#00ff00"";""max"",E119}),SPARKLINE(F119,{""charttype"",""bar"";""color1"",""red"";""max"",E119})))"),"")</f>
        <v/>
      </c>
      <c r="H119" s="11" t="s">
        <v>18</v>
      </c>
      <c r="I119" s="12"/>
      <c r="J119" s="12"/>
      <c r="K119" s="14"/>
      <c r="L119" s="14"/>
      <c r="M119" s="9"/>
    </row>
    <row r="120">
      <c r="A120" s="16" t="s">
        <v>18</v>
      </c>
      <c r="B120" s="16"/>
      <c r="C120" s="9"/>
      <c r="D120" s="10"/>
      <c r="E120" s="11"/>
      <c r="F120" s="11"/>
      <c r="G120" s="12" t="str">
        <f>IFERROR(__xludf.DUMMYFUNCTION("IFERROR( if(F120/E120&gt;0.6,SPARKLINE(F120,{""charttype"",""bar"";""color1"",""#00ff00"";""max"",E120}),SPARKLINE(F120,{""charttype"",""bar"";""color1"",""red"";""max"",E120})))"),"")</f>
        <v/>
      </c>
      <c r="H120" s="11" t="s">
        <v>18</v>
      </c>
      <c r="I120" s="12"/>
      <c r="J120" s="12"/>
      <c r="K120" s="14"/>
      <c r="L120" s="14"/>
      <c r="M120" s="9"/>
    </row>
    <row r="121">
      <c r="A121" s="16" t="s">
        <v>18</v>
      </c>
      <c r="B121" s="16"/>
      <c r="C121" s="9"/>
      <c r="D121" s="10"/>
      <c r="E121" s="11"/>
      <c r="F121" s="11"/>
      <c r="G121" s="12" t="str">
        <f>IFERROR(__xludf.DUMMYFUNCTION("IFERROR( if(F121/E121&gt;0.6,SPARKLINE(F121,{""charttype"",""bar"";""color1"",""#00ff00"";""max"",E121}),SPARKLINE(F121,{""charttype"",""bar"";""color1"",""red"";""max"",E121})))"),"")</f>
        <v/>
      </c>
      <c r="H121" s="11" t="s">
        <v>18</v>
      </c>
      <c r="I121" s="12"/>
      <c r="J121" s="12"/>
      <c r="K121" s="14"/>
      <c r="L121" s="14"/>
      <c r="M121" s="9"/>
    </row>
    <row r="122">
      <c r="A122" s="16" t="s">
        <v>18</v>
      </c>
      <c r="B122" s="16"/>
      <c r="C122" s="9"/>
      <c r="D122" s="10"/>
      <c r="E122" s="11"/>
      <c r="F122" s="11"/>
      <c r="G122" s="12" t="str">
        <f>IFERROR(__xludf.DUMMYFUNCTION("IFERROR( if(F122/E122&gt;0.6,SPARKLINE(F122,{""charttype"",""bar"";""color1"",""#00ff00"";""max"",E122}),SPARKLINE(F122,{""charttype"",""bar"";""color1"",""red"";""max"",E122})))"),"")</f>
        <v/>
      </c>
      <c r="H122" s="11" t="s">
        <v>18</v>
      </c>
      <c r="I122" s="12"/>
      <c r="J122" s="12"/>
      <c r="K122" s="14"/>
      <c r="L122" s="14"/>
      <c r="M122" s="9"/>
    </row>
    <row r="123">
      <c r="A123" s="16" t="s">
        <v>18</v>
      </c>
      <c r="B123" s="16"/>
      <c r="C123" s="9"/>
      <c r="D123" s="10"/>
      <c r="E123" s="11"/>
      <c r="F123" s="11"/>
      <c r="G123" s="12" t="str">
        <f>IFERROR(__xludf.DUMMYFUNCTION("IFERROR( if(F123/E123&gt;0.6,SPARKLINE(F123,{""charttype"",""bar"";""color1"",""#00ff00"";""max"",E123}),SPARKLINE(F123,{""charttype"",""bar"";""color1"",""red"";""max"",E123})))"),"")</f>
        <v/>
      </c>
      <c r="H123" s="11" t="s">
        <v>18</v>
      </c>
      <c r="I123" s="12"/>
      <c r="J123" s="12"/>
      <c r="K123" s="14"/>
      <c r="L123" s="14"/>
      <c r="M123" s="9"/>
    </row>
    <row r="124">
      <c r="A124" s="16" t="s">
        <v>18</v>
      </c>
      <c r="B124" s="16"/>
      <c r="C124" s="9"/>
      <c r="D124" s="10"/>
      <c r="E124" s="11"/>
      <c r="F124" s="11"/>
      <c r="G124" s="12" t="str">
        <f>IFERROR(__xludf.DUMMYFUNCTION("IFERROR( if(F124/E124&gt;0.6,SPARKLINE(F124,{""charttype"",""bar"";""color1"",""#00ff00"";""max"",E124}),SPARKLINE(F124,{""charttype"",""bar"";""color1"",""red"";""max"",E124})))"),"")</f>
        <v/>
      </c>
      <c r="H124" s="11" t="s">
        <v>18</v>
      </c>
      <c r="I124" s="12"/>
      <c r="J124" s="12"/>
      <c r="K124" s="14"/>
      <c r="L124" s="14"/>
      <c r="M124" s="9"/>
    </row>
    <row r="125">
      <c r="A125" s="16" t="s">
        <v>18</v>
      </c>
      <c r="B125" s="16"/>
      <c r="C125" s="9"/>
      <c r="D125" s="10"/>
      <c r="E125" s="11"/>
      <c r="F125" s="11"/>
      <c r="G125" s="12" t="str">
        <f>IFERROR(__xludf.DUMMYFUNCTION("IFERROR( if(F125/E125&gt;0.6,SPARKLINE(F125,{""charttype"",""bar"";""color1"",""#00ff00"";""max"",E125}),SPARKLINE(F125,{""charttype"",""bar"";""color1"",""red"";""max"",E125})))"),"")</f>
        <v/>
      </c>
      <c r="H125" s="11" t="s">
        <v>18</v>
      </c>
      <c r="I125" s="12"/>
      <c r="J125" s="12"/>
      <c r="K125" s="14"/>
      <c r="L125" s="14"/>
      <c r="M125" s="9"/>
    </row>
    <row r="126">
      <c r="A126" s="16" t="s">
        <v>18</v>
      </c>
      <c r="B126" s="16"/>
      <c r="C126" s="9"/>
      <c r="D126" s="10"/>
      <c r="E126" s="11"/>
      <c r="F126" s="11"/>
      <c r="G126" s="12" t="str">
        <f>IFERROR(__xludf.DUMMYFUNCTION("IFERROR( if(F126/E126&gt;0.6,SPARKLINE(F126,{""charttype"",""bar"";""color1"",""#00ff00"";""max"",E126}),SPARKLINE(F126,{""charttype"",""bar"";""color1"",""red"";""max"",E126})))"),"")</f>
        <v/>
      </c>
      <c r="H126" s="11" t="s">
        <v>18</v>
      </c>
      <c r="I126" s="12"/>
      <c r="J126" s="12"/>
      <c r="K126" s="14"/>
      <c r="L126" s="14"/>
      <c r="M126" s="9"/>
    </row>
    <row r="127">
      <c r="A127" s="16" t="s">
        <v>18</v>
      </c>
      <c r="B127" s="16"/>
      <c r="C127" s="9"/>
      <c r="D127" s="10"/>
      <c r="E127" s="11"/>
      <c r="F127" s="11"/>
      <c r="G127" s="12" t="str">
        <f>IFERROR(__xludf.DUMMYFUNCTION("IFERROR( if(F127/E127&gt;0.6,SPARKLINE(F127,{""charttype"",""bar"";""color1"",""#00ff00"";""max"",E127}),SPARKLINE(F127,{""charttype"",""bar"";""color1"",""red"";""max"",E127})))"),"")</f>
        <v/>
      </c>
      <c r="H127" s="11" t="s">
        <v>18</v>
      </c>
      <c r="I127" s="12"/>
      <c r="J127" s="12"/>
      <c r="K127" s="14"/>
      <c r="L127" s="14"/>
      <c r="M127" s="9"/>
    </row>
    <row r="128">
      <c r="A128" s="16" t="s">
        <v>18</v>
      </c>
      <c r="B128" s="16"/>
      <c r="C128" s="9"/>
      <c r="D128" s="10"/>
      <c r="E128" s="11"/>
      <c r="F128" s="11"/>
      <c r="G128" s="12" t="str">
        <f>IFERROR(__xludf.DUMMYFUNCTION("IFERROR( if(F128/E128&gt;0.6,SPARKLINE(F128,{""charttype"",""bar"";""color1"",""#00ff00"";""max"",E128}),SPARKLINE(F128,{""charttype"",""bar"";""color1"",""red"";""max"",E128})))"),"")</f>
        <v/>
      </c>
      <c r="H128" s="11" t="s">
        <v>18</v>
      </c>
      <c r="I128" s="12"/>
      <c r="J128" s="12"/>
      <c r="K128" s="14"/>
      <c r="L128" s="14"/>
      <c r="M128" s="9"/>
    </row>
    <row r="129">
      <c r="A129" s="16" t="s">
        <v>18</v>
      </c>
      <c r="B129" s="16"/>
      <c r="C129" s="9"/>
      <c r="D129" s="10"/>
      <c r="E129" s="11"/>
      <c r="F129" s="11"/>
      <c r="G129" s="12" t="str">
        <f>IFERROR(__xludf.DUMMYFUNCTION("IFERROR( if(F129/E129&gt;0.6,SPARKLINE(F129,{""charttype"",""bar"";""color1"",""#00ff00"";""max"",E129}),SPARKLINE(F129,{""charttype"",""bar"";""color1"",""red"";""max"",E129})))"),"")</f>
        <v/>
      </c>
      <c r="H129" s="11" t="s">
        <v>18</v>
      </c>
      <c r="I129" s="12"/>
      <c r="J129" s="12"/>
      <c r="K129" s="14"/>
      <c r="L129" s="14"/>
      <c r="M129" s="9"/>
    </row>
    <row r="130">
      <c r="A130" s="16" t="s">
        <v>18</v>
      </c>
      <c r="B130" s="16"/>
      <c r="C130" s="9"/>
      <c r="D130" s="10"/>
      <c r="E130" s="11"/>
      <c r="F130" s="11"/>
      <c r="G130" s="12" t="str">
        <f>IFERROR(__xludf.DUMMYFUNCTION("IFERROR( if(F130/E130&gt;0.6,SPARKLINE(F130,{""charttype"",""bar"";""color1"",""#00ff00"";""max"",E130}),SPARKLINE(F130,{""charttype"",""bar"";""color1"",""red"";""max"",E130})))"),"")</f>
        <v/>
      </c>
      <c r="H130" s="11" t="s">
        <v>18</v>
      </c>
      <c r="I130" s="12"/>
      <c r="J130" s="12"/>
      <c r="K130" s="14"/>
      <c r="L130" s="14"/>
      <c r="M130" s="9"/>
    </row>
    <row r="131">
      <c r="A131" s="16" t="s">
        <v>18</v>
      </c>
      <c r="B131" s="16"/>
      <c r="C131" s="9"/>
      <c r="D131" s="10"/>
      <c r="E131" s="11"/>
      <c r="F131" s="11"/>
      <c r="G131" s="12" t="str">
        <f>IFERROR(__xludf.DUMMYFUNCTION("IFERROR( if(F131/E131&gt;0.6,SPARKLINE(F131,{""charttype"",""bar"";""color1"",""#00ff00"";""max"",E131}),SPARKLINE(F131,{""charttype"",""bar"";""color1"",""red"";""max"",E131})))"),"")</f>
        <v/>
      </c>
      <c r="H131" s="11" t="s">
        <v>18</v>
      </c>
      <c r="I131" s="12"/>
      <c r="J131" s="12"/>
      <c r="K131" s="14"/>
      <c r="L131" s="14"/>
      <c r="M131" s="9"/>
    </row>
    <row r="132">
      <c r="A132" s="16" t="s">
        <v>18</v>
      </c>
      <c r="B132" s="16"/>
      <c r="C132" s="9"/>
      <c r="D132" s="10"/>
      <c r="E132" s="11"/>
      <c r="F132" s="11"/>
      <c r="G132" s="12" t="str">
        <f>IFERROR(__xludf.DUMMYFUNCTION("IFERROR( if(F132/E132&gt;0.6,SPARKLINE(F132,{""charttype"",""bar"";""color1"",""#00ff00"";""max"",E132}),SPARKLINE(F132,{""charttype"",""bar"";""color1"",""red"";""max"",E132})))"),"")</f>
        <v/>
      </c>
      <c r="H132" s="11" t="s">
        <v>18</v>
      </c>
      <c r="I132" s="12"/>
      <c r="J132" s="12"/>
      <c r="K132" s="14"/>
      <c r="L132" s="14"/>
      <c r="M132" s="9"/>
    </row>
    <row r="133">
      <c r="A133" s="16" t="s">
        <v>18</v>
      </c>
      <c r="B133" s="16"/>
      <c r="C133" s="9"/>
      <c r="D133" s="10"/>
      <c r="E133" s="11"/>
      <c r="F133" s="11"/>
      <c r="G133" s="12" t="str">
        <f>IFERROR(__xludf.DUMMYFUNCTION("IFERROR( if(F133/E133&gt;0.6,SPARKLINE(F133,{""charttype"",""bar"";""color1"",""#00ff00"";""max"",E133}),SPARKLINE(F133,{""charttype"",""bar"";""color1"",""red"";""max"",E133})))"),"")</f>
        <v/>
      </c>
      <c r="H133" s="11" t="s">
        <v>18</v>
      </c>
      <c r="I133" s="12"/>
      <c r="J133" s="12"/>
      <c r="K133" s="14"/>
      <c r="L133" s="14"/>
      <c r="M133" s="9"/>
    </row>
    <row r="134">
      <c r="A134" s="16" t="s">
        <v>18</v>
      </c>
      <c r="B134" s="16"/>
      <c r="C134" s="9"/>
      <c r="D134" s="10"/>
      <c r="E134" s="11"/>
      <c r="F134" s="11"/>
      <c r="G134" s="12" t="str">
        <f>IFERROR(__xludf.DUMMYFUNCTION("IFERROR( if(F134/E134&gt;0.6,SPARKLINE(F134,{""charttype"",""bar"";""color1"",""#00ff00"";""max"",E134}),SPARKLINE(F134,{""charttype"",""bar"";""color1"",""red"";""max"",E134})))"),"")</f>
        <v/>
      </c>
      <c r="H134" s="11" t="s">
        <v>18</v>
      </c>
      <c r="I134" s="12"/>
      <c r="J134" s="12"/>
      <c r="K134" s="14"/>
      <c r="L134" s="14"/>
      <c r="M134" s="9"/>
    </row>
    <row r="135">
      <c r="A135" s="16" t="s">
        <v>18</v>
      </c>
      <c r="B135" s="16"/>
      <c r="C135" s="9"/>
      <c r="D135" s="10"/>
      <c r="E135" s="11"/>
      <c r="F135" s="11"/>
      <c r="G135" s="12" t="str">
        <f>IFERROR(__xludf.DUMMYFUNCTION("IFERROR( if(F135/E135&gt;0.6,SPARKLINE(F135,{""charttype"",""bar"";""color1"",""#00ff00"";""max"",E135}),SPARKLINE(F135,{""charttype"",""bar"";""color1"",""red"";""max"",E135})))"),"")</f>
        <v/>
      </c>
      <c r="H135" s="11" t="s">
        <v>18</v>
      </c>
      <c r="I135" s="12"/>
      <c r="J135" s="12"/>
      <c r="K135" s="14"/>
      <c r="L135" s="14"/>
      <c r="M135" s="9"/>
    </row>
    <row r="136">
      <c r="A136" s="16" t="s">
        <v>18</v>
      </c>
      <c r="B136" s="16"/>
      <c r="C136" s="9"/>
      <c r="D136" s="10"/>
      <c r="E136" s="11"/>
      <c r="F136" s="11"/>
      <c r="G136" s="12" t="str">
        <f>IFERROR(__xludf.DUMMYFUNCTION("IFERROR( if(F136/E136&gt;0.6,SPARKLINE(F136,{""charttype"",""bar"";""color1"",""#00ff00"";""max"",E136}),SPARKLINE(F136,{""charttype"",""bar"";""color1"",""red"";""max"",E136})))"),"")</f>
        <v/>
      </c>
      <c r="H136" s="11" t="s">
        <v>18</v>
      </c>
      <c r="I136" s="12"/>
      <c r="J136" s="12"/>
      <c r="K136" s="14"/>
      <c r="L136" s="14"/>
      <c r="M136" s="9"/>
    </row>
    <row r="137">
      <c r="A137" s="16" t="s">
        <v>18</v>
      </c>
      <c r="B137" s="16"/>
      <c r="C137" s="9"/>
      <c r="D137" s="10"/>
      <c r="E137" s="11"/>
      <c r="F137" s="11"/>
      <c r="G137" s="12" t="str">
        <f>IFERROR(__xludf.DUMMYFUNCTION("IFERROR( if(F137/E137&gt;0.6,SPARKLINE(F137,{""charttype"",""bar"";""color1"",""#00ff00"";""max"",E137}),SPARKLINE(F137,{""charttype"",""bar"";""color1"",""red"";""max"",E137})))"),"")</f>
        <v/>
      </c>
      <c r="H137" s="11" t="s">
        <v>18</v>
      </c>
      <c r="I137" s="12"/>
      <c r="J137" s="12"/>
      <c r="K137" s="14"/>
      <c r="L137" s="14"/>
      <c r="M137" s="9"/>
    </row>
    <row r="138">
      <c r="A138" s="16" t="s">
        <v>18</v>
      </c>
      <c r="B138" s="16"/>
      <c r="C138" s="9"/>
      <c r="D138" s="10"/>
      <c r="E138" s="11"/>
      <c r="F138" s="11"/>
      <c r="G138" s="12" t="str">
        <f>IFERROR(__xludf.DUMMYFUNCTION("IFERROR( if(F138/E138&gt;0.6,SPARKLINE(F138,{""charttype"",""bar"";""color1"",""#00ff00"";""max"",E138}),SPARKLINE(F138,{""charttype"",""bar"";""color1"",""red"";""max"",E138})))"),"")</f>
        <v/>
      </c>
      <c r="H138" s="11" t="s">
        <v>18</v>
      </c>
      <c r="I138" s="12"/>
      <c r="J138" s="12"/>
      <c r="K138" s="14"/>
      <c r="L138" s="14"/>
      <c r="M138" s="9"/>
    </row>
    <row r="139">
      <c r="A139" s="16" t="s">
        <v>18</v>
      </c>
      <c r="B139" s="16"/>
      <c r="C139" s="9"/>
      <c r="D139" s="10"/>
      <c r="E139" s="11"/>
      <c r="F139" s="11"/>
      <c r="G139" s="12" t="str">
        <f>IFERROR(__xludf.DUMMYFUNCTION("IFERROR( if(F139/E139&gt;0.6,SPARKLINE(F139,{""charttype"",""bar"";""color1"",""#00ff00"";""max"",E139}),SPARKLINE(F139,{""charttype"",""bar"";""color1"",""red"";""max"",E139})))"),"")</f>
        <v/>
      </c>
      <c r="H139" s="11" t="s">
        <v>18</v>
      </c>
      <c r="I139" s="12"/>
      <c r="J139" s="12"/>
      <c r="K139" s="14"/>
      <c r="L139" s="14"/>
      <c r="M139" s="9"/>
    </row>
    <row r="140">
      <c r="A140" s="16" t="s">
        <v>18</v>
      </c>
      <c r="B140" s="16"/>
      <c r="C140" s="9"/>
      <c r="D140" s="10"/>
      <c r="E140" s="11"/>
      <c r="F140" s="11"/>
      <c r="G140" s="12" t="str">
        <f>IFERROR(__xludf.DUMMYFUNCTION("IFERROR( if(F140/E140&gt;0.6,SPARKLINE(F140,{""charttype"",""bar"";""color1"",""#00ff00"";""max"",E140}),SPARKLINE(F140,{""charttype"",""bar"";""color1"",""red"";""max"",E140})))"),"")</f>
        <v/>
      </c>
      <c r="H140" s="11" t="s">
        <v>18</v>
      </c>
      <c r="I140" s="12"/>
      <c r="J140" s="12"/>
      <c r="K140" s="14"/>
      <c r="L140" s="14"/>
      <c r="M140" s="9"/>
    </row>
    <row r="141">
      <c r="A141" s="16" t="s">
        <v>18</v>
      </c>
      <c r="B141" s="16"/>
      <c r="C141" s="9"/>
      <c r="D141" s="10"/>
      <c r="E141" s="11"/>
      <c r="F141" s="11"/>
      <c r="G141" s="12" t="str">
        <f>IFERROR(__xludf.DUMMYFUNCTION("IFERROR( if(F141/E141&gt;0.6,SPARKLINE(F141,{""charttype"",""bar"";""color1"",""#00ff00"";""max"",E141}),SPARKLINE(F141,{""charttype"",""bar"";""color1"",""red"";""max"",E141})))"),"")</f>
        <v/>
      </c>
      <c r="H141" s="11" t="s">
        <v>18</v>
      </c>
      <c r="I141" s="12"/>
      <c r="J141" s="12"/>
      <c r="K141" s="14"/>
      <c r="L141" s="14"/>
      <c r="M141" s="9"/>
    </row>
    <row r="142">
      <c r="A142" s="16" t="s">
        <v>18</v>
      </c>
      <c r="B142" s="16"/>
      <c r="C142" s="9"/>
      <c r="D142" s="10"/>
      <c r="E142" s="11"/>
      <c r="F142" s="11"/>
      <c r="G142" s="12" t="str">
        <f>IFERROR(__xludf.DUMMYFUNCTION("IFERROR( if(F142/E142&gt;0.6,SPARKLINE(F142,{""charttype"",""bar"";""color1"",""#00ff00"";""max"",E142}),SPARKLINE(F142,{""charttype"",""bar"";""color1"",""red"";""max"",E142})))"),"")</f>
        <v/>
      </c>
      <c r="H142" s="11" t="s">
        <v>18</v>
      </c>
      <c r="I142" s="12"/>
      <c r="J142" s="12"/>
      <c r="K142" s="14"/>
      <c r="L142" s="14"/>
      <c r="M142" s="9"/>
    </row>
    <row r="143">
      <c r="A143" s="16" t="s">
        <v>18</v>
      </c>
      <c r="B143" s="16"/>
      <c r="C143" s="9"/>
      <c r="D143" s="10"/>
      <c r="E143" s="11"/>
      <c r="F143" s="11"/>
      <c r="G143" s="12" t="str">
        <f>IFERROR(__xludf.DUMMYFUNCTION("IFERROR( if(F143/E143&gt;0.6,SPARKLINE(F143,{""charttype"",""bar"";""color1"",""#00ff00"";""max"",E143}),SPARKLINE(F143,{""charttype"",""bar"";""color1"",""red"";""max"",E143})))"),"")</f>
        <v/>
      </c>
      <c r="H143" s="11" t="s">
        <v>18</v>
      </c>
      <c r="I143" s="12"/>
      <c r="J143" s="12"/>
      <c r="K143" s="14"/>
      <c r="L143" s="14"/>
      <c r="M143" s="9"/>
    </row>
    <row r="144">
      <c r="A144" s="16" t="s">
        <v>18</v>
      </c>
      <c r="B144" s="16"/>
      <c r="C144" s="9"/>
      <c r="D144" s="10"/>
      <c r="E144" s="11"/>
      <c r="F144" s="11"/>
      <c r="G144" s="12" t="str">
        <f>IFERROR(__xludf.DUMMYFUNCTION("IFERROR( if(F144/E144&gt;0.6,SPARKLINE(F144,{""charttype"",""bar"";""color1"",""#00ff00"";""max"",E144}),SPARKLINE(F144,{""charttype"",""bar"";""color1"",""red"";""max"",E144})))"),"")</f>
        <v/>
      </c>
      <c r="H144" s="11" t="s">
        <v>18</v>
      </c>
      <c r="I144" s="12"/>
      <c r="J144" s="12"/>
      <c r="K144" s="14"/>
      <c r="L144" s="14"/>
      <c r="M144" s="9"/>
    </row>
    <row r="145">
      <c r="A145" s="16" t="s">
        <v>18</v>
      </c>
      <c r="B145" s="16"/>
      <c r="C145" s="9"/>
      <c r="D145" s="10"/>
      <c r="E145" s="11"/>
      <c r="F145" s="11"/>
      <c r="G145" s="12" t="str">
        <f>IFERROR(__xludf.DUMMYFUNCTION("IFERROR( if(F145/E145&gt;0.6,SPARKLINE(F145,{""charttype"",""bar"";""color1"",""#00ff00"";""max"",E145}),SPARKLINE(F145,{""charttype"",""bar"";""color1"",""red"";""max"",E145})))"),"")</f>
        <v/>
      </c>
      <c r="H145" s="11" t="s">
        <v>18</v>
      </c>
      <c r="I145" s="12"/>
      <c r="J145" s="12"/>
      <c r="K145" s="14"/>
      <c r="L145" s="14"/>
      <c r="M145" s="9"/>
    </row>
    <row r="146">
      <c r="A146" s="16" t="s">
        <v>18</v>
      </c>
      <c r="B146" s="16"/>
      <c r="C146" s="9"/>
      <c r="D146" s="10"/>
      <c r="E146" s="11"/>
      <c r="F146" s="11"/>
      <c r="G146" s="12" t="str">
        <f>IFERROR(__xludf.DUMMYFUNCTION("IFERROR( if(F146/E146&gt;0.6,SPARKLINE(F146,{""charttype"",""bar"";""color1"",""#00ff00"";""max"",E146}),SPARKLINE(F146,{""charttype"",""bar"";""color1"",""red"";""max"",E146})))"),"")</f>
        <v/>
      </c>
      <c r="H146" s="11" t="s">
        <v>18</v>
      </c>
      <c r="I146" s="12"/>
      <c r="J146" s="12"/>
      <c r="K146" s="14"/>
      <c r="L146" s="14"/>
      <c r="M146" s="9"/>
    </row>
    <row r="147">
      <c r="A147" s="16" t="s">
        <v>18</v>
      </c>
      <c r="B147" s="16"/>
      <c r="C147" s="9"/>
      <c r="D147" s="10"/>
      <c r="E147" s="11"/>
      <c r="F147" s="11"/>
      <c r="G147" s="12" t="str">
        <f>IFERROR(__xludf.DUMMYFUNCTION("IFERROR( if(F147/E147&gt;0.6,SPARKLINE(F147,{""charttype"",""bar"";""color1"",""#00ff00"";""max"",E147}),SPARKLINE(F147,{""charttype"",""bar"";""color1"",""red"";""max"",E147})))"),"")</f>
        <v/>
      </c>
      <c r="H147" s="11" t="s">
        <v>18</v>
      </c>
      <c r="I147" s="12"/>
      <c r="J147" s="12"/>
      <c r="K147" s="14"/>
      <c r="L147" s="14"/>
      <c r="M147" s="9"/>
    </row>
    <row r="148">
      <c r="A148" s="16" t="s">
        <v>18</v>
      </c>
      <c r="B148" s="16"/>
      <c r="C148" s="9"/>
      <c r="D148" s="10"/>
      <c r="E148" s="11"/>
      <c r="F148" s="11"/>
      <c r="G148" s="12" t="str">
        <f>IFERROR(__xludf.DUMMYFUNCTION("IFERROR( if(F148/E148&gt;0.6,SPARKLINE(F148,{""charttype"",""bar"";""color1"",""#00ff00"";""max"",E148}),SPARKLINE(F148,{""charttype"",""bar"";""color1"",""red"";""max"",E148})))"),"")</f>
        <v/>
      </c>
      <c r="H148" s="11" t="s">
        <v>18</v>
      </c>
      <c r="I148" s="12"/>
      <c r="J148" s="12"/>
      <c r="K148" s="14"/>
      <c r="L148" s="14"/>
      <c r="M148" s="9"/>
    </row>
    <row r="149">
      <c r="A149" s="16" t="s">
        <v>18</v>
      </c>
      <c r="B149" s="16"/>
      <c r="C149" s="9"/>
      <c r="D149" s="10"/>
      <c r="E149" s="11"/>
      <c r="F149" s="11"/>
      <c r="G149" s="12" t="str">
        <f>IFERROR(__xludf.DUMMYFUNCTION("IFERROR( if(F149/E149&gt;0.6,SPARKLINE(F149,{""charttype"",""bar"";""color1"",""#00ff00"";""max"",E149}),SPARKLINE(F149,{""charttype"",""bar"";""color1"",""red"";""max"",E149})))"),"")</f>
        <v/>
      </c>
      <c r="H149" s="11" t="s">
        <v>18</v>
      </c>
      <c r="I149" s="12"/>
      <c r="J149" s="12"/>
      <c r="K149" s="14"/>
      <c r="L149" s="14"/>
      <c r="M149" s="9"/>
    </row>
    <row r="150">
      <c r="A150" s="16" t="s">
        <v>18</v>
      </c>
      <c r="B150" s="16"/>
      <c r="C150" s="9"/>
      <c r="D150" s="10"/>
      <c r="E150" s="11"/>
      <c r="F150" s="11"/>
      <c r="G150" s="12" t="str">
        <f>IFERROR(__xludf.DUMMYFUNCTION("IFERROR( if(F150/E150&gt;0.6,SPARKLINE(F150,{""charttype"",""bar"";""color1"",""#00ff00"";""max"",E150}),SPARKLINE(F150,{""charttype"",""bar"";""color1"",""red"";""max"",E150})))"),"")</f>
        <v/>
      </c>
      <c r="H150" s="11" t="s">
        <v>18</v>
      </c>
      <c r="I150" s="12"/>
      <c r="J150" s="12"/>
      <c r="K150" s="14"/>
      <c r="L150" s="14"/>
      <c r="M150" s="9"/>
    </row>
    <row r="151">
      <c r="A151" s="16" t="s">
        <v>18</v>
      </c>
      <c r="B151" s="16"/>
      <c r="C151" s="9"/>
      <c r="D151" s="10"/>
      <c r="E151" s="11"/>
      <c r="F151" s="11"/>
      <c r="G151" s="12" t="str">
        <f>IFERROR(__xludf.DUMMYFUNCTION("IFERROR( if(F151/E151&gt;0.6,SPARKLINE(F151,{""charttype"",""bar"";""color1"",""#00ff00"";""max"",E151}),SPARKLINE(F151,{""charttype"",""bar"";""color1"",""red"";""max"",E151})))"),"")</f>
        <v/>
      </c>
      <c r="H151" s="11" t="s">
        <v>18</v>
      </c>
      <c r="I151" s="12"/>
      <c r="J151" s="12"/>
      <c r="K151" s="14"/>
      <c r="L151" s="14"/>
      <c r="M151" s="9"/>
    </row>
    <row r="152">
      <c r="A152" s="16" t="s">
        <v>18</v>
      </c>
      <c r="B152" s="16"/>
      <c r="C152" s="9"/>
      <c r="D152" s="10"/>
      <c r="E152" s="11"/>
      <c r="F152" s="11"/>
      <c r="G152" s="12" t="str">
        <f>IFERROR(__xludf.DUMMYFUNCTION("IFERROR( if(F152/E152&gt;0.6,SPARKLINE(F152,{""charttype"",""bar"";""color1"",""#00ff00"";""max"",E152}),SPARKLINE(F152,{""charttype"",""bar"";""color1"",""red"";""max"",E152})))"),"")</f>
        <v/>
      </c>
      <c r="H152" s="11" t="s">
        <v>18</v>
      </c>
      <c r="I152" s="12"/>
      <c r="J152" s="12"/>
      <c r="K152" s="14"/>
      <c r="L152" s="14"/>
      <c r="M152" s="9"/>
    </row>
    <row r="153">
      <c r="A153" s="16" t="s">
        <v>18</v>
      </c>
      <c r="B153" s="16"/>
      <c r="C153" s="9"/>
      <c r="D153" s="10"/>
      <c r="E153" s="11"/>
      <c r="F153" s="11"/>
      <c r="G153" s="12" t="str">
        <f>IFERROR(__xludf.DUMMYFUNCTION("IFERROR( if(F153/E153&gt;0.6,SPARKLINE(F153,{""charttype"",""bar"";""color1"",""#00ff00"";""max"",E153}),SPARKLINE(F153,{""charttype"",""bar"";""color1"",""red"";""max"",E153})))"),"")</f>
        <v/>
      </c>
      <c r="H153" s="11" t="s">
        <v>18</v>
      </c>
      <c r="I153" s="12"/>
      <c r="J153" s="12"/>
      <c r="K153" s="14"/>
      <c r="L153" s="14"/>
      <c r="M153" s="9"/>
    </row>
    <row r="154">
      <c r="A154" s="16" t="s">
        <v>18</v>
      </c>
      <c r="B154" s="16"/>
      <c r="C154" s="9"/>
      <c r="D154" s="10"/>
      <c r="E154" s="11"/>
      <c r="F154" s="11"/>
      <c r="G154" s="12" t="str">
        <f>IFERROR(__xludf.DUMMYFUNCTION("IFERROR( if(F154/E154&gt;0.6,SPARKLINE(F154,{""charttype"",""bar"";""color1"",""#00ff00"";""max"",E154}),SPARKLINE(F154,{""charttype"",""bar"";""color1"",""red"";""max"",E154})))"),"")</f>
        <v/>
      </c>
      <c r="H154" s="11" t="s">
        <v>18</v>
      </c>
      <c r="I154" s="12"/>
      <c r="J154" s="12"/>
      <c r="K154" s="14"/>
      <c r="L154" s="14"/>
      <c r="M154" s="9"/>
    </row>
    <row r="155">
      <c r="A155" s="16" t="s">
        <v>18</v>
      </c>
      <c r="B155" s="16"/>
      <c r="C155" s="9"/>
      <c r="D155" s="10"/>
      <c r="E155" s="11"/>
      <c r="F155" s="11"/>
      <c r="G155" s="12" t="str">
        <f>IFERROR(__xludf.DUMMYFUNCTION("IFERROR( if(F155/E155&gt;0.6,SPARKLINE(F155,{""charttype"",""bar"";""color1"",""#00ff00"";""max"",E155}),SPARKLINE(F155,{""charttype"",""bar"";""color1"",""red"";""max"",E155})))"),"")</f>
        <v/>
      </c>
      <c r="H155" s="11" t="s">
        <v>18</v>
      </c>
      <c r="I155" s="12"/>
      <c r="J155" s="12"/>
      <c r="K155" s="14"/>
      <c r="L155" s="14"/>
      <c r="M155" s="9"/>
    </row>
    <row r="156">
      <c r="A156" s="16" t="s">
        <v>18</v>
      </c>
      <c r="B156" s="16"/>
      <c r="C156" s="9"/>
      <c r="D156" s="10"/>
      <c r="E156" s="11"/>
      <c r="F156" s="11"/>
      <c r="G156" s="12" t="str">
        <f>IFERROR(__xludf.DUMMYFUNCTION("IFERROR( if(F156/E156&gt;0.6,SPARKLINE(F156,{""charttype"",""bar"";""color1"",""#00ff00"";""max"",E156}),SPARKLINE(F156,{""charttype"",""bar"";""color1"",""red"";""max"",E156})))"),"")</f>
        <v/>
      </c>
      <c r="H156" s="11" t="s">
        <v>18</v>
      </c>
      <c r="I156" s="12"/>
      <c r="J156" s="12"/>
      <c r="K156" s="14"/>
      <c r="L156" s="14"/>
      <c r="M156" s="9"/>
    </row>
    <row r="157">
      <c r="A157" s="16" t="s">
        <v>18</v>
      </c>
      <c r="B157" s="16"/>
      <c r="C157" s="9"/>
      <c r="D157" s="10"/>
      <c r="E157" s="11"/>
      <c r="F157" s="11"/>
      <c r="G157" s="12" t="str">
        <f>IFERROR(__xludf.DUMMYFUNCTION("IFERROR( if(F157/E157&gt;0.6,SPARKLINE(F157,{""charttype"",""bar"";""color1"",""#00ff00"";""max"",E157}),SPARKLINE(F157,{""charttype"",""bar"";""color1"",""red"";""max"",E157})))"),"")</f>
        <v/>
      </c>
      <c r="H157" s="11" t="s">
        <v>18</v>
      </c>
      <c r="I157" s="12"/>
      <c r="J157" s="12"/>
      <c r="K157" s="14"/>
      <c r="L157" s="14"/>
      <c r="M157" s="9"/>
    </row>
    <row r="158">
      <c r="A158" s="16" t="s">
        <v>18</v>
      </c>
      <c r="B158" s="16"/>
      <c r="C158" s="9"/>
      <c r="D158" s="10"/>
      <c r="E158" s="11"/>
      <c r="F158" s="11"/>
      <c r="G158" s="12" t="str">
        <f>IFERROR(__xludf.DUMMYFUNCTION("IFERROR( if(F158/E158&gt;0.6,SPARKLINE(F158,{""charttype"",""bar"";""color1"",""#00ff00"";""max"",E158}),SPARKLINE(F158,{""charttype"",""bar"";""color1"",""red"";""max"",E158})))"),"")</f>
        <v/>
      </c>
      <c r="H158" s="11" t="s">
        <v>18</v>
      </c>
      <c r="I158" s="12"/>
      <c r="J158" s="12"/>
      <c r="K158" s="14"/>
      <c r="L158" s="14"/>
      <c r="M158" s="9"/>
    </row>
    <row r="159">
      <c r="A159" s="16" t="s">
        <v>18</v>
      </c>
      <c r="B159" s="16"/>
      <c r="C159" s="9"/>
      <c r="D159" s="10"/>
      <c r="E159" s="11"/>
      <c r="F159" s="11"/>
      <c r="G159" s="12" t="str">
        <f>IFERROR(__xludf.DUMMYFUNCTION("IFERROR( if(F159/E159&gt;0.6,SPARKLINE(F159,{""charttype"",""bar"";""color1"",""#00ff00"";""max"",E159}),SPARKLINE(F159,{""charttype"",""bar"";""color1"",""red"";""max"",E159})))"),"")</f>
        <v/>
      </c>
      <c r="H159" s="11" t="s">
        <v>18</v>
      </c>
      <c r="I159" s="12"/>
      <c r="J159" s="12"/>
      <c r="K159" s="14"/>
      <c r="L159" s="14"/>
      <c r="M159" s="9"/>
    </row>
    <row r="160">
      <c r="A160" s="16" t="s">
        <v>18</v>
      </c>
      <c r="B160" s="16"/>
      <c r="C160" s="9"/>
      <c r="D160" s="10"/>
      <c r="E160" s="11"/>
      <c r="F160" s="11"/>
      <c r="G160" s="12" t="str">
        <f>IFERROR(__xludf.DUMMYFUNCTION("IFERROR( if(F160/E160&gt;0.6,SPARKLINE(F160,{""charttype"",""bar"";""color1"",""#00ff00"";""max"",E160}),SPARKLINE(F160,{""charttype"",""bar"";""color1"",""red"";""max"",E160})))"),"")</f>
        <v/>
      </c>
      <c r="H160" s="11" t="s">
        <v>18</v>
      </c>
      <c r="I160" s="12"/>
      <c r="J160" s="12"/>
      <c r="K160" s="14"/>
      <c r="L160" s="14"/>
      <c r="M160" s="9"/>
    </row>
    <row r="161">
      <c r="A161" s="16" t="s">
        <v>18</v>
      </c>
      <c r="B161" s="16"/>
      <c r="C161" s="9"/>
      <c r="D161" s="10"/>
      <c r="E161" s="11"/>
      <c r="F161" s="11"/>
      <c r="G161" s="12" t="str">
        <f>IFERROR(__xludf.DUMMYFUNCTION("IFERROR( if(F161/E161&gt;0.6,SPARKLINE(F161,{""charttype"",""bar"";""color1"",""#00ff00"";""max"",E161}),SPARKLINE(F161,{""charttype"",""bar"";""color1"",""red"";""max"",E161})))"),"")</f>
        <v/>
      </c>
      <c r="H161" s="11" t="s">
        <v>18</v>
      </c>
      <c r="I161" s="12"/>
      <c r="J161" s="12"/>
      <c r="K161" s="14"/>
      <c r="L161" s="14"/>
      <c r="M161" s="9"/>
    </row>
    <row r="162">
      <c r="A162" s="16" t="s">
        <v>18</v>
      </c>
      <c r="B162" s="16"/>
      <c r="C162" s="9"/>
      <c r="D162" s="10"/>
      <c r="E162" s="11"/>
      <c r="F162" s="11"/>
      <c r="G162" s="12" t="str">
        <f>IFERROR(__xludf.DUMMYFUNCTION("IFERROR( if(F162/E162&gt;0.6,SPARKLINE(F162,{""charttype"",""bar"";""color1"",""#00ff00"";""max"",E162}),SPARKLINE(F162,{""charttype"",""bar"";""color1"",""red"";""max"",E162})))"),"")</f>
        <v/>
      </c>
      <c r="H162" s="11" t="s">
        <v>18</v>
      </c>
      <c r="I162" s="12"/>
      <c r="J162" s="12"/>
      <c r="K162" s="14"/>
      <c r="L162" s="14"/>
      <c r="M162" s="9"/>
    </row>
    <row r="163">
      <c r="A163" s="16" t="s">
        <v>18</v>
      </c>
      <c r="B163" s="16"/>
      <c r="C163" s="9"/>
      <c r="D163" s="10"/>
      <c r="E163" s="11"/>
      <c r="F163" s="11"/>
      <c r="G163" s="12" t="str">
        <f>IFERROR(__xludf.DUMMYFUNCTION("IFERROR( if(F163/E163&gt;0.6,SPARKLINE(F163,{""charttype"",""bar"";""color1"",""#00ff00"";""max"",E163}),SPARKLINE(F163,{""charttype"",""bar"";""color1"",""red"";""max"",E163})))"),"")</f>
        <v/>
      </c>
      <c r="H163" s="11" t="s">
        <v>18</v>
      </c>
      <c r="I163" s="12"/>
      <c r="J163" s="12"/>
      <c r="K163" s="14"/>
      <c r="L163" s="14"/>
      <c r="M163" s="9"/>
    </row>
    <row r="164">
      <c r="A164" s="16" t="s">
        <v>18</v>
      </c>
      <c r="B164" s="16"/>
      <c r="C164" s="9"/>
      <c r="D164" s="10"/>
      <c r="E164" s="11"/>
      <c r="F164" s="11"/>
      <c r="G164" s="12" t="str">
        <f>IFERROR(__xludf.DUMMYFUNCTION("IFERROR( if(F164/E164&gt;0.6,SPARKLINE(F164,{""charttype"",""bar"";""color1"",""#00ff00"";""max"",E164}),SPARKLINE(F164,{""charttype"",""bar"";""color1"",""red"";""max"",E164})))"),"")</f>
        <v/>
      </c>
      <c r="H164" s="11" t="s">
        <v>18</v>
      </c>
      <c r="I164" s="12"/>
      <c r="J164" s="12"/>
      <c r="K164" s="14"/>
      <c r="L164" s="14"/>
      <c r="M164" s="9"/>
    </row>
    <row r="165">
      <c r="A165" s="16" t="s">
        <v>18</v>
      </c>
      <c r="B165" s="16"/>
      <c r="C165" s="9"/>
      <c r="D165" s="10"/>
      <c r="E165" s="11"/>
      <c r="F165" s="11"/>
      <c r="G165" s="12" t="str">
        <f>IFERROR(__xludf.DUMMYFUNCTION("IFERROR( if(F165/E165&gt;0.6,SPARKLINE(F165,{""charttype"",""bar"";""color1"",""#00ff00"";""max"",E165}),SPARKLINE(F165,{""charttype"",""bar"";""color1"",""red"";""max"",E165})))"),"")</f>
        <v/>
      </c>
      <c r="H165" s="11" t="s">
        <v>18</v>
      </c>
      <c r="I165" s="12"/>
      <c r="J165" s="12"/>
      <c r="K165" s="14"/>
      <c r="L165" s="14"/>
      <c r="M165" s="9"/>
    </row>
    <row r="166">
      <c r="A166" s="16" t="s">
        <v>18</v>
      </c>
      <c r="B166" s="16"/>
      <c r="C166" s="9"/>
      <c r="D166" s="10"/>
      <c r="E166" s="11"/>
      <c r="F166" s="11"/>
      <c r="G166" s="12" t="str">
        <f>IFERROR(__xludf.DUMMYFUNCTION("IFERROR( if(F166/E166&gt;0.6,SPARKLINE(F166,{""charttype"",""bar"";""color1"",""#00ff00"";""max"",E166}),SPARKLINE(F166,{""charttype"",""bar"";""color1"",""red"";""max"",E166})))"),"")</f>
        <v/>
      </c>
      <c r="H166" s="11" t="s">
        <v>18</v>
      </c>
      <c r="I166" s="12"/>
      <c r="J166" s="12"/>
      <c r="K166" s="14"/>
      <c r="L166" s="14"/>
      <c r="M166" s="9"/>
    </row>
    <row r="167">
      <c r="A167" s="16" t="s">
        <v>18</v>
      </c>
      <c r="B167" s="16"/>
      <c r="C167" s="9"/>
      <c r="D167" s="10"/>
      <c r="E167" s="11"/>
      <c r="F167" s="11"/>
      <c r="G167" s="12" t="str">
        <f>IFERROR(__xludf.DUMMYFUNCTION("IFERROR( if(F167/E167&gt;0.6,SPARKLINE(F167,{""charttype"",""bar"";""color1"",""#00ff00"";""max"",E167}),SPARKLINE(F167,{""charttype"",""bar"";""color1"",""red"";""max"",E167})))"),"")</f>
        <v/>
      </c>
      <c r="H167" s="11" t="s">
        <v>18</v>
      </c>
      <c r="I167" s="12"/>
      <c r="J167" s="12"/>
      <c r="K167" s="14"/>
      <c r="L167" s="14"/>
      <c r="M167" s="9"/>
    </row>
    <row r="168">
      <c r="A168" s="16" t="s">
        <v>18</v>
      </c>
      <c r="B168" s="16"/>
      <c r="C168" s="9"/>
      <c r="D168" s="10"/>
      <c r="E168" s="11"/>
      <c r="F168" s="11"/>
      <c r="G168" s="12" t="str">
        <f>IFERROR(__xludf.DUMMYFUNCTION("IFERROR( if(F168/E168&gt;0.6,SPARKLINE(F168,{""charttype"",""bar"";""color1"",""#00ff00"";""max"",E168}),SPARKLINE(F168,{""charttype"",""bar"";""color1"",""red"";""max"",E168})))"),"")</f>
        <v/>
      </c>
      <c r="H168" s="11" t="s">
        <v>18</v>
      </c>
      <c r="I168" s="12"/>
      <c r="J168" s="12"/>
      <c r="K168" s="14"/>
      <c r="L168" s="14"/>
      <c r="M168" s="9"/>
    </row>
    <row r="169">
      <c r="A169" s="16" t="s">
        <v>18</v>
      </c>
      <c r="B169" s="16"/>
      <c r="C169" s="9"/>
      <c r="D169" s="10"/>
      <c r="E169" s="11"/>
      <c r="F169" s="11"/>
      <c r="G169" s="12" t="str">
        <f>IFERROR(__xludf.DUMMYFUNCTION("IFERROR( if(F169/E169&gt;0.6,SPARKLINE(F169,{""charttype"",""bar"";""color1"",""#00ff00"";""max"",E169}),SPARKLINE(F169,{""charttype"",""bar"";""color1"",""red"";""max"",E169})))"),"")</f>
        <v/>
      </c>
      <c r="H169" s="11" t="s">
        <v>18</v>
      </c>
      <c r="I169" s="12"/>
      <c r="J169" s="12"/>
      <c r="K169" s="14"/>
      <c r="L169" s="14"/>
      <c r="M169" s="9"/>
    </row>
    <row r="170">
      <c r="A170" s="16" t="s">
        <v>18</v>
      </c>
      <c r="B170" s="16"/>
      <c r="C170" s="9"/>
      <c r="D170" s="10"/>
      <c r="E170" s="11"/>
      <c r="F170" s="11"/>
      <c r="G170" s="12" t="str">
        <f>IFERROR(__xludf.DUMMYFUNCTION("IFERROR( if(F170/E170&gt;0.6,SPARKLINE(F170,{""charttype"",""bar"";""color1"",""#00ff00"";""max"",E170}),SPARKLINE(F170,{""charttype"",""bar"";""color1"",""red"";""max"",E170})))"),"")</f>
        <v/>
      </c>
      <c r="H170" s="11" t="s">
        <v>18</v>
      </c>
      <c r="I170" s="12"/>
      <c r="J170" s="12"/>
      <c r="K170" s="14"/>
      <c r="L170" s="14"/>
      <c r="M170" s="9"/>
    </row>
    <row r="171">
      <c r="A171" s="16" t="s">
        <v>18</v>
      </c>
      <c r="B171" s="16"/>
      <c r="C171" s="9"/>
      <c r="D171" s="10"/>
      <c r="E171" s="11"/>
      <c r="F171" s="11"/>
      <c r="G171" s="12" t="str">
        <f>IFERROR(__xludf.DUMMYFUNCTION("IFERROR( if(F171/E171&gt;0.6,SPARKLINE(F171,{""charttype"",""bar"";""color1"",""#00ff00"";""max"",E171}),SPARKLINE(F171,{""charttype"",""bar"";""color1"",""red"";""max"",E171})))"),"")</f>
        <v/>
      </c>
      <c r="H171" s="11" t="s">
        <v>18</v>
      </c>
      <c r="I171" s="12"/>
      <c r="J171" s="12"/>
      <c r="K171" s="14"/>
      <c r="L171" s="14"/>
      <c r="M171" s="9"/>
    </row>
    <row r="172">
      <c r="A172" s="16" t="s">
        <v>18</v>
      </c>
      <c r="B172" s="16"/>
      <c r="C172" s="9"/>
      <c r="D172" s="10"/>
      <c r="E172" s="11"/>
      <c r="F172" s="11"/>
      <c r="G172" s="12" t="str">
        <f>IFERROR(__xludf.DUMMYFUNCTION("IFERROR( if(F172/E172&gt;0.6,SPARKLINE(F172,{""charttype"",""bar"";""color1"",""#00ff00"";""max"",E172}),SPARKLINE(F172,{""charttype"",""bar"";""color1"",""red"";""max"",E172})))"),"")</f>
        <v/>
      </c>
      <c r="H172" s="11" t="s">
        <v>18</v>
      </c>
      <c r="I172" s="12"/>
      <c r="J172" s="12"/>
      <c r="K172" s="14"/>
      <c r="L172" s="14"/>
      <c r="M172" s="9"/>
    </row>
    <row r="173">
      <c r="A173" s="16" t="s">
        <v>18</v>
      </c>
      <c r="B173" s="16"/>
      <c r="C173" s="9"/>
      <c r="D173" s="10"/>
      <c r="E173" s="11"/>
      <c r="F173" s="11"/>
      <c r="G173" s="12" t="str">
        <f>IFERROR(__xludf.DUMMYFUNCTION("IFERROR( if(F173/E173&gt;0.6,SPARKLINE(F173,{""charttype"",""bar"";""color1"",""#00ff00"";""max"",E173}),SPARKLINE(F173,{""charttype"",""bar"";""color1"",""red"";""max"",E173})))"),"")</f>
        <v/>
      </c>
      <c r="H173" s="11" t="s">
        <v>18</v>
      </c>
      <c r="I173" s="12"/>
      <c r="J173" s="12"/>
      <c r="K173" s="14"/>
      <c r="L173" s="14"/>
      <c r="M173" s="9"/>
    </row>
    <row r="174">
      <c r="A174" s="16" t="s">
        <v>18</v>
      </c>
      <c r="B174" s="16"/>
      <c r="C174" s="9"/>
      <c r="D174" s="10"/>
      <c r="E174" s="11"/>
      <c r="F174" s="11"/>
      <c r="G174" s="12" t="str">
        <f>IFERROR(__xludf.DUMMYFUNCTION("IFERROR( if(F174/E174&gt;0.6,SPARKLINE(F174,{""charttype"",""bar"";""color1"",""#00ff00"";""max"",E174}),SPARKLINE(F174,{""charttype"",""bar"";""color1"",""red"";""max"",E174})))"),"")</f>
        <v/>
      </c>
      <c r="H174" s="11" t="s">
        <v>18</v>
      </c>
      <c r="I174" s="12"/>
      <c r="J174" s="12"/>
      <c r="K174" s="14"/>
      <c r="L174" s="14"/>
      <c r="M174" s="9"/>
    </row>
    <row r="175">
      <c r="A175" s="16" t="s">
        <v>18</v>
      </c>
      <c r="B175" s="16"/>
      <c r="C175" s="9"/>
      <c r="D175" s="10"/>
      <c r="E175" s="11"/>
      <c r="F175" s="11"/>
      <c r="G175" s="12" t="str">
        <f>IFERROR(__xludf.DUMMYFUNCTION("IFERROR( if(F175/E175&gt;0.6,SPARKLINE(F175,{""charttype"",""bar"";""color1"",""#00ff00"";""max"",E175}),SPARKLINE(F175,{""charttype"",""bar"";""color1"",""red"";""max"",E175})))"),"")</f>
        <v/>
      </c>
      <c r="H175" s="11" t="s">
        <v>18</v>
      </c>
      <c r="I175" s="12"/>
      <c r="J175" s="12"/>
      <c r="K175" s="14"/>
      <c r="L175" s="14"/>
      <c r="M175" s="9"/>
    </row>
    <row r="176">
      <c r="A176" s="16" t="s">
        <v>18</v>
      </c>
      <c r="B176" s="16"/>
      <c r="C176" s="9"/>
      <c r="D176" s="10"/>
      <c r="E176" s="11"/>
      <c r="F176" s="11"/>
      <c r="G176" s="12" t="str">
        <f>IFERROR(__xludf.DUMMYFUNCTION("IFERROR( if(F176/E176&gt;0.6,SPARKLINE(F176,{""charttype"",""bar"";""color1"",""#00ff00"";""max"",E176}),SPARKLINE(F176,{""charttype"",""bar"";""color1"",""red"";""max"",E176})))"),"")</f>
        <v/>
      </c>
      <c r="H176" s="11" t="s">
        <v>18</v>
      </c>
      <c r="I176" s="12"/>
      <c r="J176" s="12"/>
      <c r="K176" s="14"/>
      <c r="L176" s="14"/>
      <c r="M176" s="9"/>
    </row>
    <row r="177">
      <c r="A177" s="16" t="s">
        <v>18</v>
      </c>
      <c r="B177" s="16"/>
      <c r="C177" s="9"/>
      <c r="D177" s="10"/>
      <c r="E177" s="11"/>
      <c r="F177" s="11"/>
      <c r="G177" s="12" t="str">
        <f>IFERROR(__xludf.DUMMYFUNCTION("IFERROR( if(F177/E177&gt;0.6,SPARKLINE(F177,{""charttype"",""bar"";""color1"",""#00ff00"";""max"",E177}),SPARKLINE(F177,{""charttype"",""bar"";""color1"",""red"";""max"",E177})))"),"")</f>
        <v/>
      </c>
      <c r="H177" s="11" t="s">
        <v>18</v>
      </c>
      <c r="I177" s="12"/>
      <c r="J177" s="12"/>
      <c r="K177" s="14"/>
      <c r="L177" s="14"/>
      <c r="M177" s="9"/>
    </row>
    <row r="178">
      <c r="A178" s="16" t="s">
        <v>18</v>
      </c>
      <c r="B178" s="16"/>
      <c r="C178" s="9"/>
      <c r="D178" s="10"/>
      <c r="E178" s="11"/>
      <c r="F178" s="11"/>
      <c r="G178" s="12" t="str">
        <f>IFERROR(__xludf.DUMMYFUNCTION("IFERROR( if(F178/E178&gt;0.6,SPARKLINE(F178,{""charttype"",""bar"";""color1"",""#00ff00"";""max"",E178}),SPARKLINE(F178,{""charttype"",""bar"";""color1"",""red"";""max"",E178})))"),"")</f>
        <v/>
      </c>
      <c r="H178" s="11" t="s">
        <v>18</v>
      </c>
      <c r="I178" s="12"/>
      <c r="J178" s="12"/>
      <c r="K178" s="14"/>
      <c r="L178" s="14"/>
      <c r="M178" s="9"/>
    </row>
    <row r="179">
      <c r="A179" s="16" t="s">
        <v>18</v>
      </c>
      <c r="B179" s="16"/>
      <c r="C179" s="9"/>
      <c r="D179" s="10"/>
      <c r="E179" s="11"/>
      <c r="F179" s="11"/>
      <c r="G179" s="12" t="str">
        <f>IFERROR(__xludf.DUMMYFUNCTION("IFERROR( if(F179/E179&gt;0.6,SPARKLINE(F179,{""charttype"",""bar"";""color1"",""#00ff00"";""max"",E179}),SPARKLINE(F179,{""charttype"",""bar"";""color1"",""red"";""max"",E179})))"),"")</f>
        <v/>
      </c>
      <c r="H179" s="11" t="s">
        <v>18</v>
      </c>
      <c r="I179" s="12"/>
      <c r="J179" s="12"/>
      <c r="K179" s="14"/>
      <c r="L179" s="14"/>
      <c r="M179" s="9"/>
    </row>
    <row r="180">
      <c r="A180" s="16" t="s">
        <v>18</v>
      </c>
      <c r="B180" s="16"/>
      <c r="C180" s="9"/>
      <c r="D180" s="10"/>
      <c r="E180" s="11"/>
      <c r="F180" s="11"/>
      <c r="G180" s="12" t="str">
        <f>IFERROR(__xludf.DUMMYFUNCTION("IFERROR( if(F180/E180&gt;0.6,SPARKLINE(F180,{""charttype"",""bar"";""color1"",""#00ff00"";""max"",E180}),SPARKLINE(F180,{""charttype"",""bar"";""color1"",""red"";""max"",E180})))"),"")</f>
        <v/>
      </c>
      <c r="H180" s="11" t="s">
        <v>18</v>
      </c>
      <c r="I180" s="12"/>
      <c r="J180" s="12"/>
      <c r="K180" s="14"/>
      <c r="L180" s="14"/>
      <c r="M180" s="9"/>
    </row>
    <row r="181">
      <c r="A181" s="16" t="s">
        <v>18</v>
      </c>
      <c r="B181" s="16"/>
      <c r="C181" s="9"/>
      <c r="D181" s="10"/>
      <c r="E181" s="11"/>
      <c r="F181" s="11"/>
      <c r="G181" s="12" t="str">
        <f>IFERROR(__xludf.DUMMYFUNCTION("IFERROR( if(F181/E181&gt;0.6,SPARKLINE(F181,{""charttype"",""bar"";""color1"",""#00ff00"";""max"",E181}),SPARKLINE(F181,{""charttype"",""bar"";""color1"",""red"";""max"",E181})))"),"")</f>
        <v/>
      </c>
      <c r="H181" s="11" t="s">
        <v>18</v>
      </c>
      <c r="I181" s="12"/>
      <c r="J181" s="12"/>
      <c r="K181" s="14"/>
      <c r="L181" s="14"/>
      <c r="M181" s="9"/>
    </row>
    <row r="182">
      <c r="A182" s="16" t="s">
        <v>18</v>
      </c>
      <c r="B182" s="16"/>
      <c r="C182" s="9"/>
      <c r="D182" s="10"/>
      <c r="E182" s="11"/>
      <c r="F182" s="11"/>
      <c r="G182" s="12" t="str">
        <f>IFERROR(__xludf.DUMMYFUNCTION("IFERROR( if(F182/E182&gt;0.6,SPARKLINE(F182,{""charttype"",""bar"";""color1"",""#00ff00"";""max"",E182}),SPARKLINE(F182,{""charttype"",""bar"";""color1"",""red"";""max"",E182})))"),"")</f>
        <v/>
      </c>
      <c r="H182" s="11" t="s">
        <v>18</v>
      </c>
      <c r="I182" s="12"/>
      <c r="J182" s="12"/>
      <c r="K182" s="14"/>
      <c r="L182" s="14"/>
      <c r="M182" s="9"/>
    </row>
    <row r="183">
      <c r="A183" s="16" t="s">
        <v>18</v>
      </c>
      <c r="B183" s="16"/>
      <c r="C183" s="9"/>
      <c r="D183" s="10"/>
      <c r="E183" s="11"/>
      <c r="F183" s="11"/>
      <c r="G183" s="12" t="str">
        <f>IFERROR(__xludf.DUMMYFUNCTION("IFERROR( if(F183/E183&gt;0.6,SPARKLINE(F183,{""charttype"",""bar"";""color1"",""#00ff00"";""max"",E183}),SPARKLINE(F183,{""charttype"",""bar"";""color1"",""red"";""max"",E183})))"),"")</f>
        <v/>
      </c>
      <c r="H183" s="11" t="s">
        <v>18</v>
      </c>
      <c r="I183" s="12"/>
      <c r="J183" s="12"/>
      <c r="K183" s="14"/>
      <c r="L183" s="14"/>
      <c r="M183" s="9"/>
    </row>
    <row r="184">
      <c r="A184" s="16" t="s">
        <v>18</v>
      </c>
      <c r="B184" s="16"/>
      <c r="C184" s="9"/>
      <c r="D184" s="10"/>
      <c r="E184" s="11"/>
      <c r="F184" s="11"/>
      <c r="G184" s="12" t="str">
        <f>IFERROR(__xludf.DUMMYFUNCTION("IFERROR( if(F184/E184&gt;0.6,SPARKLINE(F184,{""charttype"",""bar"";""color1"",""#00ff00"";""max"",E184}),SPARKLINE(F184,{""charttype"",""bar"";""color1"",""red"";""max"",E184})))"),"")</f>
        <v/>
      </c>
      <c r="H184" s="11" t="s">
        <v>18</v>
      </c>
      <c r="I184" s="12"/>
      <c r="J184" s="12"/>
      <c r="K184" s="14"/>
      <c r="L184" s="14"/>
      <c r="M184" s="9"/>
    </row>
    <row r="185">
      <c r="A185" s="16" t="s">
        <v>18</v>
      </c>
      <c r="B185" s="16"/>
      <c r="C185" s="9"/>
      <c r="D185" s="10"/>
      <c r="E185" s="11"/>
      <c r="F185" s="11"/>
      <c r="G185" s="12" t="str">
        <f>IFERROR(__xludf.DUMMYFUNCTION("IFERROR( if(F185/E185&gt;0.6,SPARKLINE(F185,{""charttype"",""bar"";""color1"",""#00ff00"";""max"",E185}),SPARKLINE(F185,{""charttype"",""bar"";""color1"",""red"";""max"",E185})))"),"")</f>
        <v/>
      </c>
      <c r="H185" s="11" t="s">
        <v>18</v>
      </c>
      <c r="I185" s="12"/>
      <c r="J185" s="12"/>
      <c r="K185" s="14"/>
      <c r="L185" s="14"/>
      <c r="M185" s="9"/>
    </row>
    <row r="186">
      <c r="A186" s="16" t="s">
        <v>18</v>
      </c>
      <c r="B186" s="16"/>
      <c r="C186" s="9"/>
      <c r="D186" s="10"/>
      <c r="E186" s="11"/>
      <c r="F186" s="11"/>
      <c r="G186" s="12" t="str">
        <f>IFERROR(__xludf.DUMMYFUNCTION("IFERROR( if(F186/E186&gt;0.6,SPARKLINE(F186,{""charttype"",""bar"";""color1"",""#00ff00"";""max"",E186}),SPARKLINE(F186,{""charttype"",""bar"";""color1"",""red"";""max"",E186})))"),"")</f>
        <v/>
      </c>
      <c r="H186" s="11" t="s">
        <v>18</v>
      </c>
      <c r="I186" s="12"/>
      <c r="J186" s="12"/>
      <c r="K186" s="14"/>
      <c r="L186" s="14"/>
      <c r="M186" s="9"/>
    </row>
    <row r="187">
      <c r="A187" s="16" t="s">
        <v>18</v>
      </c>
      <c r="B187" s="16"/>
      <c r="C187" s="9"/>
      <c r="D187" s="10"/>
      <c r="E187" s="11"/>
      <c r="F187" s="11"/>
      <c r="G187" s="12" t="str">
        <f>IFERROR(__xludf.DUMMYFUNCTION("IFERROR( if(F187/E187&gt;0.6,SPARKLINE(F187,{""charttype"",""bar"";""color1"",""#00ff00"";""max"",E187}),SPARKLINE(F187,{""charttype"",""bar"";""color1"",""red"";""max"",E187})))"),"")</f>
        <v/>
      </c>
      <c r="H187" s="11" t="s">
        <v>18</v>
      </c>
      <c r="I187" s="12"/>
      <c r="J187" s="12"/>
      <c r="K187" s="14"/>
      <c r="L187" s="14"/>
      <c r="M187" s="9"/>
    </row>
    <row r="188">
      <c r="A188" s="16" t="s">
        <v>18</v>
      </c>
      <c r="B188" s="16"/>
      <c r="C188" s="9"/>
      <c r="D188" s="10"/>
      <c r="E188" s="11"/>
      <c r="F188" s="11"/>
      <c r="G188" s="12" t="str">
        <f>IFERROR(__xludf.DUMMYFUNCTION("IFERROR( if(F188/E188&gt;0.6,SPARKLINE(F188,{""charttype"",""bar"";""color1"",""#00ff00"";""max"",E188}),SPARKLINE(F188,{""charttype"",""bar"";""color1"",""red"";""max"",E188})))"),"")</f>
        <v/>
      </c>
      <c r="H188" s="11" t="s">
        <v>18</v>
      </c>
      <c r="I188" s="12"/>
      <c r="J188" s="12"/>
      <c r="K188" s="14"/>
      <c r="L188" s="14"/>
      <c r="M188" s="9"/>
    </row>
    <row r="189">
      <c r="A189" s="16" t="s">
        <v>18</v>
      </c>
      <c r="B189" s="16"/>
      <c r="C189" s="9"/>
      <c r="D189" s="10"/>
      <c r="E189" s="11"/>
      <c r="F189" s="11"/>
      <c r="G189" s="12" t="str">
        <f>IFERROR(__xludf.DUMMYFUNCTION("IFERROR( if(F189/E189&gt;0.6,SPARKLINE(F189,{""charttype"",""bar"";""color1"",""#00ff00"";""max"",E189}),SPARKLINE(F189,{""charttype"",""bar"";""color1"",""red"";""max"",E189})))"),"")</f>
        <v/>
      </c>
      <c r="H189" s="11" t="s">
        <v>18</v>
      </c>
      <c r="I189" s="12"/>
      <c r="J189" s="12"/>
      <c r="K189" s="14"/>
      <c r="L189" s="14"/>
      <c r="M189" s="9"/>
    </row>
    <row r="190">
      <c r="A190" s="16" t="s">
        <v>18</v>
      </c>
      <c r="B190" s="16"/>
      <c r="C190" s="9"/>
      <c r="D190" s="10"/>
      <c r="E190" s="11"/>
      <c r="F190" s="11"/>
      <c r="G190" s="12" t="str">
        <f>IFERROR(__xludf.DUMMYFUNCTION("IFERROR( if(F190/E190&gt;0.6,SPARKLINE(F190,{""charttype"",""bar"";""color1"",""#00ff00"";""max"",E190}),SPARKLINE(F190,{""charttype"",""bar"";""color1"",""red"";""max"",E190})))"),"")</f>
        <v/>
      </c>
      <c r="H190" s="11" t="s">
        <v>18</v>
      </c>
      <c r="I190" s="12"/>
      <c r="J190" s="12"/>
      <c r="K190" s="14"/>
      <c r="L190" s="14"/>
      <c r="M190" s="9"/>
    </row>
    <row r="191">
      <c r="A191" s="16" t="s">
        <v>18</v>
      </c>
      <c r="B191" s="16"/>
      <c r="C191" s="9"/>
      <c r="D191" s="10"/>
      <c r="E191" s="11"/>
      <c r="F191" s="11"/>
      <c r="G191" s="12" t="str">
        <f>IFERROR(__xludf.DUMMYFUNCTION("IFERROR( if(F191/E191&gt;0.6,SPARKLINE(F191,{""charttype"",""bar"";""color1"",""#00ff00"";""max"",E191}),SPARKLINE(F191,{""charttype"",""bar"";""color1"",""red"";""max"",E191})))"),"")</f>
        <v/>
      </c>
      <c r="H191" s="11" t="s">
        <v>18</v>
      </c>
      <c r="I191" s="12"/>
      <c r="J191" s="12"/>
      <c r="K191" s="14"/>
      <c r="L191" s="14"/>
      <c r="M191" s="9"/>
    </row>
    <row r="192">
      <c r="A192" s="16" t="s">
        <v>18</v>
      </c>
      <c r="B192" s="16"/>
      <c r="C192" s="9"/>
      <c r="D192" s="10"/>
      <c r="E192" s="11"/>
      <c r="F192" s="11"/>
      <c r="G192" s="12" t="str">
        <f>IFERROR(__xludf.DUMMYFUNCTION("IFERROR( if(F192/E192&gt;0.6,SPARKLINE(F192,{""charttype"",""bar"";""color1"",""#00ff00"";""max"",E192}),SPARKLINE(F192,{""charttype"",""bar"";""color1"",""red"";""max"",E192})))"),"")</f>
        <v/>
      </c>
      <c r="H192" s="11" t="s">
        <v>18</v>
      </c>
      <c r="I192" s="12"/>
      <c r="J192" s="12"/>
      <c r="K192" s="14"/>
      <c r="L192" s="14"/>
      <c r="M192" s="9"/>
    </row>
    <row r="193">
      <c r="A193" s="16" t="s">
        <v>18</v>
      </c>
      <c r="B193" s="16"/>
      <c r="C193" s="9"/>
      <c r="D193" s="10"/>
      <c r="E193" s="11"/>
      <c r="F193" s="11"/>
      <c r="G193" s="12" t="str">
        <f>IFERROR(__xludf.DUMMYFUNCTION("IFERROR( if(F193/E193&gt;0.6,SPARKLINE(F193,{""charttype"",""bar"";""color1"",""#00ff00"";""max"",E193}),SPARKLINE(F193,{""charttype"",""bar"";""color1"",""red"";""max"",E193})))"),"")</f>
        <v/>
      </c>
      <c r="H193" s="11" t="s">
        <v>18</v>
      </c>
      <c r="I193" s="12"/>
      <c r="J193" s="12"/>
      <c r="K193" s="14"/>
      <c r="L193" s="14"/>
      <c r="M193" s="9"/>
    </row>
    <row r="194">
      <c r="A194" s="16" t="s">
        <v>18</v>
      </c>
      <c r="B194" s="16"/>
      <c r="C194" s="9"/>
      <c r="D194" s="10"/>
      <c r="E194" s="11"/>
      <c r="F194" s="11"/>
      <c r="G194" s="12" t="str">
        <f>IFERROR(__xludf.DUMMYFUNCTION("IFERROR( if(F194/E194&gt;0.6,SPARKLINE(F194,{""charttype"",""bar"";""color1"",""#00ff00"";""max"",E194}),SPARKLINE(F194,{""charttype"",""bar"";""color1"",""red"";""max"",E194})))"),"")</f>
        <v/>
      </c>
      <c r="H194" s="11" t="s">
        <v>18</v>
      </c>
      <c r="I194" s="12"/>
      <c r="J194" s="12"/>
      <c r="K194" s="14"/>
      <c r="L194" s="14"/>
      <c r="M194" s="9"/>
    </row>
    <row r="195">
      <c r="A195" s="16" t="s">
        <v>18</v>
      </c>
      <c r="B195" s="16"/>
      <c r="C195" s="9"/>
      <c r="D195" s="10"/>
      <c r="E195" s="11"/>
      <c r="F195" s="11"/>
      <c r="G195" s="12" t="str">
        <f>IFERROR(__xludf.DUMMYFUNCTION("IFERROR( if(F195/E195&gt;0.6,SPARKLINE(F195,{""charttype"",""bar"";""color1"",""#00ff00"";""max"",E195}),SPARKLINE(F195,{""charttype"",""bar"";""color1"",""red"";""max"",E195})))"),"")</f>
        <v/>
      </c>
      <c r="H195" s="11" t="s">
        <v>18</v>
      </c>
      <c r="I195" s="12"/>
      <c r="J195" s="12"/>
      <c r="K195" s="14"/>
      <c r="L195" s="14"/>
      <c r="M195" s="9"/>
    </row>
    <row r="196">
      <c r="A196" s="16" t="s">
        <v>18</v>
      </c>
      <c r="B196" s="16"/>
      <c r="C196" s="9"/>
      <c r="D196" s="10"/>
      <c r="E196" s="11"/>
      <c r="F196" s="11"/>
      <c r="G196" s="12" t="str">
        <f>IFERROR(__xludf.DUMMYFUNCTION("IFERROR( if(F196/E196&gt;0.6,SPARKLINE(F196,{""charttype"",""bar"";""color1"",""#00ff00"";""max"",E196}),SPARKLINE(F196,{""charttype"",""bar"";""color1"",""red"";""max"",E196})))"),"")</f>
        <v/>
      </c>
      <c r="H196" s="11" t="s">
        <v>18</v>
      </c>
      <c r="I196" s="12"/>
      <c r="J196" s="12"/>
      <c r="K196" s="14"/>
      <c r="L196" s="14"/>
      <c r="M196" s="9"/>
    </row>
    <row r="197">
      <c r="A197" s="16" t="s">
        <v>18</v>
      </c>
      <c r="B197" s="16"/>
      <c r="C197" s="9"/>
      <c r="D197" s="10"/>
      <c r="E197" s="11"/>
      <c r="F197" s="11"/>
      <c r="G197" s="12" t="str">
        <f>IFERROR(__xludf.DUMMYFUNCTION("IFERROR( if(F197/E197&gt;0.6,SPARKLINE(F197,{""charttype"",""bar"";""color1"",""#00ff00"";""max"",E197}),SPARKLINE(F197,{""charttype"",""bar"";""color1"",""red"";""max"",E197})))"),"")</f>
        <v/>
      </c>
      <c r="H197" s="11" t="s">
        <v>18</v>
      </c>
      <c r="I197" s="12"/>
      <c r="J197" s="12"/>
      <c r="K197" s="14"/>
      <c r="L197" s="14"/>
      <c r="M197" s="9"/>
    </row>
    <row r="198">
      <c r="A198" s="16" t="s">
        <v>18</v>
      </c>
      <c r="B198" s="16"/>
      <c r="C198" s="9"/>
      <c r="D198" s="10"/>
      <c r="E198" s="11"/>
      <c r="F198" s="11"/>
      <c r="G198" s="12" t="str">
        <f>IFERROR(__xludf.DUMMYFUNCTION("IFERROR( if(F198/E198&gt;0.6,SPARKLINE(F198,{""charttype"",""bar"";""color1"",""#00ff00"";""max"",E198}),SPARKLINE(F198,{""charttype"",""bar"";""color1"",""red"";""max"",E198})))"),"")</f>
        <v/>
      </c>
      <c r="H198" s="11" t="s">
        <v>18</v>
      </c>
      <c r="I198" s="12"/>
      <c r="J198" s="12"/>
      <c r="K198" s="14"/>
      <c r="L198" s="14"/>
      <c r="M198" s="9"/>
    </row>
    <row r="199">
      <c r="A199" s="16" t="s">
        <v>18</v>
      </c>
      <c r="B199" s="16"/>
      <c r="C199" s="9"/>
      <c r="D199" s="10"/>
      <c r="E199" s="11"/>
      <c r="F199" s="11"/>
      <c r="G199" s="12" t="str">
        <f>IFERROR(__xludf.DUMMYFUNCTION("IFERROR( if(F199/E199&gt;0.6,SPARKLINE(F199,{""charttype"",""bar"";""color1"",""#00ff00"";""max"",E199}),SPARKLINE(F199,{""charttype"",""bar"";""color1"",""red"";""max"",E199})))"),"")</f>
        <v/>
      </c>
      <c r="H199" s="11" t="s">
        <v>18</v>
      </c>
      <c r="I199" s="12"/>
      <c r="J199" s="12"/>
      <c r="K199" s="14"/>
      <c r="L199" s="14"/>
      <c r="M199" s="9"/>
    </row>
    <row r="200">
      <c r="A200" s="16" t="s">
        <v>18</v>
      </c>
      <c r="B200" s="16"/>
      <c r="C200" s="9"/>
      <c r="D200" s="10"/>
      <c r="E200" s="11"/>
      <c r="F200" s="11"/>
      <c r="G200" s="12" t="str">
        <f>IFERROR(__xludf.DUMMYFUNCTION("IFERROR( if(F200/E200&gt;0.6,SPARKLINE(F200,{""charttype"",""bar"";""color1"",""#00ff00"";""max"",E200}),SPARKLINE(F200,{""charttype"",""bar"";""color1"",""red"";""max"",E200})))"),"")</f>
        <v/>
      </c>
      <c r="H200" s="11" t="s">
        <v>18</v>
      </c>
      <c r="I200" s="12"/>
      <c r="J200" s="12"/>
      <c r="K200" s="14"/>
      <c r="L200" s="14"/>
      <c r="M200" s="9"/>
    </row>
    <row r="201">
      <c r="A201" s="16" t="s">
        <v>18</v>
      </c>
      <c r="B201" s="16"/>
      <c r="C201" s="9"/>
      <c r="D201" s="10"/>
      <c r="E201" s="11"/>
      <c r="F201" s="11"/>
      <c r="G201" s="12" t="str">
        <f>IFERROR(__xludf.DUMMYFUNCTION("IFERROR( if(F201/E201&gt;0.6,SPARKLINE(F201,{""charttype"",""bar"";""color1"",""#00ff00"";""max"",E201}),SPARKLINE(F201,{""charttype"",""bar"";""color1"",""red"";""max"",E201})))"),"")</f>
        <v/>
      </c>
      <c r="H201" s="11" t="s">
        <v>18</v>
      </c>
      <c r="I201" s="12"/>
      <c r="J201" s="12"/>
      <c r="K201" s="14"/>
      <c r="L201" s="14"/>
      <c r="M201" s="9"/>
    </row>
    <row r="202">
      <c r="A202" s="16" t="s">
        <v>18</v>
      </c>
      <c r="B202" s="16"/>
      <c r="C202" s="9"/>
      <c r="D202" s="10"/>
      <c r="E202" s="11"/>
      <c r="F202" s="11"/>
      <c r="G202" s="12" t="str">
        <f>IFERROR(__xludf.DUMMYFUNCTION("IFERROR( if(F202/E202&gt;0.6,SPARKLINE(F202,{""charttype"",""bar"";""color1"",""#00ff00"";""max"",E202}),SPARKLINE(F202,{""charttype"",""bar"";""color1"",""red"";""max"",E202})))"),"")</f>
        <v/>
      </c>
      <c r="H202" s="11" t="s">
        <v>18</v>
      </c>
      <c r="I202" s="12"/>
      <c r="J202" s="12"/>
      <c r="K202" s="14"/>
      <c r="L202" s="14"/>
      <c r="M202" s="9"/>
    </row>
    <row r="203">
      <c r="A203" s="16" t="s">
        <v>18</v>
      </c>
      <c r="B203" s="16"/>
      <c r="C203" s="9"/>
      <c r="D203" s="10"/>
      <c r="E203" s="11"/>
      <c r="F203" s="11"/>
      <c r="G203" s="12" t="str">
        <f>IFERROR(__xludf.DUMMYFUNCTION("IFERROR( if(F203/E203&gt;0.6,SPARKLINE(F203,{""charttype"",""bar"";""color1"",""#00ff00"";""max"",E203}),SPARKLINE(F203,{""charttype"",""bar"";""color1"",""red"";""max"",E203})))"),"")</f>
        <v/>
      </c>
      <c r="H203" s="11" t="s">
        <v>18</v>
      </c>
      <c r="I203" s="12"/>
      <c r="J203" s="12"/>
      <c r="K203" s="14"/>
      <c r="L203" s="14"/>
      <c r="M203" s="9"/>
    </row>
    <row r="204">
      <c r="A204" s="16" t="s">
        <v>18</v>
      </c>
      <c r="B204" s="16"/>
      <c r="C204" s="9"/>
      <c r="D204" s="10"/>
      <c r="E204" s="11"/>
      <c r="F204" s="11"/>
      <c r="G204" s="12" t="str">
        <f>IFERROR(__xludf.DUMMYFUNCTION("IFERROR( if(F204/E204&gt;0.6,SPARKLINE(F204,{""charttype"",""bar"";""color1"",""#00ff00"";""max"",E204}),SPARKLINE(F204,{""charttype"",""bar"";""color1"",""red"";""max"",E204})))"),"")</f>
        <v/>
      </c>
      <c r="H204" s="11" t="s">
        <v>18</v>
      </c>
      <c r="I204" s="12"/>
      <c r="J204" s="12"/>
      <c r="K204" s="14"/>
      <c r="L204" s="14"/>
      <c r="M204" s="9"/>
    </row>
    <row r="205">
      <c r="A205" s="16" t="s">
        <v>18</v>
      </c>
      <c r="B205" s="16"/>
      <c r="C205" s="9"/>
      <c r="D205" s="10"/>
      <c r="E205" s="11"/>
      <c r="F205" s="11"/>
      <c r="G205" s="12" t="str">
        <f>IFERROR(__xludf.DUMMYFUNCTION("IFERROR( if(F205/E205&gt;0.6,SPARKLINE(F205,{""charttype"",""bar"";""color1"",""#00ff00"";""max"",E205}),SPARKLINE(F205,{""charttype"",""bar"";""color1"",""red"";""max"",E205})))"),"")</f>
        <v/>
      </c>
      <c r="H205" s="11" t="s">
        <v>18</v>
      </c>
      <c r="I205" s="12"/>
      <c r="J205" s="12"/>
      <c r="K205" s="14"/>
      <c r="L205" s="14"/>
      <c r="M205" s="9"/>
    </row>
    <row r="206">
      <c r="A206" s="16" t="s">
        <v>18</v>
      </c>
      <c r="B206" s="16"/>
      <c r="C206" s="9"/>
      <c r="D206" s="10"/>
      <c r="E206" s="11"/>
      <c r="F206" s="11"/>
      <c r="G206" s="12" t="str">
        <f>IFERROR(__xludf.DUMMYFUNCTION("IFERROR( if(F206/E206&gt;0.6,SPARKLINE(F206,{""charttype"",""bar"";""color1"",""#00ff00"";""max"",E206}),SPARKLINE(F206,{""charttype"",""bar"";""color1"",""red"";""max"",E206})))"),"")</f>
        <v/>
      </c>
      <c r="H206" s="11" t="s">
        <v>18</v>
      </c>
      <c r="I206" s="12"/>
      <c r="J206" s="12"/>
      <c r="K206" s="14"/>
      <c r="L206" s="14"/>
      <c r="M206" s="9"/>
    </row>
    <row r="207">
      <c r="A207" s="16" t="s">
        <v>18</v>
      </c>
      <c r="B207" s="16"/>
      <c r="C207" s="9"/>
      <c r="D207" s="10"/>
      <c r="E207" s="11"/>
      <c r="F207" s="11"/>
      <c r="G207" s="12" t="str">
        <f>IFERROR(__xludf.DUMMYFUNCTION("IFERROR( if(F207/E207&gt;0.6,SPARKLINE(F207,{""charttype"",""bar"";""color1"",""#00ff00"";""max"",E207}),SPARKLINE(F207,{""charttype"",""bar"";""color1"",""red"";""max"",E207})))"),"")</f>
        <v/>
      </c>
      <c r="H207" s="11" t="s">
        <v>18</v>
      </c>
      <c r="I207" s="12"/>
      <c r="J207" s="12"/>
      <c r="K207" s="14"/>
      <c r="L207" s="14"/>
      <c r="M207" s="9"/>
    </row>
    <row r="208">
      <c r="A208" s="16" t="s">
        <v>18</v>
      </c>
      <c r="B208" s="16"/>
      <c r="C208" s="9"/>
      <c r="D208" s="10"/>
      <c r="E208" s="11"/>
      <c r="F208" s="11"/>
      <c r="G208" s="12" t="str">
        <f>IFERROR(__xludf.DUMMYFUNCTION("IFERROR( if(F208/E208&gt;0.6,SPARKLINE(F208,{""charttype"",""bar"";""color1"",""#00ff00"";""max"",E208}),SPARKLINE(F208,{""charttype"",""bar"";""color1"",""red"";""max"",E208})))"),"")</f>
        <v/>
      </c>
      <c r="H208" s="11" t="s">
        <v>18</v>
      </c>
      <c r="I208" s="12"/>
      <c r="J208" s="12"/>
      <c r="K208" s="14"/>
      <c r="L208" s="14"/>
      <c r="M208" s="9"/>
    </row>
    <row r="209">
      <c r="A209" s="16" t="s">
        <v>18</v>
      </c>
      <c r="B209" s="16"/>
      <c r="C209" s="9"/>
      <c r="D209" s="10"/>
      <c r="E209" s="11"/>
      <c r="F209" s="11"/>
      <c r="G209" s="12" t="str">
        <f>IFERROR(__xludf.DUMMYFUNCTION("IFERROR( if(F209/E209&gt;0.6,SPARKLINE(F209,{""charttype"",""bar"";""color1"",""#00ff00"";""max"",E209}),SPARKLINE(F209,{""charttype"",""bar"";""color1"",""red"";""max"",E209})))"),"")</f>
        <v/>
      </c>
      <c r="H209" s="11" t="s">
        <v>18</v>
      </c>
      <c r="I209" s="12"/>
      <c r="J209" s="12"/>
      <c r="K209" s="14"/>
      <c r="L209" s="14"/>
      <c r="M209" s="9"/>
    </row>
    <row r="210">
      <c r="A210" s="16" t="s">
        <v>18</v>
      </c>
      <c r="B210" s="16"/>
      <c r="C210" s="9"/>
      <c r="D210" s="10"/>
      <c r="E210" s="11"/>
      <c r="F210" s="11"/>
      <c r="G210" s="12" t="str">
        <f>IFERROR(__xludf.DUMMYFUNCTION("IFERROR( if(F210/E210&gt;0.6,SPARKLINE(F210,{""charttype"",""bar"";""color1"",""#00ff00"";""max"",E210}),SPARKLINE(F210,{""charttype"",""bar"";""color1"",""red"";""max"",E210})))"),"")</f>
        <v/>
      </c>
      <c r="H210" s="11" t="s">
        <v>18</v>
      </c>
      <c r="I210" s="12"/>
      <c r="J210" s="12"/>
      <c r="K210" s="14"/>
      <c r="L210" s="14"/>
      <c r="M210" s="9"/>
    </row>
    <row r="211">
      <c r="A211" s="16" t="s">
        <v>18</v>
      </c>
      <c r="B211" s="16"/>
      <c r="C211" s="9"/>
      <c r="D211" s="10"/>
      <c r="E211" s="11"/>
      <c r="F211" s="11"/>
      <c r="G211" s="12"/>
      <c r="H211" s="11" t="s">
        <v>18</v>
      </c>
      <c r="I211" s="12"/>
      <c r="J211" s="12"/>
      <c r="K211" s="14"/>
      <c r="L211" s="14"/>
      <c r="M211" s="9"/>
    </row>
    <row r="212">
      <c r="A212" s="16" t="s">
        <v>18</v>
      </c>
      <c r="B212" s="16"/>
      <c r="C212" s="9"/>
      <c r="D212" s="10"/>
      <c r="E212" s="11"/>
      <c r="F212" s="11"/>
      <c r="G212" s="12"/>
      <c r="H212" s="11" t="s">
        <v>18</v>
      </c>
      <c r="I212" s="12"/>
      <c r="J212" s="12"/>
      <c r="K212" s="14"/>
      <c r="L212" s="14"/>
      <c r="M212" s="9"/>
    </row>
    <row r="213">
      <c r="A213" s="16" t="s">
        <v>18</v>
      </c>
      <c r="B213" s="16"/>
      <c r="C213" s="9"/>
      <c r="D213" s="10"/>
      <c r="E213" s="11"/>
      <c r="F213" s="11"/>
      <c r="G213" s="12"/>
      <c r="H213" s="11" t="s">
        <v>18</v>
      </c>
      <c r="I213" s="12"/>
      <c r="J213" s="12"/>
      <c r="K213" s="14"/>
      <c r="L213" s="14"/>
      <c r="M213" s="9"/>
    </row>
    <row r="214">
      <c r="A214" s="16" t="s">
        <v>18</v>
      </c>
      <c r="B214" s="16"/>
      <c r="C214" s="9"/>
      <c r="D214" s="10"/>
      <c r="E214" s="11"/>
      <c r="F214" s="11"/>
      <c r="G214" s="12"/>
      <c r="H214" s="11" t="s">
        <v>18</v>
      </c>
      <c r="I214" s="12"/>
      <c r="J214" s="12"/>
      <c r="K214" s="14"/>
      <c r="L214" s="14"/>
      <c r="M214" s="9"/>
    </row>
    <row r="215">
      <c r="A215" s="16" t="s">
        <v>18</v>
      </c>
      <c r="B215" s="16"/>
      <c r="C215" s="9"/>
      <c r="D215" s="10"/>
      <c r="E215" s="11"/>
      <c r="F215" s="11"/>
      <c r="G215" s="12"/>
      <c r="H215" s="11" t="s">
        <v>18</v>
      </c>
      <c r="I215" s="12"/>
      <c r="J215" s="12"/>
      <c r="K215" s="14"/>
      <c r="L215" s="14"/>
      <c r="M215" s="9"/>
    </row>
    <row r="216">
      <c r="A216" s="16" t="s">
        <v>18</v>
      </c>
      <c r="B216" s="16"/>
      <c r="C216" s="9"/>
      <c r="D216" s="10"/>
      <c r="E216" s="11"/>
      <c r="F216" s="11"/>
      <c r="G216" s="12"/>
      <c r="H216" s="11" t="s">
        <v>18</v>
      </c>
      <c r="I216" s="12"/>
      <c r="J216" s="12"/>
      <c r="K216" s="14"/>
      <c r="L216" s="14"/>
      <c r="M216" s="9"/>
    </row>
    <row r="217">
      <c r="A217" s="16" t="s">
        <v>18</v>
      </c>
      <c r="B217" s="16"/>
      <c r="C217" s="9"/>
      <c r="D217" s="10"/>
      <c r="E217" s="11"/>
      <c r="F217" s="11"/>
      <c r="G217" s="12"/>
      <c r="H217" s="11" t="s">
        <v>18</v>
      </c>
      <c r="I217" s="12"/>
      <c r="J217" s="12"/>
      <c r="K217" s="14"/>
      <c r="L217" s="14"/>
      <c r="M217" s="9"/>
    </row>
    <row r="218">
      <c r="A218" s="16" t="s">
        <v>18</v>
      </c>
      <c r="B218" s="16"/>
      <c r="C218" s="9"/>
      <c r="D218" s="10"/>
      <c r="E218" s="11"/>
      <c r="F218" s="11"/>
      <c r="G218" s="12"/>
      <c r="H218" s="11" t="s">
        <v>18</v>
      </c>
      <c r="I218" s="12"/>
      <c r="J218" s="12"/>
      <c r="K218" s="14"/>
      <c r="L218" s="14"/>
      <c r="M218" s="9"/>
    </row>
    <row r="219">
      <c r="A219" s="16" t="s">
        <v>18</v>
      </c>
      <c r="B219" s="16"/>
      <c r="C219" s="9"/>
      <c r="D219" s="10"/>
      <c r="E219" s="11"/>
      <c r="F219" s="11"/>
      <c r="G219" s="12"/>
      <c r="H219" s="11" t="s">
        <v>18</v>
      </c>
      <c r="I219" s="12"/>
      <c r="J219" s="12"/>
      <c r="K219" s="14"/>
      <c r="L219" s="14"/>
      <c r="M219" s="9"/>
    </row>
    <row r="220">
      <c r="A220" s="16" t="s">
        <v>18</v>
      </c>
      <c r="B220" s="16"/>
      <c r="C220" s="9"/>
      <c r="D220" s="10"/>
      <c r="E220" s="11"/>
      <c r="F220" s="11"/>
      <c r="G220" s="12"/>
      <c r="H220" s="11" t="s">
        <v>18</v>
      </c>
      <c r="I220" s="12"/>
      <c r="J220" s="12"/>
      <c r="K220" s="14"/>
      <c r="L220" s="14"/>
      <c r="M220" s="9"/>
    </row>
    <row r="221">
      <c r="A221" s="16" t="s">
        <v>18</v>
      </c>
      <c r="B221" s="16"/>
      <c r="C221" s="9"/>
      <c r="D221" s="10"/>
      <c r="E221" s="11"/>
      <c r="F221" s="11"/>
      <c r="G221" s="12"/>
      <c r="H221" s="11" t="s">
        <v>18</v>
      </c>
      <c r="I221" s="12"/>
      <c r="J221" s="12"/>
      <c r="K221" s="14"/>
      <c r="L221" s="14"/>
      <c r="M221" s="9"/>
    </row>
    <row r="222">
      <c r="A222" s="16" t="s">
        <v>18</v>
      </c>
      <c r="B222" s="16"/>
      <c r="C222" s="9"/>
      <c r="D222" s="10"/>
      <c r="E222" s="11"/>
      <c r="F222" s="11"/>
      <c r="G222" s="12"/>
      <c r="H222" s="11" t="s">
        <v>18</v>
      </c>
      <c r="I222" s="12"/>
      <c r="J222" s="12"/>
      <c r="K222" s="14"/>
      <c r="L222" s="14"/>
      <c r="M222" s="9"/>
    </row>
    <row r="223">
      <c r="A223" s="16" t="s">
        <v>18</v>
      </c>
      <c r="B223" s="16"/>
      <c r="C223" s="9"/>
      <c r="D223" s="10"/>
      <c r="E223" s="11"/>
      <c r="F223" s="11"/>
      <c r="G223" s="12"/>
      <c r="H223" s="11" t="s">
        <v>18</v>
      </c>
      <c r="I223" s="12"/>
      <c r="J223" s="12"/>
      <c r="K223" s="14"/>
      <c r="L223" s="14"/>
      <c r="M223" s="9"/>
    </row>
    <row r="224">
      <c r="A224" s="16" t="s">
        <v>18</v>
      </c>
      <c r="B224" s="16"/>
      <c r="C224" s="9"/>
      <c r="D224" s="10"/>
      <c r="E224" s="11"/>
      <c r="F224" s="11"/>
      <c r="G224" s="12"/>
      <c r="H224" s="11" t="s">
        <v>18</v>
      </c>
      <c r="I224" s="12"/>
      <c r="J224" s="12"/>
      <c r="K224" s="14"/>
      <c r="L224" s="14"/>
      <c r="M224" s="9"/>
    </row>
    <row r="225">
      <c r="A225" s="16" t="s">
        <v>18</v>
      </c>
      <c r="B225" s="16"/>
      <c r="C225" s="9"/>
      <c r="D225" s="10"/>
      <c r="E225" s="11"/>
      <c r="F225" s="11"/>
      <c r="G225" s="12"/>
      <c r="H225" s="11" t="s">
        <v>18</v>
      </c>
      <c r="I225" s="12"/>
      <c r="J225" s="12"/>
      <c r="K225" s="14"/>
      <c r="L225" s="14"/>
      <c r="M225" s="9"/>
    </row>
    <row r="226">
      <c r="A226" s="16" t="s">
        <v>18</v>
      </c>
      <c r="B226" s="16"/>
      <c r="C226" s="9"/>
      <c r="D226" s="10"/>
      <c r="E226" s="11"/>
      <c r="F226" s="11"/>
      <c r="G226" s="12"/>
      <c r="H226" s="11" t="s">
        <v>18</v>
      </c>
      <c r="I226" s="12"/>
      <c r="J226" s="12"/>
      <c r="K226" s="14"/>
      <c r="L226" s="14"/>
      <c r="M226" s="9"/>
    </row>
    <row r="227">
      <c r="A227" s="16" t="s">
        <v>18</v>
      </c>
      <c r="B227" s="16"/>
      <c r="C227" s="9"/>
      <c r="D227" s="10"/>
      <c r="E227" s="11"/>
      <c r="F227" s="11"/>
      <c r="G227" s="12"/>
      <c r="H227" s="11" t="s">
        <v>18</v>
      </c>
      <c r="I227" s="12"/>
      <c r="J227" s="12"/>
      <c r="K227" s="14"/>
      <c r="L227" s="14"/>
      <c r="M227" s="9"/>
    </row>
    <row r="228">
      <c r="A228" s="16" t="s">
        <v>18</v>
      </c>
      <c r="B228" s="16"/>
      <c r="C228" s="9"/>
      <c r="D228" s="10"/>
      <c r="E228" s="11"/>
      <c r="F228" s="11"/>
      <c r="G228" s="12"/>
      <c r="H228" s="11" t="s">
        <v>18</v>
      </c>
      <c r="I228" s="12"/>
      <c r="J228" s="12"/>
      <c r="K228" s="14"/>
      <c r="L228" s="14"/>
      <c r="M228" s="9"/>
    </row>
    <row r="229">
      <c r="A229" s="16" t="s">
        <v>18</v>
      </c>
      <c r="B229" s="16"/>
      <c r="C229" s="9"/>
      <c r="D229" s="10"/>
      <c r="E229" s="11"/>
      <c r="F229" s="11"/>
      <c r="G229" s="12"/>
      <c r="H229" s="11" t="s">
        <v>18</v>
      </c>
      <c r="I229" s="12"/>
      <c r="J229" s="12"/>
      <c r="K229" s="14"/>
      <c r="L229" s="14"/>
      <c r="M229" s="9"/>
    </row>
    <row r="230">
      <c r="A230" s="16" t="s">
        <v>18</v>
      </c>
      <c r="B230" s="16"/>
      <c r="C230" s="9"/>
      <c r="D230" s="10"/>
      <c r="E230" s="11"/>
      <c r="F230" s="11"/>
      <c r="G230" s="12"/>
      <c r="H230" s="11" t="s">
        <v>18</v>
      </c>
      <c r="I230" s="12"/>
      <c r="J230" s="12"/>
      <c r="K230" s="14"/>
      <c r="L230" s="14"/>
      <c r="M230" s="9"/>
    </row>
    <row r="231">
      <c r="A231" s="16" t="s">
        <v>18</v>
      </c>
      <c r="B231" s="16"/>
      <c r="C231" s="9"/>
      <c r="D231" s="10"/>
      <c r="E231" s="11"/>
      <c r="F231" s="11"/>
      <c r="G231" s="12"/>
      <c r="H231" s="11" t="s">
        <v>18</v>
      </c>
      <c r="I231" s="12"/>
      <c r="J231" s="12"/>
      <c r="K231" s="14"/>
      <c r="L231" s="14"/>
      <c r="M231" s="9"/>
    </row>
    <row r="232">
      <c r="A232" s="16" t="s">
        <v>18</v>
      </c>
      <c r="B232" s="16"/>
      <c r="C232" s="9"/>
      <c r="D232" s="10"/>
      <c r="E232" s="11"/>
      <c r="F232" s="11"/>
      <c r="G232" s="12"/>
      <c r="H232" s="11" t="s">
        <v>18</v>
      </c>
      <c r="I232" s="12"/>
      <c r="J232" s="12"/>
      <c r="K232" s="14"/>
      <c r="L232" s="14"/>
      <c r="M232" s="9"/>
    </row>
    <row r="233">
      <c r="A233" s="16" t="s">
        <v>18</v>
      </c>
      <c r="B233" s="16"/>
      <c r="C233" s="9"/>
      <c r="D233" s="10"/>
      <c r="E233" s="11"/>
      <c r="F233" s="11"/>
      <c r="G233" s="12"/>
      <c r="H233" s="11" t="s">
        <v>18</v>
      </c>
      <c r="I233" s="12"/>
      <c r="J233" s="12"/>
      <c r="K233" s="14"/>
      <c r="L233" s="14"/>
      <c r="M233" s="9"/>
    </row>
    <row r="234">
      <c r="A234" s="16" t="s">
        <v>18</v>
      </c>
      <c r="B234" s="16"/>
      <c r="C234" s="9"/>
      <c r="D234" s="10"/>
      <c r="E234" s="11"/>
      <c r="F234" s="11"/>
      <c r="G234" s="12"/>
      <c r="H234" s="11" t="s">
        <v>18</v>
      </c>
      <c r="I234" s="12"/>
      <c r="J234" s="12"/>
      <c r="K234" s="14"/>
      <c r="L234" s="14"/>
      <c r="M234" s="9"/>
    </row>
    <row r="235">
      <c r="A235" s="16" t="s">
        <v>18</v>
      </c>
      <c r="B235" s="16"/>
      <c r="C235" s="9"/>
      <c r="D235" s="10"/>
      <c r="E235" s="11"/>
      <c r="F235" s="11"/>
      <c r="G235" s="12"/>
      <c r="H235" s="11" t="s">
        <v>18</v>
      </c>
      <c r="I235" s="12"/>
      <c r="J235" s="12"/>
      <c r="K235" s="14"/>
      <c r="L235" s="14"/>
      <c r="M235" s="9"/>
    </row>
    <row r="236">
      <c r="A236" s="16" t="s">
        <v>18</v>
      </c>
      <c r="B236" s="16"/>
      <c r="C236" s="9"/>
      <c r="D236" s="10"/>
      <c r="E236" s="11"/>
      <c r="F236" s="11"/>
      <c r="G236" s="12"/>
      <c r="H236" s="11" t="s">
        <v>18</v>
      </c>
      <c r="I236" s="12"/>
      <c r="J236" s="12"/>
      <c r="K236" s="14"/>
      <c r="L236" s="14"/>
      <c r="M236" s="9"/>
    </row>
    <row r="237">
      <c r="A237" s="16" t="s">
        <v>18</v>
      </c>
      <c r="B237" s="16"/>
      <c r="C237" s="9"/>
      <c r="D237" s="10"/>
      <c r="E237" s="11"/>
      <c r="F237" s="11"/>
      <c r="G237" s="12"/>
      <c r="H237" s="11" t="s">
        <v>18</v>
      </c>
      <c r="I237" s="12"/>
      <c r="J237" s="12"/>
      <c r="K237" s="14"/>
      <c r="L237" s="14"/>
      <c r="M237" s="9"/>
    </row>
    <row r="238">
      <c r="A238" s="16" t="s">
        <v>18</v>
      </c>
      <c r="B238" s="16"/>
      <c r="C238" s="9"/>
      <c r="D238" s="10"/>
      <c r="E238" s="11"/>
      <c r="F238" s="11"/>
      <c r="G238" s="12"/>
      <c r="H238" s="11" t="s">
        <v>18</v>
      </c>
      <c r="I238" s="12"/>
      <c r="J238" s="12"/>
      <c r="K238" s="14"/>
      <c r="L238" s="14"/>
      <c r="M238" s="9"/>
    </row>
    <row r="239">
      <c r="A239" s="16" t="s">
        <v>18</v>
      </c>
      <c r="B239" s="16"/>
      <c r="C239" s="9"/>
      <c r="D239" s="10"/>
      <c r="E239" s="11"/>
      <c r="F239" s="11"/>
      <c r="G239" s="12"/>
      <c r="H239" s="11" t="s">
        <v>18</v>
      </c>
      <c r="I239" s="12"/>
      <c r="J239" s="12"/>
      <c r="K239" s="14"/>
      <c r="L239" s="14"/>
      <c r="M239" s="9"/>
    </row>
    <row r="240">
      <c r="A240" s="16" t="s">
        <v>18</v>
      </c>
      <c r="B240" s="16"/>
      <c r="C240" s="9"/>
      <c r="D240" s="10"/>
      <c r="E240" s="11"/>
      <c r="F240" s="11"/>
      <c r="G240" s="12"/>
      <c r="H240" s="11" t="s">
        <v>18</v>
      </c>
      <c r="I240" s="12"/>
      <c r="J240" s="12"/>
      <c r="K240" s="14"/>
      <c r="L240" s="14"/>
      <c r="M240" s="9"/>
    </row>
    <row r="241">
      <c r="A241" s="16" t="s">
        <v>18</v>
      </c>
      <c r="B241" s="16"/>
      <c r="C241" s="9"/>
      <c r="D241" s="10"/>
      <c r="E241" s="11"/>
      <c r="F241" s="11"/>
      <c r="G241" s="12"/>
      <c r="H241" s="11" t="s">
        <v>18</v>
      </c>
      <c r="I241" s="12"/>
      <c r="J241" s="12"/>
      <c r="K241" s="14"/>
      <c r="L241" s="14"/>
      <c r="M241" s="9"/>
    </row>
    <row r="242">
      <c r="A242" s="16" t="s">
        <v>18</v>
      </c>
      <c r="B242" s="16"/>
      <c r="C242" s="9"/>
      <c r="D242" s="10"/>
      <c r="E242" s="11"/>
      <c r="F242" s="11"/>
      <c r="G242" s="12"/>
      <c r="H242" s="11" t="s">
        <v>18</v>
      </c>
      <c r="I242" s="12"/>
      <c r="J242" s="12"/>
      <c r="K242" s="14"/>
      <c r="L242" s="14"/>
      <c r="M242" s="9"/>
    </row>
    <row r="243">
      <c r="A243" s="16" t="s">
        <v>18</v>
      </c>
      <c r="B243" s="16"/>
      <c r="C243" s="9"/>
      <c r="D243" s="10"/>
      <c r="E243" s="11"/>
      <c r="F243" s="11"/>
      <c r="G243" s="12"/>
      <c r="H243" s="11" t="s">
        <v>18</v>
      </c>
      <c r="I243" s="12"/>
      <c r="J243" s="12"/>
      <c r="K243" s="14"/>
      <c r="L243" s="14"/>
      <c r="M243" s="9"/>
    </row>
    <row r="244">
      <c r="A244" s="16" t="s">
        <v>18</v>
      </c>
      <c r="B244" s="16"/>
      <c r="C244" s="9"/>
      <c r="D244" s="10"/>
      <c r="E244" s="11"/>
      <c r="F244" s="11"/>
      <c r="G244" s="12"/>
      <c r="H244" s="11" t="s">
        <v>18</v>
      </c>
      <c r="I244" s="12"/>
      <c r="J244" s="12"/>
      <c r="K244" s="14"/>
      <c r="L244" s="14"/>
      <c r="M244" s="9"/>
    </row>
    <row r="245">
      <c r="A245" s="16" t="s">
        <v>18</v>
      </c>
      <c r="B245" s="16"/>
      <c r="C245" s="9"/>
      <c r="D245" s="10"/>
      <c r="E245" s="11"/>
      <c r="F245" s="11"/>
      <c r="G245" s="12"/>
      <c r="H245" s="11" t="s">
        <v>18</v>
      </c>
      <c r="I245" s="12"/>
      <c r="J245" s="12"/>
      <c r="K245" s="14"/>
      <c r="L245" s="14"/>
      <c r="M245" s="9"/>
    </row>
    <row r="246">
      <c r="A246" s="16" t="s">
        <v>18</v>
      </c>
      <c r="B246" s="16"/>
      <c r="C246" s="9"/>
      <c r="D246" s="10"/>
      <c r="E246" s="11"/>
      <c r="F246" s="11"/>
      <c r="G246" s="12"/>
      <c r="H246" s="11" t="s">
        <v>18</v>
      </c>
      <c r="I246" s="12"/>
      <c r="J246" s="12"/>
      <c r="K246" s="14"/>
      <c r="L246" s="14"/>
      <c r="M246" s="9"/>
    </row>
    <row r="247">
      <c r="A247" s="16" t="s">
        <v>18</v>
      </c>
      <c r="B247" s="16"/>
      <c r="C247" s="9"/>
      <c r="D247" s="10"/>
      <c r="E247" s="11"/>
      <c r="F247" s="11"/>
      <c r="G247" s="12"/>
      <c r="H247" s="11" t="s">
        <v>18</v>
      </c>
      <c r="I247" s="12"/>
      <c r="J247" s="12"/>
      <c r="K247" s="14"/>
      <c r="L247" s="14"/>
      <c r="M247" s="9"/>
    </row>
    <row r="248">
      <c r="A248" s="16" t="s">
        <v>18</v>
      </c>
      <c r="B248" s="16"/>
      <c r="C248" s="9"/>
      <c r="D248" s="10"/>
      <c r="E248" s="11"/>
      <c r="F248" s="11"/>
      <c r="G248" s="12"/>
      <c r="H248" s="11" t="s">
        <v>18</v>
      </c>
      <c r="I248" s="12"/>
      <c r="J248" s="12"/>
      <c r="K248" s="14"/>
      <c r="L248" s="14"/>
      <c r="M248" s="9"/>
    </row>
    <row r="249">
      <c r="A249" s="16" t="s">
        <v>18</v>
      </c>
      <c r="B249" s="16"/>
      <c r="C249" s="9"/>
      <c r="D249" s="10"/>
      <c r="E249" s="11"/>
      <c r="F249" s="11"/>
      <c r="G249" s="12"/>
      <c r="H249" s="11" t="s">
        <v>18</v>
      </c>
      <c r="I249" s="12"/>
      <c r="J249" s="12"/>
      <c r="K249" s="14"/>
      <c r="L249" s="14"/>
      <c r="M249" s="9"/>
    </row>
    <row r="250">
      <c r="A250" s="16" t="s">
        <v>18</v>
      </c>
      <c r="B250" s="16"/>
      <c r="C250" s="9"/>
      <c r="D250" s="10"/>
      <c r="E250" s="11"/>
      <c r="F250" s="11"/>
      <c r="G250" s="12"/>
      <c r="H250" s="11" t="s">
        <v>18</v>
      </c>
      <c r="I250" s="12"/>
      <c r="J250" s="12"/>
      <c r="K250" s="14"/>
      <c r="L250" s="14"/>
      <c r="M250" s="9"/>
    </row>
    <row r="251">
      <c r="A251" s="16" t="s">
        <v>18</v>
      </c>
      <c r="B251" s="16"/>
      <c r="C251" s="9"/>
      <c r="D251" s="10"/>
      <c r="E251" s="11"/>
      <c r="F251" s="11"/>
      <c r="G251" s="12"/>
      <c r="H251" s="11" t="s">
        <v>18</v>
      </c>
      <c r="I251" s="12"/>
      <c r="J251" s="12"/>
      <c r="K251" s="14"/>
      <c r="L251" s="14"/>
      <c r="M251" s="9"/>
    </row>
    <row r="252">
      <c r="A252" s="16" t="s">
        <v>18</v>
      </c>
      <c r="B252" s="16"/>
      <c r="C252" s="9"/>
      <c r="D252" s="10"/>
      <c r="E252" s="11"/>
      <c r="F252" s="11"/>
      <c r="G252" s="12"/>
      <c r="H252" s="11" t="s">
        <v>18</v>
      </c>
      <c r="I252" s="12"/>
      <c r="J252" s="12"/>
      <c r="K252" s="14"/>
      <c r="L252" s="14"/>
      <c r="M252" s="9"/>
    </row>
    <row r="253">
      <c r="A253" s="16" t="s">
        <v>18</v>
      </c>
      <c r="B253" s="16"/>
      <c r="C253" s="9"/>
      <c r="D253" s="10"/>
      <c r="E253" s="11"/>
      <c r="F253" s="11"/>
      <c r="G253" s="12"/>
      <c r="H253" s="11" t="s">
        <v>18</v>
      </c>
      <c r="I253" s="12"/>
      <c r="J253" s="12"/>
      <c r="K253" s="14"/>
      <c r="L253" s="14"/>
      <c r="M253" s="9"/>
    </row>
    <row r="254">
      <c r="A254" s="16" t="s">
        <v>18</v>
      </c>
      <c r="B254" s="16"/>
      <c r="C254" s="9"/>
      <c r="D254" s="10"/>
      <c r="E254" s="11"/>
      <c r="F254" s="11"/>
      <c r="G254" s="12"/>
      <c r="H254" s="11" t="s">
        <v>18</v>
      </c>
      <c r="I254" s="12"/>
      <c r="J254" s="12"/>
      <c r="K254" s="14"/>
      <c r="L254" s="14"/>
      <c r="M254" s="9"/>
    </row>
    <row r="255">
      <c r="A255" s="16" t="s">
        <v>18</v>
      </c>
      <c r="B255" s="16"/>
      <c r="C255" s="9"/>
      <c r="D255" s="10"/>
      <c r="E255" s="11"/>
      <c r="F255" s="11"/>
      <c r="G255" s="12"/>
      <c r="H255" s="11" t="s">
        <v>18</v>
      </c>
      <c r="I255" s="12"/>
      <c r="J255" s="12"/>
      <c r="K255" s="14"/>
      <c r="L255" s="14"/>
      <c r="M255" s="9"/>
    </row>
    <row r="256">
      <c r="A256" s="16" t="s">
        <v>18</v>
      </c>
      <c r="B256" s="16"/>
      <c r="C256" s="9"/>
      <c r="D256" s="10"/>
      <c r="E256" s="11"/>
      <c r="F256" s="11"/>
      <c r="G256" s="12"/>
      <c r="H256" s="11" t="s">
        <v>18</v>
      </c>
      <c r="I256" s="12"/>
      <c r="J256" s="12"/>
      <c r="K256" s="14"/>
      <c r="L256" s="14"/>
      <c r="M256" s="9"/>
    </row>
    <row r="257">
      <c r="A257" s="16" t="s">
        <v>18</v>
      </c>
      <c r="B257" s="16"/>
      <c r="C257" s="9"/>
      <c r="D257" s="10"/>
      <c r="E257" s="11"/>
      <c r="F257" s="11"/>
      <c r="G257" s="12"/>
      <c r="H257" s="11" t="s">
        <v>18</v>
      </c>
      <c r="I257" s="12"/>
      <c r="J257" s="12"/>
      <c r="K257" s="14"/>
      <c r="L257" s="14"/>
      <c r="M257" s="9"/>
    </row>
    <row r="258">
      <c r="A258" s="16" t="s">
        <v>18</v>
      </c>
      <c r="B258" s="16"/>
      <c r="C258" s="9"/>
      <c r="D258" s="10"/>
      <c r="E258" s="11"/>
      <c r="F258" s="11"/>
      <c r="G258" s="12"/>
      <c r="H258" s="11" t="s">
        <v>18</v>
      </c>
      <c r="I258" s="12"/>
      <c r="J258" s="12"/>
      <c r="K258" s="14"/>
      <c r="L258" s="14"/>
      <c r="M258" s="9"/>
    </row>
    <row r="259">
      <c r="A259" s="16" t="s">
        <v>18</v>
      </c>
      <c r="B259" s="16"/>
      <c r="C259" s="9"/>
      <c r="D259" s="10"/>
      <c r="E259" s="11"/>
      <c r="F259" s="11"/>
      <c r="G259" s="12"/>
      <c r="H259" s="11" t="s">
        <v>18</v>
      </c>
      <c r="I259" s="12"/>
      <c r="J259" s="12"/>
      <c r="K259" s="14"/>
      <c r="L259" s="14"/>
      <c r="M259" s="9"/>
    </row>
    <row r="260">
      <c r="A260" s="16" t="s">
        <v>18</v>
      </c>
      <c r="B260" s="16"/>
      <c r="C260" s="9"/>
      <c r="D260" s="10"/>
      <c r="E260" s="11"/>
      <c r="F260" s="11"/>
      <c r="G260" s="12"/>
      <c r="H260" s="11" t="s">
        <v>18</v>
      </c>
      <c r="I260" s="12"/>
      <c r="J260" s="12"/>
      <c r="K260" s="14"/>
      <c r="L260" s="14"/>
      <c r="M260" s="9"/>
    </row>
    <row r="261">
      <c r="A261" s="16" t="s">
        <v>18</v>
      </c>
      <c r="B261" s="16"/>
      <c r="C261" s="9"/>
      <c r="D261" s="10"/>
      <c r="E261" s="11"/>
      <c r="F261" s="11"/>
      <c r="G261" s="12"/>
      <c r="H261" s="11" t="s">
        <v>18</v>
      </c>
      <c r="I261" s="12"/>
      <c r="J261" s="12"/>
      <c r="K261" s="14"/>
      <c r="L261" s="14"/>
      <c r="M261" s="9"/>
    </row>
    <row r="262">
      <c r="A262" s="16" t="s">
        <v>18</v>
      </c>
      <c r="B262" s="16"/>
      <c r="C262" s="9"/>
      <c r="D262" s="10"/>
      <c r="E262" s="11"/>
      <c r="F262" s="11"/>
      <c r="G262" s="12"/>
      <c r="H262" s="11" t="s">
        <v>18</v>
      </c>
      <c r="I262" s="12"/>
      <c r="J262" s="12"/>
      <c r="K262" s="14"/>
      <c r="L262" s="14"/>
      <c r="M262" s="9"/>
    </row>
    <row r="263">
      <c r="A263" s="16" t="s">
        <v>18</v>
      </c>
      <c r="B263" s="16"/>
      <c r="C263" s="9"/>
      <c r="D263" s="10"/>
      <c r="E263" s="11"/>
      <c r="F263" s="11"/>
      <c r="G263" s="12"/>
      <c r="H263" s="11" t="s">
        <v>18</v>
      </c>
      <c r="I263" s="12"/>
      <c r="J263" s="12"/>
      <c r="K263" s="14"/>
      <c r="L263" s="14"/>
      <c r="M263" s="9"/>
    </row>
    <row r="264">
      <c r="A264" s="16" t="s">
        <v>18</v>
      </c>
      <c r="B264" s="16"/>
      <c r="C264" s="9"/>
      <c r="D264" s="10"/>
      <c r="E264" s="11"/>
      <c r="F264" s="11"/>
      <c r="G264" s="12"/>
      <c r="H264" s="11" t="s">
        <v>18</v>
      </c>
      <c r="I264" s="12"/>
      <c r="J264" s="12"/>
      <c r="K264" s="14"/>
      <c r="L264" s="14"/>
      <c r="M264" s="9"/>
    </row>
    <row r="265">
      <c r="A265" s="16" t="s">
        <v>18</v>
      </c>
      <c r="B265" s="16"/>
      <c r="C265" s="9"/>
      <c r="D265" s="10"/>
      <c r="E265" s="11"/>
      <c r="F265" s="11"/>
      <c r="G265" s="12"/>
      <c r="H265" s="11" t="s">
        <v>18</v>
      </c>
      <c r="I265" s="12"/>
      <c r="J265" s="12"/>
      <c r="K265" s="14"/>
      <c r="L265" s="14"/>
      <c r="M265" s="9"/>
    </row>
    <row r="266">
      <c r="A266" s="16" t="s">
        <v>18</v>
      </c>
      <c r="B266" s="16"/>
      <c r="C266" s="9"/>
      <c r="D266" s="10"/>
      <c r="E266" s="11"/>
      <c r="F266" s="11"/>
      <c r="G266" s="12"/>
      <c r="H266" s="11" t="s">
        <v>18</v>
      </c>
      <c r="I266" s="12"/>
      <c r="J266" s="12"/>
      <c r="K266" s="14"/>
      <c r="L266" s="14"/>
      <c r="M266" s="9"/>
    </row>
    <row r="267">
      <c r="A267" s="16" t="s">
        <v>18</v>
      </c>
      <c r="B267" s="16"/>
      <c r="C267" s="9"/>
      <c r="D267" s="10"/>
      <c r="E267" s="11"/>
      <c r="F267" s="11"/>
      <c r="G267" s="12"/>
      <c r="H267" s="11" t="s">
        <v>18</v>
      </c>
      <c r="I267" s="12"/>
      <c r="J267" s="12"/>
      <c r="K267" s="14"/>
      <c r="L267" s="14"/>
      <c r="M267" s="9"/>
    </row>
    <row r="268">
      <c r="A268" s="16" t="s">
        <v>18</v>
      </c>
      <c r="B268" s="16"/>
      <c r="C268" s="9"/>
      <c r="D268" s="10"/>
      <c r="E268" s="11"/>
      <c r="F268" s="11"/>
      <c r="G268" s="12"/>
      <c r="H268" s="11" t="s">
        <v>18</v>
      </c>
      <c r="I268" s="12"/>
      <c r="J268" s="12"/>
      <c r="K268" s="14"/>
      <c r="L268" s="14"/>
      <c r="M268" s="9"/>
    </row>
    <row r="269">
      <c r="A269" s="16" t="s">
        <v>18</v>
      </c>
      <c r="B269" s="16"/>
      <c r="C269" s="9"/>
      <c r="D269" s="10"/>
      <c r="E269" s="11"/>
      <c r="F269" s="11"/>
      <c r="G269" s="12"/>
      <c r="H269" s="11" t="s">
        <v>18</v>
      </c>
      <c r="I269" s="12"/>
      <c r="J269" s="12"/>
      <c r="K269" s="14"/>
      <c r="L269" s="14"/>
      <c r="M269" s="9"/>
    </row>
    <row r="270">
      <c r="A270" s="16" t="s">
        <v>18</v>
      </c>
      <c r="B270" s="16"/>
      <c r="C270" s="9"/>
      <c r="D270" s="10"/>
      <c r="E270" s="11"/>
      <c r="F270" s="11"/>
      <c r="G270" s="12"/>
      <c r="H270" s="11" t="s">
        <v>18</v>
      </c>
      <c r="I270" s="12"/>
      <c r="J270" s="12"/>
      <c r="K270" s="14"/>
      <c r="L270" s="14"/>
      <c r="M270" s="9"/>
    </row>
    <row r="271">
      <c r="A271" s="16" t="s">
        <v>18</v>
      </c>
      <c r="B271" s="16"/>
      <c r="C271" s="9"/>
      <c r="D271" s="10"/>
      <c r="E271" s="11"/>
      <c r="F271" s="11"/>
      <c r="G271" s="12"/>
      <c r="H271" s="11" t="s">
        <v>18</v>
      </c>
      <c r="I271" s="12"/>
      <c r="J271" s="12"/>
      <c r="K271" s="14"/>
      <c r="L271" s="14"/>
      <c r="M271" s="9"/>
    </row>
    <row r="272">
      <c r="A272" s="16" t="s">
        <v>18</v>
      </c>
      <c r="B272" s="16"/>
      <c r="C272" s="9"/>
      <c r="D272" s="10"/>
      <c r="E272" s="11"/>
      <c r="F272" s="11"/>
      <c r="G272" s="12"/>
      <c r="H272" s="11" t="s">
        <v>18</v>
      </c>
      <c r="I272" s="12"/>
      <c r="J272" s="12"/>
      <c r="K272" s="14"/>
      <c r="L272" s="14"/>
      <c r="M272" s="9"/>
    </row>
    <row r="273">
      <c r="A273" s="16" t="s">
        <v>18</v>
      </c>
      <c r="B273" s="16"/>
      <c r="C273" s="9"/>
      <c r="D273" s="10"/>
      <c r="E273" s="11"/>
      <c r="F273" s="11"/>
      <c r="G273" s="12"/>
      <c r="H273" s="11" t="s">
        <v>18</v>
      </c>
      <c r="I273" s="12"/>
      <c r="J273" s="12"/>
      <c r="K273" s="14"/>
      <c r="L273" s="14"/>
      <c r="M273" s="9"/>
    </row>
    <row r="274">
      <c r="A274" s="16" t="s">
        <v>18</v>
      </c>
      <c r="B274" s="16"/>
      <c r="C274" s="9"/>
      <c r="D274" s="10"/>
      <c r="E274" s="11"/>
      <c r="F274" s="11"/>
      <c r="G274" s="12"/>
      <c r="H274" s="11" t="s">
        <v>18</v>
      </c>
      <c r="I274" s="12"/>
      <c r="J274" s="12"/>
      <c r="K274" s="14"/>
      <c r="L274" s="14"/>
      <c r="M274" s="9"/>
    </row>
    <row r="275">
      <c r="A275" s="16" t="s">
        <v>18</v>
      </c>
      <c r="B275" s="16"/>
      <c r="C275" s="9"/>
      <c r="D275" s="10"/>
      <c r="E275" s="11"/>
      <c r="F275" s="11"/>
      <c r="G275" s="12"/>
      <c r="H275" s="11" t="s">
        <v>18</v>
      </c>
      <c r="I275" s="12"/>
      <c r="J275" s="12"/>
      <c r="K275" s="14"/>
      <c r="L275" s="14"/>
      <c r="M275" s="9"/>
    </row>
    <row r="276">
      <c r="A276" s="16" t="s">
        <v>18</v>
      </c>
      <c r="B276" s="16"/>
      <c r="C276" s="9"/>
      <c r="D276" s="10"/>
      <c r="E276" s="11"/>
      <c r="F276" s="11"/>
      <c r="G276" s="12"/>
      <c r="H276" s="11" t="s">
        <v>18</v>
      </c>
      <c r="I276" s="12"/>
      <c r="J276" s="12"/>
      <c r="K276" s="14"/>
      <c r="L276" s="14"/>
      <c r="M276" s="9"/>
    </row>
    <row r="277">
      <c r="A277" s="16" t="s">
        <v>18</v>
      </c>
      <c r="B277" s="16"/>
      <c r="C277" s="9"/>
      <c r="D277" s="10"/>
      <c r="E277" s="11"/>
      <c r="F277" s="11"/>
      <c r="G277" s="12"/>
      <c r="H277" s="11" t="s">
        <v>18</v>
      </c>
      <c r="I277" s="12"/>
      <c r="J277" s="12"/>
      <c r="K277" s="14"/>
      <c r="L277" s="14"/>
      <c r="M277" s="9"/>
    </row>
    <row r="278">
      <c r="A278" s="16" t="s">
        <v>18</v>
      </c>
      <c r="B278" s="16"/>
      <c r="C278" s="9"/>
      <c r="D278" s="10"/>
      <c r="E278" s="11"/>
      <c r="F278" s="11"/>
      <c r="G278" s="12"/>
      <c r="H278" s="11" t="s">
        <v>18</v>
      </c>
      <c r="I278" s="12"/>
      <c r="J278" s="12"/>
      <c r="K278" s="14"/>
      <c r="L278" s="14"/>
      <c r="M278" s="9"/>
    </row>
    <row r="279">
      <c r="A279" s="16" t="s">
        <v>18</v>
      </c>
      <c r="B279" s="16"/>
      <c r="C279" s="9"/>
      <c r="D279" s="10"/>
      <c r="E279" s="11"/>
      <c r="F279" s="11"/>
      <c r="G279" s="12"/>
      <c r="H279" s="11" t="s">
        <v>18</v>
      </c>
      <c r="I279" s="12"/>
      <c r="J279" s="12"/>
      <c r="K279" s="14"/>
      <c r="L279" s="14"/>
      <c r="M279" s="9"/>
    </row>
    <row r="280">
      <c r="A280" s="16" t="s">
        <v>18</v>
      </c>
      <c r="B280" s="16"/>
      <c r="C280" s="9"/>
      <c r="D280" s="10"/>
      <c r="E280" s="11"/>
      <c r="F280" s="11"/>
      <c r="G280" s="12"/>
      <c r="H280" s="11" t="s">
        <v>18</v>
      </c>
      <c r="I280" s="12"/>
      <c r="J280" s="12"/>
      <c r="K280" s="14"/>
      <c r="L280" s="14"/>
      <c r="M280" s="9"/>
    </row>
    <row r="281">
      <c r="A281" s="16" t="s">
        <v>18</v>
      </c>
      <c r="B281" s="16"/>
      <c r="C281" s="9"/>
      <c r="D281" s="10"/>
      <c r="E281" s="11"/>
      <c r="F281" s="11"/>
      <c r="G281" s="12"/>
      <c r="H281" s="11" t="s">
        <v>18</v>
      </c>
      <c r="I281" s="12"/>
      <c r="J281" s="12"/>
      <c r="K281" s="14"/>
      <c r="L281" s="14"/>
      <c r="M281" s="9"/>
    </row>
    <row r="282">
      <c r="A282" s="16" t="s">
        <v>18</v>
      </c>
      <c r="B282" s="16"/>
      <c r="C282" s="9"/>
      <c r="D282" s="10"/>
      <c r="E282" s="11"/>
      <c r="F282" s="11"/>
      <c r="G282" s="12"/>
      <c r="H282" s="11" t="s">
        <v>18</v>
      </c>
      <c r="I282" s="12"/>
      <c r="J282" s="12"/>
      <c r="K282" s="14"/>
      <c r="L282" s="14"/>
      <c r="M282" s="9"/>
    </row>
    <row r="283">
      <c r="A283" s="16" t="s">
        <v>18</v>
      </c>
      <c r="B283" s="16"/>
      <c r="C283" s="9"/>
      <c r="D283" s="10"/>
      <c r="E283" s="11"/>
      <c r="F283" s="11"/>
      <c r="G283" s="12"/>
      <c r="H283" s="11" t="s">
        <v>18</v>
      </c>
      <c r="I283" s="12"/>
      <c r="J283" s="12"/>
      <c r="K283" s="14"/>
      <c r="L283" s="14"/>
      <c r="M283" s="9"/>
    </row>
    <row r="284">
      <c r="A284" s="16" t="s">
        <v>18</v>
      </c>
      <c r="B284" s="16"/>
      <c r="C284" s="9"/>
      <c r="D284" s="10"/>
      <c r="E284" s="11"/>
      <c r="F284" s="11"/>
      <c r="G284" s="12"/>
      <c r="H284" s="11" t="s">
        <v>18</v>
      </c>
      <c r="I284" s="12"/>
      <c r="J284" s="12"/>
      <c r="K284" s="14"/>
      <c r="L284" s="14"/>
      <c r="M284" s="9"/>
    </row>
    <row r="285">
      <c r="A285" s="16" t="s">
        <v>18</v>
      </c>
      <c r="B285" s="16"/>
      <c r="C285" s="9"/>
      <c r="D285" s="10"/>
      <c r="E285" s="11"/>
      <c r="F285" s="11"/>
      <c r="G285" s="12"/>
      <c r="H285" s="11" t="s">
        <v>18</v>
      </c>
      <c r="I285" s="12"/>
      <c r="J285" s="12"/>
      <c r="K285" s="14"/>
      <c r="L285" s="14"/>
      <c r="M285" s="9"/>
    </row>
    <row r="286">
      <c r="A286" s="16" t="s">
        <v>18</v>
      </c>
      <c r="B286" s="16"/>
      <c r="C286" s="9"/>
      <c r="D286" s="10"/>
      <c r="E286" s="11"/>
      <c r="F286" s="11"/>
      <c r="G286" s="12"/>
      <c r="H286" s="11" t="s">
        <v>18</v>
      </c>
      <c r="I286" s="12"/>
      <c r="J286" s="12"/>
      <c r="K286" s="14"/>
      <c r="L286" s="14"/>
      <c r="M286" s="9"/>
    </row>
    <row r="287">
      <c r="A287" s="16" t="s">
        <v>18</v>
      </c>
      <c r="B287" s="16"/>
      <c r="C287" s="9"/>
      <c r="D287" s="10"/>
      <c r="E287" s="11"/>
      <c r="F287" s="11"/>
      <c r="G287" s="12"/>
      <c r="H287" s="11" t="s">
        <v>18</v>
      </c>
      <c r="I287" s="12"/>
      <c r="J287" s="12"/>
      <c r="K287" s="14"/>
      <c r="L287" s="14"/>
      <c r="M287" s="9"/>
    </row>
    <row r="288">
      <c r="A288" s="16" t="s">
        <v>18</v>
      </c>
      <c r="B288" s="16"/>
      <c r="C288" s="9"/>
      <c r="D288" s="10"/>
      <c r="E288" s="11"/>
      <c r="F288" s="11"/>
      <c r="G288" s="12"/>
      <c r="H288" s="11" t="s">
        <v>18</v>
      </c>
      <c r="I288" s="12"/>
      <c r="J288" s="12"/>
      <c r="K288" s="14"/>
      <c r="L288" s="14"/>
      <c r="M288" s="9"/>
    </row>
    <row r="289">
      <c r="A289" s="16" t="s">
        <v>18</v>
      </c>
      <c r="B289" s="16"/>
      <c r="C289" s="9"/>
      <c r="D289" s="10"/>
      <c r="E289" s="11"/>
      <c r="F289" s="11"/>
      <c r="G289" s="12"/>
      <c r="H289" s="11" t="s">
        <v>18</v>
      </c>
      <c r="I289" s="12"/>
      <c r="J289" s="12"/>
      <c r="K289" s="14"/>
      <c r="L289" s="14"/>
      <c r="M289" s="9"/>
    </row>
    <row r="290">
      <c r="A290" s="16" t="s">
        <v>18</v>
      </c>
      <c r="B290" s="16"/>
      <c r="C290" s="9"/>
      <c r="D290" s="10"/>
      <c r="E290" s="11"/>
      <c r="F290" s="11"/>
      <c r="G290" s="12"/>
      <c r="H290" s="11" t="s">
        <v>18</v>
      </c>
      <c r="I290" s="12"/>
      <c r="J290" s="12"/>
      <c r="K290" s="14"/>
      <c r="L290" s="14"/>
      <c r="M290" s="9"/>
    </row>
    <row r="291">
      <c r="A291" s="16" t="s">
        <v>18</v>
      </c>
      <c r="B291" s="16"/>
      <c r="C291" s="9"/>
      <c r="D291" s="10"/>
      <c r="E291" s="11"/>
      <c r="F291" s="11"/>
      <c r="G291" s="12"/>
      <c r="H291" s="11" t="s">
        <v>18</v>
      </c>
      <c r="I291" s="12"/>
      <c r="J291" s="12"/>
      <c r="K291" s="14"/>
      <c r="L291" s="14"/>
      <c r="M291" s="9"/>
    </row>
    <row r="292">
      <c r="A292" s="16" t="s">
        <v>18</v>
      </c>
      <c r="B292" s="16"/>
      <c r="C292" s="9"/>
      <c r="D292" s="10"/>
      <c r="E292" s="11"/>
      <c r="F292" s="11"/>
      <c r="G292" s="12"/>
      <c r="H292" s="11" t="s">
        <v>18</v>
      </c>
      <c r="I292" s="12"/>
      <c r="J292" s="12"/>
      <c r="K292" s="14"/>
      <c r="L292" s="14"/>
      <c r="M292" s="9"/>
    </row>
    <row r="293">
      <c r="A293" s="16" t="s">
        <v>18</v>
      </c>
      <c r="B293" s="16"/>
      <c r="C293" s="9"/>
      <c r="D293" s="10"/>
      <c r="E293" s="11"/>
      <c r="F293" s="11"/>
      <c r="G293" s="12"/>
      <c r="H293" s="11" t="s">
        <v>18</v>
      </c>
      <c r="I293" s="12"/>
      <c r="J293" s="12"/>
      <c r="K293" s="14"/>
      <c r="L293" s="14"/>
      <c r="M293" s="9"/>
    </row>
    <row r="294">
      <c r="A294" s="16" t="s">
        <v>18</v>
      </c>
      <c r="B294" s="16"/>
      <c r="C294" s="9"/>
      <c r="D294" s="10"/>
      <c r="E294" s="11"/>
      <c r="F294" s="11"/>
      <c r="G294" s="12"/>
      <c r="H294" s="11" t="s">
        <v>18</v>
      </c>
      <c r="I294" s="12"/>
      <c r="J294" s="12"/>
      <c r="K294" s="14"/>
      <c r="L294" s="14"/>
      <c r="M294" s="9"/>
    </row>
    <row r="295">
      <c r="A295" s="16" t="s">
        <v>18</v>
      </c>
      <c r="B295" s="16"/>
      <c r="C295" s="9"/>
      <c r="D295" s="10"/>
      <c r="E295" s="11"/>
      <c r="F295" s="11"/>
      <c r="G295" s="12"/>
      <c r="H295" s="11" t="s">
        <v>18</v>
      </c>
      <c r="I295" s="12"/>
      <c r="J295" s="12"/>
      <c r="K295" s="14"/>
      <c r="L295" s="14"/>
      <c r="M295" s="9"/>
    </row>
    <row r="296">
      <c r="A296" s="16" t="s">
        <v>18</v>
      </c>
      <c r="B296" s="16"/>
      <c r="C296" s="9"/>
      <c r="D296" s="10"/>
      <c r="E296" s="11"/>
      <c r="F296" s="11"/>
      <c r="G296" s="12"/>
      <c r="H296" s="11" t="s">
        <v>18</v>
      </c>
      <c r="I296" s="12"/>
      <c r="J296" s="12"/>
      <c r="K296" s="14"/>
      <c r="L296" s="14"/>
      <c r="M296" s="9"/>
    </row>
    <row r="297">
      <c r="A297" s="16" t="s">
        <v>18</v>
      </c>
      <c r="B297" s="16"/>
      <c r="C297" s="9"/>
      <c r="D297" s="10"/>
      <c r="E297" s="11"/>
      <c r="F297" s="11"/>
      <c r="G297" s="12"/>
      <c r="H297" s="11" t="s">
        <v>18</v>
      </c>
      <c r="I297" s="12"/>
      <c r="J297" s="12"/>
      <c r="K297" s="14"/>
      <c r="L297" s="14"/>
      <c r="M297" s="9"/>
    </row>
    <row r="298">
      <c r="A298" s="16" t="s">
        <v>18</v>
      </c>
      <c r="B298" s="16"/>
      <c r="C298" s="9"/>
      <c r="D298" s="10"/>
      <c r="E298" s="11"/>
      <c r="F298" s="11"/>
      <c r="G298" s="12"/>
      <c r="H298" s="11" t="s">
        <v>18</v>
      </c>
      <c r="I298" s="12"/>
      <c r="J298" s="12"/>
      <c r="K298" s="14"/>
      <c r="L298" s="14"/>
      <c r="M298" s="9"/>
    </row>
    <row r="299">
      <c r="A299" s="16" t="s">
        <v>18</v>
      </c>
      <c r="B299" s="16"/>
      <c r="C299" s="9"/>
      <c r="D299" s="10"/>
      <c r="E299" s="11"/>
      <c r="F299" s="11"/>
      <c r="G299" s="12"/>
      <c r="H299" s="11" t="s">
        <v>18</v>
      </c>
      <c r="I299" s="12"/>
      <c r="J299" s="12"/>
      <c r="K299" s="14"/>
      <c r="L299" s="14"/>
      <c r="M299" s="9"/>
    </row>
    <row r="300">
      <c r="A300" s="16" t="s">
        <v>18</v>
      </c>
      <c r="B300" s="16"/>
      <c r="C300" s="9"/>
      <c r="D300" s="10"/>
      <c r="E300" s="11"/>
      <c r="F300" s="11"/>
      <c r="G300" s="12"/>
      <c r="H300" s="11" t="s">
        <v>18</v>
      </c>
      <c r="I300" s="12"/>
      <c r="J300" s="12"/>
      <c r="K300" s="14"/>
      <c r="L300" s="14"/>
      <c r="M300" s="9"/>
    </row>
    <row r="301">
      <c r="A301" s="16" t="s">
        <v>18</v>
      </c>
      <c r="B301" s="16"/>
      <c r="C301" s="9"/>
      <c r="D301" s="10"/>
      <c r="E301" s="11"/>
      <c r="F301" s="11"/>
      <c r="G301" s="12"/>
      <c r="H301" s="11" t="s">
        <v>18</v>
      </c>
      <c r="I301" s="12"/>
      <c r="J301" s="12"/>
      <c r="K301" s="14"/>
      <c r="L301" s="14"/>
      <c r="M301" s="9"/>
    </row>
    <row r="302">
      <c r="A302" s="16" t="s">
        <v>18</v>
      </c>
      <c r="B302" s="16"/>
      <c r="C302" s="9"/>
      <c r="D302" s="10"/>
      <c r="E302" s="11"/>
      <c r="F302" s="11"/>
      <c r="G302" s="12"/>
      <c r="H302" s="11" t="s">
        <v>18</v>
      </c>
      <c r="I302" s="12"/>
      <c r="J302" s="12"/>
      <c r="K302" s="14"/>
      <c r="L302" s="14"/>
      <c r="M302" s="9"/>
    </row>
    <row r="303">
      <c r="A303" s="16" t="s">
        <v>18</v>
      </c>
      <c r="B303" s="16"/>
      <c r="C303" s="9"/>
      <c r="D303" s="10"/>
      <c r="E303" s="11"/>
      <c r="F303" s="11"/>
      <c r="G303" s="12"/>
      <c r="H303" s="11" t="s">
        <v>18</v>
      </c>
      <c r="I303" s="12"/>
      <c r="J303" s="12"/>
      <c r="K303" s="14"/>
      <c r="L303" s="14"/>
      <c r="M303" s="9"/>
    </row>
    <row r="304">
      <c r="A304" s="16" t="s">
        <v>18</v>
      </c>
      <c r="B304" s="16"/>
      <c r="C304" s="9"/>
      <c r="D304" s="10"/>
      <c r="E304" s="11"/>
      <c r="F304" s="11"/>
      <c r="G304" s="12"/>
      <c r="H304" s="11" t="s">
        <v>18</v>
      </c>
      <c r="I304" s="12"/>
      <c r="J304" s="12"/>
      <c r="K304" s="14"/>
      <c r="L304" s="14"/>
      <c r="M304" s="9"/>
    </row>
    <row r="305">
      <c r="A305" s="16" t="s">
        <v>18</v>
      </c>
      <c r="B305" s="16"/>
      <c r="C305" s="9"/>
      <c r="D305" s="10"/>
      <c r="E305" s="11"/>
      <c r="F305" s="11"/>
      <c r="G305" s="12"/>
      <c r="H305" s="11" t="s">
        <v>18</v>
      </c>
      <c r="I305" s="12"/>
      <c r="J305" s="12"/>
      <c r="K305" s="14"/>
      <c r="L305" s="14"/>
      <c r="M305" s="9"/>
    </row>
    <row r="306">
      <c r="A306" s="16" t="s">
        <v>18</v>
      </c>
      <c r="B306" s="16"/>
      <c r="C306" s="9"/>
      <c r="D306" s="10"/>
      <c r="E306" s="11"/>
      <c r="F306" s="11"/>
      <c r="G306" s="12"/>
      <c r="H306" s="11" t="s">
        <v>18</v>
      </c>
      <c r="I306" s="12"/>
      <c r="J306" s="12"/>
      <c r="K306" s="14"/>
      <c r="L306" s="14"/>
      <c r="M306" s="9"/>
    </row>
    <row r="307">
      <c r="A307" s="16" t="s">
        <v>18</v>
      </c>
      <c r="B307" s="16"/>
      <c r="C307" s="9"/>
      <c r="D307" s="10"/>
      <c r="E307" s="11"/>
      <c r="F307" s="11"/>
      <c r="G307" s="12"/>
      <c r="H307" s="11" t="s">
        <v>18</v>
      </c>
      <c r="I307" s="12"/>
      <c r="J307" s="12"/>
      <c r="K307" s="14"/>
      <c r="L307" s="14"/>
      <c r="M307" s="9"/>
    </row>
    <row r="308">
      <c r="A308" s="16" t="s">
        <v>18</v>
      </c>
      <c r="B308" s="16"/>
      <c r="C308" s="9"/>
      <c r="D308" s="10"/>
      <c r="E308" s="11"/>
      <c r="F308" s="11"/>
      <c r="G308" s="12"/>
      <c r="H308" s="11" t="s">
        <v>18</v>
      </c>
      <c r="I308" s="12"/>
      <c r="J308" s="12"/>
      <c r="K308" s="14"/>
      <c r="L308" s="14"/>
      <c r="M308" s="9"/>
    </row>
    <row r="309">
      <c r="A309" s="16" t="s">
        <v>18</v>
      </c>
      <c r="B309" s="16"/>
      <c r="C309" s="9"/>
      <c r="D309" s="10"/>
      <c r="E309" s="11"/>
      <c r="F309" s="11"/>
      <c r="G309" s="12"/>
      <c r="H309" s="11" t="s">
        <v>18</v>
      </c>
      <c r="I309" s="12"/>
      <c r="J309" s="12"/>
      <c r="K309" s="14"/>
      <c r="L309" s="14"/>
      <c r="M309" s="9"/>
    </row>
    <row r="310">
      <c r="A310" s="16" t="s">
        <v>18</v>
      </c>
      <c r="B310" s="16"/>
      <c r="C310" s="9"/>
      <c r="D310" s="10"/>
      <c r="E310" s="11"/>
      <c r="F310" s="11"/>
      <c r="G310" s="12"/>
      <c r="H310" s="11" t="s">
        <v>18</v>
      </c>
      <c r="I310" s="12"/>
      <c r="J310" s="12"/>
      <c r="K310" s="14"/>
      <c r="L310" s="14"/>
      <c r="M310" s="9"/>
    </row>
    <row r="311">
      <c r="A311" s="16" t="s">
        <v>18</v>
      </c>
      <c r="B311" s="16"/>
      <c r="C311" s="9"/>
      <c r="D311" s="10"/>
      <c r="E311" s="11"/>
      <c r="F311" s="11"/>
      <c r="G311" s="12"/>
      <c r="H311" s="11" t="s">
        <v>18</v>
      </c>
      <c r="I311" s="12"/>
      <c r="J311" s="12"/>
      <c r="K311" s="14"/>
      <c r="L311" s="14"/>
      <c r="M311" s="9"/>
    </row>
    <row r="312">
      <c r="A312" s="16" t="s">
        <v>18</v>
      </c>
      <c r="B312" s="16"/>
      <c r="C312" s="9"/>
      <c r="D312" s="10"/>
      <c r="E312" s="11"/>
      <c r="F312" s="11"/>
      <c r="G312" s="12"/>
      <c r="H312" s="11" t="s">
        <v>18</v>
      </c>
      <c r="I312" s="12"/>
      <c r="J312" s="12"/>
      <c r="K312" s="14"/>
      <c r="L312" s="14"/>
      <c r="M312" s="9"/>
    </row>
    <row r="313">
      <c r="A313" s="16" t="s">
        <v>18</v>
      </c>
      <c r="B313" s="16"/>
      <c r="C313" s="9"/>
      <c r="D313" s="10"/>
      <c r="E313" s="11"/>
      <c r="F313" s="11"/>
      <c r="G313" s="12"/>
      <c r="H313" s="11" t="s">
        <v>18</v>
      </c>
      <c r="I313" s="12"/>
      <c r="J313" s="12"/>
      <c r="K313" s="14"/>
      <c r="L313" s="14"/>
      <c r="M313" s="9"/>
    </row>
    <row r="314">
      <c r="A314" s="16" t="s">
        <v>18</v>
      </c>
      <c r="B314" s="16"/>
      <c r="C314" s="9"/>
      <c r="D314" s="10"/>
      <c r="E314" s="11"/>
      <c r="F314" s="11"/>
      <c r="G314" s="12"/>
      <c r="H314" s="11" t="s">
        <v>18</v>
      </c>
      <c r="I314" s="12"/>
      <c r="J314" s="12"/>
      <c r="K314" s="14"/>
      <c r="L314" s="14"/>
      <c r="M314" s="9"/>
    </row>
    <row r="315">
      <c r="A315" s="16" t="s">
        <v>18</v>
      </c>
      <c r="B315" s="16"/>
      <c r="C315" s="9"/>
      <c r="D315" s="10"/>
      <c r="E315" s="11"/>
      <c r="F315" s="11"/>
      <c r="G315" s="12"/>
      <c r="H315" s="11" t="s">
        <v>18</v>
      </c>
      <c r="I315" s="12"/>
      <c r="J315" s="12"/>
      <c r="K315" s="14"/>
      <c r="L315" s="14"/>
      <c r="M315" s="9"/>
    </row>
    <row r="316">
      <c r="A316" s="16" t="s">
        <v>18</v>
      </c>
      <c r="B316" s="16"/>
      <c r="C316" s="9"/>
      <c r="D316" s="10"/>
      <c r="E316" s="11"/>
      <c r="F316" s="11"/>
      <c r="G316" s="12"/>
      <c r="H316" s="11" t="s">
        <v>18</v>
      </c>
      <c r="I316" s="12"/>
      <c r="J316" s="12"/>
      <c r="K316" s="14"/>
      <c r="L316" s="14"/>
      <c r="M316" s="9"/>
    </row>
    <row r="317">
      <c r="A317" s="16" t="s">
        <v>18</v>
      </c>
      <c r="B317" s="16"/>
      <c r="C317" s="9"/>
      <c r="D317" s="10"/>
      <c r="E317" s="11"/>
      <c r="F317" s="11"/>
      <c r="G317" s="12"/>
      <c r="H317" s="11" t="s">
        <v>18</v>
      </c>
      <c r="I317" s="12"/>
      <c r="J317" s="12"/>
      <c r="K317" s="14"/>
      <c r="L317" s="14"/>
      <c r="M317" s="9"/>
    </row>
    <row r="318">
      <c r="A318" s="16" t="s">
        <v>18</v>
      </c>
      <c r="B318" s="16"/>
      <c r="C318" s="9"/>
      <c r="D318" s="10"/>
      <c r="E318" s="11"/>
      <c r="F318" s="11"/>
      <c r="G318" s="12"/>
      <c r="H318" s="11" t="s">
        <v>18</v>
      </c>
      <c r="I318" s="12"/>
      <c r="J318" s="12"/>
      <c r="K318" s="14"/>
      <c r="L318" s="14"/>
      <c r="M318" s="9"/>
    </row>
    <row r="319">
      <c r="A319" s="16" t="s">
        <v>18</v>
      </c>
      <c r="B319" s="16"/>
      <c r="C319" s="9"/>
      <c r="D319" s="10"/>
      <c r="E319" s="11"/>
      <c r="F319" s="11"/>
      <c r="G319" s="12"/>
      <c r="H319" s="11" t="s">
        <v>18</v>
      </c>
      <c r="I319" s="12"/>
      <c r="J319" s="12"/>
      <c r="K319" s="14"/>
      <c r="L319" s="14"/>
      <c r="M319" s="9"/>
    </row>
    <row r="320">
      <c r="A320" s="16" t="s">
        <v>18</v>
      </c>
      <c r="B320" s="16"/>
      <c r="C320" s="9"/>
      <c r="D320" s="10"/>
      <c r="E320" s="11"/>
      <c r="F320" s="11"/>
      <c r="G320" s="12"/>
      <c r="H320" s="11" t="s">
        <v>18</v>
      </c>
      <c r="I320" s="12"/>
      <c r="J320" s="12"/>
      <c r="K320" s="14"/>
      <c r="L320" s="14"/>
      <c r="M320" s="9"/>
    </row>
    <row r="321">
      <c r="A321" s="16" t="s">
        <v>18</v>
      </c>
      <c r="B321" s="16"/>
      <c r="C321" s="9"/>
      <c r="D321" s="10"/>
      <c r="E321" s="11"/>
      <c r="F321" s="11"/>
      <c r="G321" s="12"/>
      <c r="H321" s="11" t="s">
        <v>18</v>
      </c>
      <c r="I321" s="12"/>
      <c r="J321" s="12"/>
      <c r="K321" s="14"/>
      <c r="L321" s="14"/>
      <c r="M321" s="9"/>
    </row>
    <row r="322">
      <c r="A322" s="16" t="s">
        <v>18</v>
      </c>
      <c r="B322" s="16"/>
      <c r="C322" s="9"/>
      <c r="D322" s="10"/>
      <c r="E322" s="11"/>
      <c r="F322" s="11"/>
      <c r="G322" s="12"/>
      <c r="H322" s="11" t="s">
        <v>18</v>
      </c>
      <c r="I322" s="12"/>
      <c r="J322" s="12"/>
      <c r="K322" s="14"/>
      <c r="L322" s="14"/>
      <c r="M322" s="9"/>
    </row>
    <row r="323">
      <c r="A323" s="16" t="s">
        <v>18</v>
      </c>
      <c r="B323" s="16"/>
      <c r="C323" s="9"/>
      <c r="D323" s="10"/>
      <c r="E323" s="11"/>
      <c r="F323" s="11"/>
      <c r="G323" s="12"/>
      <c r="H323" s="11" t="s">
        <v>18</v>
      </c>
      <c r="I323" s="12"/>
      <c r="J323" s="12"/>
      <c r="K323" s="14"/>
      <c r="L323" s="14"/>
      <c r="M323" s="9"/>
    </row>
    <row r="324">
      <c r="A324" s="16" t="s">
        <v>18</v>
      </c>
      <c r="B324" s="16"/>
      <c r="C324" s="9"/>
      <c r="D324" s="10"/>
      <c r="E324" s="11"/>
      <c r="F324" s="11"/>
      <c r="G324" s="12"/>
      <c r="H324" s="11" t="s">
        <v>18</v>
      </c>
      <c r="I324" s="12"/>
      <c r="J324" s="12"/>
      <c r="K324" s="14"/>
      <c r="L324" s="14"/>
      <c r="M324" s="9"/>
    </row>
    <row r="325">
      <c r="A325" s="16" t="s">
        <v>18</v>
      </c>
      <c r="B325" s="16"/>
      <c r="C325" s="9"/>
      <c r="D325" s="10"/>
      <c r="E325" s="11"/>
      <c r="F325" s="11"/>
      <c r="G325" s="12"/>
      <c r="H325" s="11" t="s">
        <v>18</v>
      </c>
      <c r="I325" s="12"/>
      <c r="J325" s="12"/>
      <c r="K325" s="14"/>
      <c r="L325" s="14"/>
      <c r="M325" s="9"/>
    </row>
    <row r="326">
      <c r="A326" s="16" t="s">
        <v>18</v>
      </c>
      <c r="B326" s="16"/>
      <c r="C326" s="9"/>
      <c r="D326" s="10"/>
      <c r="E326" s="11"/>
      <c r="F326" s="11"/>
      <c r="G326" s="12"/>
      <c r="H326" s="11" t="s">
        <v>18</v>
      </c>
      <c r="I326" s="12"/>
      <c r="J326" s="12"/>
      <c r="K326" s="14"/>
      <c r="L326" s="14"/>
      <c r="M326" s="9"/>
    </row>
    <row r="327">
      <c r="A327" s="16" t="s">
        <v>18</v>
      </c>
      <c r="B327" s="16"/>
      <c r="C327" s="9"/>
      <c r="D327" s="10"/>
      <c r="E327" s="11"/>
      <c r="F327" s="11"/>
      <c r="G327" s="12"/>
      <c r="H327" s="11" t="s">
        <v>18</v>
      </c>
      <c r="I327" s="12"/>
      <c r="J327" s="12"/>
      <c r="K327" s="14"/>
      <c r="L327" s="14"/>
      <c r="M327" s="9"/>
    </row>
    <row r="328">
      <c r="A328" s="16" t="s">
        <v>18</v>
      </c>
      <c r="B328" s="16"/>
      <c r="C328" s="9"/>
      <c r="D328" s="10"/>
      <c r="E328" s="11"/>
      <c r="F328" s="11"/>
      <c r="G328" s="12"/>
      <c r="H328" s="11" t="s">
        <v>18</v>
      </c>
      <c r="I328" s="12"/>
      <c r="J328" s="12"/>
      <c r="K328" s="14"/>
      <c r="L328" s="14"/>
      <c r="M328" s="9"/>
    </row>
    <row r="329">
      <c r="A329" s="16" t="s">
        <v>18</v>
      </c>
      <c r="B329" s="16"/>
      <c r="C329" s="9"/>
      <c r="D329" s="10"/>
      <c r="E329" s="11"/>
      <c r="F329" s="11"/>
      <c r="G329" s="12"/>
      <c r="H329" s="11" t="s">
        <v>18</v>
      </c>
      <c r="I329" s="12"/>
      <c r="J329" s="12"/>
      <c r="K329" s="14"/>
      <c r="L329" s="14"/>
      <c r="M329" s="9"/>
    </row>
    <row r="330">
      <c r="A330" s="16" t="s">
        <v>18</v>
      </c>
      <c r="B330" s="16"/>
      <c r="C330" s="9"/>
      <c r="D330" s="10"/>
      <c r="E330" s="11"/>
      <c r="F330" s="11"/>
      <c r="G330" s="12"/>
      <c r="H330" s="11" t="s">
        <v>18</v>
      </c>
      <c r="I330" s="12"/>
      <c r="J330" s="12"/>
      <c r="K330" s="14"/>
      <c r="L330" s="14"/>
      <c r="M330" s="9"/>
    </row>
    <row r="331">
      <c r="A331" s="16" t="s">
        <v>18</v>
      </c>
      <c r="B331" s="16"/>
      <c r="C331" s="9"/>
      <c r="D331" s="10"/>
      <c r="E331" s="11"/>
      <c r="F331" s="11"/>
      <c r="G331" s="12"/>
      <c r="H331" s="11" t="s">
        <v>18</v>
      </c>
      <c r="I331" s="12"/>
      <c r="J331" s="12"/>
      <c r="K331" s="14"/>
      <c r="L331" s="14"/>
      <c r="M331" s="9"/>
    </row>
    <row r="332">
      <c r="A332" s="16" t="s">
        <v>18</v>
      </c>
      <c r="B332" s="16"/>
      <c r="C332" s="9"/>
      <c r="D332" s="10"/>
      <c r="E332" s="11"/>
      <c r="F332" s="11"/>
      <c r="G332" s="12"/>
      <c r="H332" s="11" t="s">
        <v>18</v>
      </c>
      <c r="I332" s="12"/>
      <c r="J332" s="12"/>
      <c r="K332" s="14"/>
      <c r="L332" s="14"/>
      <c r="M332" s="9"/>
    </row>
    <row r="333">
      <c r="A333" s="16" t="s">
        <v>18</v>
      </c>
      <c r="B333" s="16"/>
      <c r="C333" s="9"/>
      <c r="D333" s="10"/>
      <c r="E333" s="11"/>
      <c r="F333" s="11"/>
      <c r="G333" s="12"/>
      <c r="H333" s="11" t="s">
        <v>18</v>
      </c>
      <c r="I333" s="12"/>
      <c r="J333" s="12"/>
      <c r="K333" s="14"/>
      <c r="L333" s="14"/>
      <c r="M333" s="9"/>
    </row>
    <row r="334">
      <c r="A334" s="16" t="s">
        <v>18</v>
      </c>
      <c r="B334" s="16"/>
      <c r="C334" s="9"/>
      <c r="D334" s="10"/>
      <c r="E334" s="11"/>
      <c r="F334" s="11"/>
      <c r="G334" s="12"/>
      <c r="H334" s="11" t="s">
        <v>18</v>
      </c>
      <c r="I334" s="12"/>
      <c r="J334" s="12"/>
      <c r="K334" s="14"/>
      <c r="L334" s="14"/>
      <c r="M334" s="9"/>
    </row>
    <row r="335">
      <c r="A335" s="16" t="s">
        <v>18</v>
      </c>
      <c r="B335" s="16"/>
      <c r="C335" s="9"/>
      <c r="D335" s="10"/>
      <c r="E335" s="11"/>
      <c r="F335" s="11"/>
      <c r="G335" s="12"/>
      <c r="H335" s="11" t="s">
        <v>18</v>
      </c>
      <c r="I335" s="12"/>
      <c r="J335" s="12"/>
      <c r="K335" s="14"/>
      <c r="L335" s="14"/>
      <c r="M335" s="9"/>
    </row>
    <row r="336">
      <c r="A336" s="16" t="s">
        <v>18</v>
      </c>
      <c r="B336" s="16"/>
      <c r="C336" s="9"/>
      <c r="D336" s="10"/>
      <c r="E336" s="11"/>
      <c r="F336" s="11"/>
      <c r="G336" s="12"/>
      <c r="H336" s="11" t="s">
        <v>18</v>
      </c>
      <c r="I336" s="12"/>
      <c r="J336" s="12"/>
      <c r="K336" s="14"/>
      <c r="L336" s="14"/>
      <c r="M336" s="9"/>
    </row>
    <row r="337">
      <c r="A337" s="16" t="s">
        <v>18</v>
      </c>
      <c r="B337" s="16"/>
      <c r="C337" s="9"/>
      <c r="D337" s="10"/>
      <c r="E337" s="11"/>
      <c r="F337" s="11"/>
      <c r="G337" s="12"/>
      <c r="H337" s="11" t="s">
        <v>18</v>
      </c>
      <c r="I337" s="12"/>
      <c r="J337" s="12"/>
      <c r="K337" s="14"/>
      <c r="L337" s="14"/>
      <c r="M337" s="9"/>
    </row>
    <row r="338">
      <c r="A338" s="16" t="s">
        <v>18</v>
      </c>
      <c r="B338" s="16"/>
      <c r="C338" s="9"/>
      <c r="D338" s="10"/>
      <c r="E338" s="11"/>
      <c r="F338" s="11"/>
      <c r="G338" s="12"/>
      <c r="H338" s="11" t="s">
        <v>18</v>
      </c>
      <c r="I338" s="12"/>
      <c r="J338" s="12"/>
      <c r="K338" s="14"/>
      <c r="L338" s="14"/>
      <c r="M338" s="9"/>
    </row>
    <row r="339">
      <c r="A339" s="16" t="s">
        <v>18</v>
      </c>
      <c r="B339" s="16"/>
      <c r="C339" s="9"/>
      <c r="D339" s="10"/>
      <c r="E339" s="11"/>
      <c r="F339" s="11"/>
      <c r="G339" s="12"/>
      <c r="H339" s="11" t="s">
        <v>18</v>
      </c>
      <c r="I339" s="12"/>
      <c r="J339" s="12"/>
      <c r="K339" s="14"/>
      <c r="L339" s="14"/>
      <c r="M339" s="9"/>
    </row>
    <row r="340">
      <c r="A340" s="16" t="s">
        <v>18</v>
      </c>
      <c r="B340" s="16"/>
      <c r="C340" s="9"/>
      <c r="D340" s="10"/>
      <c r="E340" s="11"/>
      <c r="F340" s="11"/>
      <c r="G340" s="12"/>
      <c r="H340" s="11" t="s">
        <v>18</v>
      </c>
      <c r="I340" s="12"/>
      <c r="J340" s="12"/>
      <c r="K340" s="14"/>
      <c r="L340" s="14"/>
      <c r="M340" s="9"/>
    </row>
    <row r="341">
      <c r="A341" s="16" t="s">
        <v>18</v>
      </c>
      <c r="B341" s="16"/>
      <c r="C341" s="9"/>
      <c r="D341" s="10"/>
      <c r="E341" s="11"/>
      <c r="F341" s="11"/>
      <c r="G341" s="12"/>
      <c r="H341" s="11" t="s">
        <v>18</v>
      </c>
      <c r="I341" s="12"/>
      <c r="J341" s="12"/>
      <c r="K341" s="14"/>
      <c r="L341" s="14"/>
      <c r="M341" s="9"/>
    </row>
    <row r="342">
      <c r="A342" s="16" t="s">
        <v>18</v>
      </c>
      <c r="B342" s="16"/>
      <c r="C342" s="9"/>
      <c r="D342" s="10"/>
      <c r="E342" s="11"/>
      <c r="F342" s="11"/>
      <c r="G342" s="12"/>
      <c r="H342" s="11" t="s">
        <v>18</v>
      </c>
      <c r="I342" s="12"/>
      <c r="J342" s="12"/>
      <c r="K342" s="14"/>
      <c r="L342" s="14"/>
      <c r="M342" s="9"/>
    </row>
    <row r="343">
      <c r="A343" s="16" t="s">
        <v>18</v>
      </c>
      <c r="B343" s="16"/>
      <c r="C343" s="9"/>
      <c r="D343" s="10"/>
      <c r="E343" s="11"/>
      <c r="F343" s="11"/>
      <c r="G343" s="12"/>
      <c r="H343" s="11" t="s">
        <v>18</v>
      </c>
      <c r="I343" s="12"/>
      <c r="J343" s="12"/>
      <c r="K343" s="14"/>
      <c r="L343" s="14"/>
      <c r="M343" s="9"/>
    </row>
    <row r="344">
      <c r="A344" s="16" t="s">
        <v>18</v>
      </c>
      <c r="B344" s="16"/>
      <c r="C344" s="9"/>
      <c r="D344" s="10"/>
      <c r="E344" s="11"/>
      <c r="F344" s="11"/>
      <c r="G344" s="12"/>
      <c r="H344" s="11" t="s">
        <v>18</v>
      </c>
      <c r="I344" s="12"/>
      <c r="J344" s="12"/>
      <c r="K344" s="14"/>
      <c r="L344" s="14"/>
      <c r="M344" s="9"/>
    </row>
    <row r="345">
      <c r="A345" s="16" t="s">
        <v>18</v>
      </c>
      <c r="B345" s="16"/>
      <c r="C345" s="9"/>
      <c r="D345" s="10"/>
      <c r="E345" s="11"/>
      <c r="F345" s="11"/>
      <c r="G345" s="12"/>
      <c r="H345" s="11" t="s">
        <v>18</v>
      </c>
      <c r="I345" s="12"/>
      <c r="J345" s="12"/>
      <c r="K345" s="14"/>
      <c r="L345" s="14"/>
      <c r="M345" s="9"/>
    </row>
    <row r="346">
      <c r="A346" s="16" t="s">
        <v>18</v>
      </c>
      <c r="B346" s="16"/>
      <c r="C346" s="9"/>
      <c r="D346" s="10"/>
      <c r="E346" s="11"/>
      <c r="F346" s="11"/>
      <c r="G346" s="12"/>
      <c r="H346" s="11" t="s">
        <v>18</v>
      </c>
      <c r="I346" s="12"/>
      <c r="J346" s="12"/>
      <c r="K346" s="14"/>
      <c r="L346" s="14"/>
      <c r="M346" s="9"/>
    </row>
    <row r="347">
      <c r="A347" s="16" t="s">
        <v>18</v>
      </c>
      <c r="B347" s="16"/>
      <c r="C347" s="9"/>
      <c r="D347" s="10"/>
      <c r="E347" s="11"/>
      <c r="F347" s="11"/>
      <c r="G347" s="12"/>
      <c r="H347" s="11" t="s">
        <v>18</v>
      </c>
      <c r="I347" s="12"/>
      <c r="J347" s="12"/>
      <c r="K347" s="14"/>
      <c r="L347" s="14"/>
      <c r="M347" s="9"/>
    </row>
    <row r="348">
      <c r="A348" s="16" t="s">
        <v>18</v>
      </c>
      <c r="B348" s="16"/>
      <c r="C348" s="9"/>
      <c r="D348" s="10"/>
      <c r="E348" s="11"/>
      <c r="F348" s="11"/>
      <c r="G348" s="12"/>
      <c r="H348" s="11" t="s">
        <v>18</v>
      </c>
      <c r="I348" s="12"/>
      <c r="J348" s="12"/>
      <c r="K348" s="14"/>
      <c r="L348" s="14"/>
      <c r="M348" s="9"/>
    </row>
    <row r="349">
      <c r="A349" s="16" t="s">
        <v>18</v>
      </c>
      <c r="B349" s="16"/>
      <c r="C349" s="9"/>
      <c r="D349" s="10"/>
      <c r="E349" s="11"/>
      <c r="F349" s="11"/>
      <c r="G349" s="12"/>
      <c r="H349" s="11" t="s">
        <v>18</v>
      </c>
      <c r="I349" s="12"/>
      <c r="J349" s="12"/>
      <c r="K349" s="14"/>
      <c r="L349" s="14"/>
      <c r="M349" s="9"/>
    </row>
    <row r="350">
      <c r="A350" s="16" t="s">
        <v>18</v>
      </c>
      <c r="B350" s="16"/>
      <c r="C350" s="9"/>
      <c r="D350" s="10"/>
      <c r="E350" s="11"/>
      <c r="F350" s="11"/>
      <c r="G350" s="12"/>
      <c r="H350" s="11" t="s">
        <v>18</v>
      </c>
      <c r="I350" s="12"/>
      <c r="J350" s="12"/>
      <c r="K350" s="14"/>
      <c r="L350" s="14"/>
      <c r="M350" s="9"/>
    </row>
    <row r="351">
      <c r="A351" s="16" t="s">
        <v>18</v>
      </c>
      <c r="B351" s="16"/>
      <c r="C351" s="9"/>
      <c r="D351" s="10"/>
      <c r="E351" s="11"/>
      <c r="F351" s="11"/>
      <c r="G351" s="12"/>
      <c r="H351" s="11" t="s">
        <v>18</v>
      </c>
      <c r="I351" s="12"/>
      <c r="J351" s="12"/>
      <c r="K351" s="14"/>
      <c r="L351" s="14"/>
      <c r="M351" s="9"/>
    </row>
    <row r="352">
      <c r="A352" s="16" t="s">
        <v>18</v>
      </c>
      <c r="B352" s="16"/>
      <c r="C352" s="9"/>
      <c r="D352" s="10"/>
      <c r="E352" s="11"/>
      <c r="F352" s="11"/>
      <c r="G352" s="12"/>
      <c r="H352" s="11" t="s">
        <v>18</v>
      </c>
      <c r="I352" s="12"/>
      <c r="J352" s="12"/>
      <c r="K352" s="14"/>
      <c r="L352" s="14"/>
      <c r="M352" s="9"/>
    </row>
    <row r="353">
      <c r="A353" s="16" t="s">
        <v>18</v>
      </c>
      <c r="B353" s="16"/>
      <c r="C353" s="9"/>
      <c r="D353" s="10"/>
      <c r="E353" s="11"/>
      <c r="F353" s="11"/>
      <c r="G353" s="12"/>
      <c r="H353" s="11" t="s">
        <v>18</v>
      </c>
      <c r="I353" s="12"/>
      <c r="J353" s="12"/>
      <c r="K353" s="14"/>
      <c r="L353" s="14"/>
      <c r="M353" s="9"/>
    </row>
    <row r="354">
      <c r="A354" s="16" t="s">
        <v>18</v>
      </c>
      <c r="B354" s="16"/>
      <c r="C354" s="9"/>
      <c r="D354" s="10"/>
      <c r="E354" s="11"/>
      <c r="F354" s="11"/>
      <c r="G354" s="12"/>
      <c r="H354" s="11" t="s">
        <v>18</v>
      </c>
      <c r="I354" s="12"/>
      <c r="J354" s="12"/>
      <c r="K354" s="14"/>
      <c r="L354" s="14"/>
      <c r="M354" s="9"/>
    </row>
    <row r="355">
      <c r="A355" s="16" t="s">
        <v>18</v>
      </c>
      <c r="B355" s="16"/>
      <c r="C355" s="9"/>
      <c r="D355" s="10"/>
      <c r="E355" s="11"/>
      <c r="F355" s="11"/>
      <c r="G355" s="12"/>
      <c r="H355" s="11" t="s">
        <v>18</v>
      </c>
      <c r="I355" s="12"/>
      <c r="J355" s="12"/>
      <c r="K355" s="14"/>
      <c r="L355" s="14"/>
      <c r="M355" s="9"/>
    </row>
    <row r="356">
      <c r="A356" s="16" t="s">
        <v>18</v>
      </c>
      <c r="B356" s="16"/>
      <c r="C356" s="9"/>
      <c r="D356" s="10"/>
      <c r="E356" s="11"/>
      <c r="F356" s="11"/>
      <c r="G356" s="12"/>
      <c r="H356" s="11" t="s">
        <v>18</v>
      </c>
      <c r="I356" s="12"/>
      <c r="J356" s="12"/>
      <c r="K356" s="14"/>
      <c r="L356" s="14"/>
      <c r="M356" s="9"/>
    </row>
    <row r="357">
      <c r="A357" s="16" t="s">
        <v>18</v>
      </c>
      <c r="B357" s="16"/>
      <c r="C357" s="9"/>
      <c r="D357" s="10"/>
      <c r="E357" s="11"/>
      <c r="F357" s="11"/>
      <c r="G357" s="12"/>
      <c r="H357" s="11" t="s">
        <v>18</v>
      </c>
      <c r="I357" s="12"/>
      <c r="J357" s="12"/>
      <c r="K357" s="14"/>
      <c r="L357" s="14"/>
      <c r="M357" s="9"/>
    </row>
    <row r="358">
      <c r="A358" s="16" t="s">
        <v>18</v>
      </c>
      <c r="B358" s="16"/>
      <c r="C358" s="9"/>
      <c r="D358" s="10"/>
      <c r="E358" s="11"/>
      <c r="F358" s="11"/>
      <c r="G358" s="12"/>
      <c r="H358" s="11" t="s">
        <v>18</v>
      </c>
      <c r="I358" s="12"/>
      <c r="J358" s="12"/>
      <c r="K358" s="14"/>
      <c r="L358" s="14"/>
      <c r="M358" s="9"/>
    </row>
    <row r="359">
      <c r="A359" s="16" t="s">
        <v>18</v>
      </c>
      <c r="B359" s="16"/>
      <c r="C359" s="9"/>
      <c r="D359" s="10"/>
      <c r="E359" s="11"/>
      <c r="F359" s="11"/>
      <c r="G359" s="12"/>
      <c r="H359" s="11" t="s">
        <v>18</v>
      </c>
      <c r="I359" s="12"/>
      <c r="J359" s="12"/>
      <c r="K359" s="14"/>
      <c r="L359" s="14"/>
      <c r="M359" s="9"/>
    </row>
    <row r="360">
      <c r="A360" s="16" t="s">
        <v>18</v>
      </c>
      <c r="B360" s="16"/>
      <c r="C360" s="9"/>
      <c r="D360" s="10"/>
      <c r="E360" s="11"/>
      <c r="F360" s="11"/>
      <c r="G360" s="12"/>
      <c r="H360" s="11" t="s">
        <v>18</v>
      </c>
      <c r="I360" s="12"/>
      <c r="J360" s="12"/>
      <c r="K360" s="14"/>
      <c r="L360" s="14"/>
      <c r="M360" s="9"/>
    </row>
    <row r="361">
      <c r="A361" s="16" t="s">
        <v>18</v>
      </c>
      <c r="B361" s="16"/>
      <c r="C361" s="9"/>
      <c r="D361" s="10"/>
      <c r="E361" s="11"/>
      <c r="F361" s="11"/>
      <c r="G361" s="12"/>
      <c r="H361" s="11" t="s">
        <v>18</v>
      </c>
      <c r="I361" s="12"/>
      <c r="J361" s="12"/>
      <c r="K361" s="14"/>
      <c r="L361" s="14"/>
      <c r="M361" s="9"/>
    </row>
    <row r="362">
      <c r="A362" s="16" t="s">
        <v>18</v>
      </c>
      <c r="B362" s="16"/>
      <c r="C362" s="9"/>
      <c r="D362" s="10"/>
      <c r="E362" s="11"/>
      <c r="F362" s="11"/>
      <c r="G362" s="12"/>
      <c r="H362" s="11" t="s">
        <v>18</v>
      </c>
      <c r="I362" s="12"/>
      <c r="J362" s="12"/>
      <c r="K362" s="14"/>
      <c r="L362" s="14"/>
      <c r="M362" s="9"/>
    </row>
    <row r="363">
      <c r="A363" s="16" t="s">
        <v>18</v>
      </c>
      <c r="B363" s="16"/>
      <c r="C363" s="9"/>
      <c r="D363" s="10"/>
      <c r="E363" s="11"/>
      <c r="F363" s="11"/>
      <c r="G363" s="12"/>
      <c r="H363" s="11" t="s">
        <v>18</v>
      </c>
      <c r="I363" s="12"/>
      <c r="J363" s="12"/>
      <c r="K363" s="14"/>
      <c r="L363" s="14"/>
      <c r="M363" s="9"/>
    </row>
    <row r="364">
      <c r="A364" s="16" t="s">
        <v>18</v>
      </c>
      <c r="B364" s="16"/>
      <c r="C364" s="9"/>
      <c r="D364" s="10"/>
      <c r="E364" s="11"/>
      <c r="F364" s="11"/>
      <c r="G364" s="12"/>
      <c r="H364" s="11" t="s">
        <v>18</v>
      </c>
      <c r="I364" s="12"/>
      <c r="J364" s="12"/>
      <c r="K364" s="14"/>
      <c r="L364" s="14"/>
      <c r="M364" s="9"/>
    </row>
    <row r="365">
      <c r="A365" s="16" t="s">
        <v>18</v>
      </c>
      <c r="B365" s="16"/>
      <c r="C365" s="9"/>
      <c r="D365" s="10"/>
      <c r="E365" s="11"/>
      <c r="F365" s="11"/>
      <c r="G365" s="12"/>
      <c r="H365" s="11" t="s">
        <v>18</v>
      </c>
      <c r="I365" s="12"/>
      <c r="J365" s="12"/>
      <c r="K365" s="14"/>
      <c r="L365" s="14"/>
      <c r="M365" s="9"/>
    </row>
    <row r="366">
      <c r="A366" s="16" t="s">
        <v>18</v>
      </c>
      <c r="B366" s="16"/>
      <c r="C366" s="9"/>
      <c r="D366" s="10"/>
      <c r="E366" s="11"/>
      <c r="F366" s="11"/>
      <c r="G366" s="12"/>
      <c r="H366" s="11" t="s">
        <v>18</v>
      </c>
      <c r="I366" s="12"/>
      <c r="J366" s="12"/>
      <c r="K366" s="14"/>
      <c r="L366" s="14"/>
      <c r="M366" s="9"/>
    </row>
    <row r="367">
      <c r="A367" s="16" t="s">
        <v>18</v>
      </c>
      <c r="B367" s="16"/>
      <c r="C367" s="9"/>
      <c r="D367" s="10"/>
      <c r="E367" s="11"/>
      <c r="F367" s="11"/>
      <c r="G367" s="12"/>
      <c r="H367" s="11" t="s">
        <v>18</v>
      </c>
      <c r="I367" s="12"/>
      <c r="J367" s="12"/>
      <c r="K367" s="14"/>
      <c r="L367" s="14"/>
      <c r="M367" s="9"/>
    </row>
    <row r="368">
      <c r="A368" s="16" t="s">
        <v>18</v>
      </c>
      <c r="B368" s="16"/>
      <c r="C368" s="9"/>
      <c r="D368" s="10"/>
      <c r="E368" s="11"/>
      <c r="F368" s="11"/>
      <c r="G368" s="12"/>
      <c r="H368" s="11" t="s">
        <v>18</v>
      </c>
      <c r="I368" s="12"/>
      <c r="J368" s="12"/>
      <c r="K368" s="14"/>
      <c r="L368" s="14"/>
      <c r="M368" s="9"/>
    </row>
    <row r="369">
      <c r="A369" s="16" t="s">
        <v>18</v>
      </c>
      <c r="B369" s="16"/>
      <c r="C369" s="9"/>
      <c r="D369" s="10"/>
      <c r="E369" s="11"/>
      <c r="F369" s="11"/>
      <c r="G369" s="12"/>
      <c r="H369" s="11" t="s">
        <v>18</v>
      </c>
      <c r="I369" s="12"/>
      <c r="J369" s="12"/>
      <c r="K369" s="14"/>
      <c r="L369" s="14"/>
      <c r="M369" s="9"/>
    </row>
    <row r="370">
      <c r="A370" s="16" t="s">
        <v>18</v>
      </c>
      <c r="B370" s="16"/>
      <c r="C370" s="9"/>
      <c r="D370" s="10"/>
      <c r="E370" s="11"/>
      <c r="F370" s="11"/>
      <c r="G370" s="12"/>
      <c r="H370" s="11" t="s">
        <v>18</v>
      </c>
      <c r="I370" s="12"/>
      <c r="J370" s="12"/>
      <c r="K370" s="14"/>
      <c r="L370" s="14"/>
      <c r="M370" s="9"/>
    </row>
    <row r="371">
      <c r="A371" s="16" t="s">
        <v>18</v>
      </c>
      <c r="B371" s="16"/>
      <c r="C371" s="9"/>
      <c r="D371" s="10"/>
      <c r="E371" s="11"/>
      <c r="F371" s="11"/>
      <c r="G371" s="12"/>
      <c r="H371" s="11" t="s">
        <v>18</v>
      </c>
      <c r="I371" s="12"/>
      <c r="J371" s="12"/>
      <c r="K371" s="14"/>
      <c r="L371" s="14"/>
      <c r="M371" s="9"/>
    </row>
    <row r="372">
      <c r="A372" s="16" t="s">
        <v>18</v>
      </c>
      <c r="B372" s="16"/>
      <c r="C372" s="9"/>
      <c r="D372" s="10"/>
      <c r="E372" s="11"/>
      <c r="F372" s="11"/>
      <c r="G372" s="12"/>
      <c r="H372" s="11" t="s">
        <v>18</v>
      </c>
      <c r="I372" s="12"/>
      <c r="J372" s="12"/>
      <c r="K372" s="14"/>
      <c r="L372" s="14"/>
      <c r="M372" s="9"/>
    </row>
    <row r="373">
      <c r="A373" s="16" t="s">
        <v>18</v>
      </c>
      <c r="B373" s="16"/>
      <c r="C373" s="9"/>
      <c r="D373" s="10"/>
      <c r="E373" s="11"/>
      <c r="F373" s="11"/>
      <c r="G373" s="12"/>
      <c r="H373" s="11" t="s">
        <v>18</v>
      </c>
      <c r="I373" s="12"/>
      <c r="J373" s="12"/>
      <c r="K373" s="14"/>
      <c r="L373" s="14"/>
      <c r="M373" s="9"/>
    </row>
    <row r="374">
      <c r="A374" s="16" t="s">
        <v>18</v>
      </c>
      <c r="B374" s="16"/>
      <c r="C374" s="9"/>
      <c r="D374" s="10"/>
      <c r="E374" s="11"/>
      <c r="F374" s="11"/>
      <c r="G374" s="12"/>
      <c r="H374" s="11" t="s">
        <v>18</v>
      </c>
      <c r="I374" s="12"/>
      <c r="J374" s="12"/>
      <c r="K374" s="14"/>
      <c r="L374" s="14"/>
      <c r="M374" s="9"/>
    </row>
    <row r="375">
      <c r="A375" s="16" t="s">
        <v>18</v>
      </c>
      <c r="B375" s="16"/>
      <c r="C375" s="9"/>
      <c r="D375" s="10"/>
      <c r="E375" s="11"/>
      <c r="F375" s="11"/>
      <c r="G375" s="12"/>
      <c r="H375" s="11" t="s">
        <v>18</v>
      </c>
      <c r="I375" s="12"/>
      <c r="J375" s="12"/>
      <c r="K375" s="14"/>
      <c r="L375" s="14"/>
      <c r="M375" s="9"/>
    </row>
    <row r="376">
      <c r="A376" s="16" t="s">
        <v>18</v>
      </c>
      <c r="B376" s="16"/>
      <c r="C376" s="9"/>
      <c r="D376" s="10"/>
      <c r="E376" s="11"/>
      <c r="F376" s="11"/>
      <c r="G376" s="12"/>
      <c r="H376" s="11" t="s">
        <v>18</v>
      </c>
      <c r="I376" s="12"/>
      <c r="J376" s="12"/>
      <c r="K376" s="14"/>
      <c r="L376" s="14"/>
      <c r="M376" s="9"/>
    </row>
    <row r="377">
      <c r="A377" s="16" t="s">
        <v>18</v>
      </c>
      <c r="B377" s="16"/>
      <c r="C377" s="9"/>
      <c r="D377" s="10"/>
      <c r="E377" s="11"/>
      <c r="F377" s="11"/>
      <c r="G377" s="12"/>
      <c r="H377" s="11" t="s">
        <v>18</v>
      </c>
      <c r="I377" s="12"/>
      <c r="J377" s="12"/>
      <c r="K377" s="14"/>
      <c r="L377" s="14"/>
      <c r="M377" s="9"/>
    </row>
    <row r="378">
      <c r="A378" s="16" t="s">
        <v>18</v>
      </c>
      <c r="B378" s="16"/>
      <c r="C378" s="9"/>
      <c r="D378" s="10"/>
      <c r="E378" s="11"/>
      <c r="F378" s="11"/>
      <c r="G378" s="12"/>
      <c r="H378" s="11" t="s">
        <v>18</v>
      </c>
      <c r="I378" s="12"/>
      <c r="J378" s="12"/>
      <c r="K378" s="14"/>
      <c r="L378" s="14"/>
      <c r="M378" s="9"/>
    </row>
    <row r="379">
      <c r="A379" s="16" t="s">
        <v>18</v>
      </c>
      <c r="B379" s="16"/>
      <c r="C379" s="9"/>
      <c r="D379" s="10"/>
      <c r="E379" s="11"/>
      <c r="F379" s="11"/>
      <c r="G379" s="12"/>
      <c r="H379" s="11" t="s">
        <v>18</v>
      </c>
      <c r="I379" s="12"/>
      <c r="J379" s="12"/>
      <c r="K379" s="14"/>
      <c r="L379" s="14"/>
      <c r="M379" s="9"/>
    </row>
    <row r="380">
      <c r="A380" s="16" t="s">
        <v>18</v>
      </c>
      <c r="B380" s="16"/>
      <c r="C380" s="9"/>
      <c r="D380" s="10"/>
      <c r="E380" s="11"/>
      <c r="F380" s="11"/>
      <c r="G380" s="12"/>
      <c r="H380" s="11" t="s">
        <v>18</v>
      </c>
      <c r="I380" s="12"/>
      <c r="J380" s="12"/>
      <c r="K380" s="14"/>
      <c r="L380" s="14"/>
      <c r="M380" s="9"/>
    </row>
    <row r="381">
      <c r="A381" s="16" t="s">
        <v>18</v>
      </c>
      <c r="B381" s="16"/>
      <c r="C381" s="9"/>
      <c r="D381" s="10"/>
      <c r="E381" s="11"/>
      <c r="F381" s="11"/>
      <c r="G381" s="12"/>
      <c r="H381" s="11" t="s">
        <v>18</v>
      </c>
      <c r="I381" s="12"/>
      <c r="J381" s="12"/>
      <c r="K381" s="14"/>
      <c r="L381" s="14"/>
      <c r="M381" s="9"/>
    </row>
    <row r="382">
      <c r="A382" s="16" t="s">
        <v>18</v>
      </c>
      <c r="B382" s="16"/>
      <c r="C382" s="9"/>
      <c r="D382" s="10"/>
      <c r="E382" s="11"/>
      <c r="F382" s="11"/>
      <c r="G382" s="12"/>
      <c r="H382" s="11" t="s">
        <v>18</v>
      </c>
      <c r="I382" s="12"/>
      <c r="J382" s="12"/>
      <c r="K382" s="14"/>
      <c r="L382" s="14"/>
      <c r="M382" s="9"/>
    </row>
    <row r="383">
      <c r="A383" s="16" t="s">
        <v>18</v>
      </c>
      <c r="B383" s="16"/>
      <c r="C383" s="9"/>
      <c r="D383" s="10"/>
      <c r="E383" s="11"/>
      <c r="F383" s="11"/>
      <c r="G383" s="12"/>
      <c r="H383" s="11" t="s">
        <v>18</v>
      </c>
      <c r="I383" s="12"/>
      <c r="J383" s="12"/>
      <c r="K383" s="14"/>
      <c r="L383" s="14"/>
      <c r="M383" s="9"/>
    </row>
    <row r="384">
      <c r="A384" s="16" t="s">
        <v>18</v>
      </c>
      <c r="B384" s="16"/>
      <c r="C384" s="9"/>
      <c r="D384" s="10"/>
      <c r="E384" s="11"/>
      <c r="F384" s="11"/>
      <c r="G384" s="12"/>
      <c r="H384" s="11" t="s">
        <v>18</v>
      </c>
      <c r="I384" s="12"/>
      <c r="J384" s="12"/>
      <c r="K384" s="14"/>
      <c r="L384" s="14"/>
      <c r="M384" s="9"/>
    </row>
    <row r="385">
      <c r="A385" s="16" t="s">
        <v>18</v>
      </c>
      <c r="B385" s="16"/>
      <c r="C385" s="9"/>
      <c r="D385" s="10"/>
      <c r="E385" s="11"/>
      <c r="F385" s="11"/>
      <c r="G385" s="12"/>
      <c r="H385" s="11" t="s">
        <v>18</v>
      </c>
      <c r="I385" s="12"/>
      <c r="J385" s="12"/>
      <c r="K385" s="14"/>
      <c r="L385" s="14"/>
      <c r="M385" s="9"/>
    </row>
    <row r="386">
      <c r="A386" s="16" t="s">
        <v>18</v>
      </c>
      <c r="B386" s="16"/>
      <c r="C386" s="9"/>
      <c r="D386" s="10"/>
      <c r="E386" s="11"/>
      <c r="F386" s="11"/>
      <c r="G386" s="12"/>
      <c r="H386" s="11" t="s">
        <v>18</v>
      </c>
      <c r="I386" s="12"/>
      <c r="J386" s="12"/>
      <c r="K386" s="14"/>
      <c r="L386" s="14"/>
      <c r="M386" s="9"/>
    </row>
    <row r="387">
      <c r="A387" s="16" t="s">
        <v>18</v>
      </c>
      <c r="B387" s="16"/>
      <c r="C387" s="9"/>
      <c r="D387" s="10"/>
      <c r="E387" s="11"/>
      <c r="F387" s="11"/>
      <c r="G387" s="12"/>
      <c r="H387" s="11" t="s">
        <v>18</v>
      </c>
      <c r="I387" s="12"/>
      <c r="J387" s="12"/>
      <c r="K387" s="14"/>
      <c r="L387" s="14"/>
      <c r="M387" s="9"/>
    </row>
    <row r="388">
      <c r="A388" s="16" t="s">
        <v>18</v>
      </c>
      <c r="B388" s="16"/>
      <c r="C388" s="9"/>
      <c r="D388" s="10"/>
      <c r="E388" s="11"/>
      <c r="F388" s="11"/>
      <c r="G388" s="12"/>
      <c r="H388" s="11" t="s">
        <v>18</v>
      </c>
      <c r="I388" s="12"/>
      <c r="J388" s="12"/>
      <c r="K388" s="14"/>
      <c r="L388" s="14"/>
      <c r="M388" s="9"/>
    </row>
    <row r="389">
      <c r="A389" s="16" t="s">
        <v>18</v>
      </c>
      <c r="B389" s="16"/>
      <c r="C389" s="9"/>
      <c r="D389" s="10"/>
      <c r="E389" s="11"/>
      <c r="F389" s="11"/>
      <c r="G389" s="12"/>
      <c r="H389" s="11" t="s">
        <v>18</v>
      </c>
      <c r="I389" s="12"/>
      <c r="J389" s="12"/>
      <c r="K389" s="14"/>
      <c r="L389" s="14"/>
      <c r="M389" s="9"/>
    </row>
    <row r="390">
      <c r="A390" s="16" t="s">
        <v>18</v>
      </c>
      <c r="B390" s="16"/>
      <c r="C390" s="9"/>
      <c r="D390" s="10"/>
      <c r="E390" s="11"/>
      <c r="F390" s="11"/>
      <c r="G390" s="12"/>
      <c r="H390" s="11" t="s">
        <v>18</v>
      </c>
      <c r="I390" s="12"/>
      <c r="J390" s="12"/>
      <c r="K390" s="14"/>
      <c r="L390" s="14"/>
      <c r="M390" s="9"/>
    </row>
    <row r="391">
      <c r="A391" s="16" t="s">
        <v>18</v>
      </c>
      <c r="B391" s="16"/>
      <c r="C391" s="9"/>
      <c r="D391" s="10"/>
      <c r="E391" s="11"/>
      <c r="F391" s="11"/>
      <c r="G391" s="12"/>
      <c r="H391" s="11" t="s">
        <v>18</v>
      </c>
      <c r="I391" s="12"/>
      <c r="J391" s="12"/>
      <c r="K391" s="14"/>
      <c r="L391" s="14"/>
      <c r="M391" s="9"/>
    </row>
    <row r="392">
      <c r="A392" s="16" t="s">
        <v>18</v>
      </c>
      <c r="B392" s="16"/>
      <c r="C392" s="9"/>
      <c r="D392" s="10"/>
      <c r="E392" s="11"/>
      <c r="F392" s="11"/>
      <c r="G392" s="12"/>
      <c r="H392" s="11" t="s">
        <v>18</v>
      </c>
      <c r="I392" s="12"/>
      <c r="J392" s="12"/>
      <c r="K392" s="14"/>
      <c r="L392" s="14"/>
      <c r="M392" s="9"/>
    </row>
    <row r="393">
      <c r="A393" s="16" t="s">
        <v>18</v>
      </c>
      <c r="B393" s="16"/>
      <c r="C393" s="9"/>
      <c r="D393" s="10"/>
      <c r="E393" s="11"/>
      <c r="F393" s="11"/>
      <c r="G393" s="12"/>
      <c r="H393" s="11" t="s">
        <v>18</v>
      </c>
      <c r="I393" s="12"/>
      <c r="J393" s="12"/>
      <c r="K393" s="14"/>
      <c r="L393" s="14"/>
      <c r="M393" s="9"/>
    </row>
    <row r="394">
      <c r="A394" s="16" t="s">
        <v>18</v>
      </c>
      <c r="B394" s="16"/>
      <c r="C394" s="9"/>
      <c r="D394" s="10"/>
      <c r="E394" s="11"/>
      <c r="F394" s="11"/>
      <c r="G394" s="12"/>
      <c r="H394" s="11" t="s">
        <v>18</v>
      </c>
      <c r="I394" s="12"/>
      <c r="J394" s="12"/>
      <c r="K394" s="14"/>
      <c r="L394" s="14"/>
      <c r="M394" s="9"/>
    </row>
    <row r="395">
      <c r="A395" s="16" t="s">
        <v>18</v>
      </c>
      <c r="B395" s="16"/>
      <c r="C395" s="9"/>
      <c r="D395" s="10"/>
      <c r="E395" s="11"/>
      <c r="F395" s="11"/>
      <c r="G395" s="12"/>
      <c r="H395" s="11" t="s">
        <v>18</v>
      </c>
      <c r="I395" s="12"/>
      <c r="J395" s="12"/>
      <c r="K395" s="14"/>
      <c r="L395" s="14"/>
      <c r="M395" s="9"/>
    </row>
    <row r="396">
      <c r="A396" s="16" t="s">
        <v>18</v>
      </c>
      <c r="B396" s="16"/>
      <c r="C396" s="9"/>
      <c r="D396" s="10"/>
      <c r="E396" s="11"/>
      <c r="F396" s="11"/>
      <c r="G396" s="12"/>
      <c r="H396" s="11" t="s">
        <v>18</v>
      </c>
      <c r="I396" s="12"/>
      <c r="J396" s="12"/>
      <c r="K396" s="14"/>
      <c r="L396" s="14"/>
      <c r="M396" s="9"/>
    </row>
    <row r="397">
      <c r="A397" s="16" t="s">
        <v>18</v>
      </c>
      <c r="B397" s="16"/>
      <c r="C397" s="9"/>
      <c r="D397" s="10"/>
      <c r="E397" s="11"/>
      <c r="F397" s="11"/>
      <c r="G397" s="12"/>
      <c r="H397" s="11" t="s">
        <v>18</v>
      </c>
      <c r="I397" s="12"/>
      <c r="J397" s="12"/>
      <c r="K397" s="14"/>
      <c r="L397" s="14"/>
      <c r="M397" s="9"/>
    </row>
    <row r="398">
      <c r="A398" s="16" t="s">
        <v>18</v>
      </c>
      <c r="B398" s="16"/>
      <c r="C398" s="9"/>
      <c r="D398" s="10"/>
      <c r="E398" s="11"/>
      <c r="F398" s="11"/>
      <c r="G398" s="12"/>
      <c r="H398" s="11" t="s">
        <v>18</v>
      </c>
      <c r="I398" s="12"/>
      <c r="J398" s="12"/>
      <c r="K398" s="14"/>
      <c r="L398" s="14"/>
      <c r="M398" s="9"/>
    </row>
    <row r="399">
      <c r="A399" s="16" t="s">
        <v>18</v>
      </c>
      <c r="B399" s="16"/>
      <c r="C399" s="9"/>
      <c r="D399" s="10"/>
      <c r="E399" s="11"/>
      <c r="F399" s="11"/>
      <c r="G399" s="12"/>
      <c r="H399" s="11" t="s">
        <v>18</v>
      </c>
      <c r="I399" s="12"/>
      <c r="J399" s="12"/>
      <c r="K399" s="14"/>
      <c r="L399" s="14"/>
      <c r="M399" s="9"/>
    </row>
    <row r="400">
      <c r="A400" s="16" t="s">
        <v>18</v>
      </c>
      <c r="B400" s="16"/>
      <c r="C400" s="9"/>
      <c r="D400" s="10"/>
      <c r="E400" s="11"/>
      <c r="F400" s="11"/>
      <c r="G400" s="12"/>
      <c r="H400" s="11" t="s">
        <v>18</v>
      </c>
      <c r="I400" s="12"/>
      <c r="J400" s="12"/>
      <c r="K400" s="14"/>
      <c r="L400" s="14"/>
      <c r="M400" s="9"/>
    </row>
    <row r="401">
      <c r="A401" s="16" t="s">
        <v>18</v>
      </c>
      <c r="B401" s="16"/>
      <c r="C401" s="9"/>
      <c r="D401" s="10"/>
      <c r="E401" s="11"/>
      <c r="F401" s="11"/>
      <c r="G401" s="12"/>
      <c r="H401" s="11" t="s">
        <v>18</v>
      </c>
      <c r="I401" s="12"/>
      <c r="J401" s="12"/>
      <c r="K401" s="14"/>
      <c r="L401" s="14"/>
      <c r="M401" s="9"/>
    </row>
    <row r="402">
      <c r="A402" s="16" t="s">
        <v>18</v>
      </c>
      <c r="B402" s="16"/>
      <c r="C402" s="9"/>
      <c r="D402" s="10"/>
      <c r="E402" s="11"/>
      <c r="F402" s="11"/>
      <c r="G402" s="12"/>
      <c r="H402" s="11" t="s">
        <v>18</v>
      </c>
      <c r="I402" s="12"/>
      <c r="J402" s="12"/>
      <c r="K402" s="14"/>
      <c r="L402" s="14"/>
      <c r="M402" s="9"/>
    </row>
    <row r="403">
      <c r="A403" s="16" t="s">
        <v>18</v>
      </c>
      <c r="B403" s="16"/>
      <c r="C403" s="9"/>
      <c r="D403" s="10"/>
      <c r="E403" s="11"/>
      <c r="F403" s="11"/>
      <c r="G403" s="12"/>
      <c r="H403" s="11" t="s">
        <v>18</v>
      </c>
      <c r="I403" s="12"/>
      <c r="J403" s="12"/>
      <c r="K403" s="14"/>
      <c r="L403" s="14"/>
      <c r="M403" s="9"/>
    </row>
    <row r="404">
      <c r="A404" s="16" t="s">
        <v>18</v>
      </c>
      <c r="B404" s="16"/>
      <c r="C404" s="9"/>
      <c r="D404" s="10"/>
      <c r="E404" s="11"/>
      <c r="F404" s="11"/>
      <c r="G404" s="12"/>
      <c r="H404" s="11" t="s">
        <v>18</v>
      </c>
      <c r="I404" s="12"/>
      <c r="J404" s="12"/>
      <c r="K404" s="14"/>
      <c r="L404" s="14"/>
      <c r="M404" s="9"/>
    </row>
    <row r="405">
      <c r="A405" s="16" t="s">
        <v>18</v>
      </c>
      <c r="B405" s="16"/>
      <c r="C405" s="9"/>
      <c r="D405" s="10"/>
      <c r="E405" s="11"/>
      <c r="F405" s="11"/>
      <c r="G405" s="12"/>
      <c r="H405" s="11" t="s">
        <v>18</v>
      </c>
      <c r="I405" s="12"/>
      <c r="J405" s="12"/>
      <c r="K405" s="14"/>
      <c r="L405" s="14"/>
      <c r="M405" s="9"/>
    </row>
    <row r="406">
      <c r="A406" s="16" t="s">
        <v>18</v>
      </c>
      <c r="B406" s="16"/>
      <c r="C406" s="9"/>
      <c r="D406" s="10"/>
      <c r="E406" s="11"/>
      <c r="F406" s="11"/>
      <c r="G406" s="12"/>
      <c r="H406" s="11" t="s">
        <v>18</v>
      </c>
      <c r="I406" s="12"/>
      <c r="J406" s="12"/>
      <c r="K406" s="14"/>
      <c r="L406" s="14"/>
      <c r="M406" s="9"/>
    </row>
    <row r="407">
      <c r="A407" s="16" t="s">
        <v>18</v>
      </c>
      <c r="B407" s="16"/>
      <c r="C407" s="9"/>
      <c r="D407" s="10"/>
      <c r="E407" s="11"/>
      <c r="F407" s="11"/>
      <c r="G407" s="12"/>
      <c r="H407" s="11" t="s">
        <v>18</v>
      </c>
      <c r="I407" s="12"/>
      <c r="J407" s="12"/>
      <c r="K407" s="14"/>
      <c r="L407" s="14"/>
      <c r="M407" s="9"/>
    </row>
    <row r="408">
      <c r="A408" s="16" t="s">
        <v>18</v>
      </c>
      <c r="B408" s="16"/>
      <c r="C408" s="9"/>
      <c r="D408" s="10"/>
      <c r="E408" s="11"/>
      <c r="F408" s="11"/>
      <c r="G408" s="12"/>
      <c r="H408" s="11" t="s">
        <v>18</v>
      </c>
      <c r="I408" s="12"/>
      <c r="J408" s="12"/>
      <c r="K408" s="14"/>
      <c r="L408" s="14"/>
      <c r="M408" s="9"/>
    </row>
    <row r="409">
      <c r="A409" s="16" t="s">
        <v>18</v>
      </c>
      <c r="B409" s="16"/>
      <c r="C409" s="9"/>
      <c r="D409" s="10"/>
      <c r="E409" s="11"/>
      <c r="F409" s="11"/>
      <c r="G409" s="12"/>
      <c r="H409" s="11" t="s">
        <v>18</v>
      </c>
      <c r="I409" s="12"/>
      <c r="J409" s="12"/>
      <c r="K409" s="14"/>
      <c r="L409" s="14"/>
      <c r="M409" s="9"/>
    </row>
    <row r="410">
      <c r="A410" s="16" t="s">
        <v>18</v>
      </c>
      <c r="B410" s="16"/>
      <c r="C410" s="9"/>
      <c r="D410" s="10"/>
      <c r="E410" s="11"/>
      <c r="F410" s="11"/>
      <c r="G410" s="12"/>
      <c r="H410" s="11" t="s">
        <v>18</v>
      </c>
      <c r="I410" s="12"/>
      <c r="J410" s="12"/>
      <c r="K410" s="14"/>
      <c r="L410" s="14"/>
      <c r="M410" s="9"/>
    </row>
    <row r="411">
      <c r="A411" s="16" t="s">
        <v>18</v>
      </c>
      <c r="B411" s="16"/>
      <c r="C411" s="9"/>
      <c r="D411" s="10"/>
      <c r="E411" s="11"/>
      <c r="F411" s="11"/>
      <c r="G411" s="12"/>
      <c r="H411" s="11" t="s">
        <v>18</v>
      </c>
      <c r="I411" s="12"/>
      <c r="J411" s="12"/>
      <c r="K411" s="14"/>
      <c r="L411" s="14"/>
      <c r="M411" s="9"/>
    </row>
    <row r="412">
      <c r="A412" s="16" t="s">
        <v>18</v>
      </c>
      <c r="B412" s="16"/>
      <c r="C412" s="9"/>
      <c r="D412" s="10"/>
      <c r="E412" s="11"/>
      <c r="F412" s="11"/>
      <c r="G412" s="12"/>
      <c r="H412" s="11" t="s">
        <v>18</v>
      </c>
      <c r="I412" s="12"/>
      <c r="J412" s="12"/>
      <c r="K412" s="14"/>
      <c r="L412" s="14"/>
      <c r="M412" s="9"/>
    </row>
    <row r="413">
      <c r="A413" s="16" t="s">
        <v>18</v>
      </c>
      <c r="B413" s="16"/>
      <c r="C413" s="9"/>
      <c r="D413" s="10"/>
      <c r="E413" s="11"/>
      <c r="F413" s="11"/>
      <c r="G413" s="12"/>
      <c r="H413" s="11" t="s">
        <v>18</v>
      </c>
      <c r="I413" s="12"/>
      <c r="J413" s="12"/>
      <c r="K413" s="14"/>
      <c r="L413" s="14"/>
      <c r="M413" s="9"/>
    </row>
    <row r="414">
      <c r="A414" s="16" t="s">
        <v>18</v>
      </c>
      <c r="B414" s="16"/>
      <c r="C414" s="9"/>
      <c r="D414" s="10"/>
      <c r="E414" s="11"/>
      <c r="F414" s="11"/>
      <c r="G414" s="12"/>
      <c r="H414" s="11" t="s">
        <v>18</v>
      </c>
      <c r="I414" s="12"/>
      <c r="J414" s="12"/>
      <c r="K414" s="14"/>
      <c r="L414" s="14"/>
      <c r="M414" s="9"/>
    </row>
    <row r="415">
      <c r="A415" s="16" t="s">
        <v>18</v>
      </c>
      <c r="B415" s="16"/>
      <c r="C415" s="9"/>
      <c r="D415" s="10"/>
      <c r="E415" s="11"/>
      <c r="F415" s="11"/>
      <c r="G415" s="12"/>
      <c r="H415" s="11" t="s">
        <v>18</v>
      </c>
      <c r="I415" s="12"/>
      <c r="J415" s="12"/>
      <c r="K415" s="14"/>
      <c r="L415" s="14"/>
      <c r="M415" s="9"/>
    </row>
    <row r="416">
      <c r="A416" s="16" t="s">
        <v>18</v>
      </c>
      <c r="B416" s="16"/>
      <c r="C416" s="9"/>
      <c r="D416" s="10"/>
      <c r="E416" s="11"/>
      <c r="F416" s="11"/>
      <c r="G416" s="12"/>
      <c r="H416" s="11" t="s">
        <v>18</v>
      </c>
      <c r="I416" s="12"/>
      <c r="J416" s="12"/>
      <c r="K416" s="14"/>
      <c r="L416" s="14"/>
      <c r="M416" s="9"/>
    </row>
    <row r="417">
      <c r="A417" s="16" t="s">
        <v>18</v>
      </c>
      <c r="B417" s="16"/>
      <c r="C417" s="9"/>
      <c r="D417" s="10"/>
      <c r="E417" s="11"/>
      <c r="F417" s="11"/>
      <c r="G417" s="12"/>
      <c r="H417" s="11" t="s">
        <v>18</v>
      </c>
      <c r="I417" s="12"/>
      <c r="J417" s="12"/>
      <c r="K417" s="14"/>
      <c r="L417" s="14"/>
      <c r="M417" s="9"/>
    </row>
    <row r="418">
      <c r="A418" s="16" t="s">
        <v>18</v>
      </c>
      <c r="B418" s="16"/>
      <c r="C418" s="9"/>
      <c r="D418" s="10"/>
      <c r="E418" s="11"/>
      <c r="F418" s="11"/>
      <c r="G418" s="12"/>
      <c r="H418" s="11" t="s">
        <v>18</v>
      </c>
      <c r="I418" s="12"/>
      <c r="J418" s="12"/>
      <c r="K418" s="14"/>
      <c r="L418" s="14"/>
      <c r="M418" s="9"/>
    </row>
    <row r="419">
      <c r="A419" s="16" t="s">
        <v>18</v>
      </c>
      <c r="B419" s="16"/>
      <c r="C419" s="9"/>
      <c r="D419" s="10"/>
      <c r="E419" s="11"/>
      <c r="F419" s="11"/>
      <c r="G419" s="12"/>
      <c r="H419" s="11" t="s">
        <v>18</v>
      </c>
      <c r="I419" s="12"/>
      <c r="J419" s="12"/>
      <c r="K419" s="14"/>
      <c r="L419" s="14"/>
      <c r="M419" s="9"/>
    </row>
    <row r="420">
      <c r="A420" s="16" t="s">
        <v>18</v>
      </c>
      <c r="B420" s="16"/>
      <c r="C420" s="9"/>
      <c r="D420" s="10"/>
      <c r="E420" s="11"/>
      <c r="F420" s="11"/>
      <c r="G420" s="12"/>
      <c r="H420" s="11" t="s">
        <v>18</v>
      </c>
      <c r="I420" s="12"/>
      <c r="J420" s="12"/>
      <c r="K420" s="14"/>
      <c r="L420" s="14"/>
      <c r="M420" s="9"/>
    </row>
    <row r="421">
      <c r="A421" s="16" t="s">
        <v>18</v>
      </c>
      <c r="B421" s="16"/>
      <c r="C421" s="9"/>
      <c r="D421" s="10"/>
      <c r="E421" s="11"/>
      <c r="F421" s="11"/>
      <c r="G421" s="12"/>
      <c r="H421" s="11" t="s">
        <v>18</v>
      </c>
      <c r="I421" s="12"/>
      <c r="J421" s="12"/>
      <c r="K421" s="14"/>
      <c r="L421" s="14"/>
      <c r="M421" s="9"/>
    </row>
    <row r="422">
      <c r="A422" s="16" t="s">
        <v>18</v>
      </c>
      <c r="B422" s="16"/>
      <c r="C422" s="9"/>
      <c r="D422" s="10"/>
      <c r="E422" s="11"/>
      <c r="F422" s="11"/>
      <c r="G422" s="12"/>
      <c r="H422" s="11" t="s">
        <v>18</v>
      </c>
      <c r="I422" s="12"/>
      <c r="J422" s="12"/>
      <c r="K422" s="14"/>
      <c r="L422" s="14"/>
      <c r="M422" s="9"/>
    </row>
    <row r="423">
      <c r="A423" s="16" t="s">
        <v>18</v>
      </c>
      <c r="B423" s="16"/>
      <c r="C423" s="9"/>
      <c r="D423" s="10"/>
      <c r="E423" s="11"/>
      <c r="F423" s="11"/>
      <c r="G423" s="12"/>
      <c r="H423" s="11" t="s">
        <v>18</v>
      </c>
      <c r="I423" s="12"/>
      <c r="J423" s="12"/>
      <c r="K423" s="14"/>
      <c r="L423" s="14"/>
      <c r="M423" s="9"/>
    </row>
    <row r="424">
      <c r="A424" s="16" t="s">
        <v>18</v>
      </c>
      <c r="B424" s="16"/>
      <c r="C424" s="9"/>
      <c r="D424" s="10"/>
      <c r="E424" s="11"/>
      <c r="F424" s="11"/>
      <c r="G424" s="12"/>
      <c r="H424" s="11" t="s">
        <v>18</v>
      </c>
      <c r="I424" s="12"/>
      <c r="J424" s="12"/>
      <c r="K424" s="14"/>
      <c r="L424" s="14"/>
      <c r="M424" s="9"/>
    </row>
    <row r="425">
      <c r="A425" s="16" t="s">
        <v>18</v>
      </c>
      <c r="B425" s="16"/>
      <c r="C425" s="9"/>
      <c r="D425" s="10"/>
      <c r="E425" s="11"/>
      <c r="F425" s="11"/>
      <c r="G425" s="12"/>
      <c r="H425" s="11" t="s">
        <v>18</v>
      </c>
      <c r="I425" s="12"/>
      <c r="J425" s="12"/>
      <c r="K425" s="14"/>
      <c r="L425" s="14"/>
      <c r="M425" s="9"/>
    </row>
    <row r="426">
      <c r="A426" s="16" t="s">
        <v>18</v>
      </c>
      <c r="B426" s="16"/>
      <c r="C426" s="9"/>
      <c r="D426" s="10"/>
      <c r="E426" s="11"/>
      <c r="F426" s="11"/>
      <c r="G426" s="12"/>
      <c r="H426" s="11" t="s">
        <v>18</v>
      </c>
      <c r="I426" s="12"/>
      <c r="J426" s="12"/>
      <c r="K426" s="14"/>
      <c r="L426" s="14"/>
      <c r="M426" s="9"/>
    </row>
    <row r="427">
      <c r="A427" s="16" t="s">
        <v>18</v>
      </c>
      <c r="B427" s="16"/>
      <c r="C427" s="9"/>
      <c r="D427" s="10"/>
      <c r="E427" s="11"/>
      <c r="F427" s="11"/>
      <c r="G427" s="12"/>
      <c r="H427" s="11" t="s">
        <v>18</v>
      </c>
      <c r="I427" s="12"/>
      <c r="J427" s="12"/>
      <c r="K427" s="14"/>
      <c r="L427" s="14"/>
      <c r="M427" s="9"/>
    </row>
    <row r="428">
      <c r="A428" s="16" t="s">
        <v>18</v>
      </c>
      <c r="B428" s="16"/>
      <c r="C428" s="9"/>
      <c r="D428" s="10"/>
      <c r="E428" s="11"/>
      <c r="F428" s="11"/>
      <c r="G428" s="12"/>
      <c r="H428" s="11" t="s">
        <v>18</v>
      </c>
      <c r="I428" s="12"/>
      <c r="J428" s="12"/>
      <c r="K428" s="14"/>
      <c r="L428" s="14"/>
      <c r="M428" s="9"/>
    </row>
    <row r="429">
      <c r="A429" s="16" t="s">
        <v>18</v>
      </c>
      <c r="B429" s="16"/>
      <c r="C429" s="9"/>
      <c r="D429" s="10"/>
      <c r="E429" s="11"/>
      <c r="F429" s="11"/>
      <c r="G429" s="12"/>
      <c r="H429" s="11" t="s">
        <v>18</v>
      </c>
      <c r="I429" s="12"/>
      <c r="J429" s="12"/>
      <c r="K429" s="14"/>
      <c r="L429" s="14"/>
      <c r="M429" s="9"/>
    </row>
    <row r="430">
      <c r="A430" s="16" t="s">
        <v>18</v>
      </c>
      <c r="B430" s="16"/>
      <c r="C430" s="9"/>
      <c r="D430" s="10"/>
      <c r="E430" s="11"/>
      <c r="F430" s="11"/>
      <c r="G430" s="12"/>
      <c r="H430" s="11" t="s">
        <v>18</v>
      </c>
      <c r="I430" s="12"/>
      <c r="J430" s="12"/>
      <c r="K430" s="14"/>
      <c r="L430" s="14"/>
      <c r="M430" s="9"/>
    </row>
    <row r="431">
      <c r="A431" s="16" t="s">
        <v>18</v>
      </c>
      <c r="B431" s="16"/>
      <c r="C431" s="9"/>
      <c r="D431" s="10"/>
      <c r="E431" s="11"/>
      <c r="F431" s="11"/>
      <c r="G431" s="12"/>
      <c r="H431" s="11" t="s">
        <v>18</v>
      </c>
      <c r="I431" s="12"/>
      <c r="J431" s="12"/>
      <c r="K431" s="14"/>
      <c r="L431" s="14"/>
      <c r="M431" s="9"/>
    </row>
    <row r="432">
      <c r="A432" s="16" t="s">
        <v>18</v>
      </c>
      <c r="B432" s="16"/>
      <c r="C432" s="9"/>
      <c r="D432" s="10"/>
      <c r="E432" s="11"/>
      <c r="F432" s="11"/>
      <c r="G432" s="12"/>
      <c r="H432" s="11" t="s">
        <v>18</v>
      </c>
      <c r="I432" s="12"/>
      <c r="J432" s="12"/>
      <c r="K432" s="14"/>
      <c r="L432" s="14"/>
      <c r="M432" s="9"/>
    </row>
    <row r="433">
      <c r="A433" s="16" t="s">
        <v>18</v>
      </c>
      <c r="B433" s="16"/>
      <c r="C433" s="9"/>
      <c r="D433" s="10"/>
      <c r="E433" s="11"/>
      <c r="F433" s="11"/>
      <c r="G433" s="12"/>
      <c r="H433" s="11" t="s">
        <v>18</v>
      </c>
      <c r="I433" s="12"/>
      <c r="J433" s="12"/>
      <c r="K433" s="14"/>
      <c r="L433" s="14"/>
      <c r="M433" s="9"/>
    </row>
    <row r="434">
      <c r="A434" s="16" t="s">
        <v>18</v>
      </c>
      <c r="B434" s="16"/>
      <c r="C434" s="9"/>
      <c r="D434" s="10"/>
      <c r="E434" s="11"/>
      <c r="F434" s="11"/>
      <c r="G434" s="12"/>
      <c r="H434" s="11" t="s">
        <v>18</v>
      </c>
      <c r="I434" s="12"/>
      <c r="J434" s="12"/>
      <c r="K434" s="14"/>
      <c r="L434" s="14"/>
      <c r="M434" s="9"/>
    </row>
    <row r="435">
      <c r="A435" s="16" t="s">
        <v>18</v>
      </c>
      <c r="B435" s="16"/>
      <c r="C435" s="9"/>
      <c r="D435" s="10"/>
      <c r="E435" s="11"/>
      <c r="F435" s="11"/>
      <c r="G435" s="12"/>
      <c r="H435" s="11" t="s">
        <v>18</v>
      </c>
      <c r="I435" s="12"/>
      <c r="J435" s="12"/>
      <c r="K435" s="14"/>
      <c r="L435" s="14"/>
      <c r="M435" s="9"/>
    </row>
    <row r="436">
      <c r="A436" s="16" t="s">
        <v>18</v>
      </c>
      <c r="B436" s="16"/>
      <c r="C436" s="9"/>
      <c r="D436" s="10"/>
      <c r="E436" s="11"/>
      <c r="F436" s="11"/>
      <c r="G436" s="12"/>
      <c r="H436" s="11" t="s">
        <v>18</v>
      </c>
      <c r="I436" s="12"/>
      <c r="J436" s="12"/>
      <c r="K436" s="14"/>
      <c r="L436" s="14"/>
      <c r="M436" s="9"/>
    </row>
    <row r="437">
      <c r="A437" s="16" t="s">
        <v>18</v>
      </c>
      <c r="B437" s="16"/>
      <c r="C437" s="9"/>
      <c r="D437" s="10"/>
      <c r="E437" s="11"/>
      <c r="F437" s="11"/>
      <c r="G437" s="12"/>
      <c r="H437" s="11" t="s">
        <v>18</v>
      </c>
      <c r="I437" s="12"/>
      <c r="J437" s="12"/>
      <c r="K437" s="14"/>
      <c r="L437" s="14"/>
      <c r="M437" s="9"/>
    </row>
    <row r="438">
      <c r="A438" s="16" t="s">
        <v>18</v>
      </c>
      <c r="B438" s="16"/>
      <c r="C438" s="9"/>
      <c r="D438" s="10"/>
      <c r="E438" s="11"/>
      <c r="F438" s="11"/>
      <c r="G438" s="12"/>
      <c r="H438" s="11" t="s">
        <v>18</v>
      </c>
      <c r="I438" s="12"/>
      <c r="J438" s="12"/>
      <c r="K438" s="14"/>
      <c r="L438" s="14"/>
      <c r="M438" s="9"/>
    </row>
    <row r="439">
      <c r="A439" s="16" t="s">
        <v>18</v>
      </c>
      <c r="B439" s="16"/>
      <c r="C439" s="9"/>
      <c r="D439" s="10"/>
      <c r="E439" s="11"/>
      <c r="F439" s="11"/>
      <c r="G439" s="12"/>
      <c r="H439" s="11" t="s">
        <v>18</v>
      </c>
      <c r="I439" s="12"/>
      <c r="J439" s="12"/>
      <c r="K439" s="14"/>
      <c r="L439" s="14"/>
      <c r="M439" s="9"/>
    </row>
    <row r="440">
      <c r="A440" s="16" t="s">
        <v>18</v>
      </c>
      <c r="B440" s="16"/>
      <c r="C440" s="9"/>
      <c r="D440" s="10"/>
      <c r="E440" s="11"/>
      <c r="F440" s="11"/>
      <c r="G440" s="12"/>
      <c r="H440" s="11" t="s">
        <v>18</v>
      </c>
      <c r="I440" s="12"/>
      <c r="J440" s="12"/>
      <c r="K440" s="14"/>
      <c r="L440" s="14"/>
      <c r="M440" s="9"/>
    </row>
    <row r="441">
      <c r="A441" s="16" t="s">
        <v>18</v>
      </c>
      <c r="B441" s="16"/>
      <c r="C441" s="9"/>
      <c r="D441" s="10"/>
      <c r="E441" s="11"/>
      <c r="F441" s="11"/>
      <c r="G441" s="12"/>
      <c r="H441" s="11" t="s">
        <v>18</v>
      </c>
      <c r="I441" s="12"/>
      <c r="J441" s="12"/>
      <c r="K441" s="14"/>
      <c r="L441" s="14"/>
      <c r="M441" s="9"/>
    </row>
    <row r="442">
      <c r="A442" s="16" t="s">
        <v>18</v>
      </c>
      <c r="B442" s="16"/>
      <c r="C442" s="9"/>
      <c r="D442" s="10"/>
      <c r="E442" s="11"/>
      <c r="F442" s="11"/>
      <c r="G442" s="12"/>
      <c r="H442" s="11" t="s">
        <v>18</v>
      </c>
      <c r="I442" s="12"/>
      <c r="J442" s="12"/>
      <c r="K442" s="14"/>
      <c r="L442" s="14"/>
      <c r="M442" s="9"/>
    </row>
    <row r="443">
      <c r="A443" s="16" t="s">
        <v>18</v>
      </c>
      <c r="B443" s="16"/>
      <c r="C443" s="9"/>
      <c r="D443" s="10"/>
      <c r="E443" s="11"/>
      <c r="F443" s="11"/>
      <c r="G443" s="12"/>
      <c r="H443" s="11" t="s">
        <v>18</v>
      </c>
      <c r="I443" s="12"/>
      <c r="J443" s="12"/>
      <c r="K443" s="14"/>
      <c r="L443" s="14"/>
      <c r="M443" s="9"/>
    </row>
    <row r="444">
      <c r="A444" s="16" t="s">
        <v>18</v>
      </c>
      <c r="B444" s="16"/>
      <c r="C444" s="9"/>
      <c r="D444" s="10"/>
      <c r="E444" s="11"/>
      <c r="F444" s="11"/>
      <c r="G444" s="12"/>
      <c r="H444" s="11" t="s">
        <v>18</v>
      </c>
      <c r="I444" s="12"/>
      <c r="J444" s="12"/>
      <c r="K444" s="14"/>
      <c r="L444" s="14"/>
      <c r="M444" s="9"/>
    </row>
    <row r="445">
      <c r="A445" s="16" t="s">
        <v>18</v>
      </c>
      <c r="B445" s="16"/>
      <c r="C445" s="9"/>
      <c r="D445" s="10"/>
      <c r="E445" s="11"/>
      <c r="F445" s="11"/>
      <c r="G445" s="12"/>
      <c r="H445" s="11" t="s">
        <v>18</v>
      </c>
      <c r="I445" s="12"/>
      <c r="J445" s="12"/>
      <c r="K445" s="14"/>
      <c r="L445" s="14"/>
      <c r="M445" s="9"/>
    </row>
    <row r="446">
      <c r="A446" s="16" t="s">
        <v>18</v>
      </c>
      <c r="B446" s="16"/>
      <c r="C446" s="9"/>
      <c r="D446" s="10"/>
      <c r="E446" s="11"/>
      <c r="F446" s="11"/>
      <c r="G446" s="12"/>
      <c r="H446" s="11" t="s">
        <v>18</v>
      </c>
      <c r="I446" s="12"/>
      <c r="J446" s="12"/>
      <c r="K446" s="14"/>
      <c r="L446" s="14"/>
      <c r="M446" s="9"/>
    </row>
    <row r="447">
      <c r="A447" s="16" t="s">
        <v>18</v>
      </c>
      <c r="B447" s="16"/>
      <c r="C447" s="9"/>
      <c r="D447" s="10"/>
      <c r="E447" s="11"/>
      <c r="F447" s="11"/>
      <c r="G447" s="12"/>
      <c r="H447" s="11" t="s">
        <v>18</v>
      </c>
      <c r="I447" s="12"/>
      <c r="J447" s="12"/>
      <c r="K447" s="14"/>
      <c r="L447" s="14"/>
      <c r="M447" s="9"/>
    </row>
    <row r="448">
      <c r="A448" s="16" t="s">
        <v>18</v>
      </c>
      <c r="B448" s="16"/>
      <c r="C448" s="9"/>
      <c r="D448" s="10"/>
      <c r="E448" s="11"/>
      <c r="F448" s="11"/>
      <c r="G448" s="12"/>
      <c r="H448" s="11" t="s">
        <v>18</v>
      </c>
      <c r="I448" s="12"/>
      <c r="J448" s="12"/>
      <c r="K448" s="14"/>
      <c r="L448" s="14"/>
      <c r="M448" s="9"/>
    </row>
    <row r="449">
      <c r="A449" s="16" t="s">
        <v>18</v>
      </c>
      <c r="B449" s="16"/>
      <c r="C449" s="9"/>
      <c r="D449" s="10"/>
      <c r="E449" s="11"/>
      <c r="F449" s="11"/>
      <c r="G449" s="12"/>
      <c r="H449" s="11" t="s">
        <v>18</v>
      </c>
      <c r="I449" s="12"/>
      <c r="J449" s="12"/>
      <c r="K449" s="14"/>
      <c r="L449" s="14"/>
      <c r="M449" s="9"/>
    </row>
    <row r="450">
      <c r="A450" s="16" t="s">
        <v>18</v>
      </c>
      <c r="B450" s="16"/>
      <c r="C450" s="9"/>
      <c r="D450" s="10"/>
      <c r="E450" s="11"/>
      <c r="F450" s="11"/>
      <c r="G450" s="12"/>
      <c r="H450" s="11" t="s">
        <v>18</v>
      </c>
      <c r="I450" s="12"/>
      <c r="J450" s="12"/>
      <c r="K450" s="14"/>
      <c r="L450" s="14"/>
      <c r="M450" s="9"/>
    </row>
    <row r="451">
      <c r="A451" s="16" t="s">
        <v>18</v>
      </c>
      <c r="B451" s="16"/>
      <c r="C451" s="9"/>
      <c r="D451" s="10"/>
      <c r="E451" s="11"/>
      <c r="F451" s="11"/>
      <c r="G451" s="12"/>
      <c r="H451" s="11" t="s">
        <v>18</v>
      </c>
      <c r="I451" s="12"/>
      <c r="J451" s="12"/>
      <c r="K451" s="14"/>
      <c r="L451" s="14"/>
      <c r="M451" s="9"/>
    </row>
    <row r="452">
      <c r="A452" s="16" t="s">
        <v>18</v>
      </c>
      <c r="B452" s="16"/>
      <c r="C452" s="9"/>
      <c r="D452" s="10"/>
      <c r="E452" s="11"/>
      <c r="F452" s="11"/>
      <c r="G452" s="12"/>
      <c r="H452" s="11" t="s">
        <v>18</v>
      </c>
      <c r="I452" s="12"/>
      <c r="J452" s="12"/>
      <c r="K452" s="14"/>
      <c r="L452" s="14"/>
      <c r="M452" s="9"/>
    </row>
    <row r="453">
      <c r="A453" s="16" t="s">
        <v>18</v>
      </c>
      <c r="B453" s="16"/>
      <c r="C453" s="9"/>
      <c r="D453" s="10"/>
      <c r="E453" s="11"/>
      <c r="F453" s="11"/>
      <c r="G453" s="12"/>
      <c r="H453" s="11" t="s">
        <v>18</v>
      </c>
      <c r="I453" s="12"/>
      <c r="J453" s="12"/>
      <c r="K453" s="14"/>
      <c r="L453" s="14"/>
      <c r="M453" s="9"/>
    </row>
    <row r="454">
      <c r="A454" s="16" t="s">
        <v>18</v>
      </c>
      <c r="B454" s="16"/>
      <c r="C454" s="9"/>
      <c r="D454" s="10"/>
      <c r="E454" s="11"/>
      <c r="F454" s="11"/>
      <c r="G454" s="12"/>
      <c r="H454" s="11" t="s">
        <v>18</v>
      </c>
      <c r="I454" s="12"/>
      <c r="J454" s="12"/>
      <c r="K454" s="14"/>
      <c r="L454" s="14"/>
      <c r="M454" s="9"/>
    </row>
    <row r="455">
      <c r="A455" s="16" t="s">
        <v>18</v>
      </c>
      <c r="B455" s="16"/>
      <c r="C455" s="9"/>
      <c r="D455" s="10"/>
      <c r="E455" s="11"/>
      <c r="F455" s="11"/>
      <c r="G455" s="12"/>
      <c r="H455" s="11" t="s">
        <v>18</v>
      </c>
      <c r="I455" s="12"/>
      <c r="J455" s="12"/>
      <c r="K455" s="14"/>
      <c r="L455" s="14"/>
      <c r="M455" s="9"/>
    </row>
    <row r="456">
      <c r="A456" s="16" t="s">
        <v>18</v>
      </c>
      <c r="B456" s="16"/>
      <c r="C456" s="9"/>
      <c r="D456" s="10"/>
      <c r="E456" s="11"/>
      <c r="F456" s="11"/>
      <c r="G456" s="12"/>
      <c r="H456" s="11" t="s">
        <v>18</v>
      </c>
      <c r="I456" s="12"/>
      <c r="J456" s="12"/>
      <c r="K456" s="14"/>
      <c r="L456" s="14"/>
      <c r="M456" s="9"/>
    </row>
    <row r="457">
      <c r="A457" s="16" t="s">
        <v>18</v>
      </c>
      <c r="B457" s="16"/>
      <c r="C457" s="9"/>
      <c r="D457" s="10"/>
      <c r="E457" s="11"/>
      <c r="F457" s="11"/>
      <c r="G457" s="12"/>
      <c r="H457" s="11" t="s">
        <v>18</v>
      </c>
      <c r="I457" s="12"/>
      <c r="J457" s="12"/>
      <c r="K457" s="14"/>
      <c r="L457" s="14"/>
      <c r="M457" s="9"/>
    </row>
    <row r="458">
      <c r="A458" s="16" t="s">
        <v>18</v>
      </c>
      <c r="B458" s="16"/>
      <c r="C458" s="9"/>
      <c r="D458" s="10"/>
      <c r="E458" s="11"/>
      <c r="F458" s="11"/>
      <c r="G458" s="12"/>
      <c r="H458" s="11" t="s">
        <v>18</v>
      </c>
      <c r="I458" s="12"/>
      <c r="J458" s="12"/>
      <c r="K458" s="14"/>
      <c r="L458" s="14"/>
      <c r="M458" s="9"/>
    </row>
    <row r="459">
      <c r="A459" s="16" t="s">
        <v>18</v>
      </c>
      <c r="B459" s="16"/>
      <c r="C459" s="9"/>
      <c r="D459" s="10"/>
      <c r="E459" s="11"/>
      <c r="F459" s="11"/>
      <c r="G459" s="12"/>
      <c r="H459" s="11" t="s">
        <v>18</v>
      </c>
      <c r="I459" s="12"/>
      <c r="J459" s="12"/>
      <c r="K459" s="14"/>
      <c r="L459" s="14"/>
      <c r="M459" s="9"/>
    </row>
    <row r="460">
      <c r="A460" s="16" t="s">
        <v>18</v>
      </c>
      <c r="B460" s="16"/>
      <c r="C460" s="9"/>
      <c r="D460" s="10"/>
      <c r="E460" s="11"/>
      <c r="F460" s="11"/>
      <c r="G460" s="12"/>
      <c r="H460" s="11" t="s">
        <v>18</v>
      </c>
      <c r="I460" s="12"/>
      <c r="J460" s="12"/>
      <c r="K460" s="14"/>
      <c r="L460" s="14"/>
      <c r="M460" s="9"/>
    </row>
    <row r="461">
      <c r="A461" s="16" t="s">
        <v>18</v>
      </c>
      <c r="B461" s="16"/>
      <c r="C461" s="9"/>
      <c r="D461" s="10"/>
      <c r="E461" s="11"/>
      <c r="F461" s="11"/>
      <c r="G461" s="12"/>
      <c r="H461" s="11" t="s">
        <v>18</v>
      </c>
      <c r="I461" s="12"/>
      <c r="J461" s="12"/>
      <c r="K461" s="14"/>
      <c r="L461" s="14"/>
      <c r="M461" s="9"/>
    </row>
    <row r="462">
      <c r="A462" s="16" t="s">
        <v>18</v>
      </c>
      <c r="B462" s="16"/>
      <c r="C462" s="9"/>
      <c r="D462" s="10"/>
      <c r="E462" s="11"/>
      <c r="F462" s="11"/>
      <c r="G462" s="12"/>
      <c r="H462" s="11" t="s">
        <v>18</v>
      </c>
      <c r="I462" s="12"/>
      <c r="J462" s="12"/>
      <c r="K462" s="14"/>
      <c r="L462" s="14"/>
      <c r="M462" s="9"/>
    </row>
    <row r="463">
      <c r="A463" s="16" t="s">
        <v>18</v>
      </c>
      <c r="B463" s="16"/>
      <c r="C463" s="9"/>
      <c r="D463" s="10"/>
      <c r="E463" s="11"/>
      <c r="F463" s="11"/>
      <c r="G463" s="12"/>
      <c r="H463" s="11" t="s">
        <v>18</v>
      </c>
      <c r="I463" s="12"/>
      <c r="J463" s="12"/>
      <c r="K463" s="14"/>
      <c r="L463" s="14"/>
      <c r="M463" s="9"/>
    </row>
    <row r="464">
      <c r="A464" s="16" t="s">
        <v>18</v>
      </c>
      <c r="B464" s="16"/>
      <c r="C464" s="9"/>
      <c r="D464" s="10"/>
      <c r="E464" s="11"/>
      <c r="F464" s="11"/>
      <c r="G464" s="12"/>
      <c r="H464" s="11" t="s">
        <v>18</v>
      </c>
      <c r="I464" s="12"/>
      <c r="J464" s="12"/>
      <c r="K464" s="14"/>
      <c r="L464" s="14"/>
      <c r="M464" s="9"/>
    </row>
    <row r="465">
      <c r="A465" s="16" t="s">
        <v>18</v>
      </c>
      <c r="B465" s="16"/>
      <c r="C465" s="9"/>
      <c r="D465" s="10"/>
      <c r="E465" s="11"/>
      <c r="F465" s="11"/>
      <c r="G465" s="12"/>
      <c r="H465" s="11" t="s">
        <v>18</v>
      </c>
      <c r="I465" s="12"/>
      <c r="J465" s="12"/>
      <c r="K465" s="14"/>
      <c r="L465" s="14"/>
      <c r="M465" s="9"/>
    </row>
    <row r="466">
      <c r="A466" s="16" t="s">
        <v>18</v>
      </c>
      <c r="B466" s="16"/>
      <c r="C466" s="9"/>
      <c r="D466" s="10"/>
      <c r="E466" s="11"/>
      <c r="F466" s="11"/>
      <c r="G466" s="12"/>
      <c r="H466" s="11" t="s">
        <v>18</v>
      </c>
      <c r="I466" s="12"/>
      <c r="J466" s="12"/>
      <c r="K466" s="14"/>
      <c r="L466" s="14"/>
      <c r="M466" s="9"/>
    </row>
    <row r="467">
      <c r="A467" s="16" t="s">
        <v>18</v>
      </c>
      <c r="B467" s="16"/>
      <c r="C467" s="9"/>
      <c r="D467" s="10"/>
      <c r="E467" s="11"/>
      <c r="F467" s="11"/>
      <c r="G467" s="12"/>
      <c r="H467" s="11" t="s">
        <v>18</v>
      </c>
      <c r="I467" s="12"/>
      <c r="J467" s="12"/>
      <c r="K467" s="14"/>
      <c r="L467" s="14"/>
      <c r="M467" s="9"/>
    </row>
    <row r="468">
      <c r="A468" s="16" t="s">
        <v>18</v>
      </c>
      <c r="B468" s="16"/>
      <c r="C468" s="9"/>
      <c r="D468" s="10"/>
      <c r="E468" s="11"/>
      <c r="F468" s="11"/>
      <c r="G468" s="12"/>
      <c r="H468" s="11" t="s">
        <v>18</v>
      </c>
      <c r="I468" s="12"/>
      <c r="J468" s="12"/>
      <c r="K468" s="14"/>
      <c r="L468" s="14"/>
      <c r="M468" s="9"/>
    </row>
    <row r="469">
      <c r="A469" s="16" t="s">
        <v>18</v>
      </c>
      <c r="B469" s="16"/>
      <c r="C469" s="9"/>
      <c r="D469" s="10"/>
      <c r="E469" s="11"/>
      <c r="F469" s="11"/>
      <c r="G469" s="12"/>
      <c r="H469" s="11" t="s">
        <v>18</v>
      </c>
      <c r="I469" s="12"/>
      <c r="J469" s="12"/>
      <c r="K469" s="14"/>
      <c r="L469" s="14"/>
      <c r="M469" s="9"/>
    </row>
    <row r="470">
      <c r="A470" s="16" t="s">
        <v>18</v>
      </c>
      <c r="B470" s="16"/>
      <c r="C470" s="9"/>
      <c r="D470" s="10"/>
      <c r="E470" s="11"/>
      <c r="F470" s="11"/>
      <c r="G470" s="12"/>
      <c r="H470" s="11" t="s">
        <v>18</v>
      </c>
      <c r="I470" s="12"/>
      <c r="J470" s="12"/>
      <c r="K470" s="14"/>
      <c r="L470" s="14"/>
      <c r="M470" s="9"/>
    </row>
    <row r="471">
      <c r="A471" s="16" t="s">
        <v>18</v>
      </c>
      <c r="B471" s="16"/>
      <c r="C471" s="9"/>
      <c r="D471" s="10"/>
      <c r="E471" s="11"/>
      <c r="F471" s="11"/>
      <c r="G471" s="12"/>
      <c r="H471" s="11" t="s">
        <v>18</v>
      </c>
      <c r="I471" s="12"/>
      <c r="J471" s="12"/>
      <c r="K471" s="14"/>
      <c r="L471" s="14"/>
      <c r="M471" s="9"/>
    </row>
    <row r="472">
      <c r="A472" s="16" t="s">
        <v>18</v>
      </c>
      <c r="B472" s="16"/>
      <c r="C472" s="9"/>
      <c r="D472" s="10"/>
      <c r="E472" s="11"/>
      <c r="F472" s="11"/>
      <c r="G472" s="12"/>
      <c r="H472" s="11" t="s">
        <v>18</v>
      </c>
      <c r="I472" s="12"/>
      <c r="J472" s="12"/>
      <c r="K472" s="14"/>
      <c r="L472" s="14"/>
      <c r="M472" s="9"/>
    </row>
    <row r="473">
      <c r="A473" s="16" t="s">
        <v>18</v>
      </c>
      <c r="B473" s="16"/>
      <c r="C473" s="9"/>
      <c r="D473" s="10"/>
      <c r="E473" s="11"/>
      <c r="F473" s="11"/>
      <c r="G473" s="12"/>
      <c r="H473" s="11" t="s">
        <v>18</v>
      </c>
      <c r="I473" s="12"/>
      <c r="J473" s="12"/>
      <c r="K473" s="14"/>
      <c r="L473" s="14"/>
      <c r="M473" s="9"/>
    </row>
    <row r="474">
      <c r="A474" s="16" t="s">
        <v>18</v>
      </c>
      <c r="B474" s="16"/>
      <c r="C474" s="9"/>
      <c r="D474" s="10"/>
      <c r="E474" s="11"/>
      <c r="F474" s="11"/>
      <c r="G474" s="12"/>
      <c r="H474" s="11" t="s">
        <v>18</v>
      </c>
      <c r="I474" s="12"/>
      <c r="J474" s="12"/>
      <c r="K474" s="14"/>
      <c r="L474" s="14"/>
      <c r="M474" s="9"/>
    </row>
    <row r="475">
      <c r="A475" s="16" t="s">
        <v>18</v>
      </c>
      <c r="B475" s="16"/>
      <c r="C475" s="9"/>
      <c r="D475" s="10"/>
      <c r="E475" s="11"/>
      <c r="F475" s="11"/>
      <c r="G475" s="12"/>
      <c r="H475" s="11" t="s">
        <v>18</v>
      </c>
      <c r="I475" s="12"/>
      <c r="J475" s="12"/>
      <c r="K475" s="14"/>
      <c r="L475" s="14"/>
      <c r="M475" s="9"/>
    </row>
    <row r="476">
      <c r="A476" s="16" t="s">
        <v>18</v>
      </c>
      <c r="B476" s="16"/>
      <c r="C476" s="9"/>
      <c r="D476" s="10"/>
      <c r="E476" s="11"/>
      <c r="F476" s="11"/>
      <c r="G476" s="12"/>
      <c r="H476" s="11" t="s">
        <v>18</v>
      </c>
      <c r="I476" s="12"/>
      <c r="J476" s="12"/>
      <c r="K476" s="14"/>
      <c r="L476" s="14"/>
      <c r="M476" s="9"/>
    </row>
    <row r="477">
      <c r="A477" s="16" t="s">
        <v>18</v>
      </c>
      <c r="B477" s="16"/>
      <c r="C477" s="9"/>
      <c r="D477" s="10"/>
      <c r="E477" s="11"/>
      <c r="F477" s="11"/>
      <c r="G477" s="12"/>
      <c r="H477" s="11" t="s">
        <v>18</v>
      </c>
      <c r="I477" s="12"/>
      <c r="J477" s="12"/>
      <c r="K477" s="14"/>
      <c r="L477" s="14"/>
      <c r="M477" s="9"/>
    </row>
    <row r="478">
      <c r="A478" s="16" t="s">
        <v>18</v>
      </c>
      <c r="B478" s="16"/>
      <c r="C478" s="9"/>
      <c r="D478" s="10"/>
      <c r="E478" s="11"/>
      <c r="F478" s="11"/>
      <c r="G478" s="12"/>
      <c r="H478" s="11" t="s">
        <v>18</v>
      </c>
      <c r="I478" s="12"/>
      <c r="J478" s="12"/>
      <c r="K478" s="14"/>
      <c r="L478" s="14"/>
      <c r="M478" s="9"/>
    </row>
    <row r="479">
      <c r="A479" s="16" t="s">
        <v>18</v>
      </c>
      <c r="B479" s="16"/>
      <c r="C479" s="9"/>
      <c r="D479" s="10"/>
      <c r="E479" s="11"/>
      <c r="F479" s="11"/>
      <c r="G479" s="12"/>
      <c r="H479" s="11" t="s">
        <v>18</v>
      </c>
      <c r="I479" s="12"/>
      <c r="J479" s="12"/>
      <c r="K479" s="14"/>
      <c r="L479" s="14"/>
      <c r="M479" s="9"/>
    </row>
    <row r="480">
      <c r="A480" s="16" t="s">
        <v>18</v>
      </c>
      <c r="B480" s="16"/>
      <c r="C480" s="9"/>
      <c r="D480" s="10"/>
      <c r="E480" s="11"/>
      <c r="F480" s="11"/>
      <c r="G480" s="12"/>
      <c r="H480" s="11" t="s">
        <v>18</v>
      </c>
      <c r="I480" s="12"/>
      <c r="J480" s="12"/>
      <c r="K480" s="14"/>
      <c r="L480" s="14"/>
      <c r="M480" s="9"/>
    </row>
    <row r="481">
      <c r="A481" s="16" t="s">
        <v>18</v>
      </c>
      <c r="B481" s="16"/>
      <c r="C481" s="9"/>
      <c r="D481" s="10"/>
      <c r="E481" s="11"/>
      <c r="F481" s="11"/>
      <c r="G481" s="12"/>
      <c r="H481" s="11" t="s">
        <v>18</v>
      </c>
      <c r="I481" s="12"/>
      <c r="J481" s="12"/>
      <c r="K481" s="14"/>
      <c r="L481" s="14"/>
      <c r="M481" s="9"/>
    </row>
    <row r="482">
      <c r="A482" s="16" t="s">
        <v>18</v>
      </c>
      <c r="B482" s="16"/>
      <c r="C482" s="9"/>
      <c r="D482" s="10"/>
      <c r="E482" s="11"/>
      <c r="F482" s="11"/>
      <c r="G482" s="12"/>
      <c r="H482" s="11" t="s">
        <v>18</v>
      </c>
      <c r="I482" s="12"/>
      <c r="J482" s="12"/>
      <c r="K482" s="14"/>
      <c r="L482" s="14"/>
      <c r="M482" s="9"/>
    </row>
    <row r="483">
      <c r="A483" s="16" t="s">
        <v>18</v>
      </c>
      <c r="B483" s="16"/>
      <c r="C483" s="9"/>
      <c r="D483" s="10"/>
      <c r="E483" s="11"/>
      <c r="F483" s="11"/>
      <c r="G483" s="12"/>
      <c r="H483" s="11" t="s">
        <v>18</v>
      </c>
      <c r="I483" s="12"/>
      <c r="J483" s="12"/>
      <c r="K483" s="14"/>
      <c r="L483" s="14"/>
      <c r="M483" s="9"/>
    </row>
    <row r="484">
      <c r="A484" s="16" t="s">
        <v>18</v>
      </c>
      <c r="B484" s="16"/>
      <c r="C484" s="9"/>
      <c r="D484" s="10"/>
      <c r="E484" s="11"/>
      <c r="F484" s="11"/>
      <c r="G484" s="12"/>
      <c r="H484" s="11" t="s">
        <v>18</v>
      </c>
      <c r="I484" s="12"/>
      <c r="J484" s="12"/>
      <c r="K484" s="14"/>
      <c r="L484" s="14"/>
      <c r="M484" s="9"/>
    </row>
    <row r="485">
      <c r="A485" s="16" t="s">
        <v>18</v>
      </c>
      <c r="B485" s="16"/>
      <c r="C485" s="9"/>
      <c r="D485" s="10"/>
      <c r="E485" s="11"/>
      <c r="F485" s="11"/>
      <c r="G485" s="12"/>
      <c r="H485" s="11" t="s">
        <v>18</v>
      </c>
      <c r="I485" s="12"/>
      <c r="J485" s="12"/>
      <c r="K485" s="14"/>
      <c r="L485" s="14"/>
      <c r="M485" s="9"/>
    </row>
    <row r="486">
      <c r="A486" s="16" t="s">
        <v>18</v>
      </c>
      <c r="B486" s="16"/>
      <c r="C486" s="9"/>
      <c r="D486" s="10"/>
      <c r="E486" s="11"/>
      <c r="F486" s="11"/>
      <c r="G486" s="12"/>
      <c r="H486" s="11" t="s">
        <v>18</v>
      </c>
      <c r="I486" s="12"/>
      <c r="J486" s="12"/>
      <c r="K486" s="14"/>
      <c r="L486" s="14"/>
      <c r="M486" s="9"/>
    </row>
    <row r="487">
      <c r="A487" s="16" t="s">
        <v>18</v>
      </c>
      <c r="B487" s="16"/>
      <c r="C487" s="9"/>
      <c r="D487" s="10"/>
      <c r="E487" s="11"/>
      <c r="F487" s="11"/>
      <c r="G487" s="12"/>
      <c r="H487" s="11" t="s">
        <v>18</v>
      </c>
      <c r="I487" s="12"/>
      <c r="J487" s="12"/>
      <c r="K487" s="14"/>
      <c r="L487" s="14"/>
      <c r="M487" s="9"/>
    </row>
    <row r="488">
      <c r="A488" s="16" t="s">
        <v>18</v>
      </c>
      <c r="B488" s="16"/>
      <c r="C488" s="9"/>
      <c r="D488" s="10"/>
      <c r="E488" s="11"/>
      <c r="F488" s="11"/>
      <c r="G488" s="12"/>
      <c r="H488" s="11" t="s">
        <v>18</v>
      </c>
      <c r="I488" s="12"/>
      <c r="J488" s="12"/>
      <c r="K488" s="14"/>
      <c r="L488" s="14"/>
      <c r="M488" s="9"/>
    </row>
    <row r="489">
      <c r="A489" s="16" t="s">
        <v>18</v>
      </c>
      <c r="B489" s="16"/>
      <c r="C489" s="9"/>
      <c r="D489" s="10"/>
      <c r="E489" s="11"/>
      <c r="F489" s="11"/>
      <c r="G489" s="12"/>
      <c r="H489" s="11" t="s">
        <v>18</v>
      </c>
      <c r="I489" s="12"/>
      <c r="J489" s="12"/>
      <c r="K489" s="14"/>
      <c r="L489" s="14"/>
      <c r="M489" s="9"/>
    </row>
    <row r="490">
      <c r="A490" s="16" t="s">
        <v>18</v>
      </c>
      <c r="B490" s="16"/>
      <c r="C490" s="9"/>
      <c r="D490" s="10"/>
      <c r="E490" s="11"/>
      <c r="F490" s="11"/>
      <c r="G490" s="12"/>
      <c r="H490" s="11" t="s">
        <v>18</v>
      </c>
      <c r="I490" s="12"/>
      <c r="J490" s="12"/>
      <c r="K490" s="14"/>
      <c r="L490" s="14"/>
      <c r="M490" s="9"/>
    </row>
    <row r="491">
      <c r="A491" s="16" t="s">
        <v>18</v>
      </c>
      <c r="B491" s="16"/>
      <c r="C491" s="9"/>
      <c r="D491" s="10"/>
      <c r="E491" s="11"/>
      <c r="F491" s="11"/>
      <c r="G491" s="12"/>
      <c r="H491" s="11" t="s">
        <v>18</v>
      </c>
      <c r="I491" s="12"/>
      <c r="J491" s="12"/>
      <c r="K491" s="14"/>
      <c r="L491" s="14"/>
      <c r="M491" s="9"/>
    </row>
    <row r="492">
      <c r="A492" s="16" t="s">
        <v>18</v>
      </c>
      <c r="B492" s="16"/>
      <c r="C492" s="9"/>
      <c r="D492" s="10"/>
      <c r="E492" s="11"/>
      <c r="F492" s="11"/>
      <c r="G492" s="12"/>
      <c r="H492" s="11" t="s">
        <v>18</v>
      </c>
      <c r="I492" s="12"/>
      <c r="J492" s="12"/>
      <c r="K492" s="14"/>
      <c r="L492" s="14"/>
      <c r="M492" s="9"/>
    </row>
    <row r="493">
      <c r="A493" s="16" t="s">
        <v>18</v>
      </c>
      <c r="B493" s="16"/>
      <c r="C493" s="9"/>
      <c r="D493" s="10"/>
      <c r="E493" s="11"/>
      <c r="F493" s="11"/>
      <c r="G493" s="12"/>
      <c r="H493" s="11" t="s">
        <v>18</v>
      </c>
      <c r="I493" s="12"/>
      <c r="J493" s="12"/>
      <c r="K493" s="14"/>
      <c r="L493" s="14"/>
      <c r="M493" s="9"/>
    </row>
    <row r="494">
      <c r="A494" s="16" t="s">
        <v>18</v>
      </c>
      <c r="B494" s="16"/>
      <c r="C494" s="9"/>
      <c r="D494" s="10"/>
      <c r="E494" s="11"/>
      <c r="F494" s="11"/>
      <c r="G494" s="12"/>
      <c r="H494" s="11" t="s">
        <v>18</v>
      </c>
      <c r="I494" s="12"/>
      <c r="J494" s="12"/>
      <c r="K494" s="14"/>
      <c r="L494" s="14"/>
      <c r="M494" s="9"/>
    </row>
    <row r="495">
      <c r="A495" s="16" t="s">
        <v>18</v>
      </c>
      <c r="B495" s="16"/>
      <c r="C495" s="9"/>
      <c r="D495" s="10"/>
      <c r="E495" s="11"/>
      <c r="F495" s="11"/>
      <c r="G495" s="12"/>
      <c r="H495" s="11" t="s">
        <v>18</v>
      </c>
      <c r="I495" s="12"/>
      <c r="J495" s="12"/>
      <c r="K495" s="14"/>
      <c r="L495" s="14"/>
      <c r="M495" s="9"/>
    </row>
    <row r="496">
      <c r="A496" s="16" t="s">
        <v>18</v>
      </c>
      <c r="B496" s="16"/>
      <c r="C496" s="9"/>
      <c r="D496" s="10"/>
      <c r="E496" s="11"/>
      <c r="F496" s="11"/>
      <c r="G496" s="12"/>
      <c r="H496" s="11" t="s">
        <v>18</v>
      </c>
      <c r="I496" s="12"/>
      <c r="J496" s="12"/>
      <c r="K496" s="14"/>
      <c r="L496" s="14"/>
      <c r="M496" s="9"/>
    </row>
    <row r="497">
      <c r="A497" s="16" t="s">
        <v>18</v>
      </c>
      <c r="B497" s="16"/>
      <c r="C497" s="9"/>
      <c r="D497" s="10"/>
      <c r="E497" s="11"/>
      <c r="F497" s="11"/>
      <c r="G497" s="12"/>
      <c r="H497" s="11" t="s">
        <v>18</v>
      </c>
      <c r="I497" s="12"/>
      <c r="J497" s="12"/>
      <c r="K497" s="14"/>
      <c r="L497" s="14"/>
      <c r="M497" s="9"/>
    </row>
    <row r="498">
      <c r="A498" s="16" t="s">
        <v>18</v>
      </c>
      <c r="B498" s="16"/>
      <c r="C498" s="9"/>
      <c r="D498" s="10"/>
      <c r="E498" s="11"/>
      <c r="F498" s="11"/>
      <c r="G498" s="12"/>
      <c r="H498" s="11" t="s">
        <v>18</v>
      </c>
      <c r="I498" s="12"/>
      <c r="J498" s="12"/>
      <c r="K498" s="14"/>
      <c r="L498" s="14"/>
      <c r="M498" s="9"/>
    </row>
    <row r="499">
      <c r="A499" s="16" t="s">
        <v>18</v>
      </c>
      <c r="B499" s="16"/>
      <c r="C499" s="9"/>
      <c r="D499" s="10"/>
      <c r="E499" s="11"/>
      <c r="F499" s="11"/>
      <c r="G499" s="12"/>
      <c r="H499" s="11" t="s">
        <v>18</v>
      </c>
      <c r="I499" s="12"/>
      <c r="J499" s="12"/>
      <c r="K499" s="14"/>
      <c r="L499" s="14"/>
      <c r="M499" s="9"/>
    </row>
    <row r="500">
      <c r="A500" s="16" t="s">
        <v>18</v>
      </c>
      <c r="B500" s="16"/>
      <c r="C500" s="9"/>
      <c r="D500" s="10"/>
      <c r="E500" s="11"/>
      <c r="F500" s="11"/>
      <c r="G500" s="12"/>
      <c r="H500" s="11" t="s">
        <v>18</v>
      </c>
      <c r="I500" s="12"/>
      <c r="J500" s="12"/>
      <c r="K500" s="14"/>
      <c r="L500" s="14"/>
      <c r="M500" s="9"/>
    </row>
    <row r="501">
      <c r="A501" s="16" t="s">
        <v>18</v>
      </c>
      <c r="B501" s="16"/>
      <c r="C501" s="9"/>
      <c r="D501" s="10"/>
      <c r="E501" s="11"/>
      <c r="F501" s="11"/>
      <c r="G501" s="12"/>
      <c r="H501" s="11" t="s">
        <v>18</v>
      </c>
      <c r="I501" s="12"/>
      <c r="J501" s="12"/>
      <c r="K501" s="14"/>
      <c r="L501" s="14"/>
      <c r="M501" s="9"/>
    </row>
    <row r="502">
      <c r="A502" s="16" t="s">
        <v>18</v>
      </c>
      <c r="B502" s="16"/>
      <c r="C502" s="9"/>
      <c r="D502" s="10"/>
      <c r="E502" s="11"/>
      <c r="F502" s="11"/>
      <c r="G502" s="12"/>
      <c r="H502" s="11" t="s">
        <v>18</v>
      </c>
      <c r="I502" s="12"/>
      <c r="J502" s="12"/>
      <c r="K502" s="14"/>
      <c r="L502" s="14"/>
      <c r="M502" s="9"/>
    </row>
    <row r="503">
      <c r="A503" s="16" t="s">
        <v>18</v>
      </c>
      <c r="B503" s="16"/>
      <c r="C503" s="9"/>
      <c r="D503" s="10"/>
      <c r="E503" s="11"/>
      <c r="F503" s="11"/>
      <c r="G503" s="12"/>
      <c r="H503" s="11" t="s">
        <v>18</v>
      </c>
      <c r="I503" s="12"/>
      <c r="J503" s="12"/>
      <c r="K503" s="14"/>
      <c r="L503" s="14"/>
      <c r="M503" s="9"/>
    </row>
    <row r="504">
      <c r="A504" s="16" t="s">
        <v>18</v>
      </c>
      <c r="B504" s="16"/>
      <c r="C504" s="9"/>
      <c r="D504" s="10"/>
      <c r="E504" s="11"/>
      <c r="F504" s="11"/>
      <c r="G504" s="12"/>
      <c r="H504" s="11" t="s">
        <v>18</v>
      </c>
      <c r="I504" s="12"/>
      <c r="J504" s="12"/>
      <c r="K504" s="14"/>
      <c r="L504" s="14"/>
      <c r="M504" s="9"/>
    </row>
    <row r="505">
      <c r="A505" s="16" t="s">
        <v>18</v>
      </c>
      <c r="B505" s="16"/>
      <c r="C505" s="9"/>
      <c r="D505" s="10"/>
      <c r="E505" s="11"/>
      <c r="F505" s="11"/>
      <c r="G505" s="12"/>
      <c r="H505" s="11" t="s">
        <v>18</v>
      </c>
      <c r="I505" s="12"/>
      <c r="J505" s="12"/>
      <c r="K505" s="14"/>
      <c r="L505" s="14"/>
      <c r="M505" s="9"/>
    </row>
    <row r="506">
      <c r="A506" s="16" t="s">
        <v>18</v>
      </c>
      <c r="B506" s="16"/>
      <c r="C506" s="9"/>
      <c r="D506" s="10"/>
      <c r="E506" s="11"/>
      <c r="F506" s="11"/>
      <c r="G506" s="12"/>
      <c r="H506" s="11" t="s">
        <v>18</v>
      </c>
      <c r="I506" s="12"/>
      <c r="J506" s="12"/>
      <c r="K506" s="14"/>
      <c r="L506" s="14"/>
      <c r="M506" s="9"/>
    </row>
    <row r="507">
      <c r="A507" s="16" t="s">
        <v>18</v>
      </c>
      <c r="B507" s="16"/>
      <c r="C507" s="9"/>
      <c r="D507" s="10"/>
      <c r="E507" s="11"/>
      <c r="F507" s="11"/>
      <c r="G507" s="12"/>
      <c r="H507" s="11" t="s">
        <v>18</v>
      </c>
      <c r="I507" s="12"/>
      <c r="J507" s="12"/>
      <c r="K507" s="14"/>
      <c r="L507" s="14"/>
      <c r="M507" s="9"/>
    </row>
    <row r="508">
      <c r="A508" s="16" t="s">
        <v>18</v>
      </c>
      <c r="B508" s="16"/>
      <c r="C508" s="9"/>
      <c r="D508" s="10"/>
      <c r="E508" s="11"/>
      <c r="F508" s="11"/>
      <c r="G508" s="12"/>
      <c r="H508" s="11" t="s">
        <v>18</v>
      </c>
      <c r="I508" s="12"/>
      <c r="J508" s="12"/>
      <c r="K508" s="14"/>
      <c r="L508" s="14"/>
      <c r="M508" s="9"/>
    </row>
    <row r="509">
      <c r="A509" s="16" t="s">
        <v>18</v>
      </c>
      <c r="B509" s="16"/>
      <c r="C509" s="9"/>
      <c r="D509" s="10"/>
      <c r="E509" s="11"/>
      <c r="F509" s="11"/>
      <c r="G509" s="12"/>
      <c r="H509" s="11" t="s">
        <v>18</v>
      </c>
      <c r="I509" s="12"/>
      <c r="J509" s="12"/>
      <c r="K509" s="14"/>
      <c r="L509" s="14"/>
      <c r="M509" s="9"/>
    </row>
    <row r="510">
      <c r="A510" s="16" t="s">
        <v>18</v>
      </c>
      <c r="B510" s="16"/>
      <c r="C510" s="9"/>
      <c r="D510" s="10"/>
      <c r="E510" s="11"/>
      <c r="F510" s="11"/>
      <c r="G510" s="12"/>
      <c r="H510" s="11" t="s">
        <v>18</v>
      </c>
      <c r="I510" s="12"/>
      <c r="J510" s="12"/>
      <c r="K510" s="14"/>
      <c r="L510" s="14"/>
      <c r="M510" s="9"/>
    </row>
    <row r="511">
      <c r="A511" s="16" t="s">
        <v>18</v>
      </c>
      <c r="B511" s="16"/>
      <c r="C511" s="9"/>
      <c r="D511" s="10"/>
      <c r="E511" s="11"/>
      <c r="F511" s="11"/>
      <c r="G511" s="12"/>
      <c r="H511" s="11" t="s">
        <v>18</v>
      </c>
      <c r="I511" s="12"/>
      <c r="J511" s="12"/>
      <c r="K511" s="14"/>
      <c r="L511" s="14"/>
      <c r="M511" s="9"/>
    </row>
    <row r="512">
      <c r="A512" s="16" t="s">
        <v>18</v>
      </c>
      <c r="B512" s="16"/>
      <c r="C512" s="9"/>
      <c r="D512" s="10"/>
      <c r="E512" s="11"/>
      <c r="F512" s="11"/>
      <c r="G512" s="12"/>
      <c r="H512" s="11" t="s">
        <v>18</v>
      </c>
      <c r="I512" s="12"/>
      <c r="J512" s="12"/>
      <c r="K512" s="14"/>
      <c r="L512" s="14"/>
      <c r="M512" s="9"/>
    </row>
    <row r="513">
      <c r="A513" s="16" t="s">
        <v>18</v>
      </c>
      <c r="B513" s="16"/>
      <c r="C513" s="9"/>
      <c r="D513" s="10"/>
      <c r="E513" s="11"/>
      <c r="F513" s="11"/>
      <c r="G513" s="12"/>
      <c r="H513" s="11" t="s">
        <v>18</v>
      </c>
      <c r="I513" s="12"/>
      <c r="J513" s="12"/>
      <c r="K513" s="14"/>
      <c r="L513" s="14"/>
      <c r="M513" s="9"/>
    </row>
    <row r="514">
      <c r="A514" s="16" t="s">
        <v>18</v>
      </c>
      <c r="B514" s="16"/>
      <c r="C514" s="9"/>
      <c r="D514" s="10"/>
      <c r="E514" s="11"/>
      <c r="F514" s="11"/>
      <c r="G514" s="12"/>
      <c r="H514" s="11" t="s">
        <v>18</v>
      </c>
      <c r="I514" s="12"/>
      <c r="J514" s="12"/>
      <c r="K514" s="14"/>
      <c r="L514" s="14"/>
      <c r="M514" s="9"/>
    </row>
    <row r="515">
      <c r="A515" s="16" t="s">
        <v>18</v>
      </c>
      <c r="B515" s="16"/>
      <c r="C515" s="9"/>
      <c r="D515" s="10"/>
      <c r="E515" s="11"/>
      <c r="F515" s="11"/>
      <c r="G515" s="12"/>
      <c r="H515" s="11" t="s">
        <v>18</v>
      </c>
      <c r="I515" s="12"/>
      <c r="J515" s="12"/>
      <c r="K515" s="14"/>
      <c r="L515" s="14"/>
      <c r="M515" s="9"/>
    </row>
    <row r="516">
      <c r="A516" s="16" t="s">
        <v>18</v>
      </c>
      <c r="B516" s="16"/>
      <c r="C516" s="9"/>
      <c r="D516" s="10"/>
      <c r="E516" s="11"/>
      <c r="F516" s="11"/>
      <c r="G516" s="12"/>
      <c r="H516" s="11" t="s">
        <v>18</v>
      </c>
      <c r="I516" s="12"/>
      <c r="J516" s="12"/>
      <c r="K516" s="14"/>
      <c r="L516" s="14"/>
      <c r="M516" s="9"/>
    </row>
    <row r="517">
      <c r="A517" s="16" t="s">
        <v>18</v>
      </c>
      <c r="B517" s="16"/>
      <c r="C517" s="9"/>
      <c r="D517" s="10"/>
      <c r="E517" s="11"/>
      <c r="F517" s="11"/>
      <c r="G517" s="12"/>
      <c r="H517" s="11" t="s">
        <v>18</v>
      </c>
      <c r="I517" s="12"/>
      <c r="J517" s="12"/>
      <c r="K517" s="14"/>
      <c r="L517" s="14"/>
      <c r="M517" s="9"/>
    </row>
    <row r="518">
      <c r="A518" s="16" t="s">
        <v>18</v>
      </c>
      <c r="B518" s="16"/>
      <c r="C518" s="9"/>
      <c r="D518" s="10"/>
      <c r="E518" s="11"/>
      <c r="F518" s="11"/>
      <c r="G518" s="12"/>
      <c r="H518" s="11" t="s">
        <v>18</v>
      </c>
      <c r="I518" s="12"/>
      <c r="J518" s="12"/>
      <c r="K518" s="14"/>
      <c r="L518" s="14"/>
      <c r="M518" s="9"/>
    </row>
    <row r="519">
      <c r="A519" s="16" t="s">
        <v>18</v>
      </c>
      <c r="B519" s="16"/>
      <c r="C519" s="9"/>
      <c r="D519" s="10"/>
      <c r="E519" s="11"/>
      <c r="F519" s="11"/>
      <c r="G519" s="12"/>
      <c r="H519" s="11" t="s">
        <v>18</v>
      </c>
      <c r="I519" s="12"/>
      <c r="J519" s="12"/>
      <c r="K519" s="14"/>
      <c r="L519" s="14"/>
      <c r="M519" s="9"/>
    </row>
    <row r="520">
      <c r="A520" s="16" t="s">
        <v>18</v>
      </c>
      <c r="B520" s="16"/>
      <c r="C520" s="9"/>
      <c r="D520" s="10"/>
      <c r="E520" s="11"/>
      <c r="F520" s="11"/>
      <c r="G520" s="12"/>
      <c r="H520" s="11" t="s">
        <v>18</v>
      </c>
      <c r="I520" s="12"/>
      <c r="J520" s="12"/>
      <c r="K520" s="14"/>
      <c r="L520" s="14"/>
      <c r="M520" s="9"/>
    </row>
    <row r="521">
      <c r="A521" s="16" t="s">
        <v>18</v>
      </c>
      <c r="B521" s="16"/>
      <c r="C521" s="9"/>
      <c r="D521" s="10"/>
      <c r="E521" s="11"/>
      <c r="F521" s="11"/>
      <c r="G521" s="12"/>
      <c r="H521" s="11" t="s">
        <v>18</v>
      </c>
      <c r="I521" s="12"/>
      <c r="J521" s="12"/>
      <c r="K521" s="14"/>
      <c r="L521" s="14"/>
      <c r="M521" s="9"/>
    </row>
    <row r="522">
      <c r="A522" s="16" t="s">
        <v>18</v>
      </c>
      <c r="B522" s="16"/>
      <c r="C522" s="9"/>
      <c r="D522" s="10"/>
      <c r="E522" s="11"/>
      <c r="F522" s="11"/>
      <c r="G522" s="12"/>
      <c r="H522" s="11" t="s">
        <v>18</v>
      </c>
      <c r="I522" s="12"/>
      <c r="J522" s="12"/>
      <c r="K522" s="14"/>
      <c r="L522" s="14"/>
      <c r="M522" s="9"/>
    </row>
    <row r="523">
      <c r="A523" s="16" t="s">
        <v>18</v>
      </c>
      <c r="B523" s="16"/>
      <c r="C523" s="9"/>
      <c r="D523" s="10"/>
      <c r="E523" s="11"/>
      <c r="F523" s="11"/>
      <c r="G523" s="12"/>
      <c r="H523" s="11" t="s">
        <v>18</v>
      </c>
      <c r="I523" s="12"/>
      <c r="J523" s="12"/>
      <c r="K523" s="14"/>
      <c r="L523" s="14"/>
      <c r="M523" s="9"/>
    </row>
    <row r="524">
      <c r="A524" s="16" t="s">
        <v>18</v>
      </c>
      <c r="B524" s="16"/>
      <c r="C524" s="9"/>
      <c r="D524" s="10"/>
      <c r="E524" s="11"/>
      <c r="F524" s="11"/>
      <c r="G524" s="12"/>
      <c r="H524" s="11" t="s">
        <v>18</v>
      </c>
      <c r="I524" s="12"/>
      <c r="J524" s="12"/>
      <c r="K524" s="14"/>
      <c r="L524" s="14"/>
      <c r="M524" s="9"/>
    </row>
    <row r="525">
      <c r="A525" s="16" t="s">
        <v>18</v>
      </c>
      <c r="B525" s="16"/>
      <c r="C525" s="9"/>
      <c r="D525" s="10"/>
      <c r="E525" s="11"/>
      <c r="F525" s="11"/>
      <c r="G525" s="12"/>
      <c r="H525" s="11" t="s">
        <v>18</v>
      </c>
      <c r="I525" s="12"/>
      <c r="J525" s="12"/>
      <c r="K525" s="14"/>
      <c r="L525" s="14"/>
      <c r="M525" s="9"/>
    </row>
    <row r="526">
      <c r="A526" s="16" t="s">
        <v>18</v>
      </c>
      <c r="B526" s="16"/>
      <c r="C526" s="9"/>
      <c r="D526" s="10"/>
      <c r="E526" s="11"/>
      <c r="F526" s="11"/>
      <c r="G526" s="12"/>
      <c r="H526" s="11" t="s">
        <v>18</v>
      </c>
      <c r="I526" s="12"/>
      <c r="J526" s="12"/>
      <c r="K526" s="14"/>
      <c r="L526" s="14"/>
      <c r="M526" s="9"/>
    </row>
    <row r="527">
      <c r="A527" s="16" t="s">
        <v>18</v>
      </c>
      <c r="B527" s="16"/>
      <c r="C527" s="9"/>
      <c r="D527" s="10"/>
      <c r="E527" s="11"/>
      <c r="F527" s="11"/>
      <c r="G527" s="12"/>
      <c r="H527" s="11" t="s">
        <v>18</v>
      </c>
      <c r="I527" s="12"/>
      <c r="J527" s="12"/>
      <c r="K527" s="14"/>
      <c r="L527" s="14"/>
      <c r="M527" s="9"/>
    </row>
    <row r="528">
      <c r="A528" s="16" t="s">
        <v>18</v>
      </c>
      <c r="B528" s="16"/>
      <c r="C528" s="9"/>
      <c r="D528" s="10"/>
      <c r="E528" s="11"/>
      <c r="F528" s="11"/>
      <c r="G528" s="12"/>
      <c r="H528" s="11" t="s">
        <v>18</v>
      </c>
      <c r="I528" s="12"/>
      <c r="J528" s="12"/>
      <c r="K528" s="14"/>
      <c r="L528" s="14"/>
      <c r="M528" s="9"/>
    </row>
    <row r="529">
      <c r="A529" s="16" t="s">
        <v>18</v>
      </c>
      <c r="B529" s="16"/>
      <c r="C529" s="9"/>
      <c r="D529" s="10"/>
      <c r="E529" s="11"/>
      <c r="F529" s="11"/>
      <c r="G529" s="12"/>
      <c r="H529" s="11" t="s">
        <v>18</v>
      </c>
      <c r="I529" s="12"/>
      <c r="J529" s="12"/>
      <c r="K529" s="14"/>
      <c r="L529" s="14"/>
      <c r="M529" s="9"/>
    </row>
    <row r="530">
      <c r="A530" s="16" t="s">
        <v>18</v>
      </c>
      <c r="B530" s="16"/>
      <c r="C530" s="9"/>
      <c r="D530" s="10"/>
      <c r="E530" s="11"/>
      <c r="F530" s="11"/>
      <c r="G530" s="12"/>
      <c r="H530" s="11" t="s">
        <v>18</v>
      </c>
      <c r="I530" s="12"/>
      <c r="J530" s="12"/>
      <c r="K530" s="14"/>
      <c r="L530" s="14"/>
      <c r="M530" s="9"/>
    </row>
    <row r="531">
      <c r="A531" s="16" t="s">
        <v>18</v>
      </c>
      <c r="B531" s="16"/>
      <c r="C531" s="9"/>
      <c r="D531" s="10"/>
      <c r="E531" s="11"/>
      <c r="F531" s="11"/>
      <c r="G531" s="12"/>
      <c r="H531" s="11" t="s">
        <v>18</v>
      </c>
      <c r="I531" s="12"/>
      <c r="J531" s="12"/>
      <c r="K531" s="14"/>
      <c r="L531" s="14"/>
      <c r="M531" s="9"/>
    </row>
    <row r="532">
      <c r="A532" s="16" t="s">
        <v>18</v>
      </c>
      <c r="B532" s="16"/>
      <c r="C532" s="9"/>
      <c r="D532" s="10"/>
      <c r="E532" s="11"/>
      <c r="F532" s="11"/>
      <c r="G532" s="12"/>
      <c r="H532" s="11" t="s">
        <v>18</v>
      </c>
      <c r="I532" s="12"/>
      <c r="J532" s="12"/>
      <c r="K532" s="14"/>
      <c r="L532" s="14"/>
      <c r="M532" s="9"/>
    </row>
    <row r="533">
      <c r="A533" s="16" t="s">
        <v>18</v>
      </c>
      <c r="B533" s="16"/>
      <c r="C533" s="9"/>
      <c r="D533" s="10"/>
      <c r="E533" s="11"/>
      <c r="F533" s="11"/>
      <c r="G533" s="12"/>
      <c r="H533" s="11" t="s">
        <v>18</v>
      </c>
      <c r="I533" s="12"/>
      <c r="J533" s="12"/>
      <c r="K533" s="14"/>
      <c r="L533" s="14"/>
      <c r="M533" s="9"/>
    </row>
    <row r="534">
      <c r="A534" s="16" t="s">
        <v>18</v>
      </c>
      <c r="B534" s="16"/>
      <c r="C534" s="9"/>
      <c r="D534" s="10"/>
      <c r="E534" s="11"/>
      <c r="F534" s="11"/>
      <c r="G534" s="12"/>
      <c r="H534" s="11" t="s">
        <v>18</v>
      </c>
      <c r="I534" s="12"/>
      <c r="J534" s="12"/>
      <c r="K534" s="14"/>
      <c r="L534" s="14"/>
      <c r="M534" s="9"/>
    </row>
    <row r="535">
      <c r="A535" s="16" t="s">
        <v>18</v>
      </c>
      <c r="B535" s="16"/>
      <c r="C535" s="9"/>
      <c r="D535" s="10"/>
      <c r="E535" s="11"/>
      <c r="F535" s="11"/>
      <c r="G535" s="12"/>
      <c r="H535" s="11" t="s">
        <v>18</v>
      </c>
      <c r="I535" s="12"/>
      <c r="J535" s="12"/>
      <c r="K535" s="14"/>
      <c r="L535" s="14"/>
      <c r="M535" s="9"/>
    </row>
    <row r="536">
      <c r="A536" s="16" t="s">
        <v>18</v>
      </c>
      <c r="B536" s="16"/>
      <c r="C536" s="9"/>
      <c r="D536" s="10"/>
      <c r="E536" s="11"/>
      <c r="F536" s="11"/>
      <c r="G536" s="12"/>
      <c r="H536" s="11" t="s">
        <v>18</v>
      </c>
      <c r="I536" s="12"/>
      <c r="J536" s="12"/>
      <c r="K536" s="14"/>
      <c r="L536" s="14"/>
      <c r="M536" s="9"/>
    </row>
    <row r="537">
      <c r="A537" s="16" t="s">
        <v>18</v>
      </c>
      <c r="B537" s="16"/>
      <c r="C537" s="9"/>
      <c r="D537" s="10"/>
      <c r="E537" s="11"/>
      <c r="F537" s="11"/>
      <c r="G537" s="12"/>
      <c r="H537" s="11" t="s">
        <v>18</v>
      </c>
      <c r="I537" s="12"/>
      <c r="J537" s="12"/>
      <c r="K537" s="14"/>
      <c r="L537" s="14"/>
      <c r="M537" s="9"/>
    </row>
    <row r="538">
      <c r="A538" s="16" t="s">
        <v>18</v>
      </c>
      <c r="B538" s="16"/>
      <c r="C538" s="9"/>
      <c r="D538" s="10"/>
      <c r="E538" s="11"/>
      <c r="F538" s="11"/>
      <c r="G538" s="12"/>
      <c r="H538" s="11" t="s">
        <v>18</v>
      </c>
      <c r="I538" s="12"/>
      <c r="J538" s="12"/>
      <c r="K538" s="14"/>
      <c r="L538" s="14"/>
      <c r="M538" s="9"/>
    </row>
    <row r="539">
      <c r="A539" s="16" t="s">
        <v>18</v>
      </c>
      <c r="B539" s="16"/>
      <c r="C539" s="9"/>
      <c r="D539" s="10"/>
      <c r="E539" s="11"/>
      <c r="F539" s="11"/>
      <c r="G539" s="12"/>
      <c r="H539" s="11" t="s">
        <v>18</v>
      </c>
      <c r="I539" s="12"/>
      <c r="J539" s="12"/>
      <c r="K539" s="14"/>
      <c r="L539" s="14"/>
      <c r="M539" s="9"/>
    </row>
    <row r="540">
      <c r="A540" s="16" t="s">
        <v>18</v>
      </c>
      <c r="B540" s="16"/>
      <c r="C540" s="9"/>
      <c r="D540" s="10"/>
      <c r="E540" s="11"/>
      <c r="F540" s="11"/>
      <c r="G540" s="12"/>
      <c r="H540" s="11" t="s">
        <v>18</v>
      </c>
      <c r="I540" s="12"/>
      <c r="J540" s="12"/>
      <c r="K540" s="14"/>
      <c r="L540" s="14"/>
      <c r="M540" s="9"/>
    </row>
    <row r="541">
      <c r="A541" s="16" t="s">
        <v>18</v>
      </c>
      <c r="B541" s="16"/>
      <c r="C541" s="9"/>
      <c r="D541" s="10"/>
      <c r="E541" s="11"/>
      <c r="F541" s="11"/>
      <c r="G541" s="12"/>
      <c r="H541" s="11" t="s">
        <v>18</v>
      </c>
      <c r="I541" s="12"/>
      <c r="J541" s="12"/>
      <c r="K541" s="14"/>
      <c r="L541" s="14"/>
      <c r="M541" s="9"/>
    </row>
    <row r="542">
      <c r="A542" s="16" t="s">
        <v>18</v>
      </c>
      <c r="B542" s="16"/>
      <c r="C542" s="9"/>
      <c r="D542" s="10"/>
      <c r="E542" s="11"/>
      <c r="F542" s="11"/>
      <c r="G542" s="12"/>
      <c r="H542" s="11" t="s">
        <v>18</v>
      </c>
      <c r="I542" s="12"/>
      <c r="J542" s="12"/>
      <c r="K542" s="14"/>
      <c r="L542" s="14"/>
      <c r="M542" s="9"/>
    </row>
    <row r="543">
      <c r="A543" s="16" t="s">
        <v>18</v>
      </c>
      <c r="B543" s="16"/>
      <c r="C543" s="9"/>
      <c r="D543" s="10"/>
      <c r="E543" s="11"/>
      <c r="F543" s="11"/>
      <c r="G543" s="12"/>
      <c r="H543" s="11" t="s">
        <v>18</v>
      </c>
      <c r="I543" s="12"/>
      <c r="J543" s="12"/>
      <c r="K543" s="14"/>
      <c r="L543" s="14"/>
      <c r="M543" s="9"/>
    </row>
    <row r="544">
      <c r="A544" s="16" t="s">
        <v>18</v>
      </c>
      <c r="B544" s="16"/>
      <c r="C544" s="9"/>
      <c r="D544" s="10"/>
      <c r="E544" s="11"/>
      <c r="F544" s="11"/>
      <c r="G544" s="12"/>
      <c r="H544" s="11" t="s">
        <v>18</v>
      </c>
      <c r="I544" s="12"/>
      <c r="J544" s="12"/>
      <c r="K544" s="14"/>
      <c r="L544" s="14"/>
      <c r="M544" s="9"/>
    </row>
    <row r="545">
      <c r="A545" s="16" t="s">
        <v>18</v>
      </c>
      <c r="B545" s="16"/>
      <c r="C545" s="9"/>
      <c r="D545" s="10"/>
      <c r="E545" s="11"/>
      <c r="F545" s="11"/>
      <c r="G545" s="12"/>
      <c r="H545" s="11" t="s">
        <v>18</v>
      </c>
      <c r="I545" s="12"/>
      <c r="J545" s="12"/>
      <c r="K545" s="14"/>
      <c r="L545" s="14"/>
      <c r="M545" s="9"/>
    </row>
    <row r="546">
      <c r="A546" s="16" t="s">
        <v>18</v>
      </c>
      <c r="B546" s="16"/>
      <c r="C546" s="9"/>
      <c r="D546" s="10"/>
      <c r="E546" s="11"/>
      <c r="F546" s="11"/>
      <c r="G546" s="12"/>
      <c r="H546" s="11" t="s">
        <v>18</v>
      </c>
      <c r="I546" s="12"/>
      <c r="J546" s="12"/>
      <c r="K546" s="14"/>
      <c r="L546" s="14"/>
      <c r="M546" s="9"/>
    </row>
    <row r="547">
      <c r="A547" s="16" t="s">
        <v>18</v>
      </c>
      <c r="B547" s="16"/>
      <c r="C547" s="9"/>
      <c r="D547" s="10"/>
      <c r="E547" s="11"/>
      <c r="F547" s="11"/>
      <c r="G547" s="12"/>
      <c r="H547" s="11" t="s">
        <v>18</v>
      </c>
      <c r="I547" s="12"/>
      <c r="J547" s="12"/>
      <c r="K547" s="14"/>
      <c r="L547" s="14"/>
      <c r="M547" s="9"/>
    </row>
    <row r="548">
      <c r="A548" s="16" t="s">
        <v>18</v>
      </c>
      <c r="B548" s="16"/>
      <c r="C548" s="9"/>
      <c r="D548" s="10"/>
      <c r="E548" s="11"/>
      <c r="F548" s="11"/>
      <c r="G548" s="12"/>
      <c r="H548" s="11" t="s">
        <v>18</v>
      </c>
      <c r="I548" s="12"/>
      <c r="J548" s="12"/>
      <c r="K548" s="14"/>
      <c r="L548" s="14"/>
      <c r="M548" s="9"/>
    </row>
    <row r="549">
      <c r="A549" s="16" t="s">
        <v>18</v>
      </c>
      <c r="B549" s="16"/>
      <c r="C549" s="9"/>
      <c r="D549" s="10"/>
      <c r="E549" s="11"/>
      <c r="F549" s="11"/>
      <c r="G549" s="12"/>
      <c r="H549" s="11" t="s">
        <v>18</v>
      </c>
      <c r="I549" s="12"/>
      <c r="J549" s="12"/>
      <c r="K549" s="14"/>
      <c r="L549" s="14"/>
      <c r="M549" s="9"/>
    </row>
    <row r="550">
      <c r="A550" s="16" t="s">
        <v>18</v>
      </c>
      <c r="B550" s="16"/>
      <c r="C550" s="9"/>
      <c r="D550" s="10"/>
      <c r="E550" s="11"/>
      <c r="F550" s="11"/>
      <c r="G550" s="12"/>
      <c r="H550" s="11" t="s">
        <v>18</v>
      </c>
      <c r="I550" s="12"/>
      <c r="J550" s="12"/>
      <c r="K550" s="14"/>
      <c r="L550" s="14"/>
      <c r="M550" s="9"/>
    </row>
    <row r="551">
      <c r="A551" s="16" t="s">
        <v>18</v>
      </c>
      <c r="B551" s="16"/>
      <c r="C551" s="9"/>
      <c r="D551" s="10"/>
      <c r="E551" s="11"/>
      <c r="F551" s="11"/>
      <c r="G551" s="12"/>
      <c r="H551" s="11" t="s">
        <v>18</v>
      </c>
      <c r="I551" s="12"/>
      <c r="J551" s="12"/>
      <c r="K551" s="14"/>
      <c r="L551" s="14"/>
      <c r="M551" s="9"/>
    </row>
    <row r="552">
      <c r="A552" s="16" t="s">
        <v>18</v>
      </c>
      <c r="B552" s="16"/>
      <c r="C552" s="9"/>
      <c r="D552" s="10"/>
      <c r="E552" s="11"/>
      <c r="F552" s="11"/>
      <c r="G552" s="12"/>
      <c r="H552" s="11" t="s">
        <v>18</v>
      </c>
      <c r="I552" s="12"/>
      <c r="J552" s="12"/>
      <c r="K552" s="14"/>
      <c r="L552" s="14"/>
      <c r="M552" s="9"/>
    </row>
    <row r="553">
      <c r="A553" s="16" t="s">
        <v>18</v>
      </c>
      <c r="B553" s="16"/>
      <c r="C553" s="9"/>
      <c r="D553" s="10"/>
      <c r="E553" s="11"/>
      <c r="F553" s="11"/>
      <c r="G553" s="12"/>
      <c r="H553" s="11" t="s">
        <v>18</v>
      </c>
      <c r="I553" s="12"/>
      <c r="J553" s="12"/>
      <c r="K553" s="14"/>
      <c r="L553" s="14"/>
      <c r="M553" s="9"/>
    </row>
    <row r="554">
      <c r="A554" s="16" t="s">
        <v>18</v>
      </c>
      <c r="B554" s="16"/>
      <c r="C554" s="9"/>
      <c r="D554" s="10"/>
      <c r="E554" s="11"/>
      <c r="F554" s="11"/>
      <c r="G554" s="12"/>
      <c r="H554" s="11" t="s">
        <v>18</v>
      </c>
      <c r="I554" s="12"/>
      <c r="J554" s="12"/>
      <c r="K554" s="14"/>
      <c r="L554" s="14"/>
      <c r="M554" s="9"/>
    </row>
    <row r="555">
      <c r="A555" s="16" t="s">
        <v>18</v>
      </c>
      <c r="B555" s="16"/>
      <c r="C555" s="9"/>
      <c r="D555" s="10"/>
      <c r="E555" s="11"/>
      <c r="F555" s="11"/>
      <c r="G555" s="12"/>
      <c r="H555" s="11" t="s">
        <v>18</v>
      </c>
      <c r="I555" s="12"/>
      <c r="J555" s="12"/>
      <c r="K555" s="14"/>
      <c r="L555" s="14"/>
      <c r="M555" s="9"/>
    </row>
    <row r="556">
      <c r="A556" s="16" t="s">
        <v>18</v>
      </c>
      <c r="B556" s="16"/>
      <c r="C556" s="9"/>
      <c r="D556" s="10"/>
      <c r="E556" s="11"/>
      <c r="F556" s="11"/>
      <c r="G556" s="12"/>
      <c r="H556" s="11" t="s">
        <v>18</v>
      </c>
      <c r="I556" s="12"/>
      <c r="J556" s="12"/>
      <c r="K556" s="14"/>
      <c r="L556" s="14"/>
      <c r="M556" s="9"/>
    </row>
    <row r="557">
      <c r="A557" s="16" t="s">
        <v>18</v>
      </c>
      <c r="B557" s="16"/>
      <c r="C557" s="9"/>
      <c r="D557" s="10"/>
      <c r="E557" s="11"/>
      <c r="F557" s="11"/>
      <c r="G557" s="12"/>
      <c r="H557" s="11" t="s">
        <v>18</v>
      </c>
      <c r="I557" s="12"/>
      <c r="J557" s="12"/>
      <c r="K557" s="14"/>
      <c r="L557" s="14"/>
      <c r="M557" s="9"/>
    </row>
    <row r="558">
      <c r="A558" s="16" t="s">
        <v>18</v>
      </c>
      <c r="B558" s="16"/>
      <c r="C558" s="9"/>
      <c r="D558" s="10"/>
      <c r="E558" s="11"/>
      <c r="F558" s="11"/>
      <c r="G558" s="12"/>
      <c r="H558" s="11" t="s">
        <v>18</v>
      </c>
      <c r="I558" s="12"/>
      <c r="J558" s="12"/>
      <c r="K558" s="14"/>
      <c r="L558" s="14"/>
      <c r="M558" s="9"/>
    </row>
    <row r="559">
      <c r="A559" s="16" t="s">
        <v>18</v>
      </c>
      <c r="B559" s="16"/>
      <c r="C559" s="9"/>
      <c r="D559" s="10"/>
      <c r="E559" s="11"/>
      <c r="F559" s="11"/>
      <c r="G559" s="12"/>
      <c r="H559" s="11" t="s">
        <v>18</v>
      </c>
      <c r="I559" s="12"/>
      <c r="J559" s="12"/>
      <c r="K559" s="14"/>
      <c r="L559" s="14"/>
      <c r="M559" s="9"/>
    </row>
    <row r="560">
      <c r="A560" s="16" t="s">
        <v>18</v>
      </c>
      <c r="B560" s="16"/>
      <c r="C560" s="9"/>
      <c r="D560" s="10"/>
      <c r="E560" s="11"/>
      <c r="F560" s="11"/>
      <c r="G560" s="12"/>
      <c r="H560" s="11" t="s">
        <v>18</v>
      </c>
      <c r="I560" s="12"/>
      <c r="J560" s="12"/>
      <c r="K560" s="14"/>
      <c r="L560" s="14"/>
      <c r="M560" s="9"/>
    </row>
    <row r="561">
      <c r="A561" s="16" t="s">
        <v>18</v>
      </c>
      <c r="B561" s="16"/>
      <c r="C561" s="9"/>
      <c r="D561" s="10"/>
      <c r="E561" s="11"/>
      <c r="F561" s="11"/>
      <c r="G561" s="12"/>
      <c r="H561" s="11" t="s">
        <v>18</v>
      </c>
      <c r="I561" s="12"/>
      <c r="J561" s="12"/>
      <c r="K561" s="14"/>
      <c r="L561" s="14"/>
      <c r="M561" s="9"/>
    </row>
    <row r="562">
      <c r="A562" s="16" t="s">
        <v>18</v>
      </c>
      <c r="B562" s="16"/>
      <c r="C562" s="9"/>
      <c r="D562" s="10"/>
      <c r="E562" s="11"/>
      <c r="F562" s="11"/>
      <c r="G562" s="12"/>
      <c r="H562" s="11" t="s">
        <v>18</v>
      </c>
      <c r="I562" s="12"/>
      <c r="J562" s="12"/>
      <c r="K562" s="14"/>
      <c r="L562" s="14"/>
      <c r="M562" s="9"/>
    </row>
    <row r="563">
      <c r="A563" s="16" t="s">
        <v>18</v>
      </c>
      <c r="B563" s="16"/>
      <c r="C563" s="9"/>
      <c r="D563" s="10"/>
      <c r="E563" s="11"/>
      <c r="F563" s="11"/>
      <c r="G563" s="12"/>
      <c r="H563" s="11" t="s">
        <v>18</v>
      </c>
      <c r="I563" s="12"/>
      <c r="J563" s="12"/>
      <c r="K563" s="14"/>
      <c r="L563" s="14"/>
      <c r="M563" s="9"/>
    </row>
    <row r="564">
      <c r="A564" s="16" t="s">
        <v>18</v>
      </c>
      <c r="B564" s="16"/>
      <c r="C564" s="9"/>
      <c r="D564" s="10"/>
      <c r="E564" s="11"/>
      <c r="F564" s="11"/>
      <c r="G564" s="12"/>
      <c r="H564" s="11" t="s">
        <v>18</v>
      </c>
      <c r="I564" s="12"/>
      <c r="J564" s="12"/>
      <c r="K564" s="14"/>
      <c r="L564" s="14"/>
      <c r="M564" s="9"/>
    </row>
    <row r="565">
      <c r="A565" s="16" t="s">
        <v>18</v>
      </c>
      <c r="B565" s="16"/>
      <c r="C565" s="9"/>
      <c r="D565" s="10"/>
      <c r="E565" s="11"/>
      <c r="F565" s="11"/>
      <c r="G565" s="12"/>
      <c r="H565" s="11" t="s">
        <v>18</v>
      </c>
      <c r="I565" s="12"/>
      <c r="J565" s="12"/>
      <c r="K565" s="14"/>
      <c r="L565" s="14"/>
      <c r="M565" s="9"/>
    </row>
    <row r="566">
      <c r="A566" s="16" t="s">
        <v>18</v>
      </c>
      <c r="B566" s="16"/>
      <c r="C566" s="9"/>
      <c r="D566" s="10"/>
      <c r="E566" s="11"/>
      <c r="F566" s="11"/>
      <c r="G566" s="12"/>
      <c r="H566" s="11" t="s">
        <v>18</v>
      </c>
      <c r="I566" s="12"/>
      <c r="J566" s="12"/>
      <c r="K566" s="14"/>
      <c r="L566" s="14"/>
      <c r="M566" s="9"/>
    </row>
    <row r="567">
      <c r="A567" s="16" t="s">
        <v>18</v>
      </c>
      <c r="B567" s="16"/>
      <c r="C567" s="9"/>
      <c r="D567" s="10"/>
      <c r="E567" s="11"/>
      <c r="F567" s="11"/>
      <c r="G567" s="12"/>
      <c r="H567" s="11" t="s">
        <v>18</v>
      </c>
      <c r="I567" s="12"/>
      <c r="J567" s="12"/>
      <c r="K567" s="14"/>
      <c r="L567" s="14"/>
      <c r="M567" s="9"/>
    </row>
    <row r="568">
      <c r="A568" s="16" t="s">
        <v>18</v>
      </c>
      <c r="B568" s="16"/>
      <c r="C568" s="9"/>
      <c r="D568" s="10"/>
      <c r="E568" s="11"/>
      <c r="F568" s="11"/>
      <c r="G568" s="12"/>
      <c r="H568" s="11" t="s">
        <v>18</v>
      </c>
      <c r="I568" s="12"/>
      <c r="J568" s="12"/>
      <c r="K568" s="14"/>
      <c r="L568" s="14"/>
      <c r="M568" s="9"/>
    </row>
    <row r="569">
      <c r="A569" s="16" t="s">
        <v>18</v>
      </c>
      <c r="B569" s="16"/>
      <c r="C569" s="9"/>
      <c r="D569" s="10"/>
      <c r="E569" s="11"/>
      <c r="F569" s="11"/>
      <c r="G569" s="12"/>
      <c r="H569" s="11" t="s">
        <v>18</v>
      </c>
      <c r="I569" s="12"/>
      <c r="J569" s="12"/>
      <c r="K569" s="14"/>
      <c r="L569" s="14"/>
      <c r="M569" s="9"/>
    </row>
    <row r="570">
      <c r="A570" s="16" t="s">
        <v>18</v>
      </c>
      <c r="B570" s="16"/>
      <c r="C570" s="9"/>
      <c r="D570" s="10"/>
      <c r="E570" s="11"/>
      <c r="F570" s="11"/>
      <c r="G570" s="12"/>
      <c r="H570" s="11" t="s">
        <v>18</v>
      </c>
      <c r="I570" s="12"/>
      <c r="J570" s="12"/>
      <c r="K570" s="14"/>
      <c r="L570" s="14"/>
      <c r="M570" s="9"/>
    </row>
    <row r="571">
      <c r="A571" s="16" t="s">
        <v>18</v>
      </c>
      <c r="B571" s="16"/>
      <c r="C571" s="9"/>
      <c r="D571" s="10"/>
      <c r="E571" s="11"/>
      <c r="F571" s="11"/>
      <c r="G571" s="12"/>
      <c r="H571" s="11" t="s">
        <v>18</v>
      </c>
      <c r="I571" s="12"/>
      <c r="J571" s="12"/>
      <c r="K571" s="14"/>
      <c r="L571" s="14"/>
      <c r="M571" s="9"/>
    </row>
    <row r="572">
      <c r="A572" s="16" t="s">
        <v>18</v>
      </c>
      <c r="B572" s="16"/>
      <c r="C572" s="9"/>
      <c r="D572" s="10"/>
      <c r="E572" s="11"/>
      <c r="F572" s="11"/>
      <c r="G572" s="12"/>
      <c r="H572" s="11" t="s">
        <v>18</v>
      </c>
      <c r="I572" s="12"/>
      <c r="J572" s="12"/>
      <c r="K572" s="14"/>
      <c r="L572" s="14"/>
      <c r="M572" s="9"/>
    </row>
    <row r="573">
      <c r="A573" s="16" t="s">
        <v>18</v>
      </c>
      <c r="B573" s="16"/>
      <c r="C573" s="9"/>
      <c r="D573" s="10"/>
      <c r="E573" s="11"/>
      <c r="F573" s="11"/>
      <c r="G573" s="12"/>
      <c r="H573" s="11" t="s">
        <v>18</v>
      </c>
      <c r="I573" s="12"/>
      <c r="J573" s="12"/>
      <c r="K573" s="14"/>
      <c r="L573" s="14"/>
      <c r="M573" s="9"/>
    </row>
    <row r="574">
      <c r="A574" s="16" t="s">
        <v>18</v>
      </c>
      <c r="B574" s="16"/>
      <c r="C574" s="9"/>
      <c r="D574" s="10"/>
      <c r="E574" s="11"/>
      <c r="F574" s="11"/>
      <c r="G574" s="12"/>
      <c r="H574" s="11" t="s">
        <v>18</v>
      </c>
      <c r="I574" s="12"/>
      <c r="J574" s="12"/>
      <c r="K574" s="14"/>
      <c r="L574" s="14"/>
      <c r="M574" s="9"/>
    </row>
    <row r="575">
      <c r="A575" s="16" t="s">
        <v>18</v>
      </c>
      <c r="B575" s="16"/>
      <c r="C575" s="9"/>
      <c r="D575" s="10"/>
      <c r="E575" s="11"/>
      <c r="F575" s="11"/>
      <c r="G575" s="12"/>
      <c r="H575" s="11" t="s">
        <v>18</v>
      </c>
      <c r="I575" s="12"/>
      <c r="J575" s="12"/>
      <c r="K575" s="14"/>
      <c r="L575" s="14"/>
      <c r="M575" s="9"/>
    </row>
    <row r="576">
      <c r="A576" s="16" t="s">
        <v>18</v>
      </c>
      <c r="B576" s="16"/>
      <c r="C576" s="9"/>
      <c r="D576" s="10"/>
      <c r="E576" s="11"/>
      <c r="F576" s="11"/>
      <c r="G576" s="12"/>
      <c r="H576" s="11" t="s">
        <v>18</v>
      </c>
      <c r="I576" s="12"/>
      <c r="J576" s="12"/>
      <c r="K576" s="14"/>
      <c r="L576" s="14"/>
      <c r="M576" s="9"/>
    </row>
    <row r="577">
      <c r="A577" s="16" t="s">
        <v>18</v>
      </c>
      <c r="B577" s="16"/>
      <c r="C577" s="9"/>
      <c r="D577" s="10"/>
      <c r="E577" s="11"/>
      <c r="F577" s="11"/>
      <c r="G577" s="12"/>
      <c r="H577" s="11" t="s">
        <v>18</v>
      </c>
      <c r="I577" s="12"/>
      <c r="J577" s="12"/>
      <c r="K577" s="14"/>
      <c r="L577" s="14"/>
      <c r="M577" s="9"/>
    </row>
    <row r="578">
      <c r="A578" s="16" t="s">
        <v>18</v>
      </c>
      <c r="B578" s="16"/>
      <c r="C578" s="9"/>
      <c r="D578" s="10"/>
      <c r="E578" s="11"/>
      <c r="F578" s="11"/>
      <c r="G578" s="12"/>
      <c r="H578" s="11" t="s">
        <v>18</v>
      </c>
      <c r="I578" s="12"/>
      <c r="J578" s="12"/>
      <c r="K578" s="14"/>
      <c r="L578" s="14"/>
      <c r="M578" s="9"/>
    </row>
    <row r="579">
      <c r="A579" s="16" t="s">
        <v>18</v>
      </c>
      <c r="B579" s="16"/>
      <c r="C579" s="9"/>
      <c r="D579" s="10"/>
      <c r="E579" s="11"/>
      <c r="F579" s="11"/>
      <c r="G579" s="12"/>
      <c r="H579" s="11" t="s">
        <v>18</v>
      </c>
      <c r="I579" s="12"/>
      <c r="J579" s="12"/>
      <c r="K579" s="14"/>
      <c r="L579" s="14"/>
      <c r="M579" s="9"/>
    </row>
    <row r="580">
      <c r="A580" s="16" t="s">
        <v>18</v>
      </c>
      <c r="B580" s="16"/>
      <c r="C580" s="9"/>
      <c r="D580" s="10"/>
      <c r="E580" s="11"/>
      <c r="F580" s="11"/>
      <c r="G580" s="12"/>
      <c r="H580" s="11" t="s">
        <v>18</v>
      </c>
      <c r="I580" s="12"/>
      <c r="J580" s="12"/>
      <c r="K580" s="14"/>
      <c r="L580" s="14"/>
      <c r="M580" s="9"/>
    </row>
    <row r="581">
      <c r="A581" s="16" t="s">
        <v>18</v>
      </c>
      <c r="B581" s="16"/>
      <c r="C581" s="9"/>
      <c r="D581" s="10"/>
      <c r="E581" s="11"/>
      <c r="F581" s="11"/>
      <c r="G581" s="12"/>
      <c r="H581" s="11" t="s">
        <v>18</v>
      </c>
      <c r="I581" s="12"/>
      <c r="J581" s="12"/>
      <c r="K581" s="14"/>
      <c r="L581" s="14"/>
      <c r="M581" s="9"/>
    </row>
    <row r="582">
      <c r="A582" s="16" t="s">
        <v>18</v>
      </c>
      <c r="B582" s="16"/>
      <c r="C582" s="9"/>
      <c r="D582" s="10"/>
      <c r="E582" s="11"/>
      <c r="F582" s="11"/>
      <c r="G582" s="12"/>
      <c r="H582" s="11" t="s">
        <v>18</v>
      </c>
      <c r="I582" s="12"/>
      <c r="J582" s="12"/>
      <c r="K582" s="14"/>
      <c r="L582" s="14"/>
      <c r="M582" s="9"/>
    </row>
    <row r="583">
      <c r="A583" s="16" t="s">
        <v>18</v>
      </c>
      <c r="B583" s="16"/>
      <c r="C583" s="9"/>
      <c r="D583" s="10"/>
      <c r="E583" s="11"/>
      <c r="F583" s="11"/>
      <c r="G583" s="12"/>
      <c r="H583" s="11" t="s">
        <v>18</v>
      </c>
      <c r="I583" s="12"/>
      <c r="J583" s="12"/>
      <c r="K583" s="14"/>
      <c r="L583" s="14"/>
      <c r="M583" s="9"/>
    </row>
    <row r="584">
      <c r="A584" s="16" t="s">
        <v>18</v>
      </c>
      <c r="B584" s="16"/>
      <c r="C584" s="9"/>
      <c r="D584" s="10"/>
      <c r="E584" s="11"/>
      <c r="F584" s="11"/>
      <c r="G584" s="12"/>
      <c r="H584" s="11" t="s">
        <v>18</v>
      </c>
      <c r="I584" s="12"/>
      <c r="J584" s="12"/>
      <c r="K584" s="14"/>
      <c r="L584" s="14"/>
      <c r="M584" s="9"/>
    </row>
    <row r="585">
      <c r="A585" s="16" t="s">
        <v>18</v>
      </c>
      <c r="B585" s="16"/>
      <c r="C585" s="9"/>
      <c r="D585" s="10"/>
      <c r="E585" s="11"/>
      <c r="F585" s="11"/>
      <c r="G585" s="12"/>
      <c r="H585" s="11" t="s">
        <v>18</v>
      </c>
      <c r="I585" s="12"/>
      <c r="J585" s="12"/>
      <c r="K585" s="14"/>
      <c r="L585" s="14"/>
      <c r="M585" s="9"/>
    </row>
    <row r="586">
      <c r="A586" s="16" t="s">
        <v>18</v>
      </c>
      <c r="B586" s="16"/>
      <c r="C586" s="9"/>
      <c r="D586" s="10"/>
      <c r="E586" s="11"/>
      <c r="F586" s="11"/>
      <c r="G586" s="12"/>
      <c r="H586" s="11" t="s">
        <v>18</v>
      </c>
      <c r="I586" s="12"/>
      <c r="J586" s="12"/>
      <c r="K586" s="14"/>
      <c r="L586" s="14"/>
      <c r="M586" s="9"/>
    </row>
    <row r="587">
      <c r="A587" s="16" t="s">
        <v>18</v>
      </c>
      <c r="B587" s="16"/>
      <c r="C587" s="9"/>
      <c r="D587" s="10"/>
      <c r="E587" s="11"/>
      <c r="F587" s="11"/>
      <c r="G587" s="12"/>
      <c r="H587" s="11" t="s">
        <v>18</v>
      </c>
      <c r="I587" s="12"/>
      <c r="J587" s="12"/>
      <c r="K587" s="14"/>
      <c r="L587" s="14"/>
      <c r="M587" s="9"/>
    </row>
    <row r="588">
      <c r="A588" s="16" t="s">
        <v>18</v>
      </c>
      <c r="B588" s="16"/>
      <c r="C588" s="9"/>
      <c r="D588" s="10"/>
      <c r="E588" s="11"/>
      <c r="F588" s="11"/>
      <c r="G588" s="12"/>
      <c r="H588" s="11" t="s">
        <v>18</v>
      </c>
      <c r="I588" s="12"/>
      <c r="J588" s="12"/>
      <c r="K588" s="14"/>
      <c r="L588" s="14"/>
      <c r="M588" s="9"/>
    </row>
    <row r="589">
      <c r="A589" s="16" t="s">
        <v>18</v>
      </c>
      <c r="B589" s="16"/>
      <c r="C589" s="9"/>
      <c r="D589" s="10"/>
      <c r="E589" s="11"/>
      <c r="F589" s="11"/>
      <c r="G589" s="12"/>
      <c r="H589" s="11" t="s">
        <v>18</v>
      </c>
      <c r="I589" s="12"/>
      <c r="J589" s="12"/>
      <c r="K589" s="14"/>
      <c r="L589" s="14"/>
      <c r="M589" s="9"/>
    </row>
    <row r="590">
      <c r="A590" s="16" t="s">
        <v>18</v>
      </c>
      <c r="B590" s="16"/>
      <c r="C590" s="9"/>
      <c r="D590" s="10"/>
      <c r="E590" s="11"/>
      <c r="F590" s="11"/>
      <c r="G590" s="12"/>
      <c r="H590" s="11" t="s">
        <v>18</v>
      </c>
      <c r="I590" s="12"/>
      <c r="J590" s="12"/>
      <c r="K590" s="14"/>
      <c r="L590" s="14"/>
      <c r="M590" s="9"/>
    </row>
    <row r="591">
      <c r="A591" s="16" t="s">
        <v>18</v>
      </c>
      <c r="B591" s="16"/>
      <c r="C591" s="9"/>
      <c r="D591" s="10"/>
      <c r="E591" s="11"/>
      <c r="F591" s="11"/>
      <c r="G591" s="12"/>
      <c r="H591" s="11" t="s">
        <v>18</v>
      </c>
      <c r="I591" s="12"/>
      <c r="J591" s="12"/>
      <c r="K591" s="14"/>
      <c r="L591" s="14"/>
      <c r="M591" s="9"/>
    </row>
    <row r="592">
      <c r="A592" s="16" t="s">
        <v>18</v>
      </c>
      <c r="B592" s="16"/>
      <c r="C592" s="9"/>
      <c r="D592" s="10"/>
      <c r="E592" s="11"/>
      <c r="F592" s="11"/>
      <c r="G592" s="12"/>
      <c r="H592" s="11" t="s">
        <v>18</v>
      </c>
      <c r="I592" s="12"/>
      <c r="J592" s="12"/>
      <c r="K592" s="14"/>
      <c r="L592" s="14"/>
      <c r="M592" s="9"/>
    </row>
    <row r="593">
      <c r="A593" s="16" t="s">
        <v>18</v>
      </c>
      <c r="B593" s="16"/>
      <c r="C593" s="9"/>
      <c r="D593" s="10"/>
      <c r="E593" s="11"/>
      <c r="F593" s="11"/>
      <c r="G593" s="12"/>
      <c r="H593" s="11" t="s">
        <v>18</v>
      </c>
      <c r="I593" s="12"/>
      <c r="J593" s="12"/>
      <c r="K593" s="14"/>
      <c r="L593" s="14"/>
      <c r="M593" s="9"/>
    </row>
    <row r="594">
      <c r="A594" s="16" t="s">
        <v>18</v>
      </c>
      <c r="B594" s="16"/>
      <c r="C594" s="9"/>
      <c r="D594" s="10"/>
      <c r="E594" s="11"/>
      <c r="F594" s="11"/>
      <c r="G594" s="12"/>
      <c r="H594" s="11" t="s">
        <v>18</v>
      </c>
      <c r="I594" s="12"/>
      <c r="J594" s="12"/>
      <c r="K594" s="14"/>
      <c r="L594" s="14"/>
      <c r="M594" s="9"/>
    </row>
    <row r="595">
      <c r="A595" s="16" t="s">
        <v>18</v>
      </c>
      <c r="B595" s="16"/>
      <c r="C595" s="9"/>
      <c r="D595" s="10"/>
      <c r="E595" s="11"/>
      <c r="F595" s="11"/>
      <c r="G595" s="12"/>
      <c r="H595" s="11" t="s">
        <v>18</v>
      </c>
      <c r="I595" s="12"/>
      <c r="J595" s="12"/>
      <c r="K595" s="14"/>
      <c r="L595" s="14"/>
      <c r="M595" s="9"/>
    </row>
    <row r="596">
      <c r="A596" s="16" t="s">
        <v>18</v>
      </c>
      <c r="B596" s="16"/>
      <c r="C596" s="9"/>
      <c r="D596" s="10"/>
      <c r="E596" s="11"/>
      <c r="F596" s="11"/>
      <c r="G596" s="12"/>
      <c r="H596" s="11" t="s">
        <v>18</v>
      </c>
      <c r="I596" s="12"/>
      <c r="J596" s="12"/>
      <c r="K596" s="14"/>
      <c r="L596" s="14"/>
      <c r="M596" s="9"/>
    </row>
    <row r="597">
      <c r="A597" s="16" t="s">
        <v>18</v>
      </c>
      <c r="B597" s="16"/>
      <c r="C597" s="9"/>
      <c r="D597" s="10"/>
      <c r="E597" s="11"/>
      <c r="F597" s="11"/>
      <c r="G597" s="12"/>
      <c r="H597" s="11" t="s">
        <v>18</v>
      </c>
      <c r="I597" s="12"/>
      <c r="J597" s="12"/>
      <c r="K597" s="14"/>
      <c r="L597" s="14"/>
      <c r="M597" s="9"/>
    </row>
    <row r="598">
      <c r="A598" s="16" t="s">
        <v>18</v>
      </c>
      <c r="B598" s="16"/>
      <c r="C598" s="9"/>
      <c r="D598" s="10"/>
      <c r="E598" s="11"/>
      <c r="F598" s="11"/>
      <c r="G598" s="12"/>
      <c r="H598" s="11" t="s">
        <v>18</v>
      </c>
      <c r="I598" s="12"/>
      <c r="J598" s="12"/>
      <c r="K598" s="14"/>
      <c r="L598" s="14"/>
      <c r="M598" s="9"/>
    </row>
    <row r="599">
      <c r="A599" s="16" t="s">
        <v>18</v>
      </c>
      <c r="B599" s="16"/>
      <c r="C599" s="9"/>
      <c r="D599" s="10"/>
      <c r="E599" s="11"/>
      <c r="F599" s="11"/>
      <c r="G599" s="12"/>
      <c r="H599" s="11" t="s">
        <v>18</v>
      </c>
      <c r="I599" s="12"/>
      <c r="J599" s="12"/>
      <c r="K599" s="14"/>
      <c r="L599" s="14"/>
      <c r="M599" s="9"/>
    </row>
    <row r="600">
      <c r="A600" s="16" t="s">
        <v>18</v>
      </c>
      <c r="B600" s="16"/>
      <c r="C600" s="9"/>
      <c r="D600" s="10"/>
      <c r="E600" s="11"/>
      <c r="F600" s="11"/>
      <c r="G600" s="12"/>
      <c r="H600" s="11" t="s">
        <v>18</v>
      </c>
      <c r="I600" s="12"/>
      <c r="J600" s="12"/>
      <c r="K600" s="14"/>
      <c r="L600" s="14"/>
      <c r="M600" s="9"/>
    </row>
    <row r="601">
      <c r="A601" s="16" t="s">
        <v>18</v>
      </c>
      <c r="B601" s="16"/>
      <c r="C601" s="9"/>
      <c r="D601" s="10"/>
      <c r="E601" s="11"/>
      <c r="F601" s="11"/>
      <c r="G601" s="12"/>
      <c r="H601" s="11" t="s">
        <v>18</v>
      </c>
      <c r="I601" s="12"/>
      <c r="J601" s="12"/>
      <c r="K601" s="14"/>
      <c r="L601" s="14"/>
      <c r="M601" s="9"/>
    </row>
    <row r="602">
      <c r="A602" s="16" t="s">
        <v>18</v>
      </c>
      <c r="B602" s="16"/>
      <c r="C602" s="9"/>
      <c r="D602" s="10"/>
      <c r="E602" s="11"/>
      <c r="F602" s="11"/>
      <c r="G602" s="12"/>
      <c r="H602" s="11" t="s">
        <v>18</v>
      </c>
      <c r="I602" s="12"/>
      <c r="J602" s="12"/>
      <c r="K602" s="14"/>
      <c r="L602" s="14"/>
      <c r="M602" s="9"/>
    </row>
    <row r="603">
      <c r="A603" s="16" t="s">
        <v>18</v>
      </c>
      <c r="B603" s="16"/>
      <c r="C603" s="9"/>
      <c r="D603" s="10"/>
      <c r="E603" s="11"/>
      <c r="F603" s="11"/>
      <c r="G603" s="12"/>
      <c r="H603" s="11" t="s">
        <v>18</v>
      </c>
      <c r="I603" s="12"/>
      <c r="J603" s="12"/>
      <c r="K603" s="14"/>
      <c r="L603" s="14"/>
      <c r="M603" s="9"/>
    </row>
    <row r="604">
      <c r="A604" s="16" t="s">
        <v>18</v>
      </c>
      <c r="B604" s="16"/>
      <c r="C604" s="9"/>
      <c r="D604" s="10"/>
      <c r="E604" s="11"/>
      <c r="F604" s="11"/>
      <c r="G604" s="12"/>
      <c r="H604" s="11" t="s">
        <v>18</v>
      </c>
      <c r="I604" s="12"/>
      <c r="J604" s="12"/>
      <c r="K604" s="14"/>
      <c r="L604" s="14"/>
      <c r="M604" s="9"/>
    </row>
    <row r="605">
      <c r="A605" s="16" t="s">
        <v>18</v>
      </c>
      <c r="B605" s="16"/>
      <c r="C605" s="9"/>
      <c r="D605" s="10"/>
      <c r="E605" s="11"/>
      <c r="F605" s="11"/>
      <c r="G605" s="12"/>
      <c r="H605" s="11" t="s">
        <v>18</v>
      </c>
      <c r="I605" s="12"/>
      <c r="J605" s="12"/>
      <c r="K605" s="14"/>
      <c r="L605" s="14"/>
      <c r="M605" s="9"/>
    </row>
    <row r="606">
      <c r="A606" s="16" t="s">
        <v>18</v>
      </c>
      <c r="B606" s="16"/>
      <c r="C606" s="9"/>
      <c r="D606" s="10"/>
      <c r="E606" s="11"/>
      <c r="F606" s="11"/>
      <c r="G606" s="12"/>
      <c r="H606" s="11" t="s">
        <v>18</v>
      </c>
      <c r="I606" s="12"/>
      <c r="J606" s="12"/>
      <c r="K606" s="14"/>
      <c r="L606" s="14"/>
      <c r="M606" s="9"/>
    </row>
    <row r="607">
      <c r="A607" s="16" t="s">
        <v>18</v>
      </c>
      <c r="B607" s="16"/>
      <c r="C607" s="9"/>
      <c r="D607" s="10"/>
      <c r="E607" s="11"/>
      <c r="F607" s="11"/>
      <c r="G607" s="12"/>
      <c r="H607" s="11" t="s">
        <v>18</v>
      </c>
      <c r="I607" s="12"/>
      <c r="J607" s="12"/>
      <c r="K607" s="14"/>
      <c r="L607" s="14"/>
      <c r="M607" s="9"/>
    </row>
    <row r="608">
      <c r="A608" s="16" t="s">
        <v>18</v>
      </c>
      <c r="B608" s="16"/>
      <c r="C608" s="9"/>
      <c r="D608" s="10"/>
      <c r="E608" s="11"/>
      <c r="F608" s="11"/>
      <c r="G608" s="12"/>
      <c r="H608" s="11" t="s">
        <v>18</v>
      </c>
      <c r="I608" s="12"/>
      <c r="J608" s="12"/>
      <c r="K608" s="14"/>
      <c r="L608" s="14"/>
      <c r="M608" s="9"/>
    </row>
    <row r="609">
      <c r="A609" s="16" t="s">
        <v>18</v>
      </c>
      <c r="B609" s="16"/>
      <c r="C609" s="9"/>
      <c r="D609" s="10"/>
      <c r="E609" s="11"/>
      <c r="F609" s="11"/>
      <c r="G609" s="12"/>
      <c r="H609" s="11" t="s">
        <v>18</v>
      </c>
      <c r="I609" s="12"/>
      <c r="J609" s="12"/>
      <c r="K609" s="14"/>
      <c r="L609" s="14"/>
      <c r="M609" s="9"/>
    </row>
    <row r="610">
      <c r="A610" s="16" t="s">
        <v>18</v>
      </c>
      <c r="B610" s="16"/>
      <c r="C610" s="9"/>
      <c r="D610" s="10"/>
      <c r="E610" s="11"/>
      <c r="F610" s="11"/>
      <c r="G610" s="12"/>
      <c r="H610" s="11" t="s">
        <v>18</v>
      </c>
      <c r="I610" s="12"/>
      <c r="J610" s="12"/>
      <c r="K610" s="14"/>
      <c r="L610" s="14"/>
      <c r="M610" s="9"/>
    </row>
    <row r="611">
      <c r="A611" s="16" t="s">
        <v>18</v>
      </c>
      <c r="B611" s="16"/>
      <c r="C611" s="9"/>
      <c r="D611" s="10"/>
      <c r="E611" s="11"/>
      <c r="F611" s="11"/>
      <c r="G611" s="12"/>
      <c r="H611" s="11" t="s">
        <v>18</v>
      </c>
      <c r="I611" s="12"/>
      <c r="J611" s="12"/>
      <c r="K611" s="14"/>
      <c r="L611" s="14"/>
      <c r="M611" s="9"/>
    </row>
    <row r="612">
      <c r="A612" s="16" t="s">
        <v>18</v>
      </c>
      <c r="B612" s="16"/>
      <c r="C612" s="9"/>
      <c r="D612" s="10"/>
      <c r="E612" s="11"/>
      <c r="F612" s="11"/>
      <c r="G612" s="12"/>
      <c r="H612" s="11" t="s">
        <v>18</v>
      </c>
      <c r="I612" s="12"/>
      <c r="J612" s="12"/>
      <c r="K612" s="14"/>
      <c r="L612" s="14"/>
      <c r="M612" s="9"/>
    </row>
    <row r="613">
      <c r="A613" s="16" t="s">
        <v>18</v>
      </c>
      <c r="B613" s="16"/>
      <c r="C613" s="9"/>
      <c r="D613" s="10"/>
      <c r="E613" s="11"/>
      <c r="F613" s="11"/>
      <c r="G613" s="12"/>
      <c r="H613" s="11" t="s">
        <v>18</v>
      </c>
      <c r="I613" s="12"/>
      <c r="J613" s="12"/>
      <c r="K613" s="14"/>
      <c r="L613" s="14"/>
      <c r="M613" s="9"/>
    </row>
    <row r="614">
      <c r="A614" s="16" t="s">
        <v>18</v>
      </c>
      <c r="B614" s="16"/>
      <c r="C614" s="9"/>
      <c r="D614" s="10"/>
      <c r="E614" s="11"/>
      <c r="F614" s="11"/>
      <c r="G614" s="12"/>
      <c r="H614" s="11" t="s">
        <v>18</v>
      </c>
      <c r="I614" s="12"/>
      <c r="J614" s="12"/>
      <c r="K614" s="14"/>
      <c r="L614" s="14"/>
      <c r="M614" s="9"/>
    </row>
    <row r="615">
      <c r="A615" s="16" t="s">
        <v>18</v>
      </c>
      <c r="B615" s="16"/>
      <c r="C615" s="9"/>
      <c r="D615" s="10"/>
      <c r="E615" s="11"/>
      <c r="F615" s="11"/>
      <c r="G615" s="12"/>
      <c r="H615" s="11" t="s">
        <v>18</v>
      </c>
      <c r="I615" s="12"/>
      <c r="J615" s="12"/>
      <c r="K615" s="14"/>
      <c r="L615" s="14"/>
      <c r="M615" s="9"/>
    </row>
    <row r="616">
      <c r="A616" s="16" t="s">
        <v>18</v>
      </c>
      <c r="B616" s="16"/>
      <c r="C616" s="9"/>
      <c r="D616" s="10"/>
      <c r="E616" s="11"/>
      <c r="F616" s="11"/>
      <c r="G616" s="12"/>
      <c r="H616" s="11" t="s">
        <v>18</v>
      </c>
      <c r="I616" s="12"/>
      <c r="J616" s="12"/>
      <c r="K616" s="14"/>
      <c r="L616" s="14"/>
      <c r="M616" s="9"/>
    </row>
    <row r="617">
      <c r="A617" s="16" t="s">
        <v>18</v>
      </c>
      <c r="B617" s="16"/>
      <c r="C617" s="9"/>
      <c r="D617" s="10"/>
      <c r="E617" s="11"/>
      <c r="F617" s="11"/>
      <c r="G617" s="12"/>
      <c r="H617" s="11" t="s">
        <v>18</v>
      </c>
      <c r="I617" s="12"/>
      <c r="J617" s="12"/>
      <c r="K617" s="14"/>
      <c r="L617" s="14"/>
      <c r="M617" s="9"/>
    </row>
    <row r="618">
      <c r="A618" s="16" t="s">
        <v>18</v>
      </c>
      <c r="B618" s="16"/>
      <c r="C618" s="9"/>
      <c r="D618" s="10"/>
      <c r="E618" s="11"/>
      <c r="F618" s="11"/>
      <c r="G618" s="12"/>
      <c r="H618" s="11" t="s">
        <v>18</v>
      </c>
      <c r="I618" s="12"/>
      <c r="J618" s="12"/>
      <c r="K618" s="14"/>
      <c r="L618" s="14"/>
      <c r="M618" s="9"/>
    </row>
    <row r="619">
      <c r="A619" s="16" t="s">
        <v>18</v>
      </c>
      <c r="B619" s="16"/>
      <c r="C619" s="9"/>
      <c r="D619" s="10"/>
      <c r="E619" s="11"/>
      <c r="F619" s="11"/>
      <c r="G619" s="12"/>
      <c r="H619" s="11" t="s">
        <v>18</v>
      </c>
      <c r="I619" s="12"/>
      <c r="J619" s="12"/>
      <c r="K619" s="14"/>
      <c r="L619" s="14"/>
      <c r="M619" s="9"/>
    </row>
    <row r="620">
      <c r="A620" s="16" t="s">
        <v>18</v>
      </c>
      <c r="B620" s="16"/>
      <c r="C620" s="9"/>
      <c r="D620" s="10"/>
      <c r="E620" s="11"/>
      <c r="F620" s="11"/>
      <c r="G620" s="12"/>
      <c r="H620" s="11" t="s">
        <v>18</v>
      </c>
      <c r="I620" s="12"/>
      <c r="J620" s="12"/>
      <c r="K620" s="14"/>
      <c r="L620" s="14"/>
      <c r="M620" s="9"/>
    </row>
    <row r="621">
      <c r="A621" s="16" t="s">
        <v>18</v>
      </c>
      <c r="B621" s="16"/>
      <c r="C621" s="9"/>
      <c r="D621" s="10"/>
      <c r="E621" s="11"/>
      <c r="F621" s="11"/>
      <c r="G621" s="12"/>
      <c r="H621" s="11" t="s">
        <v>18</v>
      </c>
      <c r="I621" s="12"/>
      <c r="J621" s="12"/>
      <c r="K621" s="14"/>
      <c r="L621" s="14"/>
      <c r="M621" s="9"/>
    </row>
    <row r="622">
      <c r="A622" s="16" t="s">
        <v>18</v>
      </c>
      <c r="B622" s="16"/>
      <c r="C622" s="9"/>
      <c r="D622" s="10"/>
      <c r="E622" s="11"/>
      <c r="F622" s="11"/>
      <c r="G622" s="12"/>
      <c r="H622" s="11" t="s">
        <v>18</v>
      </c>
      <c r="I622" s="12"/>
      <c r="J622" s="12"/>
      <c r="K622" s="14"/>
      <c r="L622" s="14"/>
      <c r="M622" s="9"/>
    </row>
    <row r="623">
      <c r="A623" s="16" t="s">
        <v>18</v>
      </c>
      <c r="B623" s="16"/>
      <c r="C623" s="9"/>
      <c r="D623" s="10"/>
      <c r="E623" s="11"/>
      <c r="F623" s="11"/>
      <c r="G623" s="12"/>
      <c r="H623" s="11" t="s">
        <v>18</v>
      </c>
      <c r="I623" s="12"/>
      <c r="J623" s="12"/>
      <c r="K623" s="14"/>
      <c r="L623" s="14"/>
      <c r="M623" s="9"/>
    </row>
    <row r="624">
      <c r="A624" s="16" t="s">
        <v>18</v>
      </c>
      <c r="B624" s="16"/>
      <c r="C624" s="9"/>
      <c r="D624" s="10"/>
      <c r="E624" s="11"/>
      <c r="F624" s="11"/>
      <c r="G624" s="12"/>
      <c r="H624" s="11" t="s">
        <v>18</v>
      </c>
      <c r="I624" s="12"/>
      <c r="J624" s="12"/>
      <c r="K624" s="14"/>
      <c r="L624" s="14"/>
      <c r="M624" s="9"/>
    </row>
    <row r="625">
      <c r="A625" s="16" t="s">
        <v>18</v>
      </c>
      <c r="B625" s="16"/>
      <c r="C625" s="9"/>
      <c r="D625" s="10"/>
      <c r="E625" s="11"/>
      <c r="F625" s="11"/>
      <c r="G625" s="12"/>
      <c r="H625" s="11" t="s">
        <v>18</v>
      </c>
      <c r="I625" s="12"/>
      <c r="J625" s="12"/>
      <c r="K625" s="14"/>
      <c r="L625" s="14"/>
      <c r="M625" s="9"/>
    </row>
    <row r="626">
      <c r="A626" s="16" t="s">
        <v>18</v>
      </c>
      <c r="B626" s="16"/>
      <c r="C626" s="9"/>
      <c r="D626" s="10"/>
      <c r="E626" s="11"/>
      <c r="F626" s="11"/>
      <c r="G626" s="12"/>
      <c r="H626" s="11" t="s">
        <v>18</v>
      </c>
      <c r="I626" s="12"/>
      <c r="J626" s="12"/>
      <c r="K626" s="14"/>
      <c r="L626" s="14"/>
      <c r="M626" s="9"/>
    </row>
    <row r="627">
      <c r="A627" s="16" t="s">
        <v>18</v>
      </c>
      <c r="B627" s="16"/>
      <c r="C627" s="9"/>
      <c r="D627" s="10"/>
      <c r="E627" s="11"/>
      <c r="F627" s="11"/>
      <c r="G627" s="12"/>
      <c r="H627" s="11" t="s">
        <v>18</v>
      </c>
      <c r="I627" s="12"/>
      <c r="J627" s="12"/>
      <c r="K627" s="14"/>
      <c r="L627" s="14"/>
      <c r="M627" s="9"/>
    </row>
    <row r="628">
      <c r="A628" s="16" t="s">
        <v>18</v>
      </c>
      <c r="B628" s="16"/>
      <c r="C628" s="9"/>
      <c r="D628" s="10"/>
      <c r="E628" s="11"/>
      <c r="F628" s="11"/>
      <c r="G628" s="12"/>
      <c r="H628" s="11" t="s">
        <v>18</v>
      </c>
      <c r="I628" s="12"/>
      <c r="J628" s="12"/>
      <c r="K628" s="14"/>
      <c r="L628" s="14"/>
      <c r="M628" s="9"/>
    </row>
    <row r="629">
      <c r="A629" s="16" t="s">
        <v>18</v>
      </c>
      <c r="B629" s="16"/>
      <c r="C629" s="9"/>
      <c r="D629" s="10"/>
      <c r="E629" s="11"/>
      <c r="F629" s="11"/>
      <c r="G629" s="12"/>
      <c r="H629" s="11" t="s">
        <v>18</v>
      </c>
      <c r="I629" s="12"/>
      <c r="J629" s="12"/>
      <c r="K629" s="14"/>
      <c r="L629" s="14"/>
      <c r="M629" s="9"/>
    </row>
    <row r="630">
      <c r="A630" s="16" t="s">
        <v>18</v>
      </c>
      <c r="B630" s="16"/>
      <c r="C630" s="9"/>
      <c r="D630" s="10"/>
      <c r="E630" s="11"/>
      <c r="F630" s="11"/>
      <c r="G630" s="12"/>
      <c r="H630" s="11" t="s">
        <v>18</v>
      </c>
      <c r="I630" s="12"/>
      <c r="J630" s="12"/>
      <c r="K630" s="14"/>
      <c r="L630" s="14"/>
      <c r="M630" s="9"/>
    </row>
    <row r="631">
      <c r="A631" s="16" t="s">
        <v>18</v>
      </c>
      <c r="B631" s="16"/>
      <c r="C631" s="9"/>
      <c r="D631" s="10"/>
      <c r="E631" s="11"/>
      <c r="F631" s="11"/>
      <c r="G631" s="12"/>
      <c r="H631" s="11" t="s">
        <v>18</v>
      </c>
      <c r="I631" s="12"/>
      <c r="J631" s="12"/>
      <c r="K631" s="14"/>
      <c r="L631" s="14"/>
      <c r="M631" s="9"/>
    </row>
    <row r="632">
      <c r="A632" s="16" t="s">
        <v>18</v>
      </c>
      <c r="B632" s="16"/>
      <c r="C632" s="9"/>
      <c r="D632" s="10"/>
      <c r="E632" s="11"/>
      <c r="F632" s="11"/>
      <c r="G632" s="12"/>
      <c r="H632" s="11" t="s">
        <v>18</v>
      </c>
      <c r="I632" s="12"/>
      <c r="J632" s="12"/>
      <c r="K632" s="14"/>
      <c r="L632" s="14"/>
      <c r="M632" s="9"/>
    </row>
    <row r="633">
      <c r="A633" s="16" t="s">
        <v>18</v>
      </c>
      <c r="B633" s="16"/>
      <c r="C633" s="9"/>
      <c r="D633" s="10"/>
      <c r="E633" s="11"/>
      <c r="F633" s="11"/>
      <c r="G633" s="12"/>
      <c r="H633" s="11" t="s">
        <v>18</v>
      </c>
      <c r="I633" s="12"/>
      <c r="J633" s="12"/>
      <c r="K633" s="14"/>
      <c r="L633" s="14"/>
      <c r="M633" s="9"/>
    </row>
    <row r="634">
      <c r="A634" s="16" t="s">
        <v>18</v>
      </c>
      <c r="B634" s="16"/>
      <c r="C634" s="9"/>
      <c r="D634" s="10"/>
      <c r="E634" s="11"/>
      <c r="F634" s="11"/>
      <c r="G634" s="12"/>
      <c r="H634" s="11" t="s">
        <v>18</v>
      </c>
      <c r="I634" s="12"/>
      <c r="J634" s="12"/>
      <c r="K634" s="14"/>
      <c r="L634" s="14"/>
      <c r="M634" s="9"/>
    </row>
    <row r="635">
      <c r="A635" s="16" t="s">
        <v>18</v>
      </c>
      <c r="B635" s="16"/>
      <c r="C635" s="9"/>
      <c r="D635" s="10"/>
      <c r="E635" s="11"/>
      <c r="F635" s="11"/>
      <c r="G635" s="12"/>
      <c r="H635" s="11" t="s">
        <v>18</v>
      </c>
      <c r="I635" s="12"/>
      <c r="J635" s="12"/>
      <c r="K635" s="14"/>
      <c r="L635" s="14"/>
      <c r="M635" s="9"/>
    </row>
    <row r="636">
      <c r="A636" s="16" t="s">
        <v>18</v>
      </c>
      <c r="B636" s="16"/>
      <c r="C636" s="9"/>
      <c r="D636" s="10"/>
      <c r="E636" s="11"/>
      <c r="F636" s="11"/>
      <c r="G636" s="12"/>
      <c r="H636" s="11" t="s">
        <v>18</v>
      </c>
      <c r="I636" s="12"/>
      <c r="J636" s="12"/>
      <c r="K636" s="14"/>
      <c r="L636" s="14"/>
      <c r="M636" s="9"/>
    </row>
    <row r="637">
      <c r="A637" s="16" t="s">
        <v>18</v>
      </c>
      <c r="B637" s="16"/>
      <c r="C637" s="9"/>
      <c r="D637" s="10"/>
      <c r="E637" s="11"/>
      <c r="F637" s="11"/>
      <c r="G637" s="12"/>
      <c r="H637" s="11" t="s">
        <v>18</v>
      </c>
      <c r="I637" s="12"/>
      <c r="J637" s="12"/>
      <c r="K637" s="14"/>
      <c r="L637" s="14"/>
      <c r="M637" s="9"/>
    </row>
    <row r="638">
      <c r="A638" s="16" t="s">
        <v>18</v>
      </c>
      <c r="B638" s="16"/>
      <c r="C638" s="9"/>
      <c r="D638" s="10"/>
      <c r="E638" s="11"/>
      <c r="F638" s="11"/>
      <c r="G638" s="12"/>
      <c r="H638" s="11" t="s">
        <v>18</v>
      </c>
      <c r="I638" s="12"/>
      <c r="J638" s="12"/>
      <c r="K638" s="14"/>
      <c r="L638" s="14"/>
      <c r="M638" s="9"/>
    </row>
    <row r="639">
      <c r="A639" s="16" t="s">
        <v>18</v>
      </c>
      <c r="B639" s="16"/>
      <c r="C639" s="9"/>
      <c r="D639" s="10"/>
      <c r="E639" s="11"/>
      <c r="F639" s="11"/>
      <c r="G639" s="12"/>
      <c r="H639" s="11" t="s">
        <v>18</v>
      </c>
      <c r="I639" s="12"/>
      <c r="J639" s="12"/>
      <c r="K639" s="14"/>
      <c r="L639" s="14"/>
      <c r="M639" s="9"/>
    </row>
    <row r="640">
      <c r="A640" s="16" t="s">
        <v>18</v>
      </c>
      <c r="B640" s="16"/>
      <c r="C640" s="9"/>
      <c r="D640" s="10"/>
      <c r="E640" s="11"/>
      <c r="F640" s="11"/>
      <c r="G640" s="12"/>
      <c r="H640" s="11" t="s">
        <v>18</v>
      </c>
      <c r="I640" s="12"/>
      <c r="J640" s="12"/>
      <c r="K640" s="14"/>
      <c r="L640" s="14"/>
      <c r="M640" s="9"/>
    </row>
    <row r="641">
      <c r="A641" s="16" t="s">
        <v>18</v>
      </c>
      <c r="B641" s="16"/>
      <c r="C641" s="9"/>
      <c r="D641" s="10"/>
      <c r="E641" s="11"/>
      <c r="F641" s="11"/>
      <c r="G641" s="12"/>
      <c r="H641" s="11" t="s">
        <v>18</v>
      </c>
      <c r="I641" s="12"/>
      <c r="J641" s="12"/>
      <c r="K641" s="14"/>
      <c r="L641" s="14"/>
      <c r="M641" s="9"/>
    </row>
    <row r="642">
      <c r="A642" s="16" t="s">
        <v>18</v>
      </c>
      <c r="B642" s="16"/>
      <c r="C642" s="9"/>
      <c r="D642" s="10"/>
      <c r="E642" s="11"/>
      <c r="F642" s="11"/>
      <c r="G642" s="12"/>
      <c r="H642" s="11" t="s">
        <v>18</v>
      </c>
      <c r="I642" s="12"/>
      <c r="J642" s="12"/>
      <c r="K642" s="14"/>
      <c r="L642" s="14"/>
      <c r="M642" s="9"/>
    </row>
    <row r="643">
      <c r="A643" s="16" t="s">
        <v>18</v>
      </c>
      <c r="B643" s="16"/>
      <c r="C643" s="9"/>
      <c r="D643" s="10"/>
      <c r="E643" s="11"/>
      <c r="F643" s="11"/>
      <c r="G643" s="12"/>
      <c r="H643" s="11" t="s">
        <v>18</v>
      </c>
      <c r="I643" s="12"/>
      <c r="J643" s="12"/>
      <c r="K643" s="14"/>
      <c r="L643" s="14"/>
      <c r="M643" s="9"/>
    </row>
    <row r="644">
      <c r="A644" s="16" t="s">
        <v>18</v>
      </c>
      <c r="B644" s="16"/>
      <c r="C644" s="9"/>
      <c r="D644" s="10"/>
      <c r="E644" s="11"/>
      <c r="F644" s="11"/>
      <c r="G644" s="12"/>
      <c r="H644" s="11" t="s">
        <v>18</v>
      </c>
      <c r="I644" s="12"/>
      <c r="J644" s="12"/>
      <c r="K644" s="14"/>
      <c r="L644" s="14"/>
      <c r="M644" s="9"/>
    </row>
    <row r="645">
      <c r="A645" s="16" t="s">
        <v>18</v>
      </c>
      <c r="B645" s="16"/>
      <c r="C645" s="9"/>
      <c r="D645" s="10"/>
      <c r="E645" s="11"/>
      <c r="F645" s="11"/>
      <c r="G645" s="12"/>
      <c r="H645" s="11" t="s">
        <v>18</v>
      </c>
      <c r="I645" s="12"/>
      <c r="J645" s="12"/>
      <c r="K645" s="14"/>
      <c r="L645" s="14"/>
      <c r="M645" s="9"/>
    </row>
    <row r="646">
      <c r="A646" s="16" t="s">
        <v>18</v>
      </c>
      <c r="B646" s="16"/>
      <c r="C646" s="9"/>
      <c r="D646" s="10"/>
      <c r="E646" s="11"/>
      <c r="F646" s="11"/>
      <c r="G646" s="12"/>
      <c r="H646" s="11" t="s">
        <v>18</v>
      </c>
      <c r="I646" s="12"/>
      <c r="J646" s="12"/>
      <c r="K646" s="14"/>
      <c r="L646" s="14"/>
      <c r="M646" s="9"/>
    </row>
    <row r="647">
      <c r="A647" s="16" t="s">
        <v>18</v>
      </c>
      <c r="B647" s="16"/>
      <c r="C647" s="9"/>
      <c r="D647" s="10"/>
      <c r="E647" s="11"/>
      <c r="F647" s="11"/>
      <c r="G647" s="12"/>
      <c r="H647" s="11" t="s">
        <v>18</v>
      </c>
      <c r="I647" s="12"/>
      <c r="J647" s="12"/>
      <c r="K647" s="14"/>
      <c r="L647" s="14"/>
      <c r="M647" s="9"/>
    </row>
    <row r="648">
      <c r="A648" s="16" t="s">
        <v>18</v>
      </c>
      <c r="B648" s="16"/>
      <c r="C648" s="9"/>
      <c r="D648" s="10"/>
      <c r="E648" s="11"/>
      <c r="F648" s="11"/>
      <c r="G648" s="12"/>
      <c r="H648" s="11" t="s">
        <v>18</v>
      </c>
      <c r="I648" s="12"/>
      <c r="J648" s="12"/>
      <c r="K648" s="14"/>
      <c r="L648" s="14"/>
      <c r="M648" s="9"/>
    </row>
    <row r="649">
      <c r="A649" s="16" t="s">
        <v>18</v>
      </c>
      <c r="B649" s="16"/>
      <c r="C649" s="9"/>
      <c r="D649" s="10"/>
      <c r="E649" s="11"/>
      <c r="F649" s="11"/>
      <c r="G649" s="12"/>
      <c r="H649" s="11" t="s">
        <v>18</v>
      </c>
      <c r="I649" s="12"/>
      <c r="J649" s="12"/>
      <c r="K649" s="14"/>
      <c r="L649" s="14"/>
      <c r="M649" s="9"/>
    </row>
    <row r="650">
      <c r="A650" s="16" t="s">
        <v>18</v>
      </c>
      <c r="B650" s="16"/>
      <c r="C650" s="9"/>
      <c r="D650" s="10"/>
      <c r="E650" s="11"/>
      <c r="F650" s="11"/>
      <c r="G650" s="12"/>
      <c r="H650" s="11" t="s">
        <v>18</v>
      </c>
      <c r="I650" s="12"/>
      <c r="J650" s="12"/>
      <c r="K650" s="14"/>
      <c r="L650" s="14"/>
      <c r="M650" s="9"/>
    </row>
    <row r="651">
      <c r="A651" s="16" t="s">
        <v>18</v>
      </c>
      <c r="B651" s="16"/>
      <c r="C651" s="9"/>
      <c r="D651" s="10"/>
      <c r="E651" s="11"/>
      <c r="F651" s="11"/>
      <c r="G651" s="12"/>
      <c r="H651" s="11" t="s">
        <v>18</v>
      </c>
      <c r="I651" s="12"/>
      <c r="J651" s="12"/>
      <c r="K651" s="14"/>
      <c r="L651" s="14"/>
      <c r="M651" s="9"/>
    </row>
    <row r="652">
      <c r="A652" s="16" t="s">
        <v>18</v>
      </c>
      <c r="B652" s="16"/>
      <c r="C652" s="9"/>
      <c r="D652" s="10"/>
      <c r="E652" s="11"/>
      <c r="F652" s="11"/>
      <c r="G652" s="12"/>
      <c r="H652" s="11" t="s">
        <v>18</v>
      </c>
      <c r="I652" s="12"/>
      <c r="J652" s="12"/>
      <c r="K652" s="14"/>
      <c r="L652" s="14"/>
      <c r="M652" s="9"/>
    </row>
    <row r="653">
      <c r="A653" s="16" t="s">
        <v>18</v>
      </c>
      <c r="B653" s="16"/>
      <c r="C653" s="9"/>
      <c r="D653" s="10"/>
      <c r="E653" s="11"/>
      <c r="F653" s="11"/>
      <c r="G653" s="12"/>
      <c r="H653" s="11" t="s">
        <v>18</v>
      </c>
      <c r="I653" s="12"/>
      <c r="J653" s="12"/>
      <c r="K653" s="14"/>
      <c r="L653" s="14"/>
      <c r="M653" s="9"/>
    </row>
    <row r="654">
      <c r="A654" s="16" t="s">
        <v>18</v>
      </c>
      <c r="B654" s="16"/>
      <c r="C654" s="9"/>
      <c r="D654" s="10"/>
      <c r="E654" s="11"/>
      <c r="F654" s="11"/>
      <c r="G654" s="12"/>
      <c r="H654" s="11" t="s">
        <v>18</v>
      </c>
      <c r="I654" s="12"/>
      <c r="J654" s="12"/>
      <c r="K654" s="14"/>
      <c r="L654" s="14"/>
      <c r="M654" s="9"/>
    </row>
    <row r="655">
      <c r="A655" s="16" t="s">
        <v>18</v>
      </c>
      <c r="B655" s="16"/>
      <c r="C655" s="9"/>
      <c r="D655" s="10"/>
      <c r="E655" s="11"/>
      <c r="F655" s="11"/>
      <c r="G655" s="12"/>
      <c r="H655" s="11" t="s">
        <v>18</v>
      </c>
      <c r="I655" s="12"/>
      <c r="J655" s="12"/>
      <c r="K655" s="14"/>
      <c r="L655" s="14"/>
      <c r="M655" s="9"/>
    </row>
    <row r="656">
      <c r="A656" s="16" t="s">
        <v>18</v>
      </c>
      <c r="B656" s="16"/>
      <c r="C656" s="9"/>
      <c r="D656" s="10"/>
      <c r="E656" s="11"/>
      <c r="F656" s="11"/>
      <c r="G656" s="12"/>
      <c r="H656" s="11" t="s">
        <v>18</v>
      </c>
      <c r="I656" s="12"/>
      <c r="J656" s="12"/>
      <c r="K656" s="14"/>
      <c r="L656" s="14"/>
      <c r="M656" s="9"/>
    </row>
    <row r="657">
      <c r="A657" s="16" t="s">
        <v>18</v>
      </c>
      <c r="B657" s="16"/>
      <c r="C657" s="9"/>
      <c r="D657" s="10"/>
      <c r="E657" s="11"/>
      <c r="F657" s="11"/>
      <c r="G657" s="12"/>
      <c r="H657" s="11" t="s">
        <v>18</v>
      </c>
      <c r="I657" s="12"/>
      <c r="J657" s="12"/>
      <c r="K657" s="14"/>
      <c r="L657" s="14"/>
      <c r="M657" s="9"/>
    </row>
    <row r="658">
      <c r="A658" s="16" t="s">
        <v>18</v>
      </c>
      <c r="B658" s="16"/>
      <c r="C658" s="9"/>
      <c r="D658" s="10"/>
      <c r="E658" s="11"/>
      <c r="F658" s="11"/>
      <c r="G658" s="12"/>
      <c r="H658" s="11" t="s">
        <v>18</v>
      </c>
      <c r="I658" s="12"/>
      <c r="J658" s="12"/>
      <c r="K658" s="14"/>
      <c r="L658" s="14"/>
      <c r="M658" s="9"/>
    </row>
    <row r="659">
      <c r="A659" s="16" t="s">
        <v>18</v>
      </c>
      <c r="B659" s="16"/>
      <c r="C659" s="9"/>
      <c r="D659" s="10"/>
      <c r="E659" s="11"/>
      <c r="F659" s="11"/>
      <c r="G659" s="12"/>
      <c r="H659" s="11" t="s">
        <v>18</v>
      </c>
      <c r="I659" s="12"/>
      <c r="J659" s="12"/>
      <c r="K659" s="14"/>
      <c r="L659" s="14"/>
      <c r="M659" s="9"/>
    </row>
    <row r="660">
      <c r="A660" s="16" t="s">
        <v>18</v>
      </c>
      <c r="B660" s="16"/>
      <c r="C660" s="9"/>
      <c r="D660" s="10"/>
      <c r="E660" s="11"/>
      <c r="F660" s="11"/>
      <c r="G660" s="12"/>
      <c r="H660" s="11" t="s">
        <v>18</v>
      </c>
      <c r="I660" s="12"/>
      <c r="J660" s="12"/>
      <c r="K660" s="14"/>
      <c r="L660" s="14"/>
      <c r="M660" s="9"/>
    </row>
    <row r="661">
      <c r="A661" s="16" t="s">
        <v>18</v>
      </c>
      <c r="B661" s="16"/>
      <c r="C661" s="9"/>
      <c r="D661" s="10"/>
      <c r="E661" s="11"/>
      <c r="F661" s="11"/>
      <c r="G661" s="12"/>
      <c r="H661" s="11" t="s">
        <v>18</v>
      </c>
      <c r="I661" s="12"/>
      <c r="J661" s="12"/>
      <c r="K661" s="14"/>
      <c r="L661" s="14"/>
      <c r="M661" s="9"/>
    </row>
    <row r="662">
      <c r="A662" s="16" t="s">
        <v>18</v>
      </c>
      <c r="B662" s="16"/>
      <c r="C662" s="9"/>
      <c r="D662" s="10"/>
      <c r="E662" s="11"/>
      <c r="F662" s="11"/>
      <c r="G662" s="12"/>
      <c r="H662" s="11" t="s">
        <v>18</v>
      </c>
      <c r="I662" s="12"/>
      <c r="J662" s="12"/>
      <c r="K662" s="14"/>
      <c r="L662" s="14"/>
      <c r="M662" s="9"/>
    </row>
    <row r="663">
      <c r="A663" s="16" t="s">
        <v>18</v>
      </c>
      <c r="B663" s="16"/>
      <c r="C663" s="9"/>
      <c r="D663" s="10"/>
      <c r="E663" s="11"/>
      <c r="F663" s="11"/>
      <c r="G663" s="12"/>
      <c r="H663" s="11" t="s">
        <v>18</v>
      </c>
      <c r="I663" s="12"/>
      <c r="J663" s="12"/>
      <c r="K663" s="14"/>
      <c r="L663" s="14"/>
      <c r="M663" s="9"/>
    </row>
    <row r="664">
      <c r="A664" s="16" t="s">
        <v>18</v>
      </c>
      <c r="B664" s="16"/>
      <c r="C664" s="9"/>
      <c r="D664" s="10"/>
      <c r="E664" s="11"/>
      <c r="F664" s="11"/>
      <c r="G664" s="12"/>
      <c r="H664" s="11" t="s">
        <v>18</v>
      </c>
      <c r="I664" s="12"/>
      <c r="J664" s="12"/>
      <c r="K664" s="14"/>
      <c r="L664" s="14"/>
      <c r="M664" s="9"/>
    </row>
    <row r="665">
      <c r="A665" s="16" t="s">
        <v>18</v>
      </c>
      <c r="B665" s="16"/>
      <c r="C665" s="9"/>
      <c r="D665" s="10"/>
      <c r="E665" s="11"/>
      <c r="F665" s="11"/>
      <c r="G665" s="12"/>
      <c r="H665" s="11" t="s">
        <v>18</v>
      </c>
      <c r="I665" s="12"/>
      <c r="J665" s="12"/>
      <c r="K665" s="14"/>
      <c r="L665" s="14"/>
      <c r="M665" s="9"/>
    </row>
    <row r="666">
      <c r="A666" s="16" t="s">
        <v>18</v>
      </c>
      <c r="B666" s="16"/>
      <c r="C666" s="9"/>
      <c r="D666" s="10"/>
      <c r="E666" s="11"/>
      <c r="F666" s="11"/>
      <c r="G666" s="12"/>
      <c r="H666" s="11" t="s">
        <v>18</v>
      </c>
      <c r="I666" s="12"/>
      <c r="J666" s="12"/>
      <c r="K666" s="14"/>
      <c r="L666" s="14"/>
      <c r="M666" s="9"/>
    </row>
    <row r="667">
      <c r="A667" s="16" t="s">
        <v>18</v>
      </c>
      <c r="B667" s="16"/>
      <c r="C667" s="9"/>
      <c r="D667" s="10"/>
      <c r="E667" s="11"/>
      <c r="F667" s="11"/>
      <c r="G667" s="12"/>
      <c r="H667" s="11" t="s">
        <v>18</v>
      </c>
      <c r="I667" s="12"/>
      <c r="J667" s="12"/>
      <c r="K667" s="14"/>
      <c r="L667" s="14"/>
      <c r="M667" s="9"/>
    </row>
    <row r="668">
      <c r="A668" s="16" t="s">
        <v>18</v>
      </c>
      <c r="B668" s="16"/>
      <c r="C668" s="9"/>
      <c r="D668" s="10"/>
      <c r="E668" s="11"/>
      <c r="F668" s="11"/>
      <c r="G668" s="12"/>
      <c r="H668" s="11" t="s">
        <v>18</v>
      </c>
      <c r="I668" s="12"/>
      <c r="J668" s="12"/>
      <c r="K668" s="14"/>
      <c r="L668" s="14"/>
      <c r="M668" s="9"/>
    </row>
    <row r="669">
      <c r="A669" s="16" t="s">
        <v>18</v>
      </c>
      <c r="B669" s="16"/>
      <c r="C669" s="9"/>
      <c r="D669" s="10"/>
      <c r="E669" s="11"/>
      <c r="F669" s="11"/>
      <c r="G669" s="12"/>
      <c r="H669" s="11" t="s">
        <v>18</v>
      </c>
      <c r="I669" s="12"/>
      <c r="J669" s="12"/>
      <c r="K669" s="14"/>
      <c r="L669" s="14"/>
      <c r="M669" s="9"/>
    </row>
    <row r="670">
      <c r="A670" s="16" t="s">
        <v>18</v>
      </c>
      <c r="B670" s="16"/>
      <c r="C670" s="9"/>
      <c r="D670" s="10"/>
      <c r="E670" s="11"/>
      <c r="F670" s="11"/>
      <c r="G670" s="12"/>
      <c r="H670" s="11" t="s">
        <v>18</v>
      </c>
      <c r="I670" s="12"/>
      <c r="J670" s="12"/>
      <c r="K670" s="14"/>
      <c r="L670" s="14"/>
      <c r="M670" s="9"/>
    </row>
    <row r="671">
      <c r="A671" s="16" t="s">
        <v>18</v>
      </c>
      <c r="B671" s="16"/>
      <c r="C671" s="9"/>
      <c r="D671" s="10"/>
      <c r="E671" s="11"/>
      <c r="F671" s="11"/>
      <c r="G671" s="12"/>
      <c r="H671" s="11" t="s">
        <v>18</v>
      </c>
      <c r="I671" s="12"/>
      <c r="J671" s="12"/>
      <c r="K671" s="14"/>
      <c r="L671" s="14"/>
      <c r="M671" s="9"/>
    </row>
    <row r="672">
      <c r="A672" s="16" t="s">
        <v>18</v>
      </c>
      <c r="B672" s="16"/>
      <c r="C672" s="9"/>
      <c r="D672" s="10"/>
      <c r="E672" s="11"/>
      <c r="F672" s="11"/>
      <c r="G672" s="12"/>
      <c r="H672" s="11" t="s">
        <v>18</v>
      </c>
      <c r="I672" s="12"/>
      <c r="J672" s="12"/>
      <c r="K672" s="14"/>
      <c r="L672" s="14"/>
      <c r="M672" s="9"/>
    </row>
    <row r="673">
      <c r="A673" s="16" t="s">
        <v>18</v>
      </c>
      <c r="B673" s="16"/>
      <c r="C673" s="9"/>
      <c r="D673" s="10"/>
      <c r="E673" s="11"/>
      <c r="F673" s="11"/>
      <c r="G673" s="12"/>
      <c r="H673" s="11" t="s">
        <v>18</v>
      </c>
      <c r="I673" s="12"/>
      <c r="J673" s="12"/>
      <c r="K673" s="14"/>
      <c r="L673" s="14"/>
      <c r="M673" s="9"/>
    </row>
    <row r="674">
      <c r="A674" s="16" t="s">
        <v>18</v>
      </c>
      <c r="B674" s="16"/>
      <c r="C674" s="9"/>
      <c r="D674" s="10"/>
      <c r="E674" s="11"/>
      <c r="F674" s="11"/>
      <c r="G674" s="12"/>
      <c r="H674" s="11" t="s">
        <v>18</v>
      </c>
      <c r="I674" s="12"/>
      <c r="J674" s="12"/>
      <c r="K674" s="14"/>
      <c r="L674" s="14"/>
      <c r="M674" s="9"/>
    </row>
    <row r="675">
      <c r="A675" s="16" t="s">
        <v>18</v>
      </c>
      <c r="B675" s="16"/>
      <c r="C675" s="9"/>
      <c r="D675" s="10"/>
      <c r="E675" s="11"/>
      <c r="F675" s="11"/>
      <c r="G675" s="12"/>
      <c r="H675" s="11" t="s">
        <v>18</v>
      </c>
      <c r="I675" s="12"/>
      <c r="J675" s="12"/>
      <c r="K675" s="14"/>
      <c r="L675" s="14"/>
      <c r="M675" s="9"/>
    </row>
    <row r="676">
      <c r="A676" s="16" t="s">
        <v>18</v>
      </c>
      <c r="B676" s="16"/>
      <c r="C676" s="9"/>
      <c r="D676" s="10"/>
      <c r="E676" s="11"/>
      <c r="F676" s="11"/>
      <c r="G676" s="12"/>
      <c r="H676" s="11" t="s">
        <v>18</v>
      </c>
      <c r="I676" s="12"/>
      <c r="J676" s="12"/>
      <c r="K676" s="14"/>
      <c r="L676" s="14"/>
      <c r="M676" s="9"/>
    </row>
    <row r="677">
      <c r="A677" s="16" t="s">
        <v>18</v>
      </c>
      <c r="B677" s="16"/>
      <c r="C677" s="9"/>
      <c r="D677" s="10"/>
      <c r="E677" s="11"/>
      <c r="F677" s="11"/>
      <c r="G677" s="12"/>
      <c r="H677" s="11" t="s">
        <v>18</v>
      </c>
      <c r="I677" s="12"/>
      <c r="J677" s="12"/>
      <c r="K677" s="14"/>
      <c r="L677" s="14"/>
      <c r="M677" s="9"/>
    </row>
    <row r="678">
      <c r="A678" s="16" t="s">
        <v>18</v>
      </c>
      <c r="B678" s="16"/>
      <c r="C678" s="9"/>
      <c r="D678" s="10"/>
      <c r="E678" s="11"/>
      <c r="F678" s="11"/>
      <c r="G678" s="12"/>
      <c r="H678" s="11" t="s">
        <v>18</v>
      </c>
      <c r="I678" s="12"/>
      <c r="J678" s="12"/>
      <c r="K678" s="14"/>
      <c r="L678" s="14"/>
      <c r="M678" s="9"/>
    </row>
    <row r="679">
      <c r="A679" s="16" t="s">
        <v>18</v>
      </c>
      <c r="B679" s="16"/>
      <c r="C679" s="9"/>
      <c r="D679" s="10"/>
      <c r="E679" s="11"/>
      <c r="F679" s="11"/>
      <c r="G679" s="12"/>
      <c r="H679" s="11" t="s">
        <v>18</v>
      </c>
      <c r="I679" s="12"/>
      <c r="J679" s="12"/>
      <c r="K679" s="14"/>
      <c r="L679" s="14"/>
      <c r="M679" s="9"/>
    </row>
    <row r="680">
      <c r="A680" s="16" t="s">
        <v>18</v>
      </c>
      <c r="B680" s="16"/>
      <c r="C680" s="9"/>
      <c r="D680" s="10"/>
      <c r="E680" s="11"/>
      <c r="F680" s="11"/>
      <c r="G680" s="12"/>
      <c r="H680" s="11" t="s">
        <v>18</v>
      </c>
      <c r="I680" s="12"/>
      <c r="J680" s="12"/>
      <c r="K680" s="14"/>
      <c r="L680" s="14"/>
      <c r="M680" s="9"/>
    </row>
    <row r="681">
      <c r="A681" s="16" t="s">
        <v>18</v>
      </c>
      <c r="B681" s="16"/>
      <c r="C681" s="9"/>
      <c r="D681" s="10"/>
      <c r="E681" s="11"/>
      <c r="F681" s="11"/>
      <c r="G681" s="12"/>
      <c r="H681" s="11" t="s">
        <v>18</v>
      </c>
      <c r="I681" s="12"/>
      <c r="J681" s="12"/>
      <c r="K681" s="14"/>
      <c r="L681" s="14"/>
      <c r="M681" s="9"/>
    </row>
    <row r="682">
      <c r="A682" s="16" t="s">
        <v>18</v>
      </c>
      <c r="B682" s="16"/>
      <c r="C682" s="9"/>
      <c r="D682" s="10"/>
      <c r="E682" s="11"/>
      <c r="F682" s="11"/>
      <c r="G682" s="12"/>
      <c r="H682" s="11" t="s">
        <v>18</v>
      </c>
      <c r="I682" s="12"/>
      <c r="J682" s="12"/>
      <c r="K682" s="14"/>
      <c r="L682" s="14"/>
      <c r="M682" s="9"/>
    </row>
    <row r="683">
      <c r="A683" s="16" t="s">
        <v>18</v>
      </c>
      <c r="B683" s="16"/>
      <c r="C683" s="9"/>
      <c r="D683" s="10"/>
      <c r="E683" s="11"/>
      <c r="F683" s="11"/>
      <c r="G683" s="12"/>
      <c r="H683" s="11" t="s">
        <v>18</v>
      </c>
      <c r="I683" s="12"/>
      <c r="J683" s="12"/>
      <c r="K683" s="14"/>
      <c r="L683" s="14"/>
      <c r="M683" s="9"/>
    </row>
    <row r="684">
      <c r="A684" s="16" t="s">
        <v>18</v>
      </c>
      <c r="B684" s="16"/>
      <c r="C684" s="9"/>
      <c r="D684" s="10"/>
      <c r="E684" s="11"/>
      <c r="F684" s="11"/>
      <c r="G684" s="12"/>
      <c r="H684" s="11" t="s">
        <v>18</v>
      </c>
      <c r="I684" s="12"/>
      <c r="J684" s="12"/>
      <c r="K684" s="14"/>
      <c r="L684" s="14"/>
      <c r="M684" s="9"/>
    </row>
    <row r="685">
      <c r="A685" s="16" t="s">
        <v>18</v>
      </c>
      <c r="B685" s="16"/>
      <c r="C685" s="9"/>
      <c r="D685" s="10"/>
      <c r="E685" s="11"/>
      <c r="F685" s="11"/>
      <c r="G685" s="12"/>
      <c r="H685" s="11" t="s">
        <v>18</v>
      </c>
      <c r="I685" s="12"/>
      <c r="J685" s="12"/>
      <c r="K685" s="14"/>
      <c r="L685" s="14"/>
      <c r="M685" s="9"/>
    </row>
    <row r="686">
      <c r="A686" s="16" t="s">
        <v>18</v>
      </c>
      <c r="B686" s="16"/>
      <c r="C686" s="9"/>
      <c r="D686" s="10"/>
      <c r="E686" s="11"/>
      <c r="F686" s="11"/>
      <c r="G686" s="12"/>
      <c r="H686" s="11" t="s">
        <v>18</v>
      </c>
      <c r="I686" s="12"/>
      <c r="J686" s="12"/>
      <c r="K686" s="14"/>
      <c r="L686" s="14"/>
      <c r="M686" s="9"/>
    </row>
    <row r="687">
      <c r="A687" s="16" t="s">
        <v>18</v>
      </c>
      <c r="B687" s="16"/>
      <c r="C687" s="9"/>
      <c r="D687" s="10"/>
      <c r="E687" s="11"/>
      <c r="F687" s="11"/>
      <c r="G687" s="12"/>
      <c r="H687" s="11" t="s">
        <v>18</v>
      </c>
      <c r="I687" s="12"/>
      <c r="J687" s="12"/>
      <c r="K687" s="14"/>
      <c r="L687" s="14"/>
      <c r="M687" s="9"/>
    </row>
    <row r="688">
      <c r="A688" s="16" t="s">
        <v>18</v>
      </c>
      <c r="B688" s="16"/>
      <c r="C688" s="9"/>
      <c r="D688" s="10"/>
      <c r="E688" s="11"/>
      <c r="F688" s="11"/>
      <c r="G688" s="12"/>
      <c r="H688" s="11" t="s">
        <v>18</v>
      </c>
      <c r="I688" s="12"/>
      <c r="J688" s="12"/>
      <c r="K688" s="14"/>
      <c r="L688" s="14"/>
      <c r="M688" s="9"/>
    </row>
    <row r="689">
      <c r="A689" s="16" t="s">
        <v>18</v>
      </c>
      <c r="B689" s="16"/>
      <c r="C689" s="9"/>
      <c r="D689" s="10"/>
      <c r="E689" s="11"/>
      <c r="F689" s="11"/>
      <c r="G689" s="12"/>
      <c r="H689" s="11" t="s">
        <v>18</v>
      </c>
      <c r="I689" s="12"/>
      <c r="J689" s="12"/>
      <c r="K689" s="14"/>
      <c r="L689" s="14"/>
      <c r="M689" s="9"/>
    </row>
    <row r="690">
      <c r="A690" s="16" t="s">
        <v>18</v>
      </c>
      <c r="B690" s="16"/>
      <c r="C690" s="9"/>
      <c r="D690" s="10"/>
      <c r="E690" s="11"/>
      <c r="F690" s="11"/>
      <c r="G690" s="12"/>
      <c r="H690" s="11" t="s">
        <v>18</v>
      </c>
      <c r="I690" s="12"/>
      <c r="J690" s="12"/>
      <c r="K690" s="14"/>
      <c r="L690" s="14"/>
      <c r="M690" s="9"/>
    </row>
    <row r="691">
      <c r="A691" s="16" t="s">
        <v>18</v>
      </c>
      <c r="B691" s="16"/>
      <c r="C691" s="9"/>
      <c r="D691" s="10"/>
      <c r="E691" s="11"/>
      <c r="F691" s="11"/>
      <c r="G691" s="12"/>
      <c r="H691" s="11" t="s">
        <v>18</v>
      </c>
      <c r="I691" s="12"/>
      <c r="J691" s="12"/>
      <c r="K691" s="14"/>
      <c r="L691" s="14"/>
      <c r="M691" s="9"/>
    </row>
    <row r="692">
      <c r="A692" s="16" t="s">
        <v>18</v>
      </c>
      <c r="B692" s="16"/>
      <c r="C692" s="9"/>
      <c r="D692" s="10"/>
      <c r="E692" s="11"/>
      <c r="F692" s="11"/>
      <c r="G692" s="12"/>
      <c r="H692" s="11" t="s">
        <v>18</v>
      </c>
      <c r="I692" s="12"/>
      <c r="J692" s="12"/>
      <c r="K692" s="14"/>
      <c r="L692" s="14"/>
      <c r="M692" s="9"/>
    </row>
    <row r="693">
      <c r="A693" s="16" t="s">
        <v>18</v>
      </c>
      <c r="B693" s="16"/>
      <c r="C693" s="9"/>
      <c r="D693" s="10"/>
      <c r="E693" s="11"/>
      <c r="F693" s="11"/>
      <c r="G693" s="12"/>
      <c r="H693" s="11" t="s">
        <v>18</v>
      </c>
      <c r="I693" s="12"/>
      <c r="J693" s="12"/>
      <c r="K693" s="14"/>
      <c r="L693" s="14"/>
      <c r="M693" s="9"/>
    </row>
    <row r="694">
      <c r="A694" s="16" t="s">
        <v>18</v>
      </c>
      <c r="B694" s="16"/>
      <c r="C694" s="9"/>
      <c r="D694" s="10"/>
      <c r="E694" s="11"/>
      <c r="F694" s="11"/>
      <c r="G694" s="12"/>
      <c r="H694" s="11" t="s">
        <v>18</v>
      </c>
      <c r="I694" s="12"/>
      <c r="J694" s="12"/>
      <c r="K694" s="14"/>
      <c r="L694" s="14"/>
      <c r="M694" s="9"/>
    </row>
    <row r="695">
      <c r="A695" s="16" t="s">
        <v>18</v>
      </c>
      <c r="B695" s="16"/>
      <c r="C695" s="9"/>
      <c r="D695" s="10"/>
      <c r="E695" s="11"/>
      <c r="F695" s="11"/>
      <c r="G695" s="12"/>
      <c r="H695" s="11" t="s">
        <v>18</v>
      </c>
      <c r="I695" s="12"/>
      <c r="J695" s="12"/>
      <c r="K695" s="14"/>
      <c r="L695" s="14"/>
      <c r="M695" s="9"/>
    </row>
    <row r="696">
      <c r="A696" s="16" t="s">
        <v>18</v>
      </c>
      <c r="B696" s="16"/>
      <c r="C696" s="9"/>
      <c r="D696" s="10"/>
      <c r="E696" s="11"/>
      <c r="F696" s="11"/>
      <c r="G696" s="12"/>
      <c r="H696" s="11" t="s">
        <v>18</v>
      </c>
      <c r="I696" s="12"/>
      <c r="J696" s="12"/>
      <c r="K696" s="14"/>
      <c r="L696" s="14"/>
      <c r="M696" s="9"/>
    </row>
    <row r="697">
      <c r="A697" s="16" t="s">
        <v>18</v>
      </c>
      <c r="B697" s="16"/>
      <c r="C697" s="9"/>
      <c r="D697" s="10"/>
      <c r="E697" s="11"/>
      <c r="F697" s="11"/>
      <c r="G697" s="12"/>
      <c r="H697" s="11" t="s">
        <v>18</v>
      </c>
      <c r="I697" s="12"/>
      <c r="J697" s="12"/>
      <c r="K697" s="14"/>
      <c r="L697" s="14"/>
      <c r="M697" s="9"/>
    </row>
    <row r="698">
      <c r="A698" s="16" t="s">
        <v>18</v>
      </c>
      <c r="B698" s="16"/>
      <c r="C698" s="9"/>
      <c r="D698" s="10"/>
      <c r="E698" s="11"/>
      <c r="F698" s="11"/>
      <c r="G698" s="12"/>
      <c r="H698" s="11" t="s">
        <v>18</v>
      </c>
      <c r="I698" s="12"/>
      <c r="J698" s="12"/>
      <c r="K698" s="14"/>
      <c r="L698" s="14"/>
      <c r="M698" s="9"/>
    </row>
    <row r="699">
      <c r="A699" s="16" t="s">
        <v>18</v>
      </c>
      <c r="B699" s="16"/>
      <c r="C699" s="9"/>
      <c r="D699" s="10"/>
      <c r="E699" s="11"/>
      <c r="F699" s="11"/>
      <c r="G699" s="12"/>
      <c r="H699" s="11" t="s">
        <v>18</v>
      </c>
      <c r="I699" s="12"/>
      <c r="J699" s="12"/>
      <c r="K699" s="14"/>
      <c r="L699" s="14"/>
      <c r="M699" s="9"/>
    </row>
    <row r="700">
      <c r="A700" s="16" t="s">
        <v>18</v>
      </c>
      <c r="B700" s="16"/>
      <c r="C700" s="9"/>
      <c r="D700" s="10"/>
      <c r="E700" s="11"/>
      <c r="F700" s="11"/>
      <c r="G700" s="12"/>
      <c r="H700" s="11" t="s">
        <v>18</v>
      </c>
      <c r="I700" s="12"/>
      <c r="J700" s="12"/>
      <c r="K700" s="14"/>
      <c r="L700" s="14"/>
      <c r="M700" s="9"/>
    </row>
    <row r="701">
      <c r="A701" s="16" t="s">
        <v>18</v>
      </c>
      <c r="B701" s="16"/>
      <c r="C701" s="9"/>
      <c r="D701" s="10"/>
      <c r="E701" s="11"/>
      <c r="F701" s="11"/>
      <c r="G701" s="12"/>
      <c r="H701" s="11" t="s">
        <v>18</v>
      </c>
      <c r="I701" s="12"/>
      <c r="J701" s="12"/>
      <c r="K701" s="14"/>
      <c r="L701" s="14"/>
      <c r="M701" s="9"/>
    </row>
    <row r="702">
      <c r="A702" s="16" t="s">
        <v>18</v>
      </c>
      <c r="B702" s="16"/>
      <c r="C702" s="9"/>
      <c r="D702" s="10"/>
      <c r="E702" s="11"/>
      <c r="F702" s="11"/>
      <c r="G702" s="12"/>
      <c r="H702" s="11" t="s">
        <v>18</v>
      </c>
      <c r="I702" s="12"/>
      <c r="J702" s="12"/>
      <c r="K702" s="14"/>
      <c r="L702" s="14"/>
      <c r="M702" s="9"/>
    </row>
    <row r="703">
      <c r="A703" s="16" t="s">
        <v>18</v>
      </c>
      <c r="B703" s="16"/>
      <c r="C703" s="9"/>
      <c r="D703" s="10"/>
      <c r="E703" s="11"/>
      <c r="F703" s="11"/>
      <c r="G703" s="12"/>
      <c r="H703" s="11" t="s">
        <v>18</v>
      </c>
      <c r="I703" s="12"/>
      <c r="J703" s="12"/>
      <c r="K703" s="14"/>
      <c r="L703" s="14"/>
      <c r="M703" s="9"/>
    </row>
    <row r="704">
      <c r="A704" s="16" t="s">
        <v>18</v>
      </c>
      <c r="B704" s="16"/>
      <c r="C704" s="9"/>
      <c r="D704" s="10"/>
      <c r="E704" s="11"/>
      <c r="F704" s="11"/>
      <c r="G704" s="12"/>
      <c r="H704" s="11" t="s">
        <v>18</v>
      </c>
      <c r="I704" s="12"/>
      <c r="J704" s="12"/>
      <c r="K704" s="14"/>
      <c r="L704" s="14"/>
      <c r="M704" s="9"/>
    </row>
    <row r="705">
      <c r="A705" s="16" t="s">
        <v>18</v>
      </c>
      <c r="B705" s="16"/>
      <c r="C705" s="9"/>
      <c r="D705" s="10"/>
      <c r="E705" s="11"/>
      <c r="F705" s="11"/>
      <c r="G705" s="12"/>
      <c r="H705" s="11" t="s">
        <v>18</v>
      </c>
      <c r="I705" s="12"/>
      <c r="J705" s="12"/>
      <c r="K705" s="14"/>
      <c r="L705" s="14"/>
      <c r="M705" s="9"/>
    </row>
    <row r="706">
      <c r="A706" s="16" t="s">
        <v>18</v>
      </c>
      <c r="B706" s="16"/>
      <c r="C706" s="9"/>
      <c r="D706" s="10"/>
      <c r="E706" s="11"/>
      <c r="F706" s="11"/>
      <c r="G706" s="12"/>
      <c r="H706" s="11" t="s">
        <v>18</v>
      </c>
      <c r="I706" s="12"/>
      <c r="J706" s="12"/>
      <c r="K706" s="14"/>
      <c r="L706" s="14"/>
      <c r="M706" s="9"/>
    </row>
    <row r="707">
      <c r="A707" s="16" t="s">
        <v>18</v>
      </c>
      <c r="B707" s="16"/>
      <c r="C707" s="9"/>
      <c r="D707" s="10"/>
      <c r="E707" s="11"/>
      <c r="F707" s="11"/>
      <c r="G707" s="12"/>
      <c r="H707" s="11" t="s">
        <v>18</v>
      </c>
      <c r="I707" s="12"/>
      <c r="J707" s="12"/>
      <c r="K707" s="14"/>
      <c r="L707" s="14"/>
      <c r="M707" s="9"/>
    </row>
    <row r="708">
      <c r="A708" s="16" t="s">
        <v>18</v>
      </c>
      <c r="B708" s="16"/>
      <c r="C708" s="9"/>
      <c r="D708" s="10"/>
      <c r="E708" s="11"/>
      <c r="F708" s="11"/>
      <c r="G708" s="12"/>
      <c r="H708" s="11" t="s">
        <v>18</v>
      </c>
      <c r="I708" s="12"/>
      <c r="J708" s="12"/>
      <c r="K708" s="14"/>
      <c r="L708" s="14"/>
      <c r="M708" s="9"/>
    </row>
    <row r="709">
      <c r="A709" s="16" t="s">
        <v>18</v>
      </c>
      <c r="B709" s="16"/>
      <c r="C709" s="9"/>
      <c r="D709" s="10"/>
      <c r="E709" s="11"/>
      <c r="F709" s="11"/>
      <c r="G709" s="12"/>
      <c r="H709" s="11" t="s">
        <v>18</v>
      </c>
      <c r="I709" s="12"/>
      <c r="J709" s="12"/>
      <c r="K709" s="14"/>
      <c r="L709" s="14"/>
      <c r="M709" s="9"/>
    </row>
    <row r="710">
      <c r="A710" s="16" t="s">
        <v>18</v>
      </c>
      <c r="B710" s="16"/>
      <c r="C710" s="9"/>
      <c r="D710" s="10"/>
      <c r="E710" s="11"/>
      <c r="F710" s="11"/>
      <c r="G710" s="12"/>
      <c r="H710" s="11" t="s">
        <v>18</v>
      </c>
      <c r="I710" s="12"/>
      <c r="J710" s="12"/>
      <c r="K710" s="14"/>
      <c r="L710" s="14"/>
      <c r="M710" s="9"/>
    </row>
  </sheetData>
  <mergeCells count="1">
    <mergeCell ref="H1:H3"/>
  </mergeCells>
  <dataValidations>
    <dataValidation type="list" allowBlank="1" showErrorMessage="1" sqref="C3">
      <formula1>"All,BATCH 1,BATCH 2,BATCH 3,BATCH 4,BATCH 5"</formula1>
    </dataValidation>
    <dataValidation type="list" allowBlank="1" showErrorMessage="1" sqref="C4">
      <formula1>InfoData!$B$6:$B$17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CCCC"/>
    <outlinePr summaryBelow="0" summaryRight="0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.5"/>
    <col customWidth="1" min="2" max="2" width="10.13"/>
    <col customWidth="1" min="3" max="3" width="16.5"/>
    <col customWidth="1" min="4" max="4" width="7.88"/>
    <col customWidth="1" min="5" max="5" width="10.75"/>
    <col customWidth="1" min="8" max="11" width="8.75"/>
    <col customWidth="1" min="12" max="12" width="4.13"/>
    <col customWidth="1" min="13" max="13" width="2.13"/>
    <col customWidth="1" min="14" max="14" width="6.25"/>
    <col customWidth="1" min="15" max="15" width="3.75"/>
    <col customWidth="1" min="16" max="20" width="11.25"/>
    <col customWidth="1" min="21" max="21" width="9.5"/>
  </cols>
  <sheetData>
    <row r="1">
      <c r="A1" s="41" t="s">
        <v>19</v>
      </c>
      <c r="B1" s="42"/>
      <c r="C1" s="42"/>
      <c r="D1" s="42"/>
      <c r="E1" s="43"/>
      <c r="F1" s="42"/>
      <c r="G1" s="42"/>
      <c r="H1" s="42"/>
      <c r="I1" s="42"/>
      <c r="J1" s="42"/>
      <c r="K1" s="42"/>
      <c r="L1" s="6"/>
      <c r="M1" s="6"/>
      <c r="N1" s="44" t="s">
        <v>20</v>
      </c>
      <c r="O1" s="45"/>
      <c r="P1" s="46">
        <f t="shared" ref="P1:T1" si="1">P15</f>
        <v>400000</v>
      </c>
      <c r="Q1" s="46">
        <f t="shared" si="1"/>
        <v>31872000</v>
      </c>
      <c r="R1" s="46">
        <f t="shared" si="1"/>
        <v>0</v>
      </c>
      <c r="S1" s="46">
        <f t="shared" si="1"/>
        <v>0</v>
      </c>
      <c r="T1" s="46">
        <f t="shared" si="1"/>
        <v>32272000</v>
      </c>
      <c r="U1" s="47"/>
      <c r="V1" s="6"/>
      <c r="W1" s="6"/>
      <c r="X1" s="6"/>
      <c r="Y1" s="6"/>
      <c r="Z1" s="6"/>
      <c r="AA1" s="6"/>
      <c r="AB1" s="6"/>
      <c r="AC1" s="6"/>
    </row>
    <row r="2" ht="21.75" customHeight="1">
      <c r="A2" s="48" t="str">
        <f t="array" ref="A2:A206">{"No"; if(B3:B206="","",row(B3:B206)-2)}</f>
        <v>No</v>
      </c>
      <c r="B2" s="49" t="str">
        <f t="array" ref="B2:D300">'Data Siswa'!B2:D206</f>
        <v>NIS</v>
      </c>
      <c r="C2" s="50" t="s">
        <v>21</v>
      </c>
      <c r="D2" s="50" t="s">
        <v>22</v>
      </c>
      <c r="E2" s="51" t="s">
        <v>12</v>
      </c>
      <c r="F2" s="51" t="s">
        <v>13</v>
      </c>
      <c r="G2" s="51" t="str">
        <f t="array" ref="G2:G206">{"Sisa";if($B$3:$B206="","", F3:F206-E3:E206)}</f>
        <v>Sisa</v>
      </c>
      <c r="H2" s="51" t="s">
        <v>23</v>
      </c>
      <c r="I2" s="51" t="str">
        <f>IFERROR(__xludf.DUMMYFUNCTION("ifna(ArrayFormula({""Seragam"";VLOOKUP($B3:$B206,query(Entry!$C$2:$H206,""select C,sum(E) where D like 'Seragam' group by C ""),2,0)}))"),"Seragam")</f>
        <v>Seragam</v>
      </c>
      <c r="J2" s="51" t="str">
        <f>IFERROR(__xludf.DUMMYFUNCTION("ifna(ArrayFormula({""Buku"";VLOOKUP($B3:$B206,query(Entry!$C$2:$H206,""select C,sum(E) where D like 'Buku' group by C ""),2,0)}))"),"Buku")</f>
        <v>Buku</v>
      </c>
      <c r="K2" s="51" t="str">
        <f>IFERROR(__xludf.DUMMYFUNCTION("ifna(ArrayFormula({""SPP"";VLOOKUP($B3:$B206,query(Entry!$C$2:$H206,""select C,sum(E) where D like 'SPP' group by C ""),2,0)}))"),"SPP")</f>
        <v>SPP</v>
      </c>
      <c r="L2" s="52"/>
      <c r="M2" s="52"/>
      <c r="N2" s="53" t="s">
        <v>10</v>
      </c>
      <c r="O2" s="54" t="str">
        <f>IFERROR(__xludf.DUMMYFUNCTION("QUERY(Entry!B2:H206,""SELECT month(B)+1,sum(E) where month(B)+1 is not null group by month(B)+1 pivot D label month(B)+1 'Bln' format month(B)+1 '00'"")"),"Bln")</f>
        <v>Bln</v>
      </c>
      <c r="P2" s="54" t="str">
        <f>IFERROR(__xludf.DUMMYFUNCTION("""COMPUTED_VALUE"""),"")</f>
        <v/>
      </c>
      <c r="Q2" s="54" t="str">
        <f>IFERROR(__xludf.DUMMYFUNCTION("""COMPUTED_VALUE"""),"SPP")</f>
        <v>SPP</v>
      </c>
      <c r="R2" s="54"/>
      <c r="S2" s="54"/>
      <c r="T2" s="54" t="s">
        <v>24</v>
      </c>
      <c r="U2" s="55" t="s">
        <v>25</v>
      </c>
      <c r="V2" s="52"/>
      <c r="W2" s="52"/>
      <c r="X2" s="52"/>
      <c r="Y2" s="52"/>
      <c r="Z2" s="52"/>
      <c r="AA2" s="52"/>
      <c r="AB2" s="52"/>
      <c r="AC2" s="52"/>
    </row>
    <row r="3">
      <c r="A3" s="1">
        <v>1.0</v>
      </c>
      <c r="B3" s="56">
        <v>2.009100013E9</v>
      </c>
      <c r="C3" s="57" t="s">
        <v>26</v>
      </c>
      <c r="D3" s="57" t="s">
        <v>9</v>
      </c>
      <c r="E3" s="6">
        <f>IFERROR(__xludf.DUMMYFUNCTION("IMPORTRANGE(""1atUth5pEK5pvOCD-9bkcMcRswMXhMcsmbg_G3nrsZSw"",""DATA UTAMA!f3:f"")"),1000000.0)</f>
        <v>1000000</v>
      </c>
      <c r="F3" s="58">
        <f>IFERROR(__xludf.DUMMYFUNCTION("IMPORTRANGE(""1atUth5pEK5pvOCD-9bkcMcRswMXhMcsmbg_G3nrsZSw"",""DATA UTAMA!AB3:AB"")"),500000.0)</f>
        <v>500000</v>
      </c>
      <c r="G3" s="58">
        <v>-500000.0</v>
      </c>
      <c r="H3" s="58" t="str">
        <f>IFERROR(__xludf.DUMMYFUNCTION("IMPORTRANGE(""1atUth5pEK5pvOCD-9bkcMcRswMXhMcsmbg_G3nrsZSw"",""DATA UTAMA!e3:e"")"),"SMA BUDI MULIA")</f>
        <v>SMA BUDI MULIA</v>
      </c>
      <c r="I3" s="6"/>
      <c r="J3" s="6"/>
      <c r="K3" s="6">
        <f>IFERROR(__xludf.DUMMYFUNCTION("""COMPUTED_VALUE"""),500000.0)</f>
        <v>500000</v>
      </c>
      <c r="L3" s="59"/>
      <c r="M3" s="59"/>
      <c r="N3" s="60" t="str">
        <f t="array" ref="N3">ifna(index(InfoData!$A$6:$B$17,MATCH($O3,InfoData!$A$6:$A$17,0),2),"")</f>
        <v>Sep</v>
      </c>
      <c r="O3" s="61">
        <f>IFERROR(__xludf.DUMMYFUNCTION("""COMPUTED_VALUE"""),9.0)</f>
        <v>9</v>
      </c>
      <c r="P3" s="62">
        <f>IFERROR(__xludf.DUMMYFUNCTION("""COMPUTED_VALUE"""),400000.0)</f>
        <v>400000</v>
      </c>
      <c r="Q3" s="62">
        <f>IFERROR(__xludf.DUMMYFUNCTION("""COMPUTED_VALUE"""),3.1872E7)</f>
        <v>31872000</v>
      </c>
      <c r="R3" s="62"/>
      <c r="S3" s="62"/>
      <c r="T3" s="62">
        <f t="shared" ref="T3:T15" si="2">sum(P3:S3)</f>
        <v>32272000</v>
      </c>
      <c r="U3" s="63">
        <f t="shared" ref="U3:U14" si="3">if($T3="","", sum($E$3:$E206)/12)</f>
        <v>4067625</v>
      </c>
      <c r="V3" s="59"/>
      <c r="W3" s="59"/>
      <c r="X3" s="59"/>
      <c r="Y3" s="59"/>
      <c r="Z3" s="59"/>
      <c r="AA3" s="59"/>
      <c r="AB3" s="59"/>
      <c r="AC3" s="59"/>
    </row>
    <row r="4">
      <c r="A4" s="1">
        <v>2.0</v>
      </c>
      <c r="B4" s="56">
        <v>2.009100005E9</v>
      </c>
      <c r="C4" s="57" t="s">
        <v>27</v>
      </c>
      <c r="D4" s="57" t="s">
        <v>9</v>
      </c>
      <c r="E4" s="6">
        <f>IFERROR(__xludf.DUMMYFUNCTION("""COMPUTED_VALUE"""),1000000.0)</f>
        <v>1000000</v>
      </c>
      <c r="F4" s="58">
        <f>IFERROR(__xludf.DUMMYFUNCTION("""COMPUTED_VALUE"""),500000.0)</f>
        <v>500000</v>
      </c>
      <c r="G4" s="58">
        <v>-500000.0</v>
      </c>
      <c r="H4" s="58" t="str">
        <f>IFERROR(__xludf.DUMMYFUNCTION("""COMPUTED_VALUE"""),"SMA BUDI MULIA")</f>
        <v>SMA BUDI MULIA</v>
      </c>
      <c r="I4" s="6"/>
      <c r="J4" s="6"/>
      <c r="K4" s="6">
        <f>IFERROR(__xludf.DUMMYFUNCTION("""COMPUTED_VALUE"""),500000.0)</f>
        <v>500000</v>
      </c>
      <c r="L4" s="59"/>
      <c r="M4" s="59"/>
      <c r="N4" s="60" t="str">
        <f t="array" ref="N4">ifna(index(InfoData!$A$6:$B$17,MATCH($O4,InfoData!$A$6:$A$17,0),2),"")</f>
        <v/>
      </c>
      <c r="O4" s="64"/>
      <c r="P4" s="62"/>
      <c r="Q4" s="62"/>
      <c r="R4" s="62"/>
      <c r="S4" s="62"/>
      <c r="T4" s="62">
        <f t="shared" si="2"/>
        <v>0</v>
      </c>
      <c r="U4" s="63">
        <f t="shared" si="3"/>
        <v>4067625</v>
      </c>
      <c r="V4" s="59"/>
      <c r="W4" s="59"/>
      <c r="X4" s="59"/>
      <c r="Y4" s="59"/>
      <c r="Z4" s="59"/>
      <c r="AA4" s="59"/>
      <c r="AB4" s="59"/>
      <c r="AC4" s="59"/>
    </row>
    <row r="5">
      <c r="A5" s="1">
        <v>3.0</v>
      </c>
      <c r="B5" s="56">
        <v>2.009200003E9</v>
      </c>
      <c r="C5" s="57" t="s">
        <v>28</v>
      </c>
      <c r="D5" s="57" t="s">
        <v>9</v>
      </c>
      <c r="E5" s="6">
        <f>IFERROR(__xludf.DUMMYFUNCTION("""COMPUTED_VALUE"""),1000000.0)</f>
        <v>1000000</v>
      </c>
      <c r="F5" s="58">
        <f>IFERROR(__xludf.DUMMYFUNCTION("""COMPUTED_VALUE"""),500000.0)</f>
        <v>500000</v>
      </c>
      <c r="G5" s="58">
        <v>-500000.0</v>
      </c>
      <c r="H5" s="58" t="str">
        <f>IFERROR(__xludf.DUMMYFUNCTION("""COMPUTED_VALUE"""),"SMA BUDI MULIA")</f>
        <v>SMA BUDI MULIA</v>
      </c>
      <c r="I5" s="6"/>
      <c r="J5" s="6"/>
      <c r="K5" s="6">
        <f>IFERROR(__xludf.DUMMYFUNCTION("""COMPUTED_VALUE"""),500000.0)</f>
        <v>500000</v>
      </c>
      <c r="L5" s="59"/>
      <c r="M5" s="59"/>
      <c r="N5" s="60" t="str">
        <f t="array" ref="N5">ifna(index(InfoData!$A$6:$B$17,MATCH($O5,InfoData!$A$6:$A$17,0),2),"")</f>
        <v/>
      </c>
      <c r="O5" s="64"/>
      <c r="P5" s="62"/>
      <c r="Q5" s="62"/>
      <c r="R5" s="62"/>
      <c r="S5" s="62"/>
      <c r="T5" s="62">
        <f t="shared" si="2"/>
        <v>0</v>
      </c>
      <c r="U5" s="63">
        <f t="shared" si="3"/>
        <v>4067625</v>
      </c>
      <c r="V5" s="59"/>
      <c r="W5" s="59"/>
      <c r="X5" s="59"/>
      <c r="Y5" s="59"/>
      <c r="Z5" s="59"/>
      <c r="AA5" s="59"/>
      <c r="AB5" s="59"/>
      <c r="AC5" s="59"/>
    </row>
    <row r="6">
      <c r="A6" s="1">
        <v>4.0</v>
      </c>
      <c r="B6" s="56">
        <v>2.0216000012E10</v>
      </c>
      <c r="C6" s="57" t="s">
        <v>29</v>
      </c>
      <c r="D6" s="57" t="s">
        <v>9</v>
      </c>
      <c r="E6" s="6">
        <f>IFERROR(__xludf.DUMMYFUNCTION("""COMPUTED_VALUE"""),750000.0)</f>
        <v>750000</v>
      </c>
      <c r="F6" s="58">
        <f>IFERROR(__xludf.DUMMYFUNCTION("""COMPUTED_VALUE"""),700000.0)</f>
        <v>700000</v>
      </c>
      <c r="G6" s="58">
        <v>-50000.0</v>
      </c>
      <c r="H6" s="58" t="str">
        <f>IFERROR(__xludf.DUMMYFUNCTION("""COMPUTED_VALUE"""),"SMK STRADA MARDI UTAMA 1")</f>
        <v>SMK STRADA MARDI UTAMA 1</v>
      </c>
      <c r="I6" s="6"/>
      <c r="J6" s="6"/>
      <c r="K6" s="6">
        <f>IFERROR(__xludf.DUMMYFUNCTION("""COMPUTED_VALUE"""),700000.0)</f>
        <v>700000</v>
      </c>
      <c r="L6" s="59"/>
      <c r="M6" s="59"/>
      <c r="N6" s="60" t="str">
        <f t="array" ref="N6">ifna(index(InfoData!$A$6:$B$17,MATCH($O6,InfoData!$A$6:$A$17,0),2),"")</f>
        <v/>
      </c>
      <c r="O6" s="64"/>
      <c r="P6" s="62"/>
      <c r="Q6" s="62"/>
      <c r="R6" s="62"/>
      <c r="S6" s="62"/>
      <c r="T6" s="62">
        <f t="shared" si="2"/>
        <v>0</v>
      </c>
      <c r="U6" s="63">
        <f t="shared" si="3"/>
        <v>4067625</v>
      </c>
      <c r="V6" s="59"/>
      <c r="W6" s="59"/>
      <c r="X6" s="59"/>
      <c r="Y6" s="59"/>
      <c r="Z6" s="59"/>
      <c r="AA6" s="59"/>
      <c r="AB6" s="59"/>
      <c r="AC6" s="59"/>
    </row>
    <row r="7">
      <c r="A7" s="1">
        <v>5.0</v>
      </c>
      <c r="B7" s="56">
        <v>2.009100007E9</v>
      </c>
      <c r="C7" s="57" t="s">
        <v>30</v>
      </c>
      <c r="D7" s="57" t="s">
        <v>9</v>
      </c>
      <c r="E7" s="6">
        <f>IFERROR(__xludf.DUMMYFUNCTION("""COMPUTED_VALUE"""),1000000.0)</f>
        <v>1000000</v>
      </c>
      <c r="F7" s="58">
        <f>IFERROR(__xludf.DUMMYFUNCTION("""COMPUTED_VALUE"""),500000.0)</f>
        <v>500000</v>
      </c>
      <c r="G7" s="58">
        <v>-500000.0</v>
      </c>
      <c r="H7" s="58" t="str">
        <f>IFERROR(__xludf.DUMMYFUNCTION("""COMPUTED_VALUE"""),"SMK STRADA MARDI UTAMA 1")</f>
        <v>SMK STRADA MARDI UTAMA 1</v>
      </c>
      <c r="I7" s="6"/>
      <c r="J7" s="6"/>
      <c r="K7" s="6">
        <f>IFERROR(__xludf.DUMMYFUNCTION("""COMPUTED_VALUE"""),500000.0)</f>
        <v>500000</v>
      </c>
      <c r="L7" s="59"/>
      <c r="M7" s="59"/>
      <c r="N7" s="60" t="str">
        <f t="array" ref="N7">ifna(index(InfoData!$A$6:$B$17,MATCH($O7,InfoData!$A$6:$A$17,0),2),"")</f>
        <v/>
      </c>
      <c r="O7" s="64"/>
      <c r="P7" s="62"/>
      <c r="Q7" s="62"/>
      <c r="R7" s="62"/>
      <c r="S7" s="62"/>
      <c r="T7" s="62">
        <f t="shared" si="2"/>
        <v>0</v>
      </c>
      <c r="U7" s="63">
        <f t="shared" si="3"/>
        <v>4067625</v>
      </c>
      <c r="V7" s="59"/>
      <c r="W7" s="59"/>
      <c r="X7" s="59"/>
      <c r="Y7" s="59"/>
      <c r="Z7" s="59"/>
      <c r="AA7" s="59"/>
      <c r="AB7" s="59"/>
      <c r="AC7" s="59"/>
    </row>
    <row r="8">
      <c r="A8" s="1">
        <v>6.0</v>
      </c>
      <c r="B8" s="56">
        <v>2.009100009E9</v>
      </c>
      <c r="C8" s="57" t="s">
        <v>31</v>
      </c>
      <c r="D8" s="57" t="s">
        <v>9</v>
      </c>
      <c r="E8" s="6">
        <f>IFERROR(__xludf.DUMMYFUNCTION("""COMPUTED_VALUE"""),700000.0)</f>
        <v>700000</v>
      </c>
      <c r="F8" s="58">
        <f>IFERROR(__xludf.DUMMYFUNCTION("""COMPUTED_VALUE"""),700000.0)</f>
        <v>700000</v>
      </c>
      <c r="G8" s="58">
        <v>0.0</v>
      </c>
      <c r="H8" s="58" t="str">
        <f>IFERROR(__xludf.DUMMYFUNCTION("""COMPUTED_VALUE"""),"SMK STRADA MARDI UTAMA 1")</f>
        <v>SMK STRADA MARDI UTAMA 1</v>
      </c>
      <c r="I8" s="6"/>
      <c r="J8" s="6"/>
      <c r="K8" s="6">
        <f>IFERROR(__xludf.DUMMYFUNCTION("""COMPUTED_VALUE"""),700000.0)</f>
        <v>700000</v>
      </c>
      <c r="L8" s="6"/>
      <c r="M8" s="6"/>
      <c r="N8" s="60" t="str">
        <f t="array" ref="N8">ifna(index(InfoData!$A$6:$B$17,MATCH($O8,InfoData!$A$6:$A$17,0),2),"")</f>
        <v/>
      </c>
      <c r="O8" s="64"/>
      <c r="P8" s="62"/>
      <c r="Q8" s="62"/>
      <c r="R8" s="62"/>
      <c r="S8" s="62"/>
      <c r="T8" s="62">
        <f t="shared" si="2"/>
        <v>0</v>
      </c>
      <c r="U8" s="63">
        <f t="shared" si="3"/>
        <v>4067625</v>
      </c>
      <c r="V8" s="6"/>
      <c r="W8" s="6"/>
      <c r="X8" s="6"/>
      <c r="Y8" s="6"/>
      <c r="Z8" s="6"/>
      <c r="AA8" s="6"/>
      <c r="AB8" s="6"/>
      <c r="AC8" s="6"/>
    </row>
    <row r="9">
      <c r="A9" s="1">
        <v>7.0</v>
      </c>
      <c r="B9" s="56">
        <v>2.009100011E9</v>
      </c>
      <c r="C9" s="57" t="s">
        <v>32</v>
      </c>
      <c r="D9" s="57" t="s">
        <v>9</v>
      </c>
      <c r="E9" s="6">
        <f>IFERROR(__xludf.DUMMYFUNCTION("""COMPUTED_VALUE"""),676000.0)</f>
        <v>676000</v>
      </c>
      <c r="F9" s="58">
        <f>IFERROR(__xludf.DUMMYFUNCTION("""COMPUTED_VALUE"""),676000.0)</f>
        <v>676000</v>
      </c>
      <c r="G9" s="58">
        <v>0.0</v>
      </c>
      <c r="H9" s="58" t="str">
        <f>IFERROR(__xludf.DUMMYFUNCTION("""COMPUTED_VALUE"""),"SMK STRADA MARDI UTAMA 1")</f>
        <v>SMK STRADA MARDI UTAMA 1</v>
      </c>
      <c r="I9" s="6"/>
      <c r="J9" s="6"/>
      <c r="K9" s="6">
        <f>IFERROR(__xludf.DUMMYFUNCTION("""COMPUTED_VALUE"""),676000.0)</f>
        <v>676000</v>
      </c>
      <c r="L9" s="6"/>
      <c r="M9" s="6"/>
      <c r="N9" s="60" t="str">
        <f t="array" ref="N9">ifna(index(InfoData!$A$6:$B$17,MATCH($O9,InfoData!$A$6:$A$17,0),2),"")</f>
        <v/>
      </c>
      <c r="O9" s="64"/>
      <c r="P9" s="62"/>
      <c r="Q9" s="62"/>
      <c r="R9" s="62"/>
      <c r="S9" s="62"/>
      <c r="T9" s="62">
        <f t="shared" si="2"/>
        <v>0</v>
      </c>
      <c r="U9" s="63">
        <f t="shared" si="3"/>
        <v>4067625</v>
      </c>
      <c r="V9" s="6"/>
      <c r="W9" s="6"/>
      <c r="X9" s="6"/>
      <c r="Y9" s="6"/>
      <c r="Z9" s="6"/>
      <c r="AA9" s="6"/>
      <c r="AB9" s="6"/>
      <c r="AC9" s="6"/>
    </row>
    <row r="10">
      <c r="A10" s="1">
        <v>8.0</v>
      </c>
      <c r="B10" s="56">
        <v>2.021600002E10</v>
      </c>
      <c r="C10" s="57" t="s">
        <v>33</v>
      </c>
      <c r="D10" s="57" t="s">
        <v>9</v>
      </c>
      <c r="E10" s="6">
        <f>IFERROR(__xludf.DUMMYFUNCTION("""COMPUTED_VALUE"""),676000.0)</f>
        <v>676000</v>
      </c>
      <c r="F10" s="58">
        <f>IFERROR(__xludf.DUMMYFUNCTION("""COMPUTED_VALUE"""),676000.0)</f>
        <v>676000</v>
      </c>
      <c r="G10" s="58">
        <v>0.0</v>
      </c>
      <c r="H10" s="58" t="str">
        <f>IFERROR(__xludf.DUMMYFUNCTION("""COMPUTED_VALUE"""),"SMK STRADA MARDI UTAMA 1")</f>
        <v>SMK STRADA MARDI UTAMA 1</v>
      </c>
      <c r="I10" s="6"/>
      <c r="J10" s="6"/>
      <c r="K10" s="6">
        <f>IFERROR(__xludf.DUMMYFUNCTION("""COMPUTED_VALUE"""),676000.0)</f>
        <v>676000</v>
      </c>
      <c r="L10" s="6"/>
      <c r="M10" s="6"/>
      <c r="N10" s="60" t="str">
        <f t="array" ref="N10">ifna(index(InfoData!$A$6:$B$17,MATCH($O10,InfoData!$A$6:$A$17,0),2),"")</f>
        <v/>
      </c>
      <c r="O10" s="64"/>
      <c r="P10" s="62"/>
      <c r="Q10" s="62"/>
      <c r="R10" s="62"/>
      <c r="S10" s="62"/>
      <c r="T10" s="62">
        <f t="shared" si="2"/>
        <v>0</v>
      </c>
      <c r="U10" s="63">
        <f t="shared" si="3"/>
        <v>4067625</v>
      </c>
      <c r="V10" s="6"/>
      <c r="W10" s="6"/>
      <c r="X10" s="6"/>
      <c r="Y10" s="6"/>
      <c r="Z10" s="6"/>
      <c r="AA10" s="6"/>
      <c r="AB10" s="6"/>
      <c r="AC10" s="6"/>
    </row>
    <row r="11">
      <c r="A11" s="1">
        <v>9.0</v>
      </c>
      <c r="B11" s="56">
        <v>2.0217000009E10</v>
      </c>
      <c r="C11" s="57" t="s">
        <v>34</v>
      </c>
      <c r="D11" s="57" t="s">
        <v>9</v>
      </c>
      <c r="E11" s="6">
        <f>IFERROR(__xludf.DUMMYFUNCTION("""COMPUTED_VALUE"""),800000.0)</f>
        <v>800000</v>
      </c>
      <c r="F11" s="58">
        <f>IFERROR(__xludf.DUMMYFUNCTION("""COMPUTED_VALUE"""),500000.0)</f>
        <v>500000</v>
      </c>
      <c r="G11" s="58">
        <v>-300000.0</v>
      </c>
      <c r="H11" s="58" t="str">
        <f>IFERROR(__xludf.DUMMYFUNCTION("""COMPUTED_VALUE"""),"SMK STRADA")</f>
        <v>SMK STRADA</v>
      </c>
      <c r="I11" s="6"/>
      <c r="J11" s="6"/>
      <c r="K11" s="6">
        <f>IFERROR(__xludf.DUMMYFUNCTION("""COMPUTED_VALUE"""),500000.0)</f>
        <v>500000</v>
      </c>
      <c r="L11" s="6"/>
      <c r="M11" s="6"/>
      <c r="N11" s="60" t="str">
        <f t="array" ref="N11">ifna(index(InfoData!$A$6:$B$17,MATCH($O11,InfoData!$A$6:$A$17,0),2),"")</f>
        <v/>
      </c>
      <c r="O11" s="64"/>
      <c r="P11" s="62"/>
      <c r="Q11" s="62"/>
      <c r="R11" s="62"/>
      <c r="S11" s="62"/>
      <c r="T11" s="62">
        <f t="shared" si="2"/>
        <v>0</v>
      </c>
      <c r="U11" s="63">
        <f t="shared" si="3"/>
        <v>4067625</v>
      </c>
      <c r="V11" s="6"/>
      <c r="W11" s="6"/>
      <c r="X11" s="6"/>
      <c r="Y11" s="6"/>
      <c r="Z11" s="6"/>
      <c r="AA11" s="6"/>
      <c r="AB11" s="6"/>
      <c r="AC11" s="6"/>
    </row>
    <row r="12">
      <c r="A12" s="1">
        <v>10.0</v>
      </c>
      <c r="B12" s="56">
        <v>2.010100155E9</v>
      </c>
      <c r="C12" s="57" t="s">
        <v>35</v>
      </c>
      <c r="D12" s="57" t="s">
        <v>36</v>
      </c>
      <c r="E12" s="6">
        <f>IFERROR(__xludf.DUMMYFUNCTION("""COMPUTED_VALUE"""),1050000.0)</f>
        <v>1050000</v>
      </c>
      <c r="F12" s="58">
        <f>IFERROR(__xludf.DUMMYFUNCTION("""COMPUTED_VALUE"""),500000.0)</f>
        <v>500000</v>
      </c>
      <c r="G12" s="58">
        <v>-550000.0</v>
      </c>
      <c r="H12" s="58" t="str">
        <f>IFERROR(__xludf.DUMMYFUNCTION("""COMPUTED_VALUE"""),"SMA BUDI MULIA")</f>
        <v>SMA BUDI MULIA</v>
      </c>
      <c r="I12" s="6"/>
      <c r="J12" s="6"/>
      <c r="K12" s="6">
        <f>IFERROR(__xludf.DUMMYFUNCTION("""COMPUTED_VALUE"""),500000.0)</f>
        <v>500000</v>
      </c>
      <c r="L12" s="6"/>
      <c r="M12" s="6"/>
      <c r="N12" s="60" t="str">
        <f t="array" ref="N12">ifna(index(InfoData!$A$6:$B$17,MATCH($O12,InfoData!$A$6:$A$17,0),2),"")</f>
        <v/>
      </c>
      <c r="O12" s="64"/>
      <c r="P12" s="62"/>
      <c r="Q12" s="62"/>
      <c r="R12" s="62"/>
      <c r="S12" s="62"/>
      <c r="T12" s="62">
        <f t="shared" si="2"/>
        <v>0</v>
      </c>
      <c r="U12" s="63">
        <f t="shared" si="3"/>
        <v>4067625</v>
      </c>
      <c r="V12" s="6"/>
      <c r="W12" s="6"/>
      <c r="X12" s="6"/>
      <c r="Y12" s="6"/>
      <c r="Z12" s="6"/>
      <c r="AA12" s="6"/>
      <c r="AB12" s="6"/>
      <c r="AC12" s="6"/>
    </row>
    <row r="13">
      <c r="A13" s="1">
        <v>11.0</v>
      </c>
      <c r="B13" s="56">
        <v>2.0225000323E10</v>
      </c>
      <c r="C13" s="57" t="s">
        <v>37</v>
      </c>
      <c r="D13" s="57" t="s">
        <v>36</v>
      </c>
      <c r="E13" s="6">
        <f>IFERROR(__xludf.DUMMYFUNCTION("""COMPUTED_VALUE"""),900000.0)</f>
        <v>900000</v>
      </c>
      <c r="F13" s="58">
        <f>IFERROR(__xludf.DUMMYFUNCTION("""COMPUTED_VALUE"""),700000.0)</f>
        <v>700000</v>
      </c>
      <c r="G13" s="58">
        <v>-200000.0</v>
      </c>
      <c r="H13" s="58" t="str">
        <f>IFERROR(__xludf.DUMMYFUNCTION("""COMPUTED_VALUE"""),"SMK STRADA MARDI UTAMA 1")</f>
        <v>SMK STRADA MARDI UTAMA 1</v>
      </c>
      <c r="I13" s="6"/>
      <c r="J13" s="6"/>
      <c r="K13" s="6">
        <f>IFERROR(__xludf.DUMMYFUNCTION("""COMPUTED_VALUE"""),700000.0)</f>
        <v>700000</v>
      </c>
      <c r="L13" s="6"/>
      <c r="M13" s="6"/>
      <c r="N13" s="60" t="str">
        <f t="array" ref="N13">ifna(index(InfoData!$A$6:$B$17,MATCH($O13,InfoData!$A$6:$A$17,0),2),"")</f>
        <v/>
      </c>
      <c r="O13" s="64"/>
      <c r="P13" s="62"/>
      <c r="Q13" s="62"/>
      <c r="R13" s="62"/>
      <c r="S13" s="62"/>
      <c r="T13" s="62">
        <f t="shared" si="2"/>
        <v>0</v>
      </c>
      <c r="U13" s="63">
        <f t="shared" si="3"/>
        <v>4067625</v>
      </c>
      <c r="V13" s="6"/>
      <c r="W13" s="6"/>
      <c r="X13" s="6"/>
      <c r="Y13" s="6"/>
      <c r="Z13" s="6"/>
      <c r="AA13" s="6"/>
      <c r="AB13" s="6"/>
      <c r="AC13" s="6"/>
    </row>
    <row r="14">
      <c r="A14" s="1">
        <v>12.0</v>
      </c>
      <c r="B14" s="56">
        <v>2.010200193E9</v>
      </c>
      <c r="C14" s="57" t="s">
        <v>38</v>
      </c>
      <c r="D14" s="57" t="s">
        <v>36</v>
      </c>
      <c r="E14" s="6">
        <f>IFERROR(__xludf.DUMMYFUNCTION("""COMPUTED_VALUE"""),800000.0)</f>
        <v>800000</v>
      </c>
      <c r="F14" s="58">
        <f>IFERROR(__xludf.DUMMYFUNCTION("""COMPUTED_VALUE"""),500000.0)</f>
        <v>500000</v>
      </c>
      <c r="G14" s="58">
        <v>-300000.0</v>
      </c>
      <c r="H14" s="58" t="str">
        <f>IFERROR(__xludf.DUMMYFUNCTION("""COMPUTED_VALUE"""),"SMKF PENABUR")</f>
        <v>SMKF PENABUR</v>
      </c>
      <c r="I14" s="6"/>
      <c r="J14" s="6"/>
      <c r="K14" s="6">
        <f>IFERROR(__xludf.DUMMYFUNCTION("""COMPUTED_VALUE"""),500000.0)</f>
        <v>500000</v>
      </c>
      <c r="L14" s="6"/>
      <c r="M14" s="6"/>
      <c r="N14" s="60" t="str">
        <f t="array" ref="N14">ifna(index(InfoData!$A$6:$B$17,MATCH($O14,InfoData!$A$6:$A$17,0),2),"")</f>
        <v/>
      </c>
      <c r="O14" s="64"/>
      <c r="P14" s="62"/>
      <c r="Q14" s="62"/>
      <c r="R14" s="62"/>
      <c r="S14" s="62"/>
      <c r="T14" s="62">
        <f t="shared" si="2"/>
        <v>0</v>
      </c>
      <c r="U14" s="63">
        <f t="shared" si="3"/>
        <v>4067625</v>
      </c>
      <c r="V14" s="6"/>
      <c r="W14" s="6"/>
      <c r="X14" s="6"/>
      <c r="Y14" s="6"/>
      <c r="Z14" s="6"/>
      <c r="AA14" s="6"/>
      <c r="AB14" s="6"/>
      <c r="AC14" s="6"/>
    </row>
    <row r="15">
      <c r="A15" s="1">
        <v>13.0</v>
      </c>
      <c r="B15" s="56">
        <v>2.010100157E9</v>
      </c>
      <c r="C15" s="57" t="s">
        <v>39</v>
      </c>
      <c r="D15" s="57" t="s">
        <v>36</v>
      </c>
      <c r="E15" s="6">
        <f>IFERROR(__xludf.DUMMYFUNCTION("""COMPUTED_VALUE"""),1050000.0)</f>
        <v>1050000</v>
      </c>
      <c r="F15" s="58">
        <f>IFERROR(__xludf.DUMMYFUNCTION("""COMPUTED_VALUE"""),500000.0)</f>
        <v>500000</v>
      </c>
      <c r="G15" s="58">
        <v>-550000.0</v>
      </c>
      <c r="H15" s="58" t="str">
        <f>IFERROR(__xludf.DUMMYFUNCTION("""COMPUTED_VALUE"""),"SMA BUDI MULIA")</f>
        <v>SMA BUDI MULIA</v>
      </c>
      <c r="I15" s="6"/>
      <c r="J15" s="6"/>
      <c r="K15" s="6">
        <f>IFERROR(__xludf.DUMMYFUNCTION("""COMPUTED_VALUE"""),500000.0)</f>
        <v>500000</v>
      </c>
      <c r="L15" s="6"/>
      <c r="M15" s="6"/>
      <c r="N15" s="53" t="s">
        <v>40</v>
      </c>
      <c r="O15" s="62"/>
      <c r="P15" s="46">
        <f t="shared" ref="P15:S15" si="4">SUM(P3:P14)</f>
        <v>400000</v>
      </c>
      <c r="Q15" s="46">
        <f t="shared" si="4"/>
        <v>31872000</v>
      </c>
      <c r="R15" s="46">
        <f t="shared" si="4"/>
        <v>0</v>
      </c>
      <c r="S15" s="46">
        <f t="shared" si="4"/>
        <v>0</v>
      </c>
      <c r="T15" s="46">
        <f t="shared" si="2"/>
        <v>32272000</v>
      </c>
      <c r="U15" s="47"/>
      <c r="V15" s="6"/>
      <c r="W15" s="6"/>
      <c r="X15" s="6"/>
      <c r="Y15" s="6"/>
      <c r="Z15" s="6"/>
      <c r="AA15" s="6"/>
      <c r="AB15" s="6"/>
      <c r="AC15" s="6"/>
    </row>
    <row r="16">
      <c r="A16" s="1">
        <v>14.0</v>
      </c>
      <c r="B16" s="56">
        <v>2.008200204E9</v>
      </c>
      <c r="C16" s="57" t="s">
        <v>41</v>
      </c>
      <c r="D16" s="57" t="s">
        <v>36</v>
      </c>
      <c r="E16" s="6">
        <f>IFERROR(__xludf.DUMMYFUNCTION("""COMPUTED_VALUE"""),700000.0)</f>
        <v>700000</v>
      </c>
      <c r="F16" s="58">
        <f>IFERROR(__xludf.DUMMYFUNCTION("""COMPUTED_VALUE"""),700000.0)</f>
        <v>700000</v>
      </c>
      <c r="G16" s="58">
        <v>0.0</v>
      </c>
      <c r="H16" s="58" t="str">
        <f>IFERROR(__xludf.DUMMYFUNCTION("""COMPUTED_VALUE"""),"SMK STRADA MARDI UTAMA 1")</f>
        <v>SMK STRADA MARDI UTAMA 1</v>
      </c>
      <c r="I16" s="6"/>
      <c r="J16" s="6"/>
      <c r="K16" s="6">
        <f>IFERROR(__xludf.DUMMYFUNCTION("""COMPUTED_VALUE"""),700000.0)</f>
        <v>700000</v>
      </c>
      <c r="L16" s="6"/>
      <c r="M16" s="6"/>
      <c r="N16" s="65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>
      <c r="A17" s="1">
        <v>15.0</v>
      </c>
      <c r="B17" s="56">
        <v>2.010100062E9</v>
      </c>
      <c r="C17" s="57" t="s">
        <v>42</v>
      </c>
      <c r="D17" s="57" t="s">
        <v>36</v>
      </c>
      <c r="E17" s="6">
        <f>IFERROR(__xludf.DUMMYFUNCTION("""COMPUTED_VALUE"""),600000.0)</f>
        <v>600000</v>
      </c>
      <c r="F17" s="58">
        <f>IFERROR(__xludf.DUMMYFUNCTION("""COMPUTED_VALUE"""),500000.0)</f>
        <v>500000</v>
      </c>
      <c r="G17" s="58">
        <v>-100000.0</v>
      </c>
      <c r="H17" s="58" t="str">
        <f>IFERROR(__xludf.DUMMYFUNCTION("""COMPUTED_VALUE"""),"SMK PSKD")</f>
        <v>SMK PSKD</v>
      </c>
      <c r="I17" s="6"/>
      <c r="J17" s="6"/>
      <c r="K17" s="6">
        <f>IFERROR(__xludf.DUMMYFUNCTION("""COMPUTED_VALUE"""),500000.0)</f>
        <v>500000</v>
      </c>
      <c r="L17" s="6"/>
      <c r="M17" s="6"/>
      <c r="N17" s="65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>
      <c r="A18" s="1">
        <v>16.0</v>
      </c>
      <c r="B18" s="56">
        <v>2.0226000468E10</v>
      </c>
      <c r="C18" s="57" t="s">
        <v>43</v>
      </c>
      <c r="D18" s="57" t="s">
        <v>36</v>
      </c>
      <c r="E18" s="6">
        <f>IFERROR(__xludf.DUMMYFUNCTION("""COMPUTED_VALUE"""),580000.0)</f>
        <v>580000</v>
      </c>
      <c r="F18" s="58">
        <f>IFERROR(__xludf.DUMMYFUNCTION("""COMPUTED_VALUE"""),400000.0)</f>
        <v>400000</v>
      </c>
      <c r="G18" s="58">
        <v>-180000.0</v>
      </c>
      <c r="H18" s="58" t="str">
        <f>IFERROR(__xludf.DUMMYFUNCTION("""COMPUTED_VALUE"""),"SMP Strada Mardi Utama 1")</f>
        <v>SMP Strada Mardi Utama 1</v>
      </c>
      <c r="I18" s="6"/>
      <c r="J18" s="6"/>
      <c r="K18" s="6">
        <f>IFERROR(__xludf.DUMMYFUNCTION("""COMPUTED_VALUE"""),400000.0)</f>
        <v>400000</v>
      </c>
      <c r="L18" s="6"/>
      <c r="M18" s="6"/>
      <c r="N18" s="65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>
      <c r="A19" s="1">
        <v>17.0</v>
      </c>
      <c r="B19" s="56">
        <v>2.011100211E9</v>
      </c>
      <c r="C19" s="57" t="s">
        <v>44</v>
      </c>
      <c r="D19" s="57" t="s">
        <v>36</v>
      </c>
      <c r="E19" s="6">
        <f>IFERROR(__xludf.DUMMYFUNCTION("""COMPUTED_VALUE"""),575000.0)</f>
        <v>575000</v>
      </c>
      <c r="F19" s="58">
        <f>IFERROR(__xludf.DUMMYFUNCTION("""COMPUTED_VALUE"""),400000.0)</f>
        <v>400000</v>
      </c>
      <c r="G19" s="58">
        <v>-175000.0</v>
      </c>
      <c r="H19" s="58" t="str">
        <f>IFERROR(__xludf.DUMMYFUNCTION("""COMPUTED_VALUE"""),"SMP Strada Mardi Utama 1")</f>
        <v>SMP Strada Mardi Utama 1</v>
      </c>
      <c r="I19" s="6"/>
      <c r="J19" s="6"/>
      <c r="K19" s="6">
        <f>IFERROR(__xludf.DUMMYFUNCTION("""COMPUTED_VALUE"""),400000.0)</f>
        <v>400000</v>
      </c>
      <c r="L19" s="6"/>
      <c r="M19" s="6"/>
      <c r="N19" s="65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>
      <c r="A20" s="1">
        <v>18.0</v>
      </c>
      <c r="B20" s="56">
        <v>2.01110011E9</v>
      </c>
      <c r="C20" s="57" t="s">
        <v>45</v>
      </c>
      <c r="D20" s="57" t="s">
        <v>36</v>
      </c>
      <c r="E20" s="6">
        <f>IFERROR(__xludf.DUMMYFUNCTION("""COMPUTED_VALUE"""),500000.0)</f>
        <v>500000</v>
      </c>
      <c r="F20" s="58">
        <f>IFERROR(__xludf.DUMMYFUNCTION("""COMPUTED_VALUE"""),400000.0)</f>
        <v>400000</v>
      </c>
      <c r="G20" s="58">
        <v>-100000.0</v>
      </c>
      <c r="H20" s="58" t="str">
        <f>IFERROR(__xludf.DUMMYFUNCTION("""COMPUTED_VALUE"""),"SMP Strada Mardi Utama 1")</f>
        <v>SMP Strada Mardi Utama 1</v>
      </c>
      <c r="I20" s="6"/>
      <c r="J20" s="6"/>
      <c r="K20" s="6">
        <f>IFERROR(__xludf.DUMMYFUNCTION("""COMPUTED_VALUE"""),400000.0)</f>
        <v>400000</v>
      </c>
      <c r="L20" s="6"/>
      <c r="M20" s="6"/>
      <c r="N20" s="65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>
      <c r="A21" s="1">
        <v>19.0</v>
      </c>
      <c r="B21" s="56">
        <v>2.0257000102E10</v>
      </c>
      <c r="C21" s="57" t="s">
        <v>46</v>
      </c>
      <c r="D21" s="57" t="s">
        <v>47</v>
      </c>
      <c r="E21" s="6">
        <f>IFERROR(__xludf.DUMMYFUNCTION("""COMPUTED_VALUE"""),700000.0)</f>
        <v>700000</v>
      </c>
      <c r="F21" s="58">
        <f>IFERROR(__xludf.DUMMYFUNCTION("""COMPUTED_VALUE"""),500000.0)</f>
        <v>500000</v>
      </c>
      <c r="G21" s="58">
        <v>-200000.0</v>
      </c>
      <c r="H21" s="58" t="str">
        <f>IFERROR(__xludf.DUMMYFUNCTION("""COMPUTED_VALUE"""),"SMK STRADA MARDI UTAMA 1")</f>
        <v>SMK STRADA MARDI UTAMA 1</v>
      </c>
      <c r="I21" s="6"/>
      <c r="J21" s="6"/>
      <c r="K21" s="6">
        <f>IFERROR(__xludf.DUMMYFUNCTION("""COMPUTED_VALUE"""),500000.0)</f>
        <v>500000</v>
      </c>
      <c r="L21" s="6"/>
      <c r="M21" s="6"/>
      <c r="N21" s="65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>
      <c r="A22" s="1">
        <v>20.0</v>
      </c>
      <c r="B22" s="56">
        <v>2.0235000285E10</v>
      </c>
      <c r="C22" s="57" t="s">
        <v>48</v>
      </c>
      <c r="D22" s="57" t="s">
        <v>49</v>
      </c>
      <c r="E22" s="6">
        <f>IFERROR(__xludf.DUMMYFUNCTION("""COMPUTED_VALUE"""),500000.0)</f>
        <v>500000</v>
      </c>
      <c r="F22" s="58">
        <f>IFERROR(__xludf.DUMMYFUNCTION("""COMPUTED_VALUE"""),400000.0)</f>
        <v>400000</v>
      </c>
      <c r="G22" s="58">
        <v>-100000.0</v>
      </c>
      <c r="H22" s="58" t="str">
        <f>IFERROR(__xludf.DUMMYFUNCTION("""COMPUTED_VALUE"""),"SMP Strada Mardi Utama 1")</f>
        <v>SMP Strada Mardi Utama 1</v>
      </c>
      <c r="I22" s="6"/>
      <c r="J22" s="6"/>
      <c r="K22" s="6">
        <f>IFERROR(__xludf.DUMMYFUNCTION("""COMPUTED_VALUE"""),400000.0)</f>
        <v>400000</v>
      </c>
      <c r="L22" s="6"/>
      <c r="M22" s="6"/>
      <c r="N22" s="65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>
      <c r="A23" s="1">
        <v>21.0</v>
      </c>
      <c r="B23" s="56">
        <v>2.0236000446E10</v>
      </c>
      <c r="C23" s="57" t="s">
        <v>50</v>
      </c>
      <c r="D23" s="57" t="s">
        <v>49</v>
      </c>
      <c r="E23" s="6">
        <f>IFERROR(__xludf.DUMMYFUNCTION("""COMPUTED_VALUE"""),795000.0)</f>
        <v>795000</v>
      </c>
      <c r="F23" s="58">
        <f>IFERROR(__xludf.DUMMYFUNCTION("""COMPUTED_VALUE"""),400000.0)</f>
        <v>400000</v>
      </c>
      <c r="G23" s="58">
        <v>-395000.0</v>
      </c>
      <c r="H23" s="58" t="str">
        <f>IFERROR(__xludf.DUMMYFUNCTION("""COMPUTED_VALUE"""),"SMP BUDI MULIA")</f>
        <v>SMP BUDI MULIA</v>
      </c>
      <c r="I23" s="6"/>
      <c r="J23" s="6"/>
      <c r="K23" s="6">
        <f>IFERROR(__xludf.DUMMYFUNCTION("""COMPUTED_VALUE"""),400000.0)</f>
        <v>400000</v>
      </c>
      <c r="L23" s="6"/>
      <c r="M23" s="6"/>
      <c r="N23" s="65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>
      <c r="A24" s="1">
        <v>22.0</v>
      </c>
      <c r="B24" s="56">
        <v>2.0225000331E10</v>
      </c>
      <c r="C24" s="57" t="s">
        <v>51</v>
      </c>
      <c r="D24" s="57" t="s">
        <v>49</v>
      </c>
      <c r="E24" s="6">
        <f>IFERROR(__xludf.DUMMYFUNCTION("""COMPUTED_VALUE"""),815000.0)</f>
        <v>815000</v>
      </c>
      <c r="F24" s="58">
        <f>IFERROR(__xludf.DUMMYFUNCTION("""COMPUTED_VALUE"""),400000.0)</f>
        <v>400000</v>
      </c>
      <c r="G24" s="58">
        <v>-415000.0</v>
      </c>
      <c r="H24" s="58" t="str">
        <f>IFERROR(__xludf.DUMMYFUNCTION("""COMPUTED_VALUE"""),"SMP BUDI MULIA")</f>
        <v>SMP BUDI MULIA</v>
      </c>
      <c r="I24" s="6"/>
      <c r="J24" s="6"/>
      <c r="K24" s="6">
        <f>IFERROR(__xludf.DUMMYFUNCTION("""COMPUTED_VALUE"""),400000.0)</f>
        <v>400000</v>
      </c>
      <c r="L24" s="6"/>
      <c r="M24" s="6"/>
      <c r="N24" s="65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>
      <c r="A25" s="1">
        <v>23.0</v>
      </c>
      <c r="B25" s="56">
        <v>2.011200193E9</v>
      </c>
      <c r="C25" s="57" t="s">
        <v>52</v>
      </c>
      <c r="D25" s="57" t="s">
        <v>49</v>
      </c>
      <c r="E25" s="6">
        <f>IFERROR(__xludf.DUMMYFUNCTION("""COMPUTED_VALUE"""),815000.0)</f>
        <v>815000</v>
      </c>
      <c r="F25" s="58">
        <f>IFERROR(__xludf.DUMMYFUNCTION("""COMPUTED_VALUE"""),400000.0)</f>
        <v>400000</v>
      </c>
      <c r="G25" s="58">
        <v>-415000.0</v>
      </c>
      <c r="H25" s="58" t="str">
        <f>IFERROR(__xludf.DUMMYFUNCTION("""COMPUTED_VALUE"""),"SMP BUDI MULIA")</f>
        <v>SMP BUDI MULIA</v>
      </c>
      <c r="I25" s="6"/>
      <c r="J25" s="6"/>
      <c r="K25" s="6">
        <f>IFERROR(__xludf.DUMMYFUNCTION("""COMPUTED_VALUE"""),400000.0)</f>
        <v>400000</v>
      </c>
      <c r="L25" s="6"/>
      <c r="M25" s="6"/>
      <c r="N25" s="65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>
      <c r="A26" s="1">
        <v>24.0</v>
      </c>
      <c r="B26" s="56">
        <v>2.0235000448E10</v>
      </c>
      <c r="C26" s="57" t="s">
        <v>53</v>
      </c>
      <c r="D26" s="57" t="s">
        <v>49</v>
      </c>
      <c r="E26" s="6">
        <f>IFERROR(__xludf.DUMMYFUNCTION("""COMPUTED_VALUE"""),400000.0)</f>
        <v>400000</v>
      </c>
      <c r="F26" s="58">
        <f>IFERROR(__xludf.DUMMYFUNCTION("""COMPUTED_VALUE"""),400000.0)</f>
        <v>400000</v>
      </c>
      <c r="G26" s="58">
        <v>0.0</v>
      </c>
      <c r="H26" s="58" t="str">
        <f>IFERROR(__xludf.DUMMYFUNCTION("""COMPUTED_VALUE"""),"SMP MELANIA 2")</f>
        <v>SMP MELANIA 2</v>
      </c>
      <c r="I26" s="6"/>
      <c r="J26" s="6"/>
      <c r="K26" s="6">
        <f>IFERROR(__xludf.DUMMYFUNCTION("""COMPUTED_VALUE"""),400000.0)</f>
        <v>400000</v>
      </c>
      <c r="L26" s="6"/>
      <c r="M26" s="6"/>
      <c r="N26" s="65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>
      <c r="A27" s="1">
        <v>25.0</v>
      </c>
      <c r="B27" s="56">
        <v>2.0235000215E10</v>
      </c>
      <c r="C27" s="57" t="s">
        <v>54</v>
      </c>
      <c r="D27" s="57" t="s">
        <v>49</v>
      </c>
      <c r="E27" s="6">
        <f>IFERROR(__xludf.DUMMYFUNCTION("""COMPUTED_VALUE"""),475000.0)</f>
        <v>475000</v>
      </c>
      <c r="F27" s="58">
        <f>IFERROR(__xludf.DUMMYFUNCTION("""COMPUTED_VALUE"""),0.0)</f>
        <v>0</v>
      </c>
      <c r="G27" s="58">
        <v>-475000.0</v>
      </c>
      <c r="H27" s="58" t="str">
        <f>IFERROR(__xludf.DUMMYFUNCTION("""COMPUTED_VALUE"""),"SMP PASKALIS 3")</f>
        <v>SMP PASKALIS 3</v>
      </c>
      <c r="I27" s="6"/>
      <c r="J27" s="6"/>
      <c r="K27" s="6">
        <f>IFERROR(__xludf.DUMMYFUNCTION("""COMPUTED_VALUE"""),0.0)</f>
        <v>0</v>
      </c>
      <c r="L27" s="6"/>
      <c r="M27" s="6"/>
      <c r="N27" s="65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>
      <c r="A28" s="1">
        <v>26.0</v>
      </c>
      <c r="B28" s="56">
        <v>2.0236000015E10</v>
      </c>
      <c r="C28" s="57" t="s">
        <v>55</v>
      </c>
      <c r="D28" s="57" t="s">
        <v>49</v>
      </c>
      <c r="E28" s="6">
        <f>IFERROR(__xludf.DUMMYFUNCTION("""COMPUTED_VALUE"""),522500.0)</f>
        <v>522500</v>
      </c>
      <c r="F28" s="58">
        <f>IFERROR(__xludf.DUMMYFUNCTION("""COMPUTED_VALUE"""),0.0)</f>
        <v>0</v>
      </c>
      <c r="G28" s="58">
        <v>-522500.0</v>
      </c>
      <c r="H28" s="58" t="str">
        <f>IFERROR(__xludf.DUMMYFUNCTION("""COMPUTED_VALUE"""),"SMP PASKALIS 3")</f>
        <v>SMP PASKALIS 3</v>
      </c>
      <c r="I28" s="6"/>
      <c r="J28" s="6"/>
      <c r="K28" s="6">
        <f>IFERROR(__xludf.DUMMYFUNCTION("""COMPUTED_VALUE"""),0.0)</f>
        <v>0</v>
      </c>
      <c r="L28" s="6"/>
      <c r="M28" s="6"/>
      <c r="N28" s="65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>
      <c r="A29" s="1">
        <v>27.0</v>
      </c>
      <c r="B29" s="56">
        <v>2.0235000568E10</v>
      </c>
      <c r="C29" s="57" t="s">
        <v>56</v>
      </c>
      <c r="D29" s="57" t="s">
        <v>49</v>
      </c>
      <c r="E29" s="6">
        <f>IFERROR(__xludf.DUMMYFUNCTION("""COMPUTED_VALUE"""),475000.0)</f>
        <v>475000</v>
      </c>
      <c r="F29" s="58">
        <f>IFERROR(__xludf.DUMMYFUNCTION("""COMPUTED_VALUE"""),400000.0)</f>
        <v>400000</v>
      </c>
      <c r="G29" s="58">
        <v>-75000.0</v>
      </c>
      <c r="H29" s="58" t="str">
        <f>IFERROR(__xludf.DUMMYFUNCTION("""COMPUTED_VALUE"""),"SMP PASKALIS 3")</f>
        <v>SMP PASKALIS 3</v>
      </c>
      <c r="I29" s="6"/>
      <c r="J29" s="6"/>
      <c r="K29" s="6">
        <f>IFERROR(__xludf.DUMMYFUNCTION("""COMPUTED_VALUE"""),400000.0)</f>
        <v>400000</v>
      </c>
      <c r="L29" s="6"/>
      <c r="M29" s="6"/>
      <c r="N29" s="65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>
      <c r="A30" s="1">
        <v>28.0</v>
      </c>
      <c r="B30" s="56">
        <v>2.0235000511E10</v>
      </c>
      <c r="C30" s="57" t="s">
        <v>57</v>
      </c>
      <c r="D30" s="57" t="s">
        <v>49</v>
      </c>
      <c r="E30" s="6">
        <f>IFERROR(__xludf.DUMMYFUNCTION("""COMPUTED_VALUE"""),475000.0)</f>
        <v>475000</v>
      </c>
      <c r="F30" s="58">
        <f>IFERROR(__xludf.DUMMYFUNCTION("""COMPUTED_VALUE"""),400000.0)</f>
        <v>400000</v>
      </c>
      <c r="G30" s="58">
        <v>-75000.0</v>
      </c>
      <c r="H30" s="58" t="str">
        <f>IFERROR(__xludf.DUMMYFUNCTION("""COMPUTED_VALUE"""),"SMP PASKALIS 3")</f>
        <v>SMP PASKALIS 3</v>
      </c>
      <c r="I30" s="6"/>
      <c r="J30" s="6"/>
      <c r="K30" s="6">
        <f>IFERROR(__xludf.DUMMYFUNCTION("""COMPUTED_VALUE"""),400000.0)</f>
        <v>400000</v>
      </c>
      <c r="L30" s="6"/>
      <c r="M30" s="6"/>
      <c r="N30" s="65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>
      <c r="A31" s="1">
        <v>29.0</v>
      </c>
      <c r="B31" s="56">
        <v>2.0245000161E10</v>
      </c>
      <c r="C31" s="57" t="s">
        <v>58</v>
      </c>
      <c r="D31" s="57" t="s">
        <v>49</v>
      </c>
      <c r="E31" s="6">
        <f>IFERROR(__xludf.DUMMYFUNCTION("""COMPUTED_VALUE"""),600000.0)</f>
        <v>600000</v>
      </c>
      <c r="F31" s="58">
        <f>IFERROR(__xludf.DUMMYFUNCTION("""COMPUTED_VALUE"""),400000.0)</f>
        <v>400000</v>
      </c>
      <c r="G31" s="58">
        <v>-200000.0</v>
      </c>
      <c r="H31" s="58" t="str">
        <f>IFERROR(__xludf.DUMMYFUNCTION("""COMPUTED_VALUE"""),"SMP Strada Mardi Utama 1")</f>
        <v>SMP Strada Mardi Utama 1</v>
      </c>
      <c r="I31" s="6"/>
      <c r="J31" s="6"/>
      <c r="K31" s="6">
        <f>IFERROR(__xludf.DUMMYFUNCTION("""COMPUTED_VALUE"""),400000.0)</f>
        <v>400000</v>
      </c>
      <c r="L31" s="6"/>
      <c r="M31" s="6"/>
      <c r="N31" s="65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>
      <c r="A32" s="1">
        <v>30.0</v>
      </c>
      <c r="B32" s="56">
        <v>2.0235000069E10</v>
      </c>
      <c r="C32" s="57" t="s">
        <v>59</v>
      </c>
      <c r="D32" s="57" t="s">
        <v>49</v>
      </c>
      <c r="E32" s="6">
        <f>IFERROR(__xludf.DUMMYFUNCTION("""COMPUTED_VALUE"""),600000.0)</f>
        <v>600000</v>
      </c>
      <c r="F32" s="58">
        <f>IFERROR(__xludf.DUMMYFUNCTION("""COMPUTED_VALUE"""),600000.0)</f>
        <v>600000</v>
      </c>
      <c r="G32" s="58">
        <v>0.0</v>
      </c>
      <c r="H32" s="58" t="str">
        <f>IFERROR(__xludf.DUMMYFUNCTION("""COMPUTED_VALUE"""),"SMP Strada Mardi Utama 1")</f>
        <v>SMP Strada Mardi Utama 1</v>
      </c>
      <c r="I32" s="6"/>
      <c r="J32" s="6"/>
      <c r="K32" s="6">
        <f>IFERROR(__xludf.DUMMYFUNCTION("""COMPUTED_VALUE"""),600000.0)</f>
        <v>600000</v>
      </c>
      <c r="L32" s="6"/>
      <c r="M32" s="6"/>
      <c r="N32" s="65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>
      <c r="A33" s="1">
        <v>31.0</v>
      </c>
      <c r="B33" s="56">
        <v>2.0235000333E10</v>
      </c>
      <c r="C33" s="57" t="s">
        <v>60</v>
      </c>
      <c r="D33" s="57" t="s">
        <v>49</v>
      </c>
      <c r="E33" s="6">
        <f>IFERROR(__xludf.DUMMYFUNCTION("""COMPUTED_VALUE"""),609000.0)</f>
        <v>609000</v>
      </c>
      <c r="F33" s="58">
        <f>IFERROR(__xludf.DUMMYFUNCTION("""COMPUTED_VALUE"""),400000.0)</f>
        <v>400000</v>
      </c>
      <c r="G33" s="58">
        <v>-209000.0</v>
      </c>
      <c r="H33" s="58" t="str">
        <f>IFERROR(__xludf.DUMMYFUNCTION("""COMPUTED_VALUE"""),"SMP Strada Mardi Utama 1")</f>
        <v>SMP Strada Mardi Utama 1</v>
      </c>
      <c r="I33" s="6"/>
      <c r="J33" s="6"/>
      <c r="K33" s="6">
        <f>IFERROR(__xludf.DUMMYFUNCTION("""COMPUTED_VALUE"""),400000.0)</f>
        <v>400000</v>
      </c>
      <c r="L33" s="6"/>
      <c r="M33" s="6"/>
      <c r="N33" s="65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>
      <c r="A34" s="1">
        <v>32.0</v>
      </c>
      <c r="B34" s="56">
        <v>2.023500052E10</v>
      </c>
      <c r="C34" s="57" t="s">
        <v>61</v>
      </c>
      <c r="D34" s="57" t="s">
        <v>49</v>
      </c>
      <c r="E34" s="6">
        <f>IFERROR(__xludf.DUMMYFUNCTION("""COMPUTED_VALUE"""),600000.0)</f>
        <v>600000</v>
      </c>
      <c r="F34" s="58">
        <f>IFERROR(__xludf.DUMMYFUNCTION("""COMPUTED_VALUE"""),600000.0)</f>
        <v>600000</v>
      </c>
      <c r="G34" s="58">
        <v>0.0</v>
      </c>
      <c r="H34" s="58" t="str">
        <f>IFERROR(__xludf.DUMMYFUNCTION("""COMPUTED_VALUE"""),"SMP Strada Mardi Utama 1")</f>
        <v>SMP Strada Mardi Utama 1</v>
      </c>
      <c r="I34" s="6"/>
      <c r="J34" s="6"/>
      <c r="K34" s="6">
        <f>IFERROR(__xludf.DUMMYFUNCTION("""COMPUTED_VALUE"""),600000.0)</f>
        <v>600000</v>
      </c>
      <c r="L34" s="6"/>
      <c r="M34" s="6"/>
      <c r="N34" s="65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>
      <c r="A35" s="1">
        <v>33.0</v>
      </c>
      <c r="B35" s="56">
        <v>2.011200192E9</v>
      </c>
      <c r="C35" s="57" t="s">
        <v>62</v>
      </c>
      <c r="D35" s="57" t="s">
        <v>49</v>
      </c>
      <c r="E35" s="6">
        <f>IFERROR(__xludf.DUMMYFUNCTION("""COMPUTED_VALUE"""),490000.0)</f>
        <v>490000</v>
      </c>
      <c r="F35" s="58">
        <f>IFERROR(__xludf.DUMMYFUNCTION("""COMPUTED_VALUE"""),400000.0)</f>
        <v>400000</v>
      </c>
      <c r="G35" s="58">
        <v>-90000.0</v>
      </c>
      <c r="H35" s="58" t="str">
        <f>IFERROR(__xludf.DUMMYFUNCTION("""COMPUTED_VALUE"""),"SMP Strada Mardi Utama 1")</f>
        <v>SMP Strada Mardi Utama 1</v>
      </c>
      <c r="I35" s="6"/>
      <c r="J35" s="6"/>
      <c r="K35" s="6">
        <f>IFERROR(__xludf.DUMMYFUNCTION("""COMPUTED_VALUE"""),400000.0)</f>
        <v>400000</v>
      </c>
      <c r="L35" s="6"/>
      <c r="M35" s="6"/>
      <c r="N35" s="65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>
      <c r="A36" s="1">
        <v>34.0</v>
      </c>
      <c r="B36" s="56">
        <v>2.013200077E9</v>
      </c>
      <c r="C36" s="57" t="s">
        <v>63</v>
      </c>
      <c r="D36" s="57" t="s">
        <v>64</v>
      </c>
      <c r="E36" s="6">
        <f>IFERROR(__xludf.DUMMYFUNCTION("""COMPUTED_VALUE"""),600000.0)</f>
        <v>600000</v>
      </c>
      <c r="F36" s="58">
        <f>IFERROR(__xludf.DUMMYFUNCTION("""COMPUTED_VALUE"""),600000.0)</f>
        <v>600000</v>
      </c>
      <c r="G36" s="58">
        <v>0.0</v>
      </c>
      <c r="H36" s="58" t="str">
        <f>IFERROR(__xludf.DUMMYFUNCTION("""COMPUTED_VALUE"""),"SMP Strada Mardi Utama 1")</f>
        <v>SMP Strada Mardi Utama 1</v>
      </c>
      <c r="I36" s="6"/>
      <c r="J36" s="6"/>
      <c r="K36" s="6">
        <f>IFERROR(__xludf.DUMMYFUNCTION("""COMPUTED_VALUE"""),600000.0)</f>
        <v>600000</v>
      </c>
      <c r="L36" s="6"/>
      <c r="M36" s="6"/>
      <c r="N36" s="65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>
      <c r="A37" s="1">
        <v>35.0</v>
      </c>
      <c r="B37" s="56">
        <v>2.0225000447E10</v>
      </c>
      <c r="C37" s="57" t="s">
        <v>65</v>
      </c>
      <c r="D37" s="57" t="s">
        <v>64</v>
      </c>
      <c r="E37" s="6">
        <f>IFERROR(__xludf.DUMMYFUNCTION("""COMPUTED_VALUE"""),575000.0)</f>
        <v>575000</v>
      </c>
      <c r="F37" s="58"/>
      <c r="G37" s="58">
        <v>-575000.0</v>
      </c>
      <c r="H37" s="58" t="str">
        <f>IFERROR(__xludf.DUMMYFUNCTION("""COMPUTED_VALUE"""),"SMP Strada Mardi Utama 1")</f>
        <v>SMP Strada Mardi Utama 1</v>
      </c>
      <c r="I37" s="6"/>
      <c r="J37" s="6"/>
      <c r="K37" s="6"/>
      <c r="L37" s="6"/>
      <c r="M37" s="6"/>
      <c r="N37" s="65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>
      <c r="A38" s="1">
        <v>36.0</v>
      </c>
      <c r="B38" s="56">
        <v>2.01210013E9</v>
      </c>
      <c r="C38" s="57" t="s">
        <v>66</v>
      </c>
      <c r="D38" s="57" t="s">
        <v>64</v>
      </c>
      <c r="E38" s="6">
        <f>IFERROR(__xludf.DUMMYFUNCTION("""COMPUTED_VALUE"""),770000.0)</f>
        <v>770000</v>
      </c>
      <c r="F38" s="58">
        <f>IFERROR(__xludf.DUMMYFUNCTION("""COMPUTED_VALUE"""),700000.0)</f>
        <v>700000</v>
      </c>
      <c r="G38" s="58">
        <v>-70000.0</v>
      </c>
      <c r="H38" s="58" t="str">
        <f>IFERROR(__xludf.DUMMYFUNCTION("""COMPUTED_VALUE"""),"SMP Strada Mardi Utama 1")</f>
        <v>SMP Strada Mardi Utama 1</v>
      </c>
      <c r="I38" s="6"/>
      <c r="J38" s="6"/>
      <c r="K38" s="6">
        <f>IFERROR(__xludf.DUMMYFUNCTION("""COMPUTED_VALUE"""),700000.0)</f>
        <v>700000</v>
      </c>
      <c r="L38" s="6"/>
      <c r="M38" s="6"/>
      <c r="N38" s="65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>
      <c r="A39" s="1">
        <v>37.0</v>
      </c>
      <c r="B39" s="56">
        <v>2.011100228E9</v>
      </c>
      <c r="C39" s="57" t="s">
        <v>67</v>
      </c>
      <c r="D39" s="57" t="s">
        <v>64</v>
      </c>
      <c r="E39" s="6">
        <f>IFERROR(__xludf.DUMMYFUNCTION("""COMPUTED_VALUE"""),600000.0)</f>
        <v>600000</v>
      </c>
      <c r="F39" s="58">
        <f>IFERROR(__xludf.DUMMYFUNCTION("""COMPUTED_VALUE"""),400000.0)</f>
        <v>400000</v>
      </c>
      <c r="G39" s="58">
        <v>-200000.0</v>
      </c>
      <c r="H39" s="58" t="str">
        <f>IFERROR(__xludf.DUMMYFUNCTION("""COMPUTED_VALUE"""),"SMP Strada Mardi Utama 1")</f>
        <v>SMP Strada Mardi Utama 1</v>
      </c>
      <c r="I39" s="6"/>
      <c r="J39" s="6"/>
      <c r="K39" s="6">
        <f>IFERROR(__xludf.DUMMYFUNCTION("""COMPUTED_VALUE"""),400000.0)</f>
        <v>400000</v>
      </c>
      <c r="L39" s="6"/>
      <c r="M39" s="6"/>
      <c r="N39" s="65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>
      <c r="A40" s="1">
        <v>38.0</v>
      </c>
      <c r="B40" s="56">
        <v>2.024700023E10</v>
      </c>
      <c r="C40" s="57" t="s">
        <v>68</v>
      </c>
      <c r="D40" s="57" t="s">
        <v>64</v>
      </c>
      <c r="E40" s="6">
        <f>IFERROR(__xludf.DUMMYFUNCTION("""COMPUTED_VALUE"""),630000.0)</f>
        <v>630000</v>
      </c>
      <c r="F40" s="58">
        <f>IFERROR(__xludf.DUMMYFUNCTION("""COMPUTED_VALUE"""),400000.0)</f>
        <v>400000</v>
      </c>
      <c r="G40" s="58">
        <v>-230000.0</v>
      </c>
      <c r="H40" s="58" t="str">
        <f>IFERROR(__xludf.DUMMYFUNCTION("""COMPUTED_VALUE"""),"SMP Strada Mardi Utama 1")</f>
        <v>SMP Strada Mardi Utama 1</v>
      </c>
      <c r="I40" s="6"/>
      <c r="J40" s="6"/>
      <c r="K40" s="6">
        <f>IFERROR(__xludf.DUMMYFUNCTION("""COMPUTED_VALUE"""),400000.0)</f>
        <v>400000</v>
      </c>
      <c r="L40" s="6"/>
      <c r="M40" s="6"/>
      <c r="N40" s="65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>
      <c r="A41" s="1">
        <v>39.0</v>
      </c>
      <c r="B41" s="56">
        <v>2.012100161E9</v>
      </c>
      <c r="C41" s="57" t="s">
        <v>69</v>
      </c>
      <c r="D41" s="57" t="s">
        <v>64</v>
      </c>
      <c r="E41" s="6">
        <f>IFERROR(__xludf.DUMMYFUNCTION("""COMPUTED_VALUE"""),583000.0)</f>
        <v>583000</v>
      </c>
      <c r="F41" s="58">
        <f>IFERROR(__xludf.DUMMYFUNCTION("""COMPUTED_VALUE"""),400000.0)</f>
        <v>400000</v>
      </c>
      <c r="G41" s="58">
        <v>-183000.0</v>
      </c>
      <c r="H41" s="58" t="str">
        <f>IFERROR(__xludf.DUMMYFUNCTION("""COMPUTED_VALUE"""),"SMP Strada Mardi Utama 1")</f>
        <v>SMP Strada Mardi Utama 1</v>
      </c>
      <c r="I41" s="6"/>
      <c r="J41" s="6"/>
      <c r="K41" s="6">
        <f>IFERROR(__xludf.DUMMYFUNCTION("""COMPUTED_VALUE"""),400000.0)</f>
        <v>400000</v>
      </c>
      <c r="L41" s="6"/>
      <c r="M41" s="6"/>
      <c r="N41" s="65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>
      <c r="A42" s="1">
        <v>40.0</v>
      </c>
      <c r="B42" s="56">
        <v>2.0247000328E10</v>
      </c>
      <c r="C42" s="57" t="s">
        <v>70</v>
      </c>
      <c r="D42" s="57" t="s">
        <v>64</v>
      </c>
      <c r="E42" s="6">
        <f>IFERROR(__xludf.DUMMYFUNCTION("""COMPUTED_VALUE"""),650000.0)</f>
        <v>650000</v>
      </c>
      <c r="F42" s="58">
        <f>IFERROR(__xludf.DUMMYFUNCTION("""COMPUTED_VALUE"""),400000.0)</f>
        <v>400000</v>
      </c>
      <c r="G42" s="58">
        <v>-250000.0</v>
      </c>
      <c r="H42" s="58" t="str">
        <f>IFERROR(__xludf.DUMMYFUNCTION("""COMPUTED_VALUE"""),"SMP Strada Mardi Utama 1")</f>
        <v>SMP Strada Mardi Utama 1</v>
      </c>
      <c r="I42" s="6"/>
      <c r="J42" s="6"/>
      <c r="K42" s="6">
        <f>IFERROR(__xludf.DUMMYFUNCTION("""COMPUTED_VALUE"""),400000.0)</f>
        <v>400000</v>
      </c>
      <c r="L42" s="6"/>
      <c r="M42" s="6"/>
      <c r="N42" s="65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>
      <c r="A43" s="1">
        <v>41.0</v>
      </c>
      <c r="B43" s="56">
        <v>2.0248000263E10</v>
      </c>
      <c r="C43" s="57" t="s">
        <v>71</v>
      </c>
      <c r="D43" s="57" t="s">
        <v>64</v>
      </c>
      <c r="E43" s="6">
        <f>IFERROR(__xludf.DUMMYFUNCTION("""COMPUTED_VALUE"""),650000.0)</f>
        <v>650000</v>
      </c>
      <c r="F43" s="58">
        <f>IFERROR(__xludf.DUMMYFUNCTION("""COMPUTED_VALUE"""),400000.0)</f>
        <v>400000</v>
      </c>
      <c r="G43" s="58">
        <v>-250000.0</v>
      </c>
      <c r="H43" s="58" t="str">
        <f>IFERROR(__xludf.DUMMYFUNCTION("""COMPUTED_VALUE"""),"SMP Strada Mardi Utama 1")</f>
        <v>SMP Strada Mardi Utama 1</v>
      </c>
      <c r="I43" s="6"/>
      <c r="J43" s="6"/>
      <c r="K43" s="6">
        <f>IFERROR(__xludf.DUMMYFUNCTION("""COMPUTED_VALUE"""),400000.0)</f>
        <v>400000</v>
      </c>
      <c r="L43" s="6"/>
      <c r="M43" s="6"/>
      <c r="N43" s="65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>
      <c r="A44" s="1">
        <v>42.0</v>
      </c>
      <c r="B44" s="56">
        <v>2.012100148E9</v>
      </c>
      <c r="C44" s="57" t="s">
        <v>72</v>
      </c>
      <c r="D44" s="57" t="s">
        <v>64</v>
      </c>
      <c r="E44" s="6">
        <f>IFERROR(__xludf.DUMMYFUNCTION("""COMPUTED_VALUE"""),495000.0)</f>
        <v>495000</v>
      </c>
      <c r="F44" s="58">
        <f>IFERROR(__xludf.DUMMYFUNCTION("""COMPUTED_VALUE"""),495000.0)</f>
        <v>495000</v>
      </c>
      <c r="G44" s="58">
        <v>0.0</v>
      </c>
      <c r="H44" s="58" t="str">
        <f>IFERROR(__xludf.DUMMYFUNCTION("""COMPUTED_VALUE"""),"SMP PASKALIS 3")</f>
        <v>SMP PASKALIS 3</v>
      </c>
      <c r="I44" s="6"/>
      <c r="J44" s="6"/>
      <c r="K44" s="6">
        <f>IFERROR(__xludf.DUMMYFUNCTION("""COMPUTED_VALUE"""),495000.0)</f>
        <v>495000</v>
      </c>
      <c r="L44" s="6"/>
      <c r="M44" s="6"/>
      <c r="N44" s="65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>
      <c r="A45" s="1">
        <v>43.0</v>
      </c>
      <c r="B45" s="56">
        <v>2.024500016E10</v>
      </c>
      <c r="C45" s="57" t="s">
        <v>73</v>
      </c>
      <c r="D45" s="57" t="s">
        <v>74</v>
      </c>
      <c r="E45" s="6">
        <f>IFERROR(__xludf.DUMMYFUNCTION("""COMPUTED_VALUE"""),600000.0)</f>
        <v>600000</v>
      </c>
      <c r="F45" s="58">
        <f>IFERROR(__xludf.DUMMYFUNCTION("""COMPUTED_VALUE"""),400000.0)</f>
        <v>400000</v>
      </c>
      <c r="G45" s="58">
        <v>-200000.0</v>
      </c>
      <c r="H45" s="58" t="str">
        <f>IFERROR(__xludf.DUMMYFUNCTION("""COMPUTED_VALUE"""),"SMP Strada Mardi Utama 1")</f>
        <v>SMP Strada Mardi Utama 1</v>
      </c>
      <c r="I45" s="6"/>
      <c r="J45" s="6"/>
      <c r="K45" s="6">
        <f>IFERROR(__xludf.DUMMYFUNCTION("""COMPUTED_VALUE"""),400000.0)</f>
        <v>400000</v>
      </c>
      <c r="L45" s="6"/>
      <c r="M45" s="6"/>
      <c r="N45" s="65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>
      <c r="A46" s="1">
        <v>44.0</v>
      </c>
      <c r="B46" s="56">
        <v>2.0258000022E10</v>
      </c>
      <c r="C46" s="57" t="s">
        <v>75</v>
      </c>
      <c r="D46" s="57" t="s">
        <v>74</v>
      </c>
      <c r="E46" s="6">
        <f>IFERROR(__xludf.DUMMYFUNCTION("""COMPUTED_VALUE"""),500000.0)</f>
        <v>500000</v>
      </c>
      <c r="F46" s="58">
        <f>IFERROR(__xludf.DUMMYFUNCTION("""COMPUTED_VALUE"""),400000.0)</f>
        <v>400000</v>
      </c>
      <c r="G46" s="58">
        <v>-100000.0</v>
      </c>
      <c r="H46" s="58" t="str">
        <f>IFERROR(__xludf.DUMMYFUNCTION("""COMPUTED_VALUE"""),"SMP PASKALIS 3")</f>
        <v>SMP PASKALIS 3</v>
      </c>
      <c r="I46" s="6"/>
      <c r="J46" s="6"/>
      <c r="K46" s="6">
        <f>IFERROR(__xludf.DUMMYFUNCTION("""COMPUTED_VALUE"""),400000.0)</f>
        <v>400000</v>
      </c>
      <c r="L46" s="6"/>
      <c r="M46" s="6"/>
      <c r="N46" s="65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>
      <c r="A47" s="1">
        <v>45.0</v>
      </c>
      <c r="B47" s="56">
        <v>2.0257000023E10</v>
      </c>
      <c r="C47" s="57" t="s">
        <v>76</v>
      </c>
      <c r="D47" s="57" t="s">
        <v>74</v>
      </c>
      <c r="E47" s="6">
        <f>IFERROR(__xludf.DUMMYFUNCTION("""COMPUTED_VALUE"""),500000.0)</f>
        <v>500000</v>
      </c>
      <c r="F47" s="58">
        <f>IFERROR(__xludf.DUMMYFUNCTION("""COMPUTED_VALUE"""),400000.0)</f>
        <v>400000</v>
      </c>
      <c r="G47" s="58">
        <v>-100000.0</v>
      </c>
      <c r="H47" s="58" t="str">
        <f>IFERROR(__xludf.DUMMYFUNCTION("""COMPUTED_VALUE"""),"SMP PASKALIS 3")</f>
        <v>SMP PASKALIS 3</v>
      </c>
      <c r="I47" s="6"/>
      <c r="J47" s="6"/>
      <c r="K47" s="6"/>
      <c r="L47" s="6"/>
      <c r="M47" s="6"/>
      <c r="N47" s="65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>
      <c r="A48" s="1">
        <v>46.0</v>
      </c>
      <c r="B48" s="56">
        <v>2.0247000206E10</v>
      </c>
      <c r="C48" s="57" t="s">
        <v>77</v>
      </c>
      <c r="D48" s="57" t="s">
        <v>74</v>
      </c>
      <c r="E48" s="6">
        <f>IFERROR(__xludf.DUMMYFUNCTION("""COMPUTED_VALUE"""),500000.0)</f>
        <v>500000</v>
      </c>
      <c r="F48" s="58">
        <f>IFERROR(__xludf.DUMMYFUNCTION("""COMPUTED_VALUE"""),0.0)</f>
        <v>0</v>
      </c>
      <c r="G48" s="58">
        <v>-500000.0</v>
      </c>
      <c r="H48" s="58" t="str">
        <f>IFERROR(__xludf.DUMMYFUNCTION("""COMPUTED_VALUE"""),"SMP PASKALIS 3")</f>
        <v>SMP PASKALIS 3</v>
      </c>
      <c r="I48" s="6"/>
      <c r="J48" s="6"/>
      <c r="K48" s="6">
        <f>IFERROR(__xludf.DUMMYFUNCTION("""COMPUTED_VALUE"""),0.0)</f>
        <v>0</v>
      </c>
      <c r="L48" s="6"/>
      <c r="M48" s="6"/>
      <c r="N48" s="65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>
      <c r="A49" s="1">
        <v>47.0</v>
      </c>
      <c r="B49" s="56">
        <v>2.0255000007E10</v>
      </c>
      <c r="C49" s="57" t="s">
        <v>78</v>
      </c>
      <c r="D49" s="57" t="s">
        <v>74</v>
      </c>
      <c r="E49" s="6">
        <f>IFERROR(__xludf.DUMMYFUNCTION("""COMPUTED_VALUE"""),500000.0)</f>
        <v>500000</v>
      </c>
      <c r="F49" s="58">
        <f>IFERROR(__xludf.DUMMYFUNCTION("""COMPUTED_VALUE"""),400000.0)</f>
        <v>400000</v>
      </c>
      <c r="G49" s="58">
        <v>-100000.0</v>
      </c>
      <c r="H49" s="58" t="str">
        <f>IFERROR(__xludf.DUMMYFUNCTION("""COMPUTED_VALUE"""),"SMP PASKALIS 3")</f>
        <v>SMP PASKALIS 3</v>
      </c>
      <c r="I49" s="6"/>
      <c r="J49" s="6"/>
      <c r="K49" s="6">
        <f>IFERROR(__xludf.DUMMYFUNCTION("""COMPUTED_VALUE"""),400000.0)</f>
        <v>400000</v>
      </c>
      <c r="L49" s="6"/>
      <c r="M49" s="6"/>
      <c r="N49" s="65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>
      <c r="A50" s="1">
        <v>48.0</v>
      </c>
      <c r="B50" s="56">
        <v>2.0257000006E10</v>
      </c>
      <c r="C50" s="57" t="s">
        <v>79</v>
      </c>
      <c r="D50" s="57" t="s">
        <v>74</v>
      </c>
      <c r="E50" s="6">
        <f>IFERROR(__xludf.DUMMYFUNCTION("""COMPUTED_VALUE"""),500000.0)</f>
        <v>500000</v>
      </c>
      <c r="F50" s="58">
        <f>IFERROR(__xludf.DUMMYFUNCTION("""COMPUTED_VALUE"""),400000.0)</f>
        <v>400000</v>
      </c>
      <c r="G50" s="58">
        <v>-100000.0</v>
      </c>
      <c r="H50" s="58" t="str">
        <f>IFERROR(__xludf.DUMMYFUNCTION("""COMPUTED_VALUE"""),"SMP PASKALIS 3")</f>
        <v>SMP PASKALIS 3</v>
      </c>
      <c r="I50" s="6"/>
      <c r="J50" s="6"/>
      <c r="K50" s="6">
        <f>IFERROR(__xludf.DUMMYFUNCTION("""COMPUTED_VALUE"""),400000.0)</f>
        <v>400000</v>
      </c>
      <c r="L50" s="6"/>
      <c r="M50" s="6"/>
      <c r="N50" s="65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>
      <c r="A51" s="1">
        <v>49.0</v>
      </c>
      <c r="B51" s="56">
        <v>2.011200206E9</v>
      </c>
      <c r="C51" s="57" t="s">
        <v>80</v>
      </c>
      <c r="D51" s="57" t="s">
        <v>74</v>
      </c>
      <c r="E51" s="6">
        <f>IFERROR(__xludf.DUMMYFUNCTION("""COMPUTED_VALUE"""),500000.0)</f>
        <v>500000</v>
      </c>
      <c r="F51" s="58">
        <f>IFERROR(__xludf.DUMMYFUNCTION("""COMPUTED_VALUE"""),0.0)</f>
        <v>0</v>
      </c>
      <c r="G51" s="58">
        <v>-500000.0</v>
      </c>
      <c r="H51" s="58" t="str">
        <f>IFERROR(__xludf.DUMMYFUNCTION("""COMPUTED_VALUE"""),"SMP PASKALIS 3")</f>
        <v>SMP PASKALIS 3</v>
      </c>
      <c r="I51" s="6"/>
      <c r="J51" s="6"/>
      <c r="K51" s="6">
        <f>IFERROR(__xludf.DUMMYFUNCTION("""COMPUTED_VALUE"""),0.0)</f>
        <v>0</v>
      </c>
      <c r="L51" s="6"/>
      <c r="M51" s="6"/>
      <c r="N51" s="65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>
      <c r="A52" s="1">
        <v>50.0</v>
      </c>
      <c r="B52" s="56">
        <v>2.01120014E9</v>
      </c>
      <c r="C52" s="57" t="s">
        <v>81</v>
      </c>
      <c r="D52" s="57" t="s">
        <v>74</v>
      </c>
      <c r="E52" s="6">
        <f>IFERROR(__xludf.DUMMYFUNCTION("""COMPUTED_VALUE"""),500000.0)</f>
        <v>500000</v>
      </c>
      <c r="F52" s="58">
        <f>IFERROR(__xludf.DUMMYFUNCTION("""COMPUTED_VALUE"""),0.0)</f>
        <v>0</v>
      </c>
      <c r="G52" s="58">
        <v>-500000.0</v>
      </c>
      <c r="H52" s="58" t="str">
        <f>IFERROR(__xludf.DUMMYFUNCTION("""COMPUTED_VALUE"""),"SMP PASKALIS 3")</f>
        <v>SMP PASKALIS 3</v>
      </c>
      <c r="I52" s="6"/>
      <c r="J52" s="6"/>
      <c r="K52" s="6">
        <f>IFERROR(__xludf.DUMMYFUNCTION("""COMPUTED_VALUE"""),0.0)</f>
        <v>0</v>
      </c>
      <c r="L52" s="6"/>
      <c r="M52" s="6"/>
      <c r="N52" s="65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>
      <c r="A53" s="1">
        <v>51.0</v>
      </c>
      <c r="B53" s="56">
        <v>2.011200031E9</v>
      </c>
      <c r="C53" s="57" t="s">
        <v>82</v>
      </c>
      <c r="D53" s="57" t="s">
        <v>74</v>
      </c>
      <c r="E53" s="6">
        <f>IFERROR(__xludf.DUMMYFUNCTION("""COMPUTED_VALUE"""),620000.0)</f>
        <v>620000</v>
      </c>
      <c r="F53" s="58">
        <f>IFERROR(__xludf.DUMMYFUNCTION("""COMPUTED_VALUE"""),400000.0)</f>
        <v>400000</v>
      </c>
      <c r="G53" s="58">
        <v>-220000.0</v>
      </c>
      <c r="H53" s="58" t="str">
        <f>IFERROR(__xludf.DUMMYFUNCTION("""COMPUTED_VALUE"""),"SMP Strada Mardi Utama 1")</f>
        <v>SMP Strada Mardi Utama 1</v>
      </c>
      <c r="I53" s="6"/>
      <c r="J53" s="6"/>
      <c r="K53" s="6">
        <f>IFERROR(__xludf.DUMMYFUNCTION("""COMPUTED_VALUE"""),400000.0)</f>
        <v>400000</v>
      </c>
      <c r="L53" s="6"/>
      <c r="M53" s="6"/>
      <c r="N53" s="65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>
      <c r="A54" s="1">
        <v>52.0</v>
      </c>
      <c r="B54" s="56">
        <v>2.0255000023E10</v>
      </c>
      <c r="C54" s="57" t="s">
        <v>83</v>
      </c>
      <c r="D54" s="57" t="s">
        <v>74</v>
      </c>
      <c r="E54" s="6">
        <f>IFERROR(__xludf.DUMMYFUNCTION("""COMPUTED_VALUE"""),850000.0)</f>
        <v>850000</v>
      </c>
      <c r="F54" s="58">
        <f>IFERROR(__xludf.DUMMYFUNCTION("""COMPUTED_VALUE"""),400000.0)</f>
        <v>400000</v>
      </c>
      <c r="G54" s="58">
        <v>-450000.0</v>
      </c>
      <c r="H54" s="58" t="str">
        <f>IFERROR(__xludf.DUMMYFUNCTION("""COMPUTED_VALUE"""),"SMP Strada Mardi Utama 1")</f>
        <v>SMP Strada Mardi Utama 1</v>
      </c>
      <c r="I54" s="6"/>
      <c r="J54" s="6"/>
      <c r="K54" s="6">
        <f>IFERROR(__xludf.DUMMYFUNCTION("""COMPUTED_VALUE"""),400000.0)</f>
        <v>400000</v>
      </c>
      <c r="L54" s="6"/>
      <c r="M54" s="6"/>
      <c r="N54" s="65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>
      <c r="A55" s="1">
        <v>53.0</v>
      </c>
      <c r="B55" s="56">
        <v>2.0258000116E10</v>
      </c>
      <c r="C55" s="57" t="s">
        <v>84</v>
      </c>
      <c r="D55" s="57" t="s">
        <v>47</v>
      </c>
      <c r="E55" s="6">
        <f>IFERROR(__xludf.DUMMYFUNCTION("""COMPUTED_VALUE"""),650000.0)</f>
        <v>650000</v>
      </c>
      <c r="F55" s="58">
        <f>IFERROR(__xludf.DUMMYFUNCTION("""COMPUTED_VALUE"""),400000.0)</f>
        <v>400000</v>
      </c>
      <c r="G55" s="58">
        <v>-250000.0</v>
      </c>
      <c r="H55" s="58" t="str">
        <f>IFERROR(__xludf.DUMMYFUNCTION("""COMPUTED_VALUE"""),"SMP Strada Mardi Utama 1")</f>
        <v>SMP Strada Mardi Utama 1</v>
      </c>
      <c r="I55" s="6"/>
      <c r="J55" s="6"/>
      <c r="K55" s="6">
        <f>IFERROR(__xludf.DUMMYFUNCTION("""COMPUTED_VALUE"""),400000.0)</f>
        <v>400000</v>
      </c>
      <c r="L55" s="6"/>
      <c r="M55" s="6"/>
      <c r="N55" s="65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>
      <c r="A56" s="1">
        <v>54.0</v>
      </c>
      <c r="B56" s="56">
        <v>2.0257000099E10</v>
      </c>
      <c r="C56" s="57" t="s">
        <v>85</v>
      </c>
      <c r="D56" s="57" t="s">
        <v>47</v>
      </c>
      <c r="E56" s="6">
        <f>IFERROR(__xludf.DUMMYFUNCTION("""COMPUTED_VALUE"""),550000.0)</f>
        <v>550000</v>
      </c>
      <c r="F56" s="58">
        <f>IFERROR(__xludf.DUMMYFUNCTION("""COMPUTED_VALUE"""),550000.0)</f>
        <v>550000</v>
      </c>
      <c r="G56" s="58">
        <v>0.0</v>
      </c>
      <c r="H56" s="58" t="str">
        <f>IFERROR(__xludf.DUMMYFUNCTION("""COMPUTED_VALUE"""),"SMP Strada Mardi Utama 1")</f>
        <v>SMP Strada Mardi Utama 1</v>
      </c>
      <c r="I56" s="6"/>
      <c r="J56" s="6"/>
      <c r="K56" s="6">
        <f>IFERROR(__xludf.DUMMYFUNCTION("""COMPUTED_VALUE"""),550000.0)</f>
        <v>550000</v>
      </c>
      <c r="L56" s="6"/>
      <c r="M56" s="6"/>
      <c r="N56" s="65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>
      <c r="A57" s="1">
        <v>55.0</v>
      </c>
      <c r="B57" s="56">
        <v>2.0248000175E10</v>
      </c>
      <c r="C57" s="57" t="s">
        <v>86</v>
      </c>
      <c r="D57" s="57" t="s">
        <v>47</v>
      </c>
      <c r="E57" s="6">
        <f>IFERROR(__xludf.DUMMYFUNCTION("""COMPUTED_VALUE"""),550000.0)</f>
        <v>550000</v>
      </c>
      <c r="F57" s="58">
        <f>IFERROR(__xludf.DUMMYFUNCTION("""COMPUTED_VALUE"""),400000.0)</f>
        <v>400000</v>
      </c>
      <c r="G57" s="58">
        <v>-150000.0</v>
      </c>
      <c r="H57" s="58" t="str">
        <f>IFERROR(__xludf.DUMMYFUNCTION("""COMPUTED_VALUE"""),"SMP Strada Mardi Utama 1")</f>
        <v>SMP Strada Mardi Utama 1</v>
      </c>
      <c r="I57" s="6"/>
      <c r="J57" s="6"/>
      <c r="K57" s="6">
        <f>IFERROR(__xludf.DUMMYFUNCTION("""COMPUTED_VALUE"""),400000.0)</f>
        <v>400000</v>
      </c>
      <c r="L57" s="6"/>
      <c r="M57" s="6"/>
      <c r="N57" s="65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>
      <c r="A58" s="1">
        <v>56.0</v>
      </c>
      <c r="B58" s="56">
        <v>2.0257000098E10</v>
      </c>
      <c r="C58" s="57" t="s">
        <v>87</v>
      </c>
      <c r="D58" s="57" t="s">
        <v>47</v>
      </c>
      <c r="E58" s="6">
        <f>IFERROR(__xludf.DUMMYFUNCTION("""COMPUTED_VALUE"""),500000.0)</f>
        <v>500000</v>
      </c>
      <c r="F58" s="58">
        <f>IFERROR(__xludf.DUMMYFUNCTION("""COMPUTED_VALUE"""),400000.0)</f>
        <v>400000</v>
      </c>
      <c r="G58" s="58">
        <v>-100000.0</v>
      </c>
      <c r="H58" s="58" t="str">
        <f>IFERROR(__xludf.DUMMYFUNCTION("""COMPUTED_VALUE"""),"SMP Strada Mardi Utama 1")</f>
        <v>SMP Strada Mardi Utama 1</v>
      </c>
      <c r="I58" s="6"/>
      <c r="J58" s="6"/>
      <c r="K58" s="6">
        <f>IFERROR(__xludf.DUMMYFUNCTION("""COMPUTED_VALUE"""),400000.0)</f>
        <v>400000</v>
      </c>
      <c r="L58" s="6"/>
      <c r="M58" s="6"/>
      <c r="N58" s="65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>
      <c r="A59" s="1">
        <v>57.0</v>
      </c>
      <c r="B59" s="56">
        <v>2.0257000105E10</v>
      </c>
      <c r="C59" s="57" t="s">
        <v>88</v>
      </c>
      <c r="D59" s="57" t="s">
        <v>47</v>
      </c>
      <c r="E59" s="6">
        <f>IFERROR(__xludf.DUMMYFUNCTION("""COMPUTED_VALUE"""),825000.0)</f>
        <v>825000</v>
      </c>
      <c r="F59" s="58">
        <f>IFERROR(__xludf.DUMMYFUNCTION("""COMPUTED_VALUE"""),400000.0)</f>
        <v>400000</v>
      </c>
      <c r="G59" s="58">
        <v>-425000.0</v>
      </c>
      <c r="H59" s="58" t="str">
        <f>IFERROR(__xludf.DUMMYFUNCTION("""COMPUTED_VALUE"""),"SMP VAN LITH")</f>
        <v>SMP VAN LITH</v>
      </c>
      <c r="I59" s="6"/>
      <c r="J59" s="6"/>
      <c r="K59" s="6">
        <f>IFERROR(__xludf.DUMMYFUNCTION("""COMPUTED_VALUE"""),400000.0)</f>
        <v>400000</v>
      </c>
      <c r="L59" s="6"/>
      <c r="M59" s="6"/>
      <c r="N59" s="65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>
      <c r="A60" s="1">
        <v>58.0</v>
      </c>
      <c r="B60" s="56">
        <v>2.012200171E9</v>
      </c>
      <c r="C60" s="57" t="s">
        <v>89</v>
      </c>
      <c r="D60" s="57" t="s">
        <v>47</v>
      </c>
      <c r="E60" s="6">
        <f>IFERROR(__xludf.DUMMYFUNCTION("""COMPUTED_VALUE"""),825000.0)</f>
        <v>825000</v>
      </c>
      <c r="F60" s="58">
        <f>IFERROR(__xludf.DUMMYFUNCTION("""COMPUTED_VALUE"""),600000.0)</f>
        <v>600000</v>
      </c>
      <c r="G60" s="58">
        <v>-225000.0</v>
      </c>
      <c r="H60" s="58" t="str">
        <f>IFERROR(__xludf.DUMMYFUNCTION("""COMPUTED_VALUE"""),"SMP VAN LITH")</f>
        <v>SMP VAN LITH</v>
      </c>
      <c r="I60" s="6"/>
      <c r="J60" s="6"/>
      <c r="K60" s="6">
        <f>IFERROR(__xludf.DUMMYFUNCTION("""COMPUTED_VALUE"""),600000.0)</f>
        <v>600000</v>
      </c>
      <c r="L60" s="6"/>
      <c r="M60" s="6"/>
      <c r="N60" s="65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>
      <c r="A61" s="1">
        <v>59.0</v>
      </c>
      <c r="B61" s="56">
        <v>2.0257000045E10</v>
      </c>
      <c r="C61" s="57" t="s">
        <v>90</v>
      </c>
      <c r="D61" s="57" t="s">
        <v>47</v>
      </c>
      <c r="E61" s="6">
        <f>IFERROR(__xludf.DUMMYFUNCTION("""COMPUTED_VALUE"""),450000.0)</f>
        <v>450000</v>
      </c>
      <c r="F61" s="58">
        <f>IFERROR(__xludf.DUMMYFUNCTION("""COMPUTED_VALUE"""),400000.0)</f>
        <v>400000</v>
      </c>
      <c r="G61" s="58">
        <v>-50000.0</v>
      </c>
      <c r="H61" s="58" t="str">
        <f>IFERROR(__xludf.DUMMYFUNCTION("""COMPUTED_VALUE"""),"SMP MELANIA 2")</f>
        <v>SMP MELANIA 2</v>
      </c>
      <c r="I61" s="6"/>
      <c r="J61" s="6"/>
      <c r="K61" s="6">
        <f>IFERROR(__xludf.DUMMYFUNCTION("""COMPUTED_VALUE"""),400000.0)</f>
        <v>400000</v>
      </c>
      <c r="L61" s="6"/>
      <c r="M61" s="6"/>
      <c r="N61" s="65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>
      <c r="A62" s="1">
        <v>60.0</v>
      </c>
      <c r="B62" s="56">
        <v>2.025800012E10</v>
      </c>
      <c r="C62" s="57" t="s">
        <v>91</v>
      </c>
      <c r="D62" s="57" t="s">
        <v>47</v>
      </c>
      <c r="E62" s="6">
        <f>IFERROR(__xludf.DUMMYFUNCTION("""COMPUTED_VALUE"""),450000.0)</f>
        <v>450000</v>
      </c>
      <c r="F62" s="58">
        <f>IFERROR(__xludf.DUMMYFUNCTION("""COMPUTED_VALUE"""),400000.0)</f>
        <v>400000</v>
      </c>
      <c r="G62" s="58">
        <v>-50000.0</v>
      </c>
      <c r="H62" s="58" t="str">
        <f>IFERROR(__xludf.DUMMYFUNCTION("""COMPUTED_VALUE"""),"SMP MELANIA 2")</f>
        <v>SMP MELANIA 2</v>
      </c>
      <c r="I62" s="6"/>
      <c r="J62" s="6"/>
      <c r="K62" s="6">
        <f>IFERROR(__xludf.DUMMYFUNCTION("""COMPUTED_VALUE"""),400000.0)</f>
        <v>400000</v>
      </c>
      <c r="L62" s="6"/>
      <c r="M62" s="6"/>
      <c r="N62" s="65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>
      <c r="A63" s="1">
        <v>61.0</v>
      </c>
      <c r="B63" s="56">
        <v>2.025700011E10</v>
      </c>
      <c r="C63" s="57" t="s">
        <v>92</v>
      </c>
      <c r="D63" s="57" t="s">
        <v>47</v>
      </c>
      <c r="E63" s="6">
        <f>IFERROR(__xludf.DUMMYFUNCTION("""COMPUTED_VALUE"""),500000.0)</f>
        <v>500000</v>
      </c>
      <c r="F63" s="58">
        <f>IFERROR(__xludf.DUMMYFUNCTION("""COMPUTED_VALUE"""),400000.0)</f>
        <v>400000</v>
      </c>
      <c r="G63" s="58">
        <v>-100000.0</v>
      </c>
      <c r="H63" s="58" t="str">
        <f>IFERROR(__xludf.DUMMYFUNCTION("""COMPUTED_VALUE"""),"SMP MELANIA 2")</f>
        <v>SMP MELANIA 2</v>
      </c>
      <c r="I63" s="6"/>
      <c r="J63" s="6"/>
      <c r="K63" s="6">
        <f>IFERROR(__xludf.DUMMYFUNCTION("""COMPUTED_VALUE"""),400000.0)</f>
        <v>400000</v>
      </c>
      <c r="L63" s="6"/>
      <c r="M63" s="6"/>
      <c r="N63" s="65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>
      <c r="A64" s="1">
        <v>62.0</v>
      </c>
      <c r="B64" s="56">
        <v>2.0257000107E10</v>
      </c>
      <c r="C64" s="57" t="s">
        <v>93</v>
      </c>
      <c r="D64" s="57" t="s">
        <v>47</v>
      </c>
      <c r="E64" s="6">
        <f>IFERROR(__xludf.DUMMYFUNCTION("""COMPUTED_VALUE"""),500000.0)</f>
        <v>500000</v>
      </c>
      <c r="F64" s="58">
        <f>IFERROR(__xludf.DUMMYFUNCTION("""COMPUTED_VALUE"""),400000.0)</f>
        <v>400000</v>
      </c>
      <c r="G64" s="58">
        <v>-100000.0</v>
      </c>
      <c r="H64" s="58" t="str">
        <f>IFERROR(__xludf.DUMMYFUNCTION("""COMPUTED_VALUE"""),"SMP MELANIA 2")</f>
        <v>SMP MELANIA 2</v>
      </c>
      <c r="I64" s="6"/>
      <c r="J64" s="6"/>
      <c r="K64" s="6">
        <f>IFERROR(__xludf.DUMMYFUNCTION("""COMPUTED_VALUE"""),400000.0)</f>
        <v>400000</v>
      </c>
      <c r="L64" s="6"/>
      <c r="M64" s="6"/>
      <c r="N64" s="65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>
      <c r="A65" s="1">
        <v>63.0</v>
      </c>
      <c r="B65" s="56">
        <v>2.0257000112E10</v>
      </c>
      <c r="C65" s="57" t="s">
        <v>94</v>
      </c>
      <c r="D65" s="57" t="s">
        <v>47</v>
      </c>
      <c r="E65" s="6">
        <f>IFERROR(__xludf.DUMMYFUNCTION("""COMPUTED_VALUE"""),400000.0)</f>
        <v>400000</v>
      </c>
      <c r="F65" s="58">
        <f>IFERROR(__xludf.DUMMYFUNCTION("""COMPUTED_VALUE"""),400000.0)</f>
        <v>400000</v>
      </c>
      <c r="G65" s="58">
        <v>0.0</v>
      </c>
      <c r="H65" s="58" t="str">
        <f>IFERROR(__xludf.DUMMYFUNCTION("""COMPUTED_VALUE"""),"SMP MELANIA 2")</f>
        <v>SMP MELANIA 2</v>
      </c>
      <c r="I65" s="6"/>
      <c r="J65" s="6"/>
      <c r="K65" s="6">
        <f>IFERROR(__xludf.DUMMYFUNCTION("""COMPUTED_VALUE"""),400000.0)</f>
        <v>400000</v>
      </c>
      <c r="L65" s="6"/>
      <c r="M65" s="6"/>
      <c r="N65" s="65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>
      <c r="A66" s="1">
        <v>64.0</v>
      </c>
      <c r="B66" s="56">
        <v>2.0258000121E10</v>
      </c>
      <c r="C66" s="57" t="s">
        <v>95</v>
      </c>
      <c r="D66" s="57" t="s">
        <v>47</v>
      </c>
      <c r="E66" s="6">
        <f>IFERROR(__xludf.DUMMYFUNCTION("""COMPUTED_VALUE"""),500000.0)</f>
        <v>500000</v>
      </c>
      <c r="F66" s="58">
        <f>IFERROR(__xludf.DUMMYFUNCTION("""COMPUTED_VALUE"""),400000.0)</f>
        <v>400000</v>
      </c>
      <c r="G66" s="58">
        <v>-100000.0</v>
      </c>
      <c r="H66" s="58" t="str">
        <f>IFERROR(__xludf.DUMMYFUNCTION("""COMPUTED_VALUE"""),"SMP MELANIA 2")</f>
        <v>SMP MELANIA 2</v>
      </c>
      <c r="I66" s="6"/>
      <c r="J66" s="6"/>
      <c r="K66" s="6">
        <f>IFERROR(__xludf.DUMMYFUNCTION("""COMPUTED_VALUE"""),400000.0)</f>
        <v>400000</v>
      </c>
      <c r="L66" s="6"/>
      <c r="M66" s="6"/>
      <c r="N66" s="65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>
      <c r="A67" s="1">
        <v>65.0</v>
      </c>
      <c r="B67" s="56">
        <v>2.012400052E9</v>
      </c>
      <c r="C67" s="57" t="s">
        <v>96</v>
      </c>
      <c r="D67" s="57" t="s">
        <v>47</v>
      </c>
      <c r="E67" s="6">
        <f>IFERROR(__xludf.DUMMYFUNCTION("""COMPUTED_VALUE"""),500000.0)</f>
        <v>500000</v>
      </c>
      <c r="F67" s="58">
        <f>IFERROR(__xludf.DUMMYFUNCTION("""COMPUTED_VALUE"""),400000.0)</f>
        <v>400000</v>
      </c>
      <c r="G67" s="58">
        <v>-100000.0</v>
      </c>
      <c r="H67" s="58" t="str">
        <f>IFERROR(__xludf.DUMMYFUNCTION("""COMPUTED_VALUE"""),"SMP Strada Mardi Utama 1")</f>
        <v>SMP Strada Mardi Utama 1</v>
      </c>
      <c r="I67" s="6"/>
      <c r="J67" s="6"/>
      <c r="K67" s="6">
        <f>IFERROR(__xludf.DUMMYFUNCTION("""COMPUTED_VALUE"""),400000.0)</f>
        <v>400000</v>
      </c>
      <c r="L67" s="6"/>
      <c r="M67" s="6"/>
      <c r="N67" s="65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>
      <c r="A68" s="1">
        <v>66.0</v>
      </c>
      <c r="B68" s="56">
        <v>2.012200148E9</v>
      </c>
      <c r="C68" s="57" t="s">
        <v>97</v>
      </c>
      <c r="D68" s="57" t="s">
        <v>47</v>
      </c>
      <c r="E68" s="6">
        <f>IFERROR(__xludf.DUMMYFUNCTION("""COMPUTED_VALUE"""),785000.0)</f>
        <v>785000</v>
      </c>
      <c r="F68" s="58">
        <f>IFERROR(__xludf.DUMMYFUNCTION("""COMPUTED_VALUE"""),400000.0)</f>
        <v>400000</v>
      </c>
      <c r="G68" s="58">
        <v>-385000.0</v>
      </c>
      <c r="H68" s="58" t="str">
        <f>IFERROR(__xludf.DUMMYFUNCTION("""COMPUTED_VALUE"""),"SMP BUDI MULIA")</f>
        <v>SMP BUDI MULIA</v>
      </c>
      <c r="I68" s="6"/>
      <c r="J68" s="6"/>
      <c r="K68" s="6">
        <f>IFERROR(__xludf.DUMMYFUNCTION("""COMPUTED_VALUE"""),400000.0)</f>
        <v>400000</v>
      </c>
      <c r="L68" s="6"/>
      <c r="M68" s="6"/>
      <c r="N68" s="65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>
      <c r="A69" s="1">
        <v>67.0</v>
      </c>
      <c r="B69" s="56">
        <v>2.011200218E9</v>
      </c>
      <c r="C69" s="57" t="s">
        <v>98</v>
      </c>
      <c r="D69" s="57" t="s">
        <v>47</v>
      </c>
      <c r="E69" s="6">
        <f>IFERROR(__xludf.DUMMYFUNCTION("""COMPUTED_VALUE"""),575000.0)</f>
        <v>575000</v>
      </c>
      <c r="F69" s="58">
        <f>IFERROR(__xludf.DUMMYFUNCTION("""COMPUTED_VALUE"""),575000.0)</f>
        <v>575000</v>
      </c>
      <c r="G69" s="58">
        <v>0.0</v>
      </c>
      <c r="H69" s="58" t="str">
        <f>IFERROR(__xludf.DUMMYFUNCTION("""COMPUTED_VALUE"""),"SMP Strada Mardi Utama 1")</f>
        <v>SMP Strada Mardi Utama 1</v>
      </c>
      <c r="I69" s="6"/>
      <c r="J69" s="6"/>
      <c r="K69" s="6">
        <f>IFERROR(__xludf.DUMMYFUNCTION("""COMPUTED_VALUE"""),575000.0)</f>
        <v>575000</v>
      </c>
      <c r="L69" s="6"/>
      <c r="M69" s="6"/>
      <c r="N69" s="65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>
      <c r="A70" s="1">
        <v>68.0</v>
      </c>
      <c r="B70" s="56">
        <v>2.0258000159E10</v>
      </c>
      <c r="C70" s="57" t="s">
        <v>99</v>
      </c>
      <c r="D70" s="57" t="s">
        <v>47</v>
      </c>
      <c r="E70" s="6">
        <f>IFERROR(__xludf.DUMMYFUNCTION("""COMPUTED_VALUE"""),600000.0)</f>
        <v>600000</v>
      </c>
      <c r="F70" s="58">
        <f>IFERROR(__xludf.DUMMYFUNCTION("""COMPUTED_VALUE"""),400000.0)</f>
        <v>400000</v>
      </c>
      <c r="G70" s="58">
        <v>-200000.0</v>
      </c>
      <c r="H70" s="58" t="str">
        <f>IFERROR(__xludf.DUMMYFUNCTION("""COMPUTED_VALUE"""),"SMP Strada Mardi Utama 1")</f>
        <v>SMP Strada Mardi Utama 1</v>
      </c>
      <c r="I70" s="6"/>
      <c r="J70" s="6"/>
      <c r="K70" s="6">
        <f>IFERROR(__xludf.DUMMYFUNCTION("""COMPUTED_VALUE"""),400000.0)</f>
        <v>400000</v>
      </c>
      <c r="L70" s="6"/>
      <c r="M70" s="6"/>
      <c r="N70" s="65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>
      <c r="A71" s="1">
        <v>69.0</v>
      </c>
      <c r="B71" s="56">
        <v>2.0258000161E10</v>
      </c>
      <c r="C71" s="57" t="s">
        <v>100</v>
      </c>
      <c r="D71" s="57" t="s">
        <v>47</v>
      </c>
      <c r="E71" s="6">
        <f>IFERROR(__xludf.DUMMYFUNCTION("""COMPUTED_VALUE"""),550000.0)</f>
        <v>550000</v>
      </c>
      <c r="F71" s="58">
        <f>IFERROR(__xludf.DUMMYFUNCTION("""COMPUTED_VALUE"""),0.0)</f>
        <v>0</v>
      </c>
      <c r="G71" s="58">
        <v>-550000.0</v>
      </c>
      <c r="H71" s="58" t="str">
        <f>IFERROR(__xludf.DUMMYFUNCTION("""COMPUTED_VALUE"""),"SMP Strada Mardi Utama 1")</f>
        <v>SMP Strada Mardi Utama 1</v>
      </c>
      <c r="I71" s="6"/>
      <c r="J71" s="6"/>
      <c r="K71" s="6">
        <f>IFERROR(__xludf.DUMMYFUNCTION("""COMPUTED_VALUE"""),0.0)</f>
        <v>0</v>
      </c>
      <c r="L71" s="6"/>
      <c r="M71" s="6"/>
      <c r="N71" s="65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>
      <c r="A72" s="1">
        <v>70.0</v>
      </c>
      <c r="B72" s="56">
        <v>2.0258000162E10</v>
      </c>
      <c r="C72" s="57" t="s">
        <v>101</v>
      </c>
      <c r="D72" s="57" t="s">
        <v>47</v>
      </c>
      <c r="E72" s="6">
        <f>IFERROR(__xludf.DUMMYFUNCTION("""COMPUTED_VALUE"""),550000.0)</f>
        <v>550000</v>
      </c>
      <c r="F72" s="58">
        <f>IFERROR(__xludf.DUMMYFUNCTION("""COMPUTED_VALUE"""),400000.0)</f>
        <v>400000</v>
      </c>
      <c r="G72" s="58">
        <v>-150000.0</v>
      </c>
      <c r="H72" s="58" t="str">
        <f>IFERROR(__xludf.DUMMYFUNCTION("""COMPUTED_VALUE"""),"SMP Strada Mardi Utama 1")</f>
        <v>SMP Strada Mardi Utama 1</v>
      </c>
      <c r="I72" s="6"/>
      <c r="J72" s="6"/>
      <c r="K72" s="6">
        <f>IFERROR(__xludf.DUMMYFUNCTION("""COMPUTED_VALUE"""),400000.0)</f>
        <v>400000</v>
      </c>
      <c r="L72" s="6"/>
      <c r="M72" s="6"/>
      <c r="N72" s="65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>
      <c r="A73" s="1">
        <v>71.0</v>
      </c>
      <c r="B73" s="56">
        <v>2.0257000135E10</v>
      </c>
      <c r="C73" s="57" t="s">
        <v>102</v>
      </c>
      <c r="D73" s="57" t="s">
        <v>47</v>
      </c>
      <c r="E73" s="6">
        <f>IFERROR(__xludf.DUMMYFUNCTION("""COMPUTED_VALUE"""),400000.0)</f>
        <v>400000</v>
      </c>
      <c r="F73" s="58">
        <f>IFERROR(__xludf.DUMMYFUNCTION("""COMPUTED_VALUE"""),400000.0)</f>
        <v>400000</v>
      </c>
      <c r="G73" s="58">
        <v>0.0</v>
      </c>
      <c r="H73" s="58" t="str">
        <f>IFERROR(__xludf.DUMMYFUNCTION("""COMPUTED_VALUE"""),"SMP Strada Mardi Utama 1")</f>
        <v>SMP Strada Mardi Utama 1</v>
      </c>
      <c r="I73" s="6"/>
      <c r="J73" s="6"/>
      <c r="K73" s="6">
        <f>IFERROR(__xludf.DUMMYFUNCTION("""COMPUTED_VALUE"""),400000.0)</f>
        <v>400000</v>
      </c>
      <c r="L73" s="6"/>
      <c r="M73" s="6"/>
      <c r="N73" s="65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>
      <c r="A74" s="1">
        <v>72.0</v>
      </c>
      <c r="B74" s="56">
        <v>2.0257000141E10</v>
      </c>
      <c r="C74" s="57" t="s">
        <v>103</v>
      </c>
      <c r="D74" s="57" t="s">
        <v>47</v>
      </c>
      <c r="E74" s="6">
        <f>IFERROR(__xludf.DUMMYFUNCTION("""COMPUTED_VALUE"""),500000.0)</f>
        <v>500000</v>
      </c>
      <c r="F74" s="58">
        <f>IFERROR(__xludf.DUMMYFUNCTION("""COMPUTED_VALUE"""),400000.0)</f>
        <v>400000</v>
      </c>
      <c r="G74" s="58">
        <v>-100000.0</v>
      </c>
      <c r="H74" s="58" t="str">
        <f>IFERROR(__xludf.DUMMYFUNCTION("""COMPUTED_VALUE"""),"SMP Strada Mardi Utama 1")</f>
        <v>SMP Strada Mardi Utama 1</v>
      </c>
      <c r="I74" s="6"/>
      <c r="J74" s="6"/>
      <c r="K74" s="6">
        <f>IFERROR(__xludf.DUMMYFUNCTION("""COMPUTED_VALUE"""),400000.0)</f>
        <v>400000</v>
      </c>
      <c r="L74" s="6"/>
      <c r="M74" s="6"/>
      <c r="N74" s="65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>
      <c r="A75" s="1">
        <v>73.0</v>
      </c>
      <c r="B75" s="56">
        <v>2.0258000165E10</v>
      </c>
      <c r="C75" s="57" t="s">
        <v>104</v>
      </c>
      <c r="D75" s="57" t="s">
        <v>47</v>
      </c>
      <c r="E75" s="6">
        <f>IFERROR(__xludf.DUMMYFUNCTION("""COMPUTED_VALUE"""),600000.0)</f>
        <v>600000</v>
      </c>
      <c r="F75" s="58">
        <f>IFERROR(__xludf.DUMMYFUNCTION("""COMPUTED_VALUE"""),400000.0)</f>
        <v>400000</v>
      </c>
      <c r="G75" s="58">
        <v>-200000.0</v>
      </c>
      <c r="H75" s="58" t="str">
        <f>IFERROR(__xludf.DUMMYFUNCTION("""COMPUTED_VALUE"""),"SMP Strada Mardi Utama 1")</f>
        <v>SMP Strada Mardi Utama 1</v>
      </c>
      <c r="I75" s="6"/>
      <c r="J75" s="6"/>
      <c r="K75" s="6">
        <f>IFERROR(__xludf.DUMMYFUNCTION("""COMPUTED_VALUE"""),400000.0)</f>
        <v>400000</v>
      </c>
      <c r="L75" s="6"/>
      <c r="M75" s="6"/>
      <c r="N75" s="65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>
      <c r="A76" s="1">
        <v>74.0</v>
      </c>
      <c r="B76" s="56">
        <v>2.0258000156E10</v>
      </c>
      <c r="C76" s="57" t="s">
        <v>105</v>
      </c>
      <c r="D76" s="57" t="s">
        <v>47</v>
      </c>
      <c r="E76" s="6">
        <f>IFERROR(__xludf.DUMMYFUNCTION("""COMPUTED_VALUE"""),550000.0)</f>
        <v>550000</v>
      </c>
      <c r="F76" s="58">
        <f>IFERROR(__xludf.DUMMYFUNCTION("""COMPUTED_VALUE"""),400000.0)</f>
        <v>400000</v>
      </c>
      <c r="G76" s="58">
        <v>-150000.0</v>
      </c>
      <c r="H76" s="58" t="str">
        <f>IFERROR(__xludf.DUMMYFUNCTION("""COMPUTED_VALUE"""),"SMP Strada Mardi Utama 1")</f>
        <v>SMP Strada Mardi Utama 1</v>
      </c>
      <c r="I76" s="6"/>
      <c r="J76" s="6"/>
      <c r="K76" s="6">
        <f>IFERROR(__xludf.DUMMYFUNCTION("""COMPUTED_VALUE"""),400000.0)</f>
        <v>400000</v>
      </c>
      <c r="L76" s="6"/>
      <c r="M76" s="6"/>
      <c r="N76" s="65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>
      <c r="A77" s="1">
        <v>75.0</v>
      </c>
      <c r="B77" s="56">
        <v>2.0257000133E10</v>
      </c>
      <c r="C77" s="57" t="s">
        <v>106</v>
      </c>
      <c r="D77" s="57" t="s">
        <v>47</v>
      </c>
      <c r="E77" s="6">
        <f>IFERROR(__xludf.DUMMYFUNCTION("""COMPUTED_VALUE"""),550000.0)</f>
        <v>550000</v>
      </c>
      <c r="F77" s="58">
        <f>IFERROR(__xludf.DUMMYFUNCTION("""COMPUTED_VALUE"""),0.0)</f>
        <v>0</v>
      </c>
      <c r="G77" s="58">
        <v>-550000.0</v>
      </c>
      <c r="H77" s="58" t="str">
        <f>IFERROR(__xludf.DUMMYFUNCTION("""COMPUTED_VALUE"""),"SMP Strada Mardi Utama 1")</f>
        <v>SMP Strada Mardi Utama 1</v>
      </c>
      <c r="I77" s="6"/>
      <c r="J77" s="6"/>
      <c r="K77" s="6">
        <f>IFERROR(__xludf.DUMMYFUNCTION("""COMPUTED_VALUE"""),0.0)</f>
        <v>0</v>
      </c>
      <c r="L77" s="6"/>
      <c r="M77" s="6"/>
      <c r="N77" s="65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>
      <c r="A78" s="1">
        <v>76.0</v>
      </c>
      <c r="B78" s="56">
        <v>2.0258000158E10</v>
      </c>
      <c r="C78" s="57" t="s">
        <v>107</v>
      </c>
      <c r="D78" s="57" t="s">
        <v>47</v>
      </c>
      <c r="E78" s="6">
        <f>IFERROR(__xludf.DUMMYFUNCTION("""COMPUTED_VALUE"""),500000.0)</f>
        <v>500000</v>
      </c>
      <c r="F78" s="58">
        <f>IFERROR(__xludf.DUMMYFUNCTION("""COMPUTED_VALUE"""),400000.0)</f>
        <v>400000</v>
      </c>
      <c r="G78" s="58">
        <v>-100000.0</v>
      </c>
      <c r="H78" s="58" t="str">
        <f>IFERROR(__xludf.DUMMYFUNCTION("""COMPUTED_VALUE"""),"SMP Strada Mardi Utama 1")</f>
        <v>SMP Strada Mardi Utama 1</v>
      </c>
      <c r="I78" s="6"/>
      <c r="J78" s="6"/>
      <c r="K78" s="6">
        <f>IFERROR(__xludf.DUMMYFUNCTION("""COMPUTED_VALUE"""),400000.0)</f>
        <v>400000</v>
      </c>
      <c r="L78" s="6"/>
      <c r="M78" s="6"/>
      <c r="N78" s="65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>
      <c r="A79" s="1">
        <v>77.0</v>
      </c>
      <c r="B79" s="56">
        <v>2.0258000154E10</v>
      </c>
      <c r="C79" s="57" t="s">
        <v>108</v>
      </c>
      <c r="D79" s="57" t="s">
        <v>47</v>
      </c>
      <c r="E79" s="6">
        <f>IFERROR(__xludf.DUMMYFUNCTION("""COMPUTED_VALUE"""),600000.0)</f>
        <v>600000</v>
      </c>
      <c r="F79" s="58">
        <f>IFERROR(__xludf.DUMMYFUNCTION("""COMPUTED_VALUE"""),400000.0)</f>
        <v>400000</v>
      </c>
      <c r="G79" s="58">
        <v>-200000.0</v>
      </c>
      <c r="H79" s="58" t="str">
        <f>IFERROR(__xludf.DUMMYFUNCTION("""COMPUTED_VALUE"""),"SMP Strada Mardi Utama 1")</f>
        <v>SMP Strada Mardi Utama 1</v>
      </c>
      <c r="I79" s="6"/>
      <c r="J79" s="6"/>
      <c r="K79" s="6">
        <f>IFERROR(__xludf.DUMMYFUNCTION("""COMPUTED_VALUE"""),400000.0)</f>
        <v>400000</v>
      </c>
      <c r="L79" s="6"/>
      <c r="M79" s="6"/>
      <c r="N79" s="65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>
      <c r="A80" s="1">
        <v>78.0</v>
      </c>
      <c r="B80" s="56">
        <v>2.0257000137E10</v>
      </c>
      <c r="C80" s="57" t="s">
        <v>109</v>
      </c>
      <c r="D80" s="57" t="s">
        <v>47</v>
      </c>
      <c r="E80" s="6">
        <f>IFERROR(__xludf.DUMMYFUNCTION("""COMPUTED_VALUE"""),500000.0)</f>
        <v>500000</v>
      </c>
      <c r="F80" s="58">
        <f>IFERROR(__xludf.DUMMYFUNCTION("""COMPUTED_VALUE"""),400000.0)</f>
        <v>400000</v>
      </c>
      <c r="G80" s="58">
        <v>-100000.0</v>
      </c>
      <c r="H80" s="58" t="str">
        <f>IFERROR(__xludf.DUMMYFUNCTION("""COMPUTED_VALUE"""),"SMP Strada Mardi Utama 1")</f>
        <v>SMP Strada Mardi Utama 1</v>
      </c>
      <c r="I80" s="6"/>
      <c r="J80" s="6"/>
      <c r="K80" s="6">
        <f>IFERROR(__xludf.DUMMYFUNCTION("""COMPUTED_VALUE"""),400000.0)</f>
        <v>400000</v>
      </c>
      <c r="L80" s="6"/>
      <c r="M80" s="6"/>
      <c r="N80" s="65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>
      <c r="A81" s="1" t="s">
        <v>18</v>
      </c>
      <c r="B81" s="66"/>
      <c r="C81" s="57"/>
      <c r="D81" s="57"/>
      <c r="E81" s="6"/>
      <c r="F81" s="58"/>
      <c r="G81" s="58" t="s">
        <v>18</v>
      </c>
      <c r="H81" s="58"/>
      <c r="I81" s="6"/>
      <c r="J81" s="6"/>
      <c r="K81" s="6"/>
      <c r="L81" s="6"/>
      <c r="M81" s="6"/>
      <c r="N81" s="65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>
      <c r="A82" s="1" t="s">
        <v>18</v>
      </c>
      <c r="B82" s="66"/>
      <c r="C82" s="57"/>
      <c r="D82" s="57"/>
      <c r="E82" s="6"/>
      <c r="F82" s="58"/>
      <c r="G82" s="58" t="s">
        <v>18</v>
      </c>
      <c r="H82" s="58"/>
      <c r="I82" s="6"/>
      <c r="J82" s="6"/>
      <c r="K82" s="6"/>
      <c r="L82" s="6"/>
      <c r="M82" s="6"/>
      <c r="N82" s="65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>
      <c r="A83" s="1" t="s">
        <v>18</v>
      </c>
      <c r="B83" s="66"/>
      <c r="C83" s="57"/>
      <c r="D83" s="57"/>
      <c r="E83" s="6"/>
      <c r="F83" s="58"/>
      <c r="G83" s="58" t="s">
        <v>18</v>
      </c>
      <c r="H83" s="58"/>
      <c r="I83" s="6"/>
      <c r="J83" s="6"/>
      <c r="K83" s="6"/>
      <c r="L83" s="6"/>
      <c r="M83" s="6"/>
      <c r="N83" s="65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>
      <c r="A84" s="1" t="s">
        <v>18</v>
      </c>
      <c r="B84" s="66"/>
      <c r="C84" s="57"/>
      <c r="D84" s="57"/>
      <c r="E84" s="6"/>
      <c r="F84" s="58"/>
      <c r="G84" s="58" t="s">
        <v>18</v>
      </c>
      <c r="H84" s="58"/>
      <c r="I84" s="6"/>
      <c r="J84" s="6"/>
      <c r="K84" s="6"/>
      <c r="L84" s="6"/>
      <c r="M84" s="6"/>
      <c r="N84" s="65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>
      <c r="A85" s="1" t="s">
        <v>18</v>
      </c>
      <c r="B85" s="66"/>
      <c r="C85" s="57"/>
      <c r="D85" s="57"/>
      <c r="E85" s="6"/>
      <c r="F85" s="58"/>
      <c r="G85" s="58" t="s">
        <v>18</v>
      </c>
      <c r="H85" s="58"/>
      <c r="I85" s="6"/>
      <c r="J85" s="6"/>
      <c r="K85" s="6"/>
      <c r="L85" s="6"/>
      <c r="M85" s="6"/>
      <c r="N85" s="65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>
      <c r="A86" s="1" t="s">
        <v>18</v>
      </c>
      <c r="B86" s="66"/>
      <c r="C86" s="57"/>
      <c r="D86" s="57"/>
      <c r="E86" s="6"/>
      <c r="F86" s="58"/>
      <c r="G86" s="58" t="s">
        <v>18</v>
      </c>
      <c r="H86" s="58"/>
      <c r="I86" s="6"/>
      <c r="J86" s="6"/>
      <c r="K86" s="6"/>
      <c r="L86" s="6"/>
      <c r="M86" s="6"/>
      <c r="N86" s="65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>
      <c r="A87" s="1" t="s">
        <v>18</v>
      </c>
      <c r="B87" s="66"/>
      <c r="C87" s="57"/>
      <c r="D87" s="57"/>
      <c r="E87" s="6"/>
      <c r="F87" s="58"/>
      <c r="G87" s="58" t="s">
        <v>18</v>
      </c>
      <c r="H87" s="58"/>
      <c r="I87" s="6"/>
      <c r="J87" s="6"/>
      <c r="K87" s="6"/>
      <c r="L87" s="6"/>
      <c r="M87" s="6"/>
      <c r="N87" s="65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>
      <c r="A88" s="1" t="s">
        <v>18</v>
      </c>
      <c r="B88" s="66"/>
      <c r="C88" s="57"/>
      <c r="D88" s="57"/>
      <c r="E88" s="6"/>
      <c r="F88" s="58"/>
      <c r="G88" s="58" t="s">
        <v>18</v>
      </c>
      <c r="H88" s="58"/>
      <c r="I88" s="6"/>
      <c r="J88" s="6"/>
      <c r="K88" s="6"/>
      <c r="L88" s="6"/>
      <c r="M88" s="6"/>
      <c r="N88" s="65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>
      <c r="A89" s="1" t="s">
        <v>18</v>
      </c>
      <c r="B89" s="66"/>
      <c r="C89" s="57"/>
      <c r="D89" s="57"/>
      <c r="E89" s="6"/>
      <c r="F89" s="58"/>
      <c r="G89" s="58" t="s">
        <v>18</v>
      </c>
      <c r="H89" s="58"/>
      <c r="I89" s="6"/>
      <c r="J89" s="6"/>
      <c r="K89" s="6"/>
      <c r="L89" s="6"/>
      <c r="M89" s="6"/>
      <c r="N89" s="65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>
      <c r="A90" s="1" t="s">
        <v>18</v>
      </c>
      <c r="B90" s="66"/>
      <c r="C90" s="57"/>
      <c r="D90" s="57"/>
      <c r="E90" s="6"/>
      <c r="F90" s="58"/>
      <c r="G90" s="58" t="s">
        <v>18</v>
      </c>
      <c r="H90" s="58"/>
      <c r="I90" s="6"/>
      <c r="J90" s="6"/>
      <c r="K90" s="6"/>
      <c r="L90" s="6"/>
      <c r="M90" s="6"/>
      <c r="N90" s="65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>
      <c r="A91" s="1" t="s">
        <v>18</v>
      </c>
      <c r="B91" s="66"/>
      <c r="C91" s="57"/>
      <c r="D91" s="57"/>
      <c r="E91" s="6"/>
      <c r="F91" s="58"/>
      <c r="G91" s="58" t="s">
        <v>18</v>
      </c>
      <c r="H91" s="58"/>
      <c r="I91" s="6"/>
      <c r="J91" s="6"/>
      <c r="K91" s="6"/>
      <c r="L91" s="6"/>
      <c r="M91" s="6"/>
      <c r="N91" s="65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>
      <c r="A92" s="1" t="s">
        <v>18</v>
      </c>
      <c r="B92" s="66"/>
      <c r="C92" s="57"/>
      <c r="D92" s="57"/>
      <c r="E92" s="6"/>
      <c r="F92" s="58"/>
      <c r="G92" s="58" t="s">
        <v>18</v>
      </c>
      <c r="H92" s="58"/>
      <c r="I92" s="6"/>
      <c r="J92" s="6"/>
      <c r="K92" s="6"/>
      <c r="L92" s="6"/>
      <c r="M92" s="6"/>
      <c r="N92" s="65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>
      <c r="A93" s="1" t="s">
        <v>18</v>
      </c>
      <c r="B93" s="66"/>
      <c r="C93" s="57"/>
      <c r="D93" s="57"/>
      <c r="E93" s="6"/>
      <c r="F93" s="58"/>
      <c r="G93" s="58" t="s">
        <v>18</v>
      </c>
      <c r="H93" s="58"/>
      <c r="I93" s="6"/>
      <c r="J93" s="6"/>
      <c r="K93" s="6"/>
      <c r="L93" s="6"/>
      <c r="M93" s="6"/>
      <c r="N93" s="65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>
      <c r="A94" s="1" t="s">
        <v>18</v>
      </c>
      <c r="B94" s="66"/>
      <c r="C94" s="57"/>
      <c r="D94" s="57"/>
      <c r="E94" s="6"/>
      <c r="F94" s="58"/>
      <c r="G94" s="58" t="s">
        <v>18</v>
      </c>
      <c r="H94" s="58"/>
      <c r="I94" s="6"/>
      <c r="J94" s="6"/>
      <c r="K94" s="6"/>
      <c r="L94" s="6"/>
      <c r="M94" s="6"/>
      <c r="N94" s="65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>
      <c r="A95" s="1" t="s">
        <v>18</v>
      </c>
      <c r="B95" s="66"/>
      <c r="C95" s="57"/>
      <c r="D95" s="57"/>
      <c r="E95" s="6"/>
      <c r="F95" s="58"/>
      <c r="G95" s="58" t="s">
        <v>18</v>
      </c>
      <c r="H95" s="58"/>
      <c r="I95" s="6"/>
      <c r="J95" s="6"/>
      <c r="K95" s="6"/>
      <c r="L95" s="6"/>
      <c r="M95" s="6"/>
      <c r="N95" s="65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>
      <c r="A96" s="1" t="s">
        <v>18</v>
      </c>
      <c r="B96" s="66"/>
      <c r="C96" s="57"/>
      <c r="D96" s="57"/>
      <c r="E96" s="6"/>
      <c r="F96" s="58"/>
      <c r="G96" s="58" t="s">
        <v>18</v>
      </c>
      <c r="H96" s="58"/>
      <c r="I96" s="6"/>
      <c r="J96" s="6"/>
      <c r="K96" s="6"/>
      <c r="L96" s="6"/>
      <c r="M96" s="6"/>
      <c r="N96" s="65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>
      <c r="A97" s="1" t="s">
        <v>18</v>
      </c>
      <c r="B97" s="66"/>
      <c r="C97" s="57"/>
      <c r="D97" s="57"/>
      <c r="E97" s="6"/>
      <c r="F97" s="58"/>
      <c r="G97" s="58" t="s">
        <v>18</v>
      </c>
      <c r="H97" s="58"/>
      <c r="I97" s="6"/>
      <c r="J97" s="6"/>
      <c r="K97" s="6"/>
      <c r="L97" s="6"/>
      <c r="M97" s="6"/>
      <c r="N97" s="65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>
      <c r="A98" s="1" t="s">
        <v>18</v>
      </c>
      <c r="B98" s="66"/>
      <c r="C98" s="57"/>
      <c r="D98" s="57"/>
      <c r="E98" s="6"/>
      <c r="F98" s="58"/>
      <c r="G98" s="58" t="s">
        <v>18</v>
      </c>
      <c r="H98" s="58"/>
      <c r="I98" s="6"/>
      <c r="J98" s="6"/>
      <c r="K98" s="6"/>
      <c r="L98" s="6"/>
      <c r="M98" s="6"/>
      <c r="N98" s="65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>
      <c r="A99" s="1" t="s">
        <v>18</v>
      </c>
      <c r="B99" s="66"/>
      <c r="C99" s="57"/>
      <c r="D99" s="57"/>
      <c r="E99" s="6"/>
      <c r="F99" s="58"/>
      <c r="G99" s="58" t="s">
        <v>18</v>
      </c>
      <c r="H99" s="58"/>
      <c r="I99" s="6"/>
      <c r="J99" s="6"/>
      <c r="K99" s="6"/>
      <c r="L99" s="6"/>
      <c r="M99" s="6"/>
      <c r="N99" s="65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>
      <c r="A100" s="1" t="s">
        <v>18</v>
      </c>
      <c r="B100" s="66"/>
      <c r="C100" s="57"/>
      <c r="D100" s="57"/>
      <c r="E100" s="6"/>
      <c r="F100" s="58"/>
      <c r="G100" s="58" t="s">
        <v>18</v>
      </c>
      <c r="H100" s="58"/>
      <c r="I100" s="6"/>
      <c r="J100" s="6"/>
      <c r="K100" s="6"/>
      <c r="L100" s="6"/>
      <c r="M100" s="6"/>
      <c r="N100" s="65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>
      <c r="A101" s="1" t="s">
        <v>18</v>
      </c>
      <c r="B101" s="66"/>
      <c r="C101" s="57"/>
      <c r="D101" s="57"/>
      <c r="E101" s="6"/>
      <c r="F101" s="58"/>
      <c r="G101" s="58" t="s">
        <v>18</v>
      </c>
      <c r="H101" s="58"/>
      <c r="I101" s="6"/>
      <c r="J101" s="6"/>
      <c r="K101" s="6"/>
      <c r="L101" s="6"/>
      <c r="M101" s="6"/>
      <c r="N101" s="65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>
      <c r="A102" s="1" t="s">
        <v>18</v>
      </c>
      <c r="B102" s="66"/>
      <c r="C102" s="57"/>
      <c r="D102" s="57"/>
      <c r="E102" s="6"/>
      <c r="F102" s="58"/>
      <c r="G102" s="58" t="s">
        <v>18</v>
      </c>
      <c r="H102" s="58"/>
      <c r="I102" s="6"/>
      <c r="J102" s="6"/>
      <c r="K102" s="6"/>
      <c r="L102" s="6"/>
      <c r="M102" s="6"/>
      <c r="N102" s="65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>
      <c r="A103" s="1" t="s">
        <v>18</v>
      </c>
      <c r="B103" s="66"/>
      <c r="C103" s="57"/>
      <c r="D103" s="57"/>
      <c r="E103" s="6"/>
      <c r="F103" s="58"/>
      <c r="G103" s="58" t="s">
        <v>18</v>
      </c>
      <c r="H103" s="58"/>
      <c r="I103" s="6"/>
      <c r="J103" s="6"/>
      <c r="K103" s="6"/>
      <c r="L103" s="6"/>
      <c r="M103" s="6"/>
      <c r="N103" s="65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>
      <c r="A104" s="1" t="s">
        <v>18</v>
      </c>
      <c r="B104" s="66"/>
      <c r="C104" s="57"/>
      <c r="D104" s="57"/>
      <c r="E104" s="6"/>
      <c r="F104" s="58"/>
      <c r="G104" s="58" t="s">
        <v>18</v>
      </c>
      <c r="H104" s="58"/>
      <c r="I104" s="6"/>
      <c r="J104" s="6"/>
      <c r="K104" s="6"/>
      <c r="L104" s="6"/>
      <c r="M104" s="6"/>
      <c r="N104" s="65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>
      <c r="A105" s="1" t="s">
        <v>18</v>
      </c>
      <c r="B105" s="66"/>
      <c r="C105" s="57"/>
      <c r="D105" s="57"/>
      <c r="E105" s="6"/>
      <c r="F105" s="58"/>
      <c r="G105" s="58" t="s">
        <v>18</v>
      </c>
      <c r="H105" s="58"/>
      <c r="I105" s="6"/>
      <c r="J105" s="6"/>
      <c r="K105" s="6"/>
      <c r="L105" s="6"/>
      <c r="M105" s="6"/>
      <c r="N105" s="65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>
      <c r="A106" s="1" t="s">
        <v>18</v>
      </c>
      <c r="B106" s="66"/>
      <c r="C106" s="57"/>
      <c r="D106" s="57"/>
      <c r="E106" s="6"/>
      <c r="F106" s="58"/>
      <c r="G106" s="58" t="s">
        <v>18</v>
      </c>
      <c r="H106" s="58"/>
      <c r="I106" s="6"/>
      <c r="J106" s="6"/>
      <c r="K106" s="6"/>
      <c r="L106" s="6"/>
      <c r="M106" s="6"/>
      <c r="N106" s="65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>
      <c r="A107" s="1" t="s">
        <v>18</v>
      </c>
      <c r="B107" s="66"/>
      <c r="C107" s="57"/>
      <c r="D107" s="57"/>
      <c r="E107" s="6"/>
      <c r="F107" s="58"/>
      <c r="G107" s="58" t="s">
        <v>18</v>
      </c>
      <c r="H107" s="58"/>
      <c r="I107" s="6"/>
      <c r="J107" s="6"/>
      <c r="K107" s="6"/>
      <c r="L107" s="6"/>
      <c r="M107" s="6"/>
      <c r="N107" s="65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>
      <c r="A108" s="1" t="s">
        <v>18</v>
      </c>
      <c r="B108" s="66"/>
      <c r="C108" s="57"/>
      <c r="D108" s="57"/>
      <c r="E108" s="6"/>
      <c r="F108" s="58"/>
      <c r="G108" s="58" t="s">
        <v>18</v>
      </c>
      <c r="H108" s="58"/>
      <c r="I108" s="6"/>
      <c r="J108" s="6"/>
      <c r="K108" s="6"/>
      <c r="L108" s="6"/>
      <c r="M108" s="6"/>
      <c r="N108" s="65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>
      <c r="A109" s="1" t="s">
        <v>18</v>
      </c>
      <c r="B109" s="66"/>
      <c r="C109" s="57"/>
      <c r="D109" s="57"/>
      <c r="E109" s="6"/>
      <c r="F109" s="58"/>
      <c r="G109" s="58" t="s">
        <v>18</v>
      </c>
      <c r="H109" s="58"/>
      <c r="I109" s="6"/>
      <c r="J109" s="6"/>
      <c r="K109" s="6"/>
      <c r="L109" s="6"/>
      <c r="M109" s="6"/>
      <c r="N109" s="65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>
      <c r="A110" s="1" t="s">
        <v>18</v>
      </c>
      <c r="B110" s="66"/>
      <c r="C110" s="57"/>
      <c r="D110" s="57"/>
      <c r="E110" s="6"/>
      <c r="F110" s="58"/>
      <c r="G110" s="58" t="s">
        <v>18</v>
      </c>
      <c r="H110" s="58"/>
      <c r="I110" s="6"/>
      <c r="J110" s="6"/>
      <c r="K110" s="6"/>
      <c r="L110" s="6"/>
      <c r="M110" s="6"/>
      <c r="N110" s="65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>
      <c r="A111" s="1" t="s">
        <v>18</v>
      </c>
      <c r="B111" s="66"/>
      <c r="C111" s="57"/>
      <c r="D111" s="57"/>
      <c r="E111" s="6"/>
      <c r="F111" s="58"/>
      <c r="G111" s="58" t="s">
        <v>18</v>
      </c>
      <c r="H111" s="58"/>
      <c r="I111" s="6"/>
      <c r="J111" s="6"/>
      <c r="K111" s="6"/>
      <c r="L111" s="6"/>
      <c r="M111" s="6"/>
      <c r="N111" s="65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>
      <c r="A112" s="1" t="s">
        <v>18</v>
      </c>
      <c r="B112" s="66"/>
      <c r="C112" s="57"/>
      <c r="D112" s="57"/>
      <c r="E112" s="6"/>
      <c r="F112" s="58"/>
      <c r="G112" s="58" t="s">
        <v>18</v>
      </c>
      <c r="H112" s="58"/>
      <c r="I112" s="6"/>
      <c r="J112" s="6"/>
      <c r="K112" s="6"/>
      <c r="L112" s="6"/>
      <c r="M112" s="6"/>
      <c r="N112" s="65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>
      <c r="A113" s="1" t="s">
        <v>18</v>
      </c>
      <c r="B113" s="66"/>
      <c r="C113" s="57"/>
      <c r="D113" s="57"/>
      <c r="E113" s="6"/>
      <c r="F113" s="58"/>
      <c r="G113" s="58" t="s">
        <v>18</v>
      </c>
      <c r="H113" s="58"/>
      <c r="I113" s="6"/>
      <c r="J113" s="6"/>
      <c r="K113" s="6"/>
      <c r="L113" s="6"/>
      <c r="M113" s="6"/>
      <c r="N113" s="65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>
      <c r="A114" s="1" t="s">
        <v>18</v>
      </c>
      <c r="B114" s="66"/>
      <c r="C114" s="57"/>
      <c r="D114" s="57"/>
      <c r="E114" s="6"/>
      <c r="F114" s="58"/>
      <c r="G114" s="58" t="s">
        <v>18</v>
      </c>
      <c r="H114" s="58"/>
      <c r="I114" s="6"/>
      <c r="J114" s="6"/>
      <c r="K114" s="6"/>
      <c r="L114" s="6"/>
      <c r="M114" s="6"/>
      <c r="N114" s="65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>
      <c r="A115" s="1" t="s">
        <v>18</v>
      </c>
      <c r="B115" s="66"/>
      <c r="C115" s="57"/>
      <c r="D115" s="57"/>
      <c r="E115" s="6"/>
      <c r="F115" s="58"/>
      <c r="G115" s="58" t="s">
        <v>18</v>
      </c>
      <c r="H115" s="58"/>
      <c r="I115" s="6"/>
      <c r="J115" s="6"/>
      <c r="K115" s="6"/>
      <c r="L115" s="6"/>
      <c r="M115" s="6"/>
      <c r="N115" s="65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>
      <c r="A116" s="1" t="s">
        <v>18</v>
      </c>
      <c r="B116" s="66"/>
      <c r="C116" s="57"/>
      <c r="D116" s="57"/>
      <c r="E116" s="6"/>
      <c r="F116" s="58"/>
      <c r="G116" s="58" t="s">
        <v>18</v>
      </c>
      <c r="H116" s="58"/>
      <c r="I116" s="6"/>
      <c r="J116" s="6"/>
      <c r="K116" s="6"/>
      <c r="L116" s="6"/>
      <c r="M116" s="6"/>
      <c r="N116" s="65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>
      <c r="A117" s="1" t="s">
        <v>18</v>
      </c>
      <c r="B117" s="66"/>
      <c r="C117" s="57"/>
      <c r="D117" s="57"/>
      <c r="E117" s="6"/>
      <c r="F117" s="58"/>
      <c r="G117" s="58" t="s">
        <v>18</v>
      </c>
      <c r="H117" s="58"/>
      <c r="I117" s="6"/>
      <c r="J117" s="6"/>
      <c r="K117" s="6"/>
      <c r="L117" s="6"/>
      <c r="M117" s="6"/>
      <c r="N117" s="65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>
      <c r="A118" s="1" t="s">
        <v>18</v>
      </c>
      <c r="B118" s="66"/>
      <c r="C118" s="57"/>
      <c r="D118" s="57"/>
      <c r="E118" s="6"/>
      <c r="F118" s="58"/>
      <c r="G118" s="58" t="s">
        <v>18</v>
      </c>
      <c r="H118" s="58"/>
      <c r="I118" s="6"/>
      <c r="J118" s="6"/>
      <c r="K118" s="6"/>
      <c r="L118" s="6"/>
      <c r="M118" s="6"/>
      <c r="N118" s="65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>
      <c r="A119" s="1" t="s">
        <v>18</v>
      </c>
      <c r="B119" s="66"/>
      <c r="C119" s="57"/>
      <c r="D119" s="57"/>
      <c r="E119" s="6"/>
      <c r="F119" s="58"/>
      <c r="G119" s="58" t="s">
        <v>18</v>
      </c>
      <c r="H119" s="58"/>
      <c r="I119" s="6"/>
      <c r="J119" s="6"/>
      <c r="K119" s="6"/>
      <c r="L119" s="6"/>
      <c r="M119" s="6"/>
      <c r="N119" s="65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>
      <c r="A120" s="1" t="s">
        <v>18</v>
      </c>
      <c r="B120" s="66"/>
      <c r="C120" s="57"/>
      <c r="D120" s="57"/>
      <c r="E120" s="6"/>
      <c r="F120" s="58"/>
      <c r="G120" s="58" t="s">
        <v>18</v>
      </c>
      <c r="H120" s="58"/>
      <c r="I120" s="6"/>
      <c r="J120" s="6"/>
      <c r="K120" s="6"/>
      <c r="L120" s="6"/>
      <c r="M120" s="6"/>
      <c r="N120" s="65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>
      <c r="A121" s="1" t="s">
        <v>18</v>
      </c>
      <c r="B121" s="66"/>
      <c r="C121" s="57"/>
      <c r="D121" s="57"/>
      <c r="E121" s="6"/>
      <c r="F121" s="58"/>
      <c r="G121" s="58" t="s">
        <v>18</v>
      </c>
      <c r="H121" s="58"/>
      <c r="I121" s="6"/>
      <c r="J121" s="6"/>
      <c r="K121" s="6"/>
      <c r="L121" s="6"/>
      <c r="M121" s="6"/>
      <c r="N121" s="65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>
      <c r="A122" s="1" t="s">
        <v>18</v>
      </c>
      <c r="B122" s="66"/>
      <c r="C122" s="57"/>
      <c r="D122" s="57"/>
      <c r="E122" s="6"/>
      <c r="F122" s="58"/>
      <c r="G122" s="58" t="s">
        <v>18</v>
      </c>
      <c r="H122" s="58"/>
      <c r="I122" s="6"/>
      <c r="J122" s="6"/>
      <c r="K122" s="6"/>
      <c r="L122" s="6"/>
      <c r="M122" s="6"/>
      <c r="N122" s="65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>
      <c r="A123" s="1" t="s">
        <v>18</v>
      </c>
      <c r="B123" s="66"/>
      <c r="C123" s="57"/>
      <c r="D123" s="57"/>
      <c r="E123" s="6"/>
      <c r="F123" s="58"/>
      <c r="G123" s="58" t="s">
        <v>18</v>
      </c>
      <c r="H123" s="58"/>
      <c r="I123" s="6"/>
      <c r="J123" s="6"/>
      <c r="K123" s="6"/>
      <c r="L123" s="6"/>
      <c r="M123" s="6"/>
      <c r="N123" s="65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>
      <c r="A124" s="1" t="s">
        <v>18</v>
      </c>
      <c r="B124" s="66"/>
      <c r="C124" s="57"/>
      <c r="D124" s="57"/>
      <c r="E124" s="6"/>
      <c r="F124" s="58"/>
      <c r="G124" s="58" t="s">
        <v>18</v>
      </c>
      <c r="H124" s="58"/>
      <c r="I124" s="6"/>
      <c r="J124" s="6"/>
      <c r="K124" s="6"/>
      <c r="L124" s="6"/>
      <c r="M124" s="6"/>
      <c r="N124" s="65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>
      <c r="A125" s="1" t="s">
        <v>18</v>
      </c>
      <c r="B125" s="66"/>
      <c r="C125" s="57"/>
      <c r="D125" s="57"/>
      <c r="E125" s="6"/>
      <c r="F125" s="58"/>
      <c r="G125" s="58" t="s">
        <v>18</v>
      </c>
      <c r="H125" s="58"/>
      <c r="I125" s="6"/>
      <c r="J125" s="6"/>
      <c r="K125" s="6"/>
      <c r="L125" s="6"/>
      <c r="M125" s="6"/>
      <c r="N125" s="65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>
      <c r="A126" s="1" t="s">
        <v>18</v>
      </c>
      <c r="B126" s="66"/>
      <c r="C126" s="57"/>
      <c r="D126" s="57"/>
      <c r="E126" s="6"/>
      <c r="F126" s="58"/>
      <c r="G126" s="58" t="s">
        <v>18</v>
      </c>
      <c r="H126" s="58"/>
      <c r="I126" s="6"/>
      <c r="J126" s="6"/>
      <c r="K126" s="6"/>
      <c r="L126" s="6"/>
      <c r="M126" s="6"/>
      <c r="N126" s="65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>
      <c r="A127" s="1" t="s">
        <v>18</v>
      </c>
      <c r="B127" s="66"/>
      <c r="C127" s="57"/>
      <c r="D127" s="57"/>
      <c r="E127" s="6"/>
      <c r="F127" s="58"/>
      <c r="G127" s="58" t="s">
        <v>18</v>
      </c>
      <c r="H127" s="58"/>
      <c r="I127" s="6"/>
      <c r="J127" s="6"/>
      <c r="K127" s="6"/>
      <c r="L127" s="6"/>
      <c r="M127" s="6"/>
      <c r="N127" s="65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>
      <c r="A128" s="1" t="s">
        <v>18</v>
      </c>
      <c r="B128" s="66"/>
      <c r="C128" s="57"/>
      <c r="D128" s="57"/>
      <c r="E128" s="6"/>
      <c r="F128" s="58"/>
      <c r="G128" s="58" t="s">
        <v>18</v>
      </c>
      <c r="H128" s="58"/>
      <c r="I128" s="6"/>
      <c r="J128" s="6"/>
      <c r="K128" s="6"/>
      <c r="L128" s="6"/>
      <c r="M128" s="6"/>
      <c r="N128" s="65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>
      <c r="A129" s="1" t="s">
        <v>18</v>
      </c>
      <c r="B129" s="66"/>
      <c r="C129" s="57"/>
      <c r="D129" s="57"/>
      <c r="E129" s="6"/>
      <c r="F129" s="58"/>
      <c r="G129" s="58" t="s">
        <v>18</v>
      </c>
      <c r="H129" s="58"/>
      <c r="I129" s="6"/>
      <c r="J129" s="6"/>
      <c r="K129" s="6"/>
      <c r="L129" s="6"/>
      <c r="M129" s="6"/>
      <c r="N129" s="65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>
      <c r="A130" s="1">
        <v>128.0</v>
      </c>
      <c r="B130" s="56">
        <v>40.0</v>
      </c>
      <c r="C130" s="57"/>
      <c r="D130" s="57"/>
      <c r="E130" s="6"/>
      <c r="F130" s="58"/>
      <c r="G130" s="58">
        <v>0.0</v>
      </c>
      <c r="H130" s="58"/>
      <c r="I130" s="6"/>
      <c r="J130" s="6"/>
      <c r="K130" s="6"/>
      <c r="L130" s="6"/>
      <c r="M130" s="6"/>
      <c r="N130" s="65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>
      <c r="A131" s="1">
        <v>129.0</v>
      </c>
      <c r="B131" s="56">
        <v>28.0</v>
      </c>
      <c r="C131" s="67">
        <v>-12.0</v>
      </c>
      <c r="D131" s="57"/>
      <c r="E131" s="6"/>
      <c r="F131" s="58"/>
      <c r="G131" s="58">
        <v>0.0</v>
      </c>
      <c r="H131" s="58"/>
      <c r="I131" s="6"/>
      <c r="J131" s="6"/>
      <c r="K131" s="6"/>
      <c r="L131" s="6"/>
      <c r="M131" s="6"/>
      <c r="N131" s="65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>
      <c r="A132" s="1" t="s">
        <v>18</v>
      </c>
      <c r="B132" s="66"/>
      <c r="C132" s="57"/>
      <c r="D132" s="57"/>
      <c r="E132" s="6"/>
      <c r="F132" s="58"/>
      <c r="G132" s="58" t="s">
        <v>18</v>
      </c>
      <c r="H132" s="58"/>
      <c r="I132" s="6"/>
      <c r="J132" s="6"/>
      <c r="K132" s="6"/>
      <c r="L132" s="6"/>
      <c r="M132" s="6"/>
      <c r="N132" s="65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>
      <c r="A133" s="1" t="s">
        <v>18</v>
      </c>
      <c r="B133" s="66"/>
      <c r="C133" s="57"/>
      <c r="D133" s="57"/>
      <c r="E133" s="6"/>
      <c r="F133" s="58"/>
      <c r="G133" s="58" t="s">
        <v>18</v>
      </c>
      <c r="H133" s="58"/>
      <c r="I133" s="6"/>
      <c r="J133" s="6"/>
      <c r="K133" s="6"/>
      <c r="L133" s="6"/>
      <c r="M133" s="6"/>
      <c r="N133" s="65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>
      <c r="A134" s="1" t="s">
        <v>18</v>
      </c>
      <c r="B134" s="66"/>
      <c r="C134" s="57"/>
      <c r="D134" s="57"/>
      <c r="E134" s="6"/>
      <c r="F134" s="58"/>
      <c r="G134" s="58" t="s">
        <v>18</v>
      </c>
      <c r="H134" s="58"/>
      <c r="I134" s="6"/>
      <c r="J134" s="6"/>
      <c r="K134" s="6"/>
      <c r="L134" s="6"/>
      <c r="M134" s="6"/>
      <c r="N134" s="65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>
      <c r="A135" s="1" t="s">
        <v>18</v>
      </c>
      <c r="B135" s="66"/>
      <c r="C135" s="57"/>
      <c r="D135" s="57"/>
      <c r="E135" s="6"/>
      <c r="F135" s="58"/>
      <c r="G135" s="58" t="s">
        <v>18</v>
      </c>
      <c r="H135" s="58"/>
      <c r="I135" s="6"/>
      <c r="J135" s="6"/>
      <c r="K135" s="6"/>
      <c r="L135" s="6"/>
      <c r="M135" s="6"/>
      <c r="N135" s="65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>
      <c r="A136" s="1" t="s">
        <v>18</v>
      </c>
      <c r="B136" s="66"/>
      <c r="C136" s="57"/>
      <c r="D136" s="57"/>
      <c r="E136" s="6"/>
      <c r="F136" s="58"/>
      <c r="G136" s="58" t="s">
        <v>18</v>
      </c>
      <c r="H136" s="58"/>
      <c r="I136" s="6"/>
      <c r="J136" s="6"/>
      <c r="K136" s="6"/>
      <c r="L136" s="6"/>
      <c r="M136" s="6"/>
      <c r="N136" s="65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>
      <c r="A137" s="1" t="s">
        <v>18</v>
      </c>
      <c r="B137" s="66"/>
      <c r="C137" s="57"/>
      <c r="D137" s="57"/>
      <c r="E137" s="6"/>
      <c r="F137" s="58"/>
      <c r="G137" s="58" t="s">
        <v>18</v>
      </c>
      <c r="H137" s="58"/>
      <c r="I137" s="6"/>
      <c r="J137" s="6"/>
      <c r="K137" s="6"/>
      <c r="L137" s="6"/>
      <c r="M137" s="6"/>
      <c r="N137" s="65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>
      <c r="A138" s="1" t="s">
        <v>18</v>
      </c>
      <c r="B138" s="66"/>
      <c r="C138" s="57"/>
      <c r="D138" s="57"/>
      <c r="E138" s="6"/>
      <c r="F138" s="58"/>
      <c r="G138" s="58" t="s">
        <v>18</v>
      </c>
      <c r="H138" s="58"/>
      <c r="I138" s="6"/>
      <c r="J138" s="6"/>
      <c r="K138" s="6"/>
      <c r="L138" s="6"/>
      <c r="M138" s="6"/>
      <c r="N138" s="65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>
      <c r="A139" s="1" t="s">
        <v>18</v>
      </c>
      <c r="B139" s="66"/>
      <c r="C139" s="57"/>
      <c r="D139" s="57"/>
      <c r="E139" s="6"/>
      <c r="F139" s="58"/>
      <c r="G139" s="58" t="s">
        <v>18</v>
      </c>
      <c r="H139" s="58"/>
      <c r="I139" s="6"/>
      <c r="J139" s="6"/>
      <c r="K139" s="6"/>
      <c r="L139" s="6"/>
      <c r="M139" s="6"/>
      <c r="N139" s="65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>
      <c r="A140" s="1" t="s">
        <v>18</v>
      </c>
      <c r="B140" s="66"/>
      <c r="C140" s="57"/>
      <c r="D140" s="57"/>
      <c r="E140" s="6"/>
      <c r="F140" s="58"/>
      <c r="G140" s="58" t="s">
        <v>18</v>
      </c>
      <c r="H140" s="58"/>
      <c r="I140" s="6"/>
      <c r="J140" s="6"/>
      <c r="K140" s="6"/>
      <c r="L140" s="6"/>
      <c r="M140" s="6"/>
      <c r="N140" s="65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>
      <c r="A141" s="1" t="s">
        <v>18</v>
      </c>
      <c r="B141" s="66"/>
      <c r="C141" s="57"/>
      <c r="D141" s="57"/>
      <c r="E141" s="6"/>
      <c r="F141" s="58"/>
      <c r="G141" s="58" t="s">
        <v>18</v>
      </c>
      <c r="H141" s="58"/>
      <c r="I141" s="6"/>
      <c r="J141" s="6"/>
      <c r="K141" s="6"/>
      <c r="L141" s="6"/>
      <c r="M141" s="6"/>
      <c r="N141" s="65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>
      <c r="A142" s="1" t="s">
        <v>18</v>
      </c>
      <c r="B142" s="66"/>
      <c r="C142" s="57"/>
      <c r="D142" s="57"/>
      <c r="E142" s="6"/>
      <c r="F142" s="58"/>
      <c r="G142" s="58" t="s">
        <v>18</v>
      </c>
      <c r="H142" s="58"/>
      <c r="I142" s="6"/>
      <c r="J142" s="6"/>
      <c r="K142" s="6"/>
      <c r="L142" s="6"/>
      <c r="M142" s="6"/>
      <c r="N142" s="65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>
      <c r="A143" s="1" t="s">
        <v>18</v>
      </c>
      <c r="B143" s="66"/>
      <c r="C143" s="57"/>
      <c r="D143" s="57"/>
      <c r="E143" s="6"/>
      <c r="F143" s="58"/>
      <c r="G143" s="58" t="s">
        <v>18</v>
      </c>
      <c r="H143" s="58"/>
      <c r="I143" s="6"/>
      <c r="J143" s="6"/>
      <c r="K143" s="6"/>
      <c r="L143" s="6"/>
      <c r="M143" s="6"/>
      <c r="N143" s="65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>
      <c r="A144" s="1" t="s">
        <v>18</v>
      </c>
      <c r="B144" s="66"/>
      <c r="C144" s="57"/>
      <c r="D144" s="57"/>
      <c r="E144" s="6"/>
      <c r="F144" s="58"/>
      <c r="G144" s="58" t="s">
        <v>18</v>
      </c>
      <c r="H144" s="58"/>
      <c r="I144" s="6"/>
      <c r="J144" s="6"/>
      <c r="K144" s="6"/>
      <c r="L144" s="6"/>
      <c r="M144" s="6"/>
      <c r="N144" s="65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>
      <c r="A145" s="1" t="s">
        <v>18</v>
      </c>
      <c r="B145" s="66"/>
      <c r="C145" s="57"/>
      <c r="D145" s="57"/>
      <c r="E145" s="6"/>
      <c r="F145" s="58"/>
      <c r="G145" s="58" t="s">
        <v>18</v>
      </c>
      <c r="H145" s="58"/>
      <c r="I145" s="6"/>
      <c r="J145" s="6"/>
      <c r="K145" s="6"/>
      <c r="L145" s="6"/>
      <c r="M145" s="6"/>
      <c r="N145" s="65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>
      <c r="A146" s="1" t="s">
        <v>18</v>
      </c>
      <c r="B146" s="66"/>
      <c r="C146" s="57"/>
      <c r="D146" s="57"/>
      <c r="E146" s="6"/>
      <c r="F146" s="58"/>
      <c r="G146" s="58" t="s">
        <v>18</v>
      </c>
      <c r="H146" s="58"/>
      <c r="I146" s="6"/>
      <c r="J146" s="6"/>
      <c r="K146" s="6"/>
      <c r="L146" s="6"/>
      <c r="M146" s="6"/>
      <c r="N146" s="65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>
      <c r="A147" s="1" t="s">
        <v>18</v>
      </c>
      <c r="B147" s="66"/>
      <c r="C147" s="57"/>
      <c r="D147" s="57"/>
      <c r="E147" s="6"/>
      <c r="F147" s="58"/>
      <c r="G147" s="58" t="s">
        <v>18</v>
      </c>
      <c r="H147" s="58"/>
      <c r="I147" s="6"/>
      <c r="J147" s="6"/>
      <c r="K147" s="6"/>
      <c r="L147" s="6"/>
      <c r="M147" s="6"/>
      <c r="N147" s="65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>
      <c r="A148" s="1" t="s">
        <v>18</v>
      </c>
      <c r="B148" s="66"/>
      <c r="C148" s="57"/>
      <c r="D148" s="57"/>
      <c r="E148" s="6"/>
      <c r="F148" s="58"/>
      <c r="G148" s="58" t="s">
        <v>18</v>
      </c>
      <c r="H148" s="58"/>
      <c r="I148" s="6"/>
      <c r="J148" s="6"/>
      <c r="K148" s="6"/>
      <c r="L148" s="6"/>
      <c r="M148" s="6"/>
      <c r="N148" s="65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>
      <c r="A149" s="1" t="s">
        <v>18</v>
      </c>
      <c r="B149" s="66"/>
      <c r="C149" s="57"/>
      <c r="D149" s="57"/>
      <c r="E149" s="6"/>
      <c r="F149" s="58"/>
      <c r="G149" s="58" t="s">
        <v>18</v>
      </c>
      <c r="H149" s="58"/>
      <c r="I149" s="6"/>
      <c r="J149" s="6"/>
      <c r="K149" s="6"/>
      <c r="L149" s="6"/>
      <c r="M149" s="6"/>
      <c r="N149" s="65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>
      <c r="A150" s="1" t="s">
        <v>18</v>
      </c>
      <c r="B150" s="66"/>
      <c r="C150" s="57"/>
      <c r="D150" s="57"/>
      <c r="E150" s="6"/>
      <c r="F150" s="58"/>
      <c r="G150" s="58" t="s">
        <v>18</v>
      </c>
      <c r="H150" s="58"/>
      <c r="I150" s="6"/>
      <c r="J150" s="6"/>
      <c r="K150" s="6"/>
      <c r="L150" s="6"/>
      <c r="M150" s="6"/>
      <c r="N150" s="65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>
      <c r="A151" s="1" t="s">
        <v>18</v>
      </c>
      <c r="B151" s="66"/>
      <c r="C151" s="57"/>
      <c r="D151" s="57"/>
      <c r="E151" s="6"/>
      <c r="F151" s="58"/>
      <c r="G151" s="58" t="s">
        <v>18</v>
      </c>
      <c r="H151" s="58"/>
      <c r="I151" s="6"/>
      <c r="J151" s="6"/>
      <c r="K151" s="6"/>
      <c r="L151" s="6"/>
      <c r="M151" s="6"/>
      <c r="N151" s="65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>
      <c r="A152" s="1" t="s">
        <v>18</v>
      </c>
      <c r="B152" s="66"/>
      <c r="C152" s="57"/>
      <c r="D152" s="57"/>
      <c r="E152" s="6"/>
      <c r="F152" s="58"/>
      <c r="G152" s="58" t="s">
        <v>18</v>
      </c>
      <c r="H152" s="58"/>
      <c r="I152" s="6"/>
      <c r="J152" s="6"/>
      <c r="K152" s="6"/>
      <c r="L152" s="6"/>
      <c r="M152" s="6"/>
      <c r="N152" s="65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>
      <c r="A153" s="1" t="s">
        <v>18</v>
      </c>
      <c r="B153" s="66"/>
      <c r="C153" s="57"/>
      <c r="D153" s="57"/>
      <c r="E153" s="6"/>
      <c r="F153" s="58"/>
      <c r="G153" s="58" t="s">
        <v>18</v>
      </c>
      <c r="H153" s="58"/>
      <c r="I153" s="6"/>
      <c r="J153" s="6"/>
      <c r="K153" s="6"/>
      <c r="L153" s="6"/>
      <c r="M153" s="6"/>
      <c r="N153" s="65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>
      <c r="A154" s="1" t="s">
        <v>18</v>
      </c>
      <c r="B154" s="66"/>
      <c r="C154" s="57"/>
      <c r="D154" s="57"/>
      <c r="E154" s="6"/>
      <c r="F154" s="58"/>
      <c r="G154" s="58" t="s">
        <v>18</v>
      </c>
      <c r="H154" s="58"/>
      <c r="I154" s="6"/>
      <c r="J154" s="6"/>
      <c r="K154" s="6"/>
      <c r="L154" s="6"/>
      <c r="M154" s="6"/>
      <c r="N154" s="65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>
      <c r="A155" s="1" t="s">
        <v>18</v>
      </c>
      <c r="B155" s="66"/>
      <c r="C155" s="57"/>
      <c r="D155" s="57"/>
      <c r="E155" s="6"/>
      <c r="F155" s="58"/>
      <c r="G155" s="58" t="s">
        <v>18</v>
      </c>
      <c r="H155" s="58"/>
      <c r="I155" s="6"/>
      <c r="J155" s="6"/>
      <c r="K155" s="6"/>
      <c r="L155" s="6"/>
      <c r="M155" s="6"/>
      <c r="N155" s="65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>
      <c r="A156" s="1" t="s">
        <v>18</v>
      </c>
      <c r="B156" s="66"/>
      <c r="C156" s="57"/>
      <c r="D156" s="57"/>
      <c r="E156" s="6"/>
      <c r="F156" s="58"/>
      <c r="G156" s="58" t="s">
        <v>18</v>
      </c>
      <c r="H156" s="58"/>
      <c r="I156" s="6"/>
      <c r="J156" s="6"/>
      <c r="K156" s="6"/>
      <c r="L156" s="6"/>
      <c r="M156" s="6"/>
      <c r="N156" s="65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>
      <c r="A157" s="1" t="s">
        <v>18</v>
      </c>
      <c r="B157" s="66"/>
      <c r="C157" s="57"/>
      <c r="D157" s="57"/>
      <c r="E157" s="6"/>
      <c r="F157" s="58"/>
      <c r="G157" s="58" t="s">
        <v>18</v>
      </c>
      <c r="H157" s="58"/>
      <c r="I157" s="6"/>
      <c r="J157" s="6"/>
      <c r="K157" s="6"/>
      <c r="L157" s="6"/>
      <c r="M157" s="6"/>
      <c r="N157" s="65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>
      <c r="A158" s="1" t="s">
        <v>18</v>
      </c>
      <c r="B158" s="66"/>
      <c r="C158" s="57"/>
      <c r="D158" s="57"/>
      <c r="E158" s="6"/>
      <c r="F158" s="58"/>
      <c r="G158" s="58" t="s">
        <v>18</v>
      </c>
      <c r="H158" s="58"/>
      <c r="I158" s="6"/>
      <c r="J158" s="6"/>
      <c r="K158" s="6"/>
      <c r="L158" s="6"/>
      <c r="M158" s="6"/>
      <c r="N158" s="65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>
      <c r="A159" s="1" t="s">
        <v>18</v>
      </c>
      <c r="B159" s="66"/>
      <c r="C159" s="57"/>
      <c r="D159" s="57"/>
      <c r="E159" s="6"/>
      <c r="F159" s="58"/>
      <c r="G159" s="58" t="s">
        <v>18</v>
      </c>
      <c r="H159" s="58"/>
      <c r="I159" s="6"/>
      <c r="J159" s="6"/>
      <c r="K159" s="6"/>
      <c r="L159" s="6"/>
      <c r="M159" s="6"/>
      <c r="N159" s="65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>
      <c r="A160" s="1" t="s">
        <v>18</v>
      </c>
      <c r="B160" s="66"/>
      <c r="C160" s="57"/>
      <c r="D160" s="57"/>
      <c r="E160" s="6"/>
      <c r="F160" s="58"/>
      <c r="G160" s="58" t="s">
        <v>18</v>
      </c>
      <c r="H160" s="58"/>
      <c r="I160" s="6"/>
      <c r="J160" s="6"/>
      <c r="K160" s="6"/>
      <c r="L160" s="6"/>
      <c r="M160" s="6"/>
      <c r="N160" s="65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>
      <c r="A161" s="1" t="s">
        <v>18</v>
      </c>
      <c r="B161" s="66"/>
      <c r="C161" s="57"/>
      <c r="D161" s="57"/>
      <c r="E161" s="6"/>
      <c r="F161" s="58"/>
      <c r="G161" s="58" t="s">
        <v>18</v>
      </c>
      <c r="H161" s="58"/>
      <c r="I161" s="6"/>
      <c r="J161" s="6"/>
      <c r="K161" s="6"/>
      <c r="L161" s="6"/>
      <c r="M161" s="6"/>
      <c r="N161" s="65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>
      <c r="A162" s="1" t="s">
        <v>18</v>
      </c>
      <c r="B162" s="66"/>
      <c r="C162" s="57"/>
      <c r="D162" s="57"/>
      <c r="E162" s="6"/>
      <c r="F162" s="58"/>
      <c r="G162" s="58" t="s">
        <v>18</v>
      </c>
      <c r="H162" s="58"/>
      <c r="I162" s="6"/>
      <c r="J162" s="6"/>
      <c r="K162" s="6"/>
      <c r="L162" s="6"/>
      <c r="M162" s="6"/>
      <c r="N162" s="65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>
      <c r="A163" s="1" t="s">
        <v>18</v>
      </c>
      <c r="B163" s="66"/>
      <c r="C163" s="57"/>
      <c r="D163" s="57"/>
      <c r="E163" s="6"/>
      <c r="F163" s="58"/>
      <c r="G163" s="58" t="s">
        <v>18</v>
      </c>
      <c r="H163" s="58"/>
      <c r="I163" s="6"/>
      <c r="J163" s="6"/>
      <c r="K163" s="6"/>
      <c r="L163" s="6"/>
      <c r="M163" s="6"/>
      <c r="N163" s="65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>
      <c r="A164" s="1" t="s">
        <v>18</v>
      </c>
      <c r="B164" s="66"/>
      <c r="C164" s="57"/>
      <c r="D164" s="57"/>
      <c r="E164" s="6"/>
      <c r="F164" s="58"/>
      <c r="G164" s="58" t="s">
        <v>18</v>
      </c>
      <c r="H164" s="58"/>
      <c r="I164" s="6"/>
      <c r="J164" s="6"/>
      <c r="K164" s="6"/>
      <c r="L164" s="6"/>
      <c r="M164" s="6"/>
      <c r="N164" s="65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>
      <c r="A165" s="1" t="s">
        <v>18</v>
      </c>
      <c r="B165" s="66"/>
      <c r="C165" s="57"/>
      <c r="D165" s="57"/>
      <c r="E165" s="6"/>
      <c r="F165" s="58"/>
      <c r="G165" s="58" t="s">
        <v>18</v>
      </c>
      <c r="H165" s="58"/>
      <c r="I165" s="6"/>
      <c r="J165" s="6"/>
      <c r="K165" s="6"/>
      <c r="L165" s="6"/>
      <c r="M165" s="6"/>
      <c r="N165" s="65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>
      <c r="A166" s="1" t="s">
        <v>18</v>
      </c>
      <c r="B166" s="66"/>
      <c r="C166" s="57"/>
      <c r="D166" s="57"/>
      <c r="E166" s="6"/>
      <c r="F166" s="58"/>
      <c r="G166" s="58" t="s">
        <v>18</v>
      </c>
      <c r="H166" s="58"/>
      <c r="I166" s="6"/>
      <c r="J166" s="6"/>
      <c r="K166" s="6"/>
      <c r="L166" s="6"/>
      <c r="M166" s="6"/>
      <c r="N166" s="65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>
      <c r="A167" s="1" t="s">
        <v>18</v>
      </c>
      <c r="B167" s="66"/>
      <c r="C167" s="57"/>
      <c r="D167" s="57"/>
      <c r="E167" s="6"/>
      <c r="F167" s="58"/>
      <c r="G167" s="58" t="s">
        <v>18</v>
      </c>
      <c r="H167" s="58"/>
      <c r="I167" s="6"/>
      <c r="J167" s="6"/>
      <c r="K167" s="6"/>
      <c r="L167" s="6"/>
      <c r="M167" s="6"/>
      <c r="N167" s="65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>
      <c r="A168" s="1" t="s">
        <v>18</v>
      </c>
      <c r="B168" s="66"/>
      <c r="C168" s="57"/>
      <c r="D168" s="57"/>
      <c r="E168" s="6"/>
      <c r="F168" s="58"/>
      <c r="G168" s="58" t="s">
        <v>18</v>
      </c>
      <c r="H168" s="58"/>
      <c r="I168" s="6"/>
      <c r="J168" s="6"/>
      <c r="K168" s="6"/>
      <c r="L168" s="6"/>
      <c r="M168" s="6"/>
      <c r="N168" s="65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>
      <c r="A169" s="1" t="s">
        <v>18</v>
      </c>
      <c r="B169" s="66"/>
      <c r="C169" s="57"/>
      <c r="D169" s="57"/>
      <c r="E169" s="6"/>
      <c r="F169" s="58"/>
      <c r="G169" s="58" t="s">
        <v>18</v>
      </c>
      <c r="H169" s="58"/>
      <c r="I169" s="6"/>
      <c r="J169" s="6"/>
      <c r="K169" s="6"/>
      <c r="L169" s="6"/>
      <c r="M169" s="6"/>
      <c r="N169" s="65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>
      <c r="A170" s="1" t="s">
        <v>18</v>
      </c>
      <c r="B170" s="66"/>
      <c r="C170" s="57"/>
      <c r="D170" s="57"/>
      <c r="E170" s="6"/>
      <c r="F170" s="58"/>
      <c r="G170" s="58" t="s">
        <v>18</v>
      </c>
      <c r="H170" s="58"/>
      <c r="I170" s="6"/>
      <c r="J170" s="6"/>
      <c r="K170" s="6"/>
      <c r="L170" s="6"/>
      <c r="M170" s="6"/>
      <c r="N170" s="65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>
      <c r="A171" s="1" t="s">
        <v>18</v>
      </c>
      <c r="B171" s="66"/>
      <c r="C171" s="57"/>
      <c r="D171" s="57"/>
      <c r="E171" s="6"/>
      <c r="F171" s="58"/>
      <c r="G171" s="58" t="s">
        <v>18</v>
      </c>
      <c r="H171" s="58"/>
      <c r="I171" s="6"/>
      <c r="J171" s="6"/>
      <c r="K171" s="6"/>
      <c r="L171" s="6"/>
      <c r="M171" s="6"/>
      <c r="N171" s="65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>
      <c r="A172" s="1" t="s">
        <v>18</v>
      </c>
      <c r="B172" s="66"/>
      <c r="C172" s="57"/>
      <c r="D172" s="57"/>
      <c r="E172" s="6"/>
      <c r="F172" s="58"/>
      <c r="G172" s="58" t="s">
        <v>18</v>
      </c>
      <c r="H172" s="58"/>
      <c r="I172" s="6"/>
      <c r="J172" s="6"/>
      <c r="K172" s="6"/>
      <c r="L172" s="6"/>
      <c r="M172" s="6"/>
      <c r="N172" s="65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>
      <c r="A173" s="1" t="s">
        <v>18</v>
      </c>
      <c r="B173" s="66"/>
      <c r="C173" s="57"/>
      <c r="D173" s="57"/>
      <c r="E173" s="6"/>
      <c r="F173" s="58"/>
      <c r="G173" s="58" t="s">
        <v>18</v>
      </c>
      <c r="H173" s="58"/>
      <c r="I173" s="6"/>
      <c r="J173" s="6"/>
      <c r="K173" s="6"/>
      <c r="L173" s="6"/>
      <c r="M173" s="6"/>
      <c r="N173" s="65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>
      <c r="A174" s="1" t="s">
        <v>18</v>
      </c>
      <c r="B174" s="66"/>
      <c r="C174" s="57"/>
      <c r="D174" s="57"/>
      <c r="E174" s="6"/>
      <c r="F174" s="58"/>
      <c r="G174" s="58" t="s">
        <v>18</v>
      </c>
      <c r="H174" s="58"/>
      <c r="I174" s="6"/>
      <c r="J174" s="6"/>
      <c r="K174" s="6"/>
      <c r="L174" s="6"/>
      <c r="M174" s="6"/>
      <c r="N174" s="65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>
      <c r="A175" s="1" t="s">
        <v>18</v>
      </c>
      <c r="B175" s="66"/>
      <c r="C175" s="57"/>
      <c r="D175" s="57"/>
      <c r="E175" s="6"/>
      <c r="F175" s="58"/>
      <c r="G175" s="58" t="s">
        <v>18</v>
      </c>
      <c r="H175" s="58"/>
      <c r="I175" s="6"/>
      <c r="J175" s="6"/>
      <c r="K175" s="6"/>
      <c r="L175" s="6"/>
      <c r="M175" s="6"/>
      <c r="N175" s="65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>
      <c r="A176" s="1" t="s">
        <v>18</v>
      </c>
      <c r="B176" s="66"/>
      <c r="C176" s="57"/>
      <c r="D176" s="57"/>
      <c r="E176" s="6"/>
      <c r="F176" s="58"/>
      <c r="G176" s="58" t="s">
        <v>18</v>
      </c>
      <c r="H176" s="58"/>
      <c r="I176" s="6"/>
      <c r="J176" s="6"/>
      <c r="K176" s="6"/>
      <c r="L176" s="6"/>
      <c r="M176" s="6"/>
      <c r="N176" s="65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>
      <c r="A177" s="1" t="s">
        <v>18</v>
      </c>
      <c r="B177" s="66"/>
      <c r="C177" s="57"/>
      <c r="D177" s="57"/>
      <c r="E177" s="6"/>
      <c r="F177" s="58"/>
      <c r="G177" s="58" t="s">
        <v>18</v>
      </c>
      <c r="H177" s="58"/>
      <c r="I177" s="6"/>
      <c r="J177" s="6"/>
      <c r="K177" s="6"/>
      <c r="L177" s="6"/>
      <c r="M177" s="6"/>
      <c r="N177" s="65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>
      <c r="A178" s="1" t="s">
        <v>18</v>
      </c>
      <c r="B178" s="66"/>
      <c r="C178" s="57"/>
      <c r="D178" s="57"/>
      <c r="E178" s="6"/>
      <c r="F178" s="58"/>
      <c r="G178" s="58" t="s">
        <v>18</v>
      </c>
      <c r="H178" s="58"/>
      <c r="I178" s="6"/>
      <c r="J178" s="6"/>
      <c r="K178" s="6"/>
      <c r="L178" s="6"/>
      <c r="M178" s="6"/>
      <c r="N178" s="65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>
      <c r="A179" s="1" t="s">
        <v>18</v>
      </c>
      <c r="B179" s="66"/>
      <c r="C179" s="57"/>
      <c r="D179" s="57"/>
      <c r="E179" s="6"/>
      <c r="F179" s="58"/>
      <c r="G179" s="58" t="s">
        <v>18</v>
      </c>
      <c r="H179" s="58"/>
      <c r="I179" s="6"/>
      <c r="J179" s="6"/>
      <c r="K179" s="6"/>
      <c r="L179" s="6"/>
      <c r="M179" s="6"/>
      <c r="N179" s="65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>
      <c r="A180" s="1" t="s">
        <v>18</v>
      </c>
      <c r="B180" s="66"/>
      <c r="C180" s="57"/>
      <c r="D180" s="57"/>
      <c r="E180" s="6"/>
      <c r="F180" s="58"/>
      <c r="G180" s="58" t="s">
        <v>18</v>
      </c>
      <c r="H180" s="58"/>
      <c r="I180" s="6"/>
      <c r="J180" s="6"/>
      <c r="K180" s="6"/>
      <c r="L180" s="6"/>
      <c r="M180" s="6"/>
      <c r="N180" s="65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>
      <c r="A181" s="1" t="s">
        <v>18</v>
      </c>
      <c r="B181" s="66"/>
      <c r="C181" s="57"/>
      <c r="D181" s="57"/>
      <c r="E181" s="6"/>
      <c r="F181" s="58"/>
      <c r="G181" s="58" t="s">
        <v>18</v>
      </c>
      <c r="H181" s="58"/>
      <c r="I181" s="6"/>
      <c r="J181" s="6"/>
      <c r="K181" s="6"/>
      <c r="L181" s="6"/>
      <c r="M181" s="6"/>
      <c r="N181" s="65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>
      <c r="A182" s="1" t="s">
        <v>18</v>
      </c>
      <c r="B182" s="66"/>
      <c r="C182" s="57"/>
      <c r="D182" s="57"/>
      <c r="E182" s="6"/>
      <c r="F182" s="58"/>
      <c r="G182" s="58" t="s">
        <v>18</v>
      </c>
      <c r="H182" s="58"/>
      <c r="I182" s="6"/>
      <c r="J182" s="6"/>
      <c r="K182" s="6"/>
      <c r="L182" s="6"/>
      <c r="M182" s="6"/>
      <c r="N182" s="65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>
      <c r="A183" s="1" t="s">
        <v>18</v>
      </c>
      <c r="B183" s="66"/>
      <c r="C183" s="57"/>
      <c r="D183" s="57"/>
      <c r="E183" s="6"/>
      <c r="F183" s="58"/>
      <c r="G183" s="58" t="s">
        <v>18</v>
      </c>
      <c r="H183" s="58"/>
      <c r="I183" s="6"/>
      <c r="J183" s="6"/>
      <c r="K183" s="6"/>
      <c r="L183" s="6"/>
      <c r="M183" s="6"/>
      <c r="N183" s="65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>
      <c r="A184" s="1" t="s">
        <v>18</v>
      </c>
      <c r="B184" s="66"/>
      <c r="C184" s="57"/>
      <c r="D184" s="57"/>
      <c r="E184" s="6"/>
      <c r="F184" s="58"/>
      <c r="G184" s="58" t="s">
        <v>18</v>
      </c>
      <c r="H184" s="58"/>
      <c r="I184" s="6"/>
      <c r="J184" s="6"/>
      <c r="K184" s="6"/>
      <c r="L184" s="6"/>
      <c r="M184" s="6"/>
      <c r="N184" s="65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>
      <c r="A185" s="1" t="s">
        <v>18</v>
      </c>
      <c r="B185" s="66"/>
      <c r="C185" s="57"/>
      <c r="D185" s="57"/>
      <c r="E185" s="6"/>
      <c r="F185" s="58"/>
      <c r="G185" s="58" t="s">
        <v>18</v>
      </c>
      <c r="H185" s="58"/>
      <c r="I185" s="6"/>
      <c r="J185" s="6"/>
      <c r="K185" s="6"/>
      <c r="L185" s="6"/>
      <c r="M185" s="6"/>
      <c r="N185" s="65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>
      <c r="A186" s="1" t="s">
        <v>18</v>
      </c>
      <c r="B186" s="66"/>
      <c r="C186" s="57"/>
      <c r="D186" s="57"/>
      <c r="E186" s="6"/>
      <c r="F186" s="58"/>
      <c r="G186" s="58" t="s">
        <v>18</v>
      </c>
      <c r="H186" s="58"/>
      <c r="I186" s="6"/>
      <c r="J186" s="6"/>
      <c r="K186" s="6"/>
      <c r="L186" s="6"/>
      <c r="M186" s="6"/>
      <c r="N186" s="65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>
      <c r="A187" s="1" t="s">
        <v>18</v>
      </c>
      <c r="B187" s="66"/>
      <c r="C187" s="57"/>
      <c r="D187" s="57"/>
      <c r="E187" s="6"/>
      <c r="F187" s="58"/>
      <c r="G187" s="58" t="s">
        <v>18</v>
      </c>
      <c r="H187" s="58"/>
      <c r="I187" s="6"/>
      <c r="J187" s="6"/>
      <c r="K187" s="6"/>
      <c r="L187" s="6"/>
      <c r="M187" s="6"/>
      <c r="N187" s="65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>
      <c r="A188" s="1" t="s">
        <v>18</v>
      </c>
      <c r="B188" s="66"/>
      <c r="C188" s="57"/>
      <c r="D188" s="57"/>
      <c r="E188" s="6"/>
      <c r="F188" s="58"/>
      <c r="G188" s="58" t="s">
        <v>18</v>
      </c>
      <c r="H188" s="58"/>
      <c r="I188" s="6"/>
      <c r="J188" s="6"/>
      <c r="K188" s="6"/>
      <c r="L188" s="6"/>
      <c r="M188" s="6"/>
      <c r="N188" s="65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>
      <c r="A189" s="1" t="s">
        <v>18</v>
      </c>
      <c r="B189" s="66"/>
      <c r="C189" s="57"/>
      <c r="D189" s="57"/>
      <c r="E189" s="6"/>
      <c r="F189" s="58"/>
      <c r="G189" s="58" t="s">
        <v>18</v>
      </c>
      <c r="H189" s="58"/>
      <c r="I189" s="6"/>
      <c r="J189" s="6"/>
      <c r="K189" s="6"/>
      <c r="L189" s="6"/>
      <c r="M189" s="6"/>
      <c r="N189" s="65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>
      <c r="A190" s="1" t="s">
        <v>18</v>
      </c>
      <c r="B190" s="66"/>
      <c r="C190" s="57"/>
      <c r="D190" s="57"/>
      <c r="E190" s="6"/>
      <c r="F190" s="58"/>
      <c r="G190" s="58" t="s">
        <v>18</v>
      </c>
      <c r="H190" s="58"/>
      <c r="I190" s="6"/>
      <c r="J190" s="6"/>
      <c r="K190" s="6"/>
      <c r="L190" s="6"/>
      <c r="M190" s="6"/>
      <c r="N190" s="65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>
      <c r="A191" s="1" t="s">
        <v>18</v>
      </c>
      <c r="B191" s="66"/>
      <c r="C191" s="57"/>
      <c r="D191" s="57"/>
      <c r="E191" s="6"/>
      <c r="F191" s="58"/>
      <c r="G191" s="58" t="s">
        <v>18</v>
      </c>
      <c r="H191" s="58"/>
      <c r="I191" s="6"/>
      <c r="J191" s="6"/>
      <c r="K191" s="6"/>
      <c r="L191" s="6"/>
      <c r="M191" s="6"/>
      <c r="N191" s="65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>
      <c r="A192" s="1" t="s">
        <v>18</v>
      </c>
      <c r="B192" s="66"/>
      <c r="C192" s="57"/>
      <c r="D192" s="57"/>
      <c r="E192" s="6"/>
      <c r="F192" s="58"/>
      <c r="G192" s="58" t="s">
        <v>18</v>
      </c>
      <c r="H192" s="58"/>
      <c r="I192" s="6"/>
      <c r="J192" s="6"/>
      <c r="K192" s="6"/>
      <c r="L192" s="6"/>
      <c r="M192" s="6"/>
      <c r="N192" s="65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>
      <c r="A193" s="1" t="s">
        <v>18</v>
      </c>
      <c r="B193" s="66"/>
      <c r="C193" s="57"/>
      <c r="D193" s="57"/>
      <c r="E193" s="6"/>
      <c r="F193" s="58"/>
      <c r="G193" s="58" t="s">
        <v>18</v>
      </c>
      <c r="H193" s="58"/>
      <c r="I193" s="6"/>
      <c r="J193" s="6"/>
      <c r="K193" s="6"/>
      <c r="L193" s="6"/>
      <c r="M193" s="6"/>
      <c r="N193" s="65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>
      <c r="A194" s="1" t="s">
        <v>18</v>
      </c>
      <c r="B194" s="66"/>
      <c r="C194" s="57"/>
      <c r="D194" s="57"/>
      <c r="E194" s="6"/>
      <c r="F194" s="58"/>
      <c r="G194" s="58" t="s">
        <v>18</v>
      </c>
      <c r="H194" s="58"/>
      <c r="I194" s="6"/>
      <c r="J194" s="6"/>
      <c r="K194" s="6"/>
      <c r="L194" s="6"/>
      <c r="M194" s="6"/>
      <c r="N194" s="65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>
      <c r="A195" s="1" t="s">
        <v>18</v>
      </c>
      <c r="B195" s="66"/>
      <c r="C195" s="57"/>
      <c r="D195" s="57"/>
      <c r="E195" s="6"/>
      <c r="F195" s="58"/>
      <c r="G195" s="58" t="s">
        <v>18</v>
      </c>
      <c r="H195" s="58"/>
      <c r="I195" s="6"/>
      <c r="J195" s="6"/>
      <c r="K195" s="6"/>
      <c r="L195" s="6"/>
      <c r="M195" s="6"/>
      <c r="N195" s="65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>
      <c r="A196" s="1" t="s">
        <v>18</v>
      </c>
      <c r="B196" s="66"/>
      <c r="C196" s="57"/>
      <c r="D196" s="57"/>
      <c r="E196" s="6"/>
      <c r="F196" s="58"/>
      <c r="G196" s="58" t="s">
        <v>18</v>
      </c>
      <c r="H196" s="58"/>
      <c r="I196" s="6"/>
      <c r="J196" s="6"/>
      <c r="K196" s="6"/>
      <c r="L196" s="6"/>
      <c r="M196" s="6"/>
      <c r="N196" s="65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>
      <c r="A197" s="1" t="s">
        <v>18</v>
      </c>
      <c r="B197" s="66"/>
      <c r="C197" s="57"/>
      <c r="D197" s="57"/>
      <c r="E197" s="6"/>
      <c r="F197" s="58"/>
      <c r="G197" s="58" t="s">
        <v>18</v>
      </c>
      <c r="H197" s="58"/>
      <c r="I197" s="6"/>
      <c r="J197" s="6"/>
      <c r="K197" s="6"/>
      <c r="L197" s="6"/>
      <c r="M197" s="6"/>
      <c r="N197" s="65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>
      <c r="A198" s="1" t="s">
        <v>18</v>
      </c>
      <c r="B198" s="66"/>
      <c r="C198" s="57"/>
      <c r="D198" s="57"/>
      <c r="E198" s="6"/>
      <c r="F198" s="58"/>
      <c r="G198" s="58" t="s">
        <v>18</v>
      </c>
      <c r="H198" s="58"/>
      <c r="I198" s="6"/>
      <c r="J198" s="6"/>
      <c r="K198" s="6"/>
      <c r="L198" s="6"/>
      <c r="M198" s="6"/>
      <c r="N198" s="65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>
      <c r="A199" s="1" t="s">
        <v>18</v>
      </c>
      <c r="B199" s="66"/>
      <c r="C199" s="57"/>
      <c r="D199" s="57"/>
      <c r="E199" s="6"/>
      <c r="F199" s="58"/>
      <c r="G199" s="58" t="s">
        <v>18</v>
      </c>
      <c r="H199" s="58"/>
      <c r="I199" s="6"/>
      <c r="J199" s="6"/>
      <c r="K199" s="6"/>
      <c r="L199" s="6"/>
      <c r="M199" s="6"/>
      <c r="N199" s="65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>
      <c r="A200" s="1" t="s">
        <v>18</v>
      </c>
      <c r="B200" s="66"/>
      <c r="C200" s="57"/>
      <c r="D200" s="57"/>
      <c r="E200" s="6"/>
      <c r="F200" s="58"/>
      <c r="G200" s="58" t="s">
        <v>18</v>
      </c>
      <c r="H200" s="58"/>
      <c r="I200" s="6"/>
      <c r="J200" s="6"/>
      <c r="K200" s="6"/>
      <c r="L200" s="6"/>
      <c r="M200" s="6"/>
      <c r="N200" s="65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>
      <c r="A201" s="1" t="s">
        <v>18</v>
      </c>
      <c r="B201" s="66"/>
      <c r="C201" s="57"/>
      <c r="D201" s="57"/>
      <c r="E201" s="6"/>
      <c r="F201" s="58"/>
      <c r="G201" s="58" t="s">
        <v>18</v>
      </c>
      <c r="H201" s="58"/>
      <c r="I201" s="6"/>
      <c r="J201" s="6"/>
      <c r="K201" s="6"/>
      <c r="L201" s="6"/>
      <c r="M201" s="6"/>
      <c r="N201" s="65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>
      <c r="A202" s="1" t="s">
        <v>18</v>
      </c>
      <c r="B202" s="66"/>
      <c r="C202" s="57"/>
      <c r="D202" s="57"/>
      <c r="E202" s="6"/>
      <c r="F202" s="58"/>
      <c r="G202" s="58" t="s">
        <v>18</v>
      </c>
      <c r="H202" s="58"/>
      <c r="I202" s="6"/>
      <c r="J202" s="6"/>
      <c r="K202" s="6"/>
      <c r="L202" s="6"/>
      <c r="M202" s="6"/>
      <c r="N202" s="65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>
      <c r="A203" s="1" t="s">
        <v>18</v>
      </c>
      <c r="B203" s="66"/>
      <c r="C203" s="57"/>
      <c r="D203" s="57"/>
      <c r="E203" s="3"/>
      <c r="F203" s="58"/>
      <c r="G203" s="58" t="s">
        <v>18</v>
      </c>
      <c r="H203" s="58"/>
      <c r="I203" s="6"/>
      <c r="J203" s="6"/>
      <c r="K203" s="6"/>
      <c r="L203" s="6"/>
      <c r="M203" s="6"/>
      <c r="N203" s="65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>
      <c r="A204" s="1" t="s">
        <v>18</v>
      </c>
      <c r="B204" s="66"/>
      <c r="C204" s="57"/>
      <c r="D204" s="57"/>
      <c r="E204" s="3"/>
      <c r="F204" s="58"/>
      <c r="G204" s="58" t="s">
        <v>18</v>
      </c>
      <c r="H204" s="58"/>
      <c r="I204" s="6"/>
      <c r="J204" s="6"/>
      <c r="K204" s="6"/>
      <c r="L204" s="6"/>
      <c r="M204" s="6"/>
      <c r="N204" s="65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>
      <c r="A205" s="1" t="s">
        <v>18</v>
      </c>
      <c r="B205" s="66"/>
      <c r="C205" s="57"/>
      <c r="D205" s="57"/>
      <c r="E205" s="3"/>
      <c r="F205" s="58"/>
      <c r="G205" s="58" t="s">
        <v>18</v>
      </c>
      <c r="H205" s="58"/>
      <c r="I205" s="6"/>
      <c r="J205" s="6"/>
      <c r="K205" s="6"/>
      <c r="L205" s="6"/>
      <c r="M205" s="6"/>
      <c r="N205" s="65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>
      <c r="A206" s="1" t="s">
        <v>18</v>
      </c>
      <c r="B206" s="66"/>
      <c r="C206" s="57"/>
      <c r="D206" s="57"/>
      <c r="E206" s="3"/>
      <c r="F206" s="58"/>
      <c r="G206" s="58" t="s">
        <v>18</v>
      </c>
      <c r="H206" s="58"/>
      <c r="I206" s="6"/>
      <c r="J206" s="6"/>
      <c r="K206" s="6"/>
      <c r="L206" s="6"/>
      <c r="M206" s="6"/>
      <c r="N206" s="65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CCCC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.5"/>
    <col customWidth="1" min="3" max="3" width="33.5"/>
    <col customWidth="1" min="5" max="5" width="10.63"/>
    <col customWidth="1" min="6" max="6" width="24.13"/>
    <col customWidth="1" min="7" max="7" width="13.38"/>
    <col customWidth="1" min="8" max="8" width="13.75"/>
    <col customWidth="1" min="9" max="9" width="14.88"/>
  </cols>
  <sheetData>
    <row r="1">
      <c r="A1" s="68" t="s">
        <v>110</v>
      </c>
      <c r="B1" s="57"/>
      <c r="C1" s="57"/>
      <c r="D1" s="57"/>
      <c r="J1" s="69"/>
    </row>
    <row r="2">
      <c r="A2" s="1" t="str">
        <f t="array" ref="A2:A300">{"No"; if(B3:B300="","",row(B3:B300)-2)}</f>
        <v>No</v>
      </c>
      <c r="B2" s="70" t="s">
        <v>2</v>
      </c>
      <c r="C2" s="71" t="s">
        <v>21</v>
      </c>
      <c r="D2" s="72" t="s">
        <v>22</v>
      </c>
      <c r="E2" s="73" t="s">
        <v>111</v>
      </c>
      <c r="F2" s="73" t="s">
        <v>112</v>
      </c>
      <c r="G2" s="73" t="s">
        <v>113</v>
      </c>
      <c r="H2" s="73" t="s">
        <v>114</v>
      </c>
      <c r="I2" s="73" t="s">
        <v>115</v>
      </c>
      <c r="J2" s="69"/>
    </row>
    <row r="3">
      <c r="A3" s="1">
        <v>1.0</v>
      </c>
      <c r="B3" s="56">
        <f>IFERROR(__xludf.DUMMYFUNCTION("IMPORTRANGE(""1atUth5pEK5pvOCD-9bkcMcRswMXhMcsmbg_G3nrsZSw"",""DATA UTAMA!B3:D"")"),2.009100013E9)</f>
        <v>2009100013</v>
      </c>
      <c r="C3" s="57" t="str">
        <f>IFERROR(__xludf.DUMMYFUNCTION("""COMPUTED_VALUE"""),"Jonathan Matheus")</f>
        <v>Jonathan Matheus</v>
      </c>
      <c r="D3" s="57" t="str">
        <f>IFERROR(__xludf.DUMMYFUNCTION("""COMPUTED_VALUE"""),"BATCH 1")</f>
        <v>BATCH 1</v>
      </c>
      <c r="H3" s="74" t="str">
        <f>IFERROR(__xludf.DUMMYFUNCTION("IMPORTRANGE(""1atUth5pEK5pvOCD-9bkcMcRswMXhMcsmbg_G3nrsZSw"",""DATA UTAMA!E3:E"")"),"SMA BUDI MULIA")</f>
        <v>SMA BUDI MULIA</v>
      </c>
    </row>
    <row r="4">
      <c r="A4" s="1">
        <v>2.0</v>
      </c>
      <c r="B4" s="56">
        <f>IFERROR(__xludf.DUMMYFUNCTION("""COMPUTED_VALUE"""),2.009100005E9)</f>
        <v>2009100005</v>
      </c>
      <c r="C4" s="57" t="str">
        <f>IFERROR(__xludf.DUMMYFUNCTION("""COMPUTED_VALUE"""),"Joseph Matheus")</f>
        <v>Joseph Matheus</v>
      </c>
      <c r="D4" s="57" t="str">
        <f>IFERROR(__xludf.DUMMYFUNCTION("""COMPUTED_VALUE"""),"BATCH 1")</f>
        <v>BATCH 1</v>
      </c>
      <c r="H4" s="2" t="str">
        <f>IFERROR(__xludf.DUMMYFUNCTION("""COMPUTED_VALUE"""),"SMA BUDI MULIA")</f>
        <v>SMA BUDI MULIA</v>
      </c>
    </row>
    <row r="5">
      <c r="A5" s="1">
        <v>3.0</v>
      </c>
      <c r="B5" s="56">
        <f>IFERROR(__xludf.DUMMYFUNCTION("""COMPUTED_VALUE"""),2.009200003E9)</f>
        <v>2009200003</v>
      </c>
      <c r="C5" s="57" t="str">
        <f>IFERROR(__xludf.DUMMYFUNCTION("""COMPUTED_VALUE"""),"Moza Andrianto")</f>
        <v>Moza Andrianto</v>
      </c>
      <c r="D5" s="57" t="str">
        <f>IFERROR(__xludf.DUMMYFUNCTION("""COMPUTED_VALUE"""),"BATCH 1")</f>
        <v>BATCH 1</v>
      </c>
      <c r="H5" s="2" t="str">
        <f>IFERROR(__xludf.DUMMYFUNCTION("""COMPUTED_VALUE"""),"SMA BUDI MULIA")</f>
        <v>SMA BUDI MULIA</v>
      </c>
    </row>
    <row r="6">
      <c r="A6" s="1">
        <v>4.0</v>
      </c>
      <c r="B6" s="56">
        <f>IFERROR(__xludf.DUMMYFUNCTION("""COMPUTED_VALUE"""),2.0216000012E10)</f>
        <v>20216000012</v>
      </c>
      <c r="C6" s="57" t="str">
        <f>IFERROR(__xludf.DUMMYFUNCTION("""COMPUTED_VALUE"""),"Claryssa Gloria Aurora Mailuhu")</f>
        <v>Claryssa Gloria Aurora Mailuhu</v>
      </c>
      <c r="D6" s="57" t="str">
        <f>IFERROR(__xludf.DUMMYFUNCTION("""COMPUTED_VALUE"""),"BATCH 1")</f>
        <v>BATCH 1</v>
      </c>
      <c r="H6" s="2" t="str">
        <f>IFERROR(__xludf.DUMMYFUNCTION("""COMPUTED_VALUE"""),"SMK STRADA MARDI UTAMA 1")</f>
        <v>SMK STRADA MARDI UTAMA 1</v>
      </c>
    </row>
    <row r="7">
      <c r="A7" s="1">
        <v>5.0</v>
      </c>
      <c r="B7" s="56">
        <f>IFERROR(__xludf.DUMMYFUNCTION("""COMPUTED_VALUE"""),2.009100007E9)</f>
        <v>2009100007</v>
      </c>
      <c r="C7" s="57" t="str">
        <f>IFERROR(__xludf.DUMMYFUNCTION("""COMPUTED_VALUE"""),"Ryu Dennis Susanto")</f>
        <v>Ryu Dennis Susanto</v>
      </c>
      <c r="D7" s="57" t="str">
        <f>IFERROR(__xludf.DUMMYFUNCTION("""COMPUTED_VALUE"""),"BATCH 1")</f>
        <v>BATCH 1</v>
      </c>
      <c r="H7" s="2" t="str">
        <f>IFERROR(__xludf.DUMMYFUNCTION("""COMPUTED_VALUE"""),"SMK STRADA MARDI UTAMA 1")</f>
        <v>SMK STRADA MARDI UTAMA 1</v>
      </c>
    </row>
    <row r="8">
      <c r="A8" s="1">
        <v>6.0</v>
      </c>
      <c r="B8" s="56">
        <f>IFERROR(__xludf.DUMMYFUNCTION("""COMPUTED_VALUE"""),2.009100009E9)</f>
        <v>2009100009</v>
      </c>
      <c r="C8" s="57" t="str">
        <f>IFERROR(__xludf.DUMMYFUNCTION("""COMPUTED_VALUE"""),"Richie Sanjaya")</f>
        <v>Richie Sanjaya</v>
      </c>
      <c r="D8" s="57" t="str">
        <f>IFERROR(__xludf.DUMMYFUNCTION("""COMPUTED_VALUE"""),"BATCH 1")</f>
        <v>BATCH 1</v>
      </c>
      <c r="H8" s="2" t="str">
        <f>IFERROR(__xludf.DUMMYFUNCTION("""COMPUTED_VALUE"""),"SMK STRADA MARDI UTAMA 1")</f>
        <v>SMK STRADA MARDI UTAMA 1</v>
      </c>
    </row>
    <row r="9">
      <c r="A9" s="1">
        <v>7.0</v>
      </c>
      <c r="B9" s="56">
        <f>IFERROR(__xludf.DUMMYFUNCTION("""COMPUTED_VALUE"""),2.009100011E9)</f>
        <v>2009100011</v>
      </c>
      <c r="C9" s="57" t="str">
        <f>IFERROR(__xludf.DUMMYFUNCTION("""COMPUTED_VALUE"""),"Tensen Stand Lee")</f>
        <v>Tensen Stand Lee</v>
      </c>
      <c r="D9" s="57" t="str">
        <f>IFERROR(__xludf.DUMMYFUNCTION("""COMPUTED_VALUE"""),"BATCH 1")</f>
        <v>BATCH 1</v>
      </c>
      <c r="H9" s="2" t="str">
        <f>IFERROR(__xludf.DUMMYFUNCTION("""COMPUTED_VALUE"""),"SMK STRADA MARDI UTAMA 1")</f>
        <v>SMK STRADA MARDI UTAMA 1</v>
      </c>
    </row>
    <row r="10">
      <c r="A10" s="1">
        <v>8.0</v>
      </c>
      <c r="B10" s="56">
        <f>IFERROR(__xludf.DUMMYFUNCTION("""COMPUTED_VALUE"""),2.021600002E10)</f>
        <v>20216000020</v>
      </c>
      <c r="C10" s="57" t="str">
        <f>IFERROR(__xludf.DUMMYFUNCTION("""COMPUTED_VALUE"""),"Felicia Luciana")</f>
        <v>Felicia Luciana</v>
      </c>
      <c r="D10" s="57" t="str">
        <f>IFERROR(__xludf.DUMMYFUNCTION("""COMPUTED_VALUE"""),"BATCH 1")</f>
        <v>BATCH 1</v>
      </c>
      <c r="H10" s="2" t="str">
        <f>IFERROR(__xludf.DUMMYFUNCTION("""COMPUTED_VALUE"""),"SMK STRADA MARDI UTAMA 1")</f>
        <v>SMK STRADA MARDI UTAMA 1</v>
      </c>
    </row>
    <row r="11">
      <c r="A11" s="1">
        <v>9.0</v>
      </c>
      <c r="B11" s="56">
        <f>IFERROR(__xludf.DUMMYFUNCTION("""COMPUTED_VALUE"""),2.0217000009E10)</f>
        <v>20217000009</v>
      </c>
      <c r="C11" s="57" t="str">
        <f>IFERROR(__xludf.DUMMYFUNCTION("""COMPUTED_VALUE"""),"Yehezkiel Gunawan")</f>
        <v>Yehezkiel Gunawan</v>
      </c>
      <c r="D11" s="57" t="str">
        <f>IFERROR(__xludf.DUMMYFUNCTION("""COMPUTED_VALUE"""),"BATCH 1")</f>
        <v>BATCH 1</v>
      </c>
      <c r="H11" s="2" t="str">
        <f>IFERROR(__xludf.DUMMYFUNCTION("""COMPUTED_VALUE"""),"SMK STRADA")</f>
        <v>SMK STRADA</v>
      </c>
    </row>
    <row r="12">
      <c r="A12" s="1">
        <v>10.0</v>
      </c>
      <c r="B12" s="56">
        <f>IFERROR(__xludf.DUMMYFUNCTION("""COMPUTED_VALUE"""),2.010100155E9)</f>
        <v>2010100155</v>
      </c>
      <c r="C12" s="57" t="str">
        <f>IFERROR(__xludf.DUMMYFUNCTION("""COMPUTED_VALUE"""),"Valentino")</f>
        <v>Valentino</v>
      </c>
      <c r="D12" s="57" t="str">
        <f>IFERROR(__xludf.DUMMYFUNCTION("""COMPUTED_VALUE"""),"BATCH 2")</f>
        <v>BATCH 2</v>
      </c>
      <c r="H12" s="2" t="str">
        <f>IFERROR(__xludf.DUMMYFUNCTION("""COMPUTED_VALUE"""),"SMA BUDI MULIA")</f>
        <v>SMA BUDI MULIA</v>
      </c>
    </row>
    <row r="13">
      <c r="A13" s="1">
        <v>11.0</v>
      </c>
      <c r="B13" s="56">
        <f>IFERROR(__xludf.DUMMYFUNCTION("""COMPUTED_VALUE"""),2.0225000323E10)</f>
        <v>20225000323</v>
      </c>
      <c r="C13" s="57" t="str">
        <f>IFERROR(__xludf.DUMMYFUNCTION("""COMPUTED_VALUE"""),"Kent Prajna Irawan")</f>
        <v>Kent Prajna Irawan</v>
      </c>
      <c r="D13" s="57" t="str">
        <f>IFERROR(__xludf.DUMMYFUNCTION("""COMPUTED_VALUE"""),"BATCH 2")</f>
        <v>BATCH 2</v>
      </c>
      <c r="H13" s="2" t="str">
        <f>IFERROR(__xludf.DUMMYFUNCTION("""COMPUTED_VALUE"""),"SMK STRADA MARDI UTAMA 1")</f>
        <v>SMK STRADA MARDI UTAMA 1</v>
      </c>
    </row>
    <row r="14">
      <c r="A14" s="1">
        <v>12.0</v>
      </c>
      <c r="B14" s="56">
        <f>IFERROR(__xludf.DUMMYFUNCTION("""COMPUTED_VALUE"""),2.010200193E9)</f>
        <v>2010200193</v>
      </c>
      <c r="C14" s="57" t="str">
        <f>IFERROR(__xludf.DUMMYFUNCTION("""COMPUTED_VALUE"""),"Fiersya")</f>
        <v>Fiersya</v>
      </c>
      <c r="D14" s="57" t="str">
        <f>IFERROR(__xludf.DUMMYFUNCTION("""COMPUTED_VALUE"""),"BATCH 2")</f>
        <v>BATCH 2</v>
      </c>
      <c r="H14" s="2" t="str">
        <f>IFERROR(__xludf.DUMMYFUNCTION("""COMPUTED_VALUE"""),"SMKF PENABUR")</f>
        <v>SMKF PENABUR</v>
      </c>
    </row>
    <row r="15">
      <c r="A15" s="1">
        <v>13.0</v>
      </c>
      <c r="B15" s="56">
        <f>IFERROR(__xludf.DUMMYFUNCTION("""COMPUTED_VALUE"""),2.010100157E9)</f>
        <v>2010100157</v>
      </c>
      <c r="C15" s="57" t="str">
        <f>IFERROR(__xludf.DUMMYFUNCTION("""COMPUTED_VALUE"""),"Valentinus")</f>
        <v>Valentinus</v>
      </c>
      <c r="D15" s="57" t="str">
        <f>IFERROR(__xludf.DUMMYFUNCTION("""COMPUTED_VALUE"""),"BATCH 2")</f>
        <v>BATCH 2</v>
      </c>
      <c r="H15" s="2" t="str">
        <f>IFERROR(__xludf.DUMMYFUNCTION("""COMPUTED_VALUE"""),"SMA BUDI MULIA")</f>
        <v>SMA BUDI MULIA</v>
      </c>
    </row>
    <row r="16">
      <c r="A16" s="1">
        <v>14.0</v>
      </c>
      <c r="B16" s="56">
        <f>IFERROR(__xludf.DUMMYFUNCTION("""COMPUTED_VALUE"""),2.008200204E9)</f>
        <v>2008200204</v>
      </c>
      <c r="C16" s="57" t="str">
        <f>IFERROR(__xludf.DUMMYFUNCTION("""COMPUTED_VALUE"""),"Claudia Cynthia Bella")</f>
        <v>Claudia Cynthia Bella</v>
      </c>
      <c r="D16" s="57" t="str">
        <f>IFERROR(__xludf.DUMMYFUNCTION("""COMPUTED_VALUE"""),"BATCH 2")</f>
        <v>BATCH 2</v>
      </c>
      <c r="H16" s="2" t="str">
        <f>IFERROR(__xludf.DUMMYFUNCTION("""COMPUTED_VALUE"""),"SMK STRADA MARDI UTAMA 1")</f>
        <v>SMK STRADA MARDI UTAMA 1</v>
      </c>
    </row>
    <row r="17">
      <c r="A17" s="1">
        <v>15.0</v>
      </c>
      <c r="B17" s="56">
        <f>IFERROR(__xludf.DUMMYFUNCTION("""COMPUTED_VALUE"""),2.010100062E9)</f>
        <v>2010100062</v>
      </c>
      <c r="C17" s="57" t="str">
        <f>IFERROR(__xludf.DUMMYFUNCTION("""COMPUTED_VALUE"""),"Matthew Theofilus Abraham Lincoln Siagian")</f>
        <v>Matthew Theofilus Abraham Lincoln Siagian</v>
      </c>
      <c r="D17" s="57" t="str">
        <f>IFERROR(__xludf.DUMMYFUNCTION("""COMPUTED_VALUE"""),"BATCH 2")</f>
        <v>BATCH 2</v>
      </c>
      <c r="H17" s="2" t="str">
        <f>IFERROR(__xludf.DUMMYFUNCTION("""COMPUTED_VALUE"""),"SMK PSKD")</f>
        <v>SMK PSKD</v>
      </c>
    </row>
    <row r="18">
      <c r="A18" s="1">
        <v>16.0</v>
      </c>
      <c r="B18" s="56">
        <f>IFERROR(__xludf.DUMMYFUNCTION("""COMPUTED_VALUE"""),2.0226000468E10)</f>
        <v>20226000468</v>
      </c>
      <c r="C18" s="57" t="str">
        <f>IFERROR(__xludf.DUMMYFUNCTION("""COMPUTED_VALUE"""),"Virginia Angeline")</f>
        <v>Virginia Angeline</v>
      </c>
      <c r="D18" s="57" t="str">
        <f>IFERROR(__xludf.DUMMYFUNCTION("""COMPUTED_VALUE"""),"BATCH 2")</f>
        <v>BATCH 2</v>
      </c>
      <c r="H18" s="2" t="str">
        <f>IFERROR(__xludf.DUMMYFUNCTION("""COMPUTED_VALUE"""),"SMP Strada Mardi Utama 1")</f>
        <v>SMP Strada Mardi Utama 1</v>
      </c>
    </row>
    <row r="19">
      <c r="A19" s="1">
        <v>17.0</v>
      </c>
      <c r="B19" s="56">
        <f>IFERROR(__xludf.DUMMYFUNCTION("""COMPUTED_VALUE"""),2.011100211E9)</f>
        <v>2011100211</v>
      </c>
      <c r="C19" s="57" t="str">
        <f>IFERROR(__xludf.DUMMYFUNCTION("""COMPUTED_VALUE"""),"Yehezkiel Excellent Daenles Manurung")</f>
        <v>Yehezkiel Excellent Daenles Manurung</v>
      </c>
      <c r="D19" s="57" t="str">
        <f>IFERROR(__xludf.DUMMYFUNCTION("""COMPUTED_VALUE"""),"BATCH 2")</f>
        <v>BATCH 2</v>
      </c>
      <c r="H19" s="2" t="str">
        <f>IFERROR(__xludf.DUMMYFUNCTION("""COMPUTED_VALUE"""),"SMP Strada Mardi Utama 1")</f>
        <v>SMP Strada Mardi Utama 1</v>
      </c>
    </row>
    <row r="20">
      <c r="A20" s="1">
        <v>18.0</v>
      </c>
      <c r="B20" s="56">
        <f>IFERROR(__xludf.DUMMYFUNCTION("""COMPUTED_VALUE"""),2.01110011E9)</f>
        <v>2011100110</v>
      </c>
      <c r="C20" s="57" t="str">
        <f>IFERROR(__xludf.DUMMYFUNCTION("""COMPUTED_VALUE"""),"Christian Noel Siagian")</f>
        <v>Christian Noel Siagian</v>
      </c>
      <c r="D20" s="57" t="str">
        <f>IFERROR(__xludf.DUMMYFUNCTION("""COMPUTED_VALUE"""),"BATCH 2")</f>
        <v>BATCH 2</v>
      </c>
      <c r="H20" s="2" t="str">
        <f>IFERROR(__xludf.DUMMYFUNCTION("""COMPUTED_VALUE"""),"SMP Strada Mardi Utama 1")</f>
        <v>SMP Strada Mardi Utama 1</v>
      </c>
    </row>
    <row r="21">
      <c r="A21" s="1">
        <v>19.0</v>
      </c>
      <c r="B21" s="56">
        <f>IFERROR(__xludf.DUMMYFUNCTION("""COMPUTED_VALUE"""),2.0257000102E10)</f>
        <v>20257000102</v>
      </c>
      <c r="C21" s="57" t="str">
        <f>IFERROR(__xludf.DUMMYFUNCTION("""COMPUTED_VALUE"""),"FELIX JURO SISWANTO")</f>
        <v>FELIX JURO SISWANTO</v>
      </c>
      <c r="D21" s="57" t="str">
        <f>IFERROR(__xludf.DUMMYFUNCTION("""COMPUTED_VALUE"""),"BATCH 6")</f>
        <v>BATCH 6</v>
      </c>
      <c r="H21" s="2" t="str">
        <f>IFERROR(__xludf.DUMMYFUNCTION("""COMPUTED_VALUE"""),"SMK STRADA MARDI UTAMA 1")</f>
        <v>SMK STRADA MARDI UTAMA 1</v>
      </c>
    </row>
    <row r="22">
      <c r="A22" s="1">
        <v>20.0</v>
      </c>
      <c r="B22" s="56">
        <f>IFERROR(__xludf.DUMMYFUNCTION("""COMPUTED_VALUE"""),2.0235000285E10)</f>
        <v>20235000285</v>
      </c>
      <c r="C22" s="57" t="str">
        <f>IFERROR(__xludf.DUMMYFUNCTION("""COMPUTED_VALUE"""),"Cornelius DwiTama Simbolon")</f>
        <v>Cornelius DwiTama Simbolon</v>
      </c>
      <c r="D22" s="57" t="str">
        <f>IFERROR(__xludf.DUMMYFUNCTION("""COMPUTED_VALUE"""),"BATCH 3")</f>
        <v>BATCH 3</v>
      </c>
      <c r="H22" s="2" t="str">
        <f>IFERROR(__xludf.DUMMYFUNCTION("""COMPUTED_VALUE"""),"SMP Strada Mardi Utama 1")</f>
        <v>SMP Strada Mardi Utama 1</v>
      </c>
    </row>
    <row r="23">
      <c r="A23" s="1">
        <v>21.0</v>
      </c>
      <c r="B23" s="56">
        <f>IFERROR(__xludf.DUMMYFUNCTION("""COMPUTED_VALUE"""),2.0236000446E10)</f>
        <v>20236000446</v>
      </c>
      <c r="C23" s="57" t="str">
        <f>IFERROR(__xludf.DUMMYFUNCTION("""COMPUTED_VALUE"""),"Phylicia Luella Henel Ho")</f>
        <v>Phylicia Luella Henel Ho</v>
      </c>
      <c r="D23" s="57" t="str">
        <f>IFERROR(__xludf.DUMMYFUNCTION("""COMPUTED_VALUE"""),"BATCH 3")</f>
        <v>BATCH 3</v>
      </c>
      <c r="H23" s="2" t="str">
        <f>IFERROR(__xludf.DUMMYFUNCTION("""COMPUTED_VALUE"""),"SMP BUDI MULIA")</f>
        <v>SMP BUDI MULIA</v>
      </c>
    </row>
    <row r="24">
      <c r="A24" s="1">
        <v>22.0</v>
      </c>
      <c r="B24" s="56">
        <f>IFERROR(__xludf.DUMMYFUNCTION("""COMPUTED_VALUE"""),2.0225000331E10)</f>
        <v>20225000331</v>
      </c>
      <c r="C24" s="57" t="str">
        <f>IFERROR(__xludf.DUMMYFUNCTION("""COMPUTED_VALUE"""),"Lourentcius Gradciae")</f>
        <v>Lourentcius Gradciae</v>
      </c>
      <c r="D24" s="57" t="str">
        <f>IFERROR(__xludf.DUMMYFUNCTION("""COMPUTED_VALUE"""),"BATCH 3")</f>
        <v>BATCH 3</v>
      </c>
      <c r="H24" s="2" t="str">
        <f>IFERROR(__xludf.DUMMYFUNCTION("""COMPUTED_VALUE"""),"SMP BUDI MULIA")</f>
        <v>SMP BUDI MULIA</v>
      </c>
    </row>
    <row r="25">
      <c r="A25" s="1">
        <v>23.0</v>
      </c>
      <c r="B25" s="56">
        <f>IFERROR(__xludf.DUMMYFUNCTION("""COMPUTED_VALUE"""),2.011200193E9)</f>
        <v>2011200193</v>
      </c>
      <c r="C25" s="57" t="str">
        <f>IFERROR(__xludf.DUMMYFUNCTION("""COMPUTED_VALUE"""),"Aurel Prischillia Bong")</f>
        <v>Aurel Prischillia Bong</v>
      </c>
      <c r="D25" s="57" t="str">
        <f>IFERROR(__xludf.DUMMYFUNCTION("""COMPUTED_VALUE"""),"BATCH 3")</f>
        <v>BATCH 3</v>
      </c>
      <c r="H25" s="2" t="str">
        <f>IFERROR(__xludf.DUMMYFUNCTION("""COMPUTED_VALUE"""),"SMP BUDI MULIA")</f>
        <v>SMP BUDI MULIA</v>
      </c>
    </row>
    <row r="26">
      <c r="A26" s="1">
        <v>24.0</v>
      </c>
      <c r="B26" s="56">
        <f>IFERROR(__xludf.DUMMYFUNCTION("""COMPUTED_VALUE"""),2.0235000448E10)</f>
        <v>20235000448</v>
      </c>
      <c r="C26" s="57" t="str">
        <f>IFERROR(__xludf.DUMMYFUNCTION("""COMPUTED_VALUE"""),"Angelman Hulu")</f>
        <v>Angelman Hulu</v>
      </c>
      <c r="D26" s="57" t="str">
        <f>IFERROR(__xludf.DUMMYFUNCTION("""COMPUTED_VALUE"""),"BATCH 3")</f>
        <v>BATCH 3</v>
      </c>
      <c r="H26" s="2" t="str">
        <f>IFERROR(__xludf.DUMMYFUNCTION("""COMPUTED_VALUE"""),"SMP MELANIA 2")</f>
        <v>SMP MELANIA 2</v>
      </c>
    </row>
    <row r="27">
      <c r="A27" s="1">
        <v>25.0</v>
      </c>
      <c r="B27" s="56">
        <f>IFERROR(__xludf.DUMMYFUNCTION("""COMPUTED_VALUE"""),2.0235000215E10)</f>
        <v>20235000215</v>
      </c>
      <c r="C27" s="57" t="str">
        <f>IFERROR(__xludf.DUMMYFUNCTION("""COMPUTED_VALUE"""),"Anthony Justin")</f>
        <v>Anthony Justin</v>
      </c>
      <c r="D27" s="57" t="str">
        <f>IFERROR(__xludf.DUMMYFUNCTION("""COMPUTED_VALUE"""),"BATCH 3")</f>
        <v>BATCH 3</v>
      </c>
      <c r="H27" s="2" t="str">
        <f>IFERROR(__xludf.DUMMYFUNCTION("""COMPUTED_VALUE"""),"SMP PASKALIS 3")</f>
        <v>SMP PASKALIS 3</v>
      </c>
    </row>
    <row r="28">
      <c r="A28" s="1">
        <v>26.0</v>
      </c>
      <c r="B28" s="56">
        <f>IFERROR(__xludf.DUMMYFUNCTION("""COMPUTED_VALUE"""),2.0236000015E10)</f>
        <v>20236000015</v>
      </c>
      <c r="C28" s="57" t="str">
        <f>IFERROR(__xludf.DUMMYFUNCTION("""COMPUTED_VALUE"""),"Fiona Erinne Paulina")</f>
        <v>Fiona Erinne Paulina</v>
      </c>
      <c r="D28" s="57" t="str">
        <f>IFERROR(__xludf.DUMMYFUNCTION("""COMPUTED_VALUE"""),"BATCH 3")</f>
        <v>BATCH 3</v>
      </c>
      <c r="H28" s="2" t="str">
        <f>IFERROR(__xludf.DUMMYFUNCTION("""COMPUTED_VALUE"""),"SMP PASKALIS 3")</f>
        <v>SMP PASKALIS 3</v>
      </c>
    </row>
    <row r="29">
      <c r="A29" s="1">
        <v>27.0</v>
      </c>
      <c r="B29" s="56">
        <f>IFERROR(__xludf.DUMMYFUNCTION("""COMPUTED_VALUE"""),2.0235000568E10)</f>
        <v>20235000568</v>
      </c>
      <c r="C29" s="57" t="str">
        <f>IFERROR(__xludf.DUMMYFUNCTION("""COMPUTED_VALUE"""),"Mathius Hadameon Othello Sitompul")</f>
        <v>Mathius Hadameon Othello Sitompul</v>
      </c>
      <c r="D29" s="57" t="str">
        <f>IFERROR(__xludf.DUMMYFUNCTION("""COMPUTED_VALUE"""),"BATCH 3")</f>
        <v>BATCH 3</v>
      </c>
      <c r="H29" s="2" t="str">
        <f>IFERROR(__xludf.DUMMYFUNCTION("""COMPUTED_VALUE"""),"SMP PASKALIS 3")</f>
        <v>SMP PASKALIS 3</v>
      </c>
    </row>
    <row r="30">
      <c r="A30" s="1">
        <v>28.0</v>
      </c>
      <c r="B30" s="56">
        <f>IFERROR(__xludf.DUMMYFUNCTION("""COMPUTED_VALUE"""),2.0235000511E10)</f>
        <v>20235000511</v>
      </c>
      <c r="C30" s="57" t="str">
        <f>IFERROR(__xludf.DUMMYFUNCTION("""COMPUTED_VALUE"""),"Jhericko Oberlin Steven Nainggolan")</f>
        <v>Jhericko Oberlin Steven Nainggolan</v>
      </c>
      <c r="D30" s="57" t="str">
        <f>IFERROR(__xludf.DUMMYFUNCTION("""COMPUTED_VALUE"""),"BATCH 3")</f>
        <v>BATCH 3</v>
      </c>
      <c r="H30" s="2" t="str">
        <f>IFERROR(__xludf.DUMMYFUNCTION("""COMPUTED_VALUE"""),"SMP PASKALIS 3")</f>
        <v>SMP PASKALIS 3</v>
      </c>
    </row>
    <row r="31">
      <c r="A31" s="1">
        <v>29.0</v>
      </c>
      <c r="B31" s="56">
        <f>IFERROR(__xludf.DUMMYFUNCTION("""COMPUTED_VALUE"""),2.0245000161E10)</f>
        <v>20245000161</v>
      </c>
      <c r="C31" s="57" t="str">
        <f>IFERROR(__xludf.DUMMYFUNCTION("""COMPUTED_VALUE"""),"Raivent Rafael")</f>
        <v>Raivent Rafael</v>
      </c>
      <c r="D31" s="57" t="str">
        <f>IFERROR(__xludf.DUMMYFUNCTION("""COMPUTED_VALUE"""),"BATCH 3")</f>
        <v>BATCH 3</v>
      </c>
      <c r="H31" s="2" t="str">
        <f>IFERROR(__xludf.DUMMYFUNCTION("""COMPUTED_VALUE"""),"SMP Strada Mardi Utama 1")</f>
        <v>SMP Strada Mardi Utama 1</v>
      </c>
    </row>
    <row r="32">
      <c r="A32" s="1">
        <v>30.0</v>
      </c>
      <c r="B32" s="56">
        <f>IFERROR(__xludf.DUMMYFUNCTION("""COMPUTED_VALUE"""),2.0235000069E10)</f>
        <v>20235000069</v>
      </c>
      <c r="C32" s="57" t="str">
        <f>IFERROR(__xludf.DUMMYFUNCTION("""COMPUTED_VALUE"""),"Januar Varen Wijaya")</f>
        <v>Januar Varen Wijaya</v>
      </c>
      <c r="D32" s="57" t="str">
        <f>IFERROR(__xludf.DUMMYFUNCTION("""COMPUTED_VALUE"""),"BATCH 3")</f>
        <v>BATCH 3</v>
      </c>
      <c r="H32" s="2" t="str">
        <f>IFERROR(__xludf.DUMMYFUNCTION("""COMPUTED_VALUE"""),"SMP Strada Mardi Utama 1")</f>
        <v>SMP Strada Mardi Utama 1</v>
      </c>
    </row>
    <row r="33">
      <c r="A33" s="1">
        <v>31.0</v>
      </c>
      <c r="B33" s="56">
        <f>IFERROR(__xludf.DUMMYFUNCTION("""COMPUTED_VALUE"""),2.0235000333E10)</f>
        <v>20235000333</v>
      </c>
      <c r="C33" s="57" t="str">
        <f>IFERROR(__xludf.DUMMYFUNCTION("""COMPUTED_VALUE"""),"Hendy Yanto")</f>
        <v>Hendy Yanto</v>
      </c>
      <c r="D33" s="57" t="str">
        <f>IFERROR(__xludf.DUMMYFUNCTION("""COMPUTED_VALUE"""),"BATCH 3")</f>
        <v>BATCH 3</v>
      </c>
      <c r="H33" s="2" t="str">
        <f>IFERROR(__xludf.DUMMYFUNCTION("""COMPUTED_VALUE"""),"SMP Strada Mardi Utama 1")</f>
        <v>SMP Strada Mardi Utama 1</v>
      </c>
    </row>
    <row r="34">
      <c r="A34" s="1">
        <v>32.0</v>
      </c>
      <c r="B34" s="56">
        <f>IFERROR(__xludf.DUMMYFUNCTION("""COMPUTED_VALUE"""),2.023500052E10)</f>
        <v>20235000520</v>
      </c>
      <c r="C34" s="57" t="str">
        <f>IFERROR(__xludf.DUMMYFUNCTION("""COMPUTED_VALUE"""),"Gabriel Lucas Gunawan")</f>
        <v>Gabriel Lucas Gunawan</v>
      </c>
      <c r="D34" s="57" t="str">
        <f>IFERROR(__xludf.DUMMYFUNCTION("""COMPUTED_VALUE"""),"BATCH 3")</f>
        <v>BATCH 3</v>
      </c>
      <c r="H34" s="2" t="str">
        <f>IFERROR(__xludf.DUMMYFUNCTION("""COMPUTED_VALUE"""),"SMP Strada Mardi Utama 1")</f>
        <v>SMP Strada Mardi Utama 1</v>
      </c>
    </row>
    <row r="35">
      <c r="A35" s="1">
        <v>33.0</v>
      </c>
      <c r="B35" s="56">
        <f>IFERROR(__xludf.DUMMYFUNCTION("""COMPUTED_VALUE"""),2.011200192E9)</f>
        <v>2011200192</v>
      </c>
      <c r="C35" s="57" t="str">
        <f>IFERROR(__xludf.DUMMYFUNCTION("""COMPUTED_VALUE"""),"Gracia Natalie")</f>
        <v>Gracia Natalie</v>
      </c>
      <c r="D35" s="57" t="str">
        <f>IFERROR(__xludf.DUMMYFUNCTION("""COMPUTED_VALUE"""),"BATCH 3")</f>
        <v>BATCH 3</v>
      </c>
      <c r="H35" s="2" t="str">
        <f>IFERROR(__xludf.DUMMYFUNCTION("""COMPUTED_VALUE"""),"SMP Strada Mardi Utama 1")</f>
        <v>SMP Strada Mardi Utama 1</v>
      </c>
    </row>
    <row r="36">
      <c r="A36" s="1">
        <v>34.0</v>
      </c>
      <c r="B36" s="56">
        <f>IFERROR(__xludf.DUMMYFUNCTION("""COMPUTED_VALUE"""),2.013200077E9)</f>
        <v>2013200077</v>
      </c>
      <c r="C36" s="57" t="str">
        <f>IFERROR(__xludf.DUMMYFUNCTION("""COMPUTED_VALUE"""),"Michelle Sanjaya")</f>
        <v>Michelle Sanjaya</v>
      </c>
      <c r="D36" s="57" t="str">
        <f>IFERROR(__xludf.DUMMYFUNCTION("""COMPUTED_VALUE"""),"BATCH 4")</f>
        <v>BATCH 4</v>
      </c>
      <c r="H36" s="2" t="str">
        <f>IFERROR(__xludf.DUMMYFUNCTION("""COMPUTED_VALUE"""),"SMP Strada Mardi Utama 1")</f>
        <v>SMP Strada Mardi Utama 1</v>
      </c>
    </row>
    <row r="37">
      <c r="A37" s="1">
        <v>35.0</v>
      </c>
      <c r="B37" s="56">
        <f>IFERROR(__xludf.DUMMYFUNCTION("""COMPUTED_VALUE"""),2.0225000447E10)</f>
        <v>20225000447</v>
      </c>
      <c r="C37" s="57" t="str">
        <f>IFERROR(__xludf.DUMMYFUNCTION("""COMPUTED_VALUE"""),"Kevin Elnathan Purba")</f>
        <v>Kevin Elnathan Purba</v>
      </c>
      <c r="D37" s="57" t="str">
        <f>IFERROR(__xludf.DUMMYFUNCTION("""COMPUTED_VALUE"""),"BATCH 4")</f>
        <v>BATCH 4</v>
      </c>
      <c r="H37" s="2" t="str">
        <f>IFERROR(__xludf.DUMMYFUNCTION("""COMPUTED_VALUE"""),"SMP Strada Mardi Utama 1")</f>
        <v>SMP Strada Mardi Utama 1</v>
      </c>
    </row>
    <row r="38">
      <c r="A38" s="1">
        <v>36.0</v>
      </c>
      <c r="B38" s="56">
        <f>IFERROR(__xludf.DUMMYFUNCTION("""COMPUTED_VALUE"""),2.01210013E9)</f>
        <v>2012100130</v>
      </c>
      <c r="C38" s="57" t="str">
        <f>IFERROR(__xludf.DUMMYFUNCTION("""COMPUTED_VALUE"""),"Sean Evano Rusli")</f>
        <v>Sean Evano Rusli</v>
      </c>
      <c r="D38" s="57" t="str">
        <f>IFERROR(__xludf.DUMMYFUNCTION("""COMPUTED_VALUE"""),"BATCH 4")</f>
        <v>BATCH 4</v>
      </c>
      <c r="H38" s="2" t="str">
        <f>IFERROR(__xludf.DUMMYFUNCTION("""COMPUTED_VALUE"""),"SMP Strada Mardi Utama 1")</f>
        <v>SMP Strada Mardi Utama 1</v>
      </c>
    </row>
    <row r="39">
      <c r="A39" s="1">
        <v>37.0</v>
      </c>
      <c r="B39" s="56">
        <f>IFERROR(__xludf.DUMMYFUNCTION("""COMPUTED_VALUE"""),2.011100228E9)</f>
        <v>2011100228</v>
      </c>
      <c r="C39" s="57" t="str">
        <f>IFERROR(__xludf.DUMMYFUNCTION("""COMPUTED_VALUE"""),"Bryan Christiansen")</f>
        <v>Bryan Christiansen</v>
      </c>
      <c r="D39" s="57" t="str">
        <f>IFERROR(__xludf.DUMMYFUNCTION("""COMPUTED_VALUE"""),"BATCH 4")</f>
        <v>BATCH 4</v>
      </c>
      <c r="H39" s="2" t="str">
        <f>IFERROR(__xludf.DUMMYFUNCTION("""COMPUTED_VALUE"""),"SMP Strada Mardi Utama 1")</f>
        <v>SMP Strada Mardi Utama 1</v>
      </c>
    </row>
    <row r="40">
      <c r="A40" s="1">
        <v>38.0</v>
      </c>
      <c r="B40" s="56">
        <f>IFERROR(__xludf.DUMMYFUNCTION("""COMPUTED_VALUE"""),2.024700023E10)</f>
        <v>20247000230</v>
      </c>
      <c r="C40" s="57" t="str">
        <f>IFERROR(__xludf.DUMMYFUNCTION("""COMPUTED_VALUE"""),"Noel Christian Yohanes")</f>
        <v>Noel Christian Yohanes</v>
      </c>
      <c r="D40" s="57" t="str">
        <f>IFERROR(__xludf.DUMMYFUNCTION("""COMPUTED_VALUE"""),"BATCH 4")</f>
        <v>BATCH 4</v>
      </c>
      <c r="H40" s="2" t="str">
        <f>IFERROR(__xludf.DUMMYFUNCTION("""COMPUTED_VALUE"""),"SMP Strada Mardi Utama 1")</f>
        <v>SMP Strada Mardi Utama 1</v>
      </c>
    </row>
    <row r="41">
      <c r="A41" s="1">
        <v>39.0</v>
      </c>
      <c r="B41" s="56">
        <f>IFERROR(__xludf.DUMMYFUNCTION("""COMPUTED_VALUE"""),2.012100161E9)</f>
        <v>2012100161</v>
      </c>
      <c r="C41" s="57" t="str">
        <f>IFERROR(__xludf.DUMMYFUNCTION("""COMPUTED_VALUE"""),"Fabio Mikael Chandra")</f>
        <v>Fabio Mikael Chandra</v>
      </c>
      <c r="D41" s="57" t="str">
        <f>IFERROR(__xludf.DUMMYFUNCTION("""COMPUTED_VALUE"""),"BATCH 4")</f>
        <v>BATCH 4</v>
      </c>
      <c r="H41" s="2" t="str">
        <f>IFERROR(__xludf.DUMMYFUNCTION("""COMPUTED_VALUE"""),"SMP Strada Mardi Utama 1")</f>
        <v>SMP Strada Mardi Utama 1</v>
      </c>
    </row>
    <row r="42">
      <c r="A42" s="1">
        <v>40.0</v>
      </c>
      <c r="B42" s="56">
        <f>IFERROR(__xludf.DUMMYFUNCTION("""COMPUTED_VALUE"""),2.0247000328E10)</f>
        <v>20247000328</v>
      </c>
      <c r="C42" s="57" t="str">
        <f>IFERROR(__xludf.DUMMYFUNCTION("""COMPUTED_VALUE"""),"Waldo Alfonsus Hasugian")</f>
        <v>Waldo Alfonsus Hasugian</v>
      </c>
      <c r="D42" s="57" t="str">
        <f>IFERROR(__xludf.DUMMYFUNCTION("""COMPUTED_VALUE"""),"BATCH 4")</f>
        <v>BATCH 4</v>
      </c>
      <c r="H42" s="2" t="str">
        <f>IFERROR(__xludf.DUMMYFUNCTION("""COMPUTED_VALUE"""),"SMP Strada Mardi Utama 1")</f>
        <v>SMP Strada Mardi Utama 1</v>
      </c>
    </row>
    <row r="43">
      <c r="A43" s="1">
        <v>41.0</v>
      </c>
      <c r="B43" s="56">
        <f>IFERROR(__xludf.DUMMYFUNCTION("""COMPUTED_VALUE"""),2.0248000263E10)</f>
        <v>20248000263</v>
      </c>
      <c r="C43" s="57" t="str">
        <f>IFERROR(__xludf.DUMMYFUNCTION("""COMPUTED_VALUE"""),"Pauline Emmanuel Soewondo")</f>
        <v>Pauline Emmanuel Soewondo</v>
      </c>
      <c r="D43" s="57" t="str">
        <f>IFERROR(__xludf.DUMMYFUNCTION("""COMPUTED_VALUE"""),"BATCH 4")</f>
        <v>BATCH 4</v>
      </c>
      <c r="H43" s="2" t="str">
        <f>IFERROR(__xludf.DUMMYFUNCTION("""COMPUTED_VALUE"""),"SMP Strada Mardi Utama 1")</f>
        <v>SMP Strada Mardi Utama 1</v>
      </c>
    </row>
    <row r="44">
      <c r="A44" s="1">
        <v>42.0</v>
      </c>
      <c r="B44" s="56">
        <f>IFERROR(__xludf.DUMMYFUNCTION("""COMPUTED_VALUE"""),2.012100148E9)</f>
        <v>2012100148</v>
      </c>
      <c r="C44" s="57" t="str">
        <f>IFERROR(__xludf.DUMMYFUNCTION("""COMPUTED_VALUE"""),"Aaron Benedict Burton")</f>
        <v>Aaron Benedict Burton</v>
      </c>
      <c r="D44" s="57" t="str">
        <f>IFERROR(__xludf.DUMMYFUNCTION("""COMPUTED_VALUE"""),"BATCH 4")</f>
        <v>BATCH 4</v>
      </c>
      <c r="H44" s="2" t="str">
        <f>IFERROR(__xludf.DUMMYFUNCTION("""COMPUTED_VALUE"""),"SMP PASKALIS 3")</f>
        <v>SMP PASKALIS 3</v>
      </c>
    </row>
    <row r="45">
      <c r="A45" s="1">
        <v>43.0</v>
      </c>
      <c r="B45" s="56">
        <f>IFERROR(__xludf.DUMMYFUNCTION("""COMPUTED_VALUE"""),2.024500016E10)</f>
        <v>20245000160</v>
      </c>
      <c r="C45" s="57" t="str">
        <f>IFERROR(__xludf.DUMMYFUNCTION("""COMPUTED_VALUE"""),"NICHOLAS EDWARD DAMANIK")</f>
        <v>NICHOLAS EDWARD DAMANIK</v>
      </c>
      <c r="D45" s="57" t="str">
        <f>IFERROR(__xludf.DUMMYFUNCTION("""COMPUTED_VALUE"""),"BATCH 5")</f>
        <v>BATCH 5</v>
      </c>
      <c r="H45" s="2" t="str">
        <f>IFERROR(__xludf.DUMMYFUNCTION("""COMPUTED_VALUE"""),"SMP Strada Mardi Utama 1")</f>
        <v>SMP Strada Mardi Utama 1</v>
      </c>
    </row>
    <row r="46">
      <c r="A46" s="1">
        <v>44.0</v>
      </c>
      <c r="B46" s="56">
        <f>IFERROR(__xludf.DUMMYFUNCTION("""COMPUTED_VALUE"""),2.0258000022E10)</f>
        <v>20258000022</v>
      </c>
      <c r="C46" s="57" t="str">
        <f>IFERROR(__xludf.DUMMYFUNCTION("""COMPUTED_VALUE"""),"MARCELLA AURELIA PUTRI")</f>
        <v>MARCELLA AURELIA PUTRI</v>
      </c>
      <c r="D46" s="57" t="str">
        <f>IFERROR(__xludf.DUMMYFUNCTION("""COMPUTED_VALUE"""),"BATCH 5")</f>
        <v>BATCH 5</v>
      </c>
      <c r="H46" s="2" t="str">
        <f>IFERROR(__xludf.DUMMYFUNCTION("""COMPUTED_VALUE"""),"SMP PASKALIS 3")</f>
        <v>SMP PASKALIS 3</v>
      </c>
    </row>
    <row r="47">
      <c r="A47" s="1">
        <v>45.0</v>
      </c>
      <c r="B47" s="56">
        <f>IFERROR(__xludf.DUMMYFUNCTION("""COMPUTED_VALUE"""),2.0257000023E10)</f>
        <v>20257000023</v>
      </c>
      <c r="C47" s="57" t="str">
        <f>IFERROR(__xludf.DUMMYFUNCTION("""COMPUTED_VALUE"""),"FERNANDO CHIN")</f>
        <v>FERNANDO CHIN</v>
      </c>
      <c r="D47" s="57" t="str">
        <f>IFERROR(__xludf.DUMMYFUNCTION("""COMPUTED_VALUE"""),"BATCH 5")</f>
        <v>BATCH 5</v>
      </c>
      <c r="H47" s="2" t="str">
        <f>IFERROR(__xludf.DUMMYFUNCTION("""COMPUTED_VALUE"""),"SMP PASKALIS 3")</f>
        <v>SMP PASKALIS 3</v>
      </c>
    </row>
    <row r="48">
      <c r="A48" s="1">
        <v>46.0</v>
      </c>
      <c r="B48" s="56">
        <f>IFERROR(__xludf.DUMMYFUNCTION("""COMPUTED_VALUE"""),2.0247000206E10)</f>
        <v>20247000206</v>
      </c>
      <c r="C48" s="57" t="str">
        <f>IFERROR(__xludf.DUMMYFUNCTION("""COMPUTED_VALUE"""),"GANES RHOSAN")</f>
        <v>GANES RHOSAN</v>
      </c>
      <c r="D48" s="57" t="str">
        <f>IFERROR(__xludf.DUMMYFUNCTION("""COMPUTED_VALUE"""),"BATCH 5")</f>
        <v>BATCH 5</v>
      </c>
      <c r="H48" s="2" t="str">
        <f>IFERROR(__xludf.DUMMYFUNCTION("""COMPUTED_VALUE"""),"SMP PASKALIS 3")</f>
        <v>SMP PASKALIS 3</v>
      </c>
    </row>
    <row r="49">
      <c r="A49" s="1">
        <v>47.0</v>
      </c>
      <c r="B49" s="56">
        <f>IFERROR(__xludf.DUMMYFUNCTION("""COMPUTED_VALUE"""),2.0255000007E10)</f>
        <v>20255000007</v>
      </c>
      <c r="C49" s="57" t="str">
        <f>IFERROR(__xludf.DUMMYFUNCTION("""COMPUTED_VALUE"""),"FLORENTCIUS RAPHAEL INDRA")</f>
        <v>FLORENTCIUS RAPHAEL INDRA</v>
      </c>
      <c r="D49" s="57" t="str">
        <f>IFERROR(__xludf.DUMMYFUNCTION("""COMPUTED_VALUE"""),"BATCH 5")</f>
        <v>BATCH 5</v>
      </c>
      <c r="H49" s="2" t="str">
        <f>IFERROR(__xludf.DUMMYFUNCTION("""COMPUTED_VALUE"""),"SMP PASKALIS 3")</f>
        <v>SMP PASKALIS 3</v>
      </c>
    </row>
    <row r="50">
      <c r="A50" s="1">
        <v>48.0</v>
      </c>
      <c r="B50" s="56">
        <f>IFERROR(__xludf.DUMMYFUNCTION("""COMPUTED_VALUE"""),2.0257000006E10)</f>
        <v>20257000006</v>
      </c>
      <c r="C50" s="57" t="str">
        <f>IFERROR(__xludf.DUMMYFUNCTION("""COMPUTED_VALUE"""),"SHALOMIKA NOEL")</f>
        <v>SHALOMIKA NOEL</v>
      </c>
      <c r="D50" s="57" t="str">
        <f>IFERROR(__xludf.DUMMYFUNCTION("""COMPUTED_VALUE"""),"BATCH 5")</f>
        <v>BATCH 5</v>
      </c>
      <c r="H50" s="2" t="str">
        <f>IFERROR(__xludf.DUMMYFUNCTION("""COMPUTED_VALUE"""),"SMP PASKALIS 3")</f>
        <v>SMP PASKALIS 3</v>
      </c>
    </row>
    <row r="51">
      <c r="A51" s="1">
        <v>49.0</v>
      </c>
      <c r="B51" s="56">
        <f>IFERROR(__xludf.DUMMYFUNCTION("""COMPUTED_VALUE"""),2.011200206E9)</f>
        <v>2011200206</v>
      </c>
      <c r="C51" s="57" t="str">
        <f>IFERROR(__xludf.DUMMYFUNCTION("""COMPUTED_VALUE"""),"RATU NADIA PUTRI SIBARANI")</f>
        <v>RATU NADIA PUTRI SIBARANI</v>
      </c>
      <c r="D51" s="57" t="str">
        <f>IFERROR(__xludf.DUMMYFUNCTION("""COMPUTED_VALUE"""),"BATCH 5")</f>
        <v>BATCH 5</v>
      </c>
      <c r="H51" s="2" t="str">
        <f>IFERROR(__xludf.DUMMYFUNCTION("""COMPUTED_VALUE"""),"SMP PASKALIS 3")</f>
        <v>SMP PASKALIS 3</v>
      </c>
    </row>
    <row r="52">
      <c r="A52" s="1">
        <v>50.0</v>
      </c>
      <c r="B52" s="56">
        <f>IFERROR(__xludf.DUMMYFUNCTION("""COMPUTED_VALUE"""),2.01120014E9)</f>
        <v>2011200140</v>
      </c>
      <c r="C52" s="57" t="str">
        <f>IFERROR(__xludf.DUMMYFUNCTION("""COMPUTED_VALUE"""),"MARIA NIRMALA ")</f>
        <v>MARIA NIRMALA </v>
      </c>
      <c r="D52" s="57" t="str">
        <f>IFERROR(__xludf.DUMMYFUNCTION("""COMPUTED_VALUE"""),"BATCH 5")</f>
        <v>BATCH 5</v>
      </c>
      <c r="H52" s="2" t="str">
        <f>IFERROR(__xludf.DUMMYFUNCTION("""COMPUTED_VALUE"""),"SMP PASKALIS 3")</f>
        <v>SMP PASKALIS 3</v>
      </c>
    </row>
    <row r="53">
      <c r="A53" s="1">
        <v>51.0</v>
      </c>
      <c r="B53" s="56">
        <f>IFERROR(__xludf.DUMMYFUNCTION("""COMPUTED_VALUE"""),2.011200031E9)</f>
        <v>2011200031</v>
      </c>
      <c r="C53" s="57" t="str">
        <f>IFERROR(__xludf.DUMMYFUNCTION("""COMPUTED_VALUE"""),"GRACE ADELINE")</f>
        <v>GRACE ADELINE</v>
      </c>
      <c r="D53" s="57" t="str">
        <f>IFERROR(__xludf.DUMMYFUNCTION("""COMPUTED_VALUE"""),"BATCH 5")</f>
        <v>BATCH 5</v>
      </c>
      <c r="H53" s="2" t="str">
        <f>IFERROR(__xludf.DUMMYFUNCTION("""COMPUTED_VALUE"""),"SMP Strada Mardi Utama 1")</f>
        <v>SMP Strada Mardi Utama 1</v>
      </c>
    </row>
    <row r="54">
      <c r="A54" s="1">
        <v>52.0</v>
      </c>
      <c r="B54" s="56">
        <f>IFERROR(__xludf.DUMMYFUNCTION("""COMPUTED_VALUE"""),2.0255000023E10)</f>
        <v>20255000023</v>
      </c>
      <c r="C54" s="57" t="str">
        <f>IFERROR(__xludf.DUMMYFUNCTION("""COMPUTED_VALUE"""),"ROSARIO DEMSIE WALELENG")</f>
        <v>ROSARIO DEMSIE WALELENG</v>
      </c>
      <c r="D54" s="57" t="str">
        <f>IFERROR(__xludf.DUMMYFUNCTION("""COMPUTED_VALUE"""),"BATCH 5")</f>
        <v>BATCH 5</v>
      </c>
      <c r="H54" s="2" t="str">
        <f>IFERROR(__xludf.DUMMYFUNCTION("""COMPUTED_VALUE"""),"SMP Strada Mardi Utama 1")</f>
        <v>SMP Strada Mardi Utama 1</v>
      </c>
    </row>
    <row r="55">
      <c r="A55" s="1">
        <v>53.0</v>
      </c>
      <c r="B55" s="56">
        <f>IFERROR(__xludf.DUMMYFUNCTION("""COMPUTED_VALUE"""),2.0258000116E10)</f>
        <v>20258000116</v>
      </c>
      <c r="C55" s="57" t="str">
        <f>IFERROR(__xludf.DUMMYFUNCTION("""COMPUTED_VALUE"""),"SUGARILLY JUNALIA FERNIKA JACOB")</f>
        <v>SUGARILLY JUNALIA FERNIKA JACOB</v>
      </c>
      <c r="D55" s="57" t="str">
        <f>IFERROR(__xludf.DUMMYFUNCTION("""COMPUTED_VALUE"""),"BATCH 6")</f>
        <v>BATCH 6</v>
      </c>
      <c r="H55" s="2" t="str">
        <f>IFERROR(__xludf.DUMMYFUNCTION("""COMPUTED_VALUE"""),"SMP Strada Mardi Utama 1")</f>
        <v>SMP Strada Mardi Utama 1</v>
      </c>
    </row>
    <row r="56">
      <c r="A56" s="1">
        <v>54.0</v>
      </c>
      <c r="B56" s="56">
        <f>IFERROR(__xludf.DUMMYFUNCTION("""COMPUTED_VALUE"""),2.0257000099E10)</f>
        <v>20257000099</v>
      </c>
      <c r="C56" s="57" t="str">
        <f>IFERROR(__xludf.DUMMYFUNCTION("""COMPUTED_VALUE"""),"BRAMA HAGA WILWATIKTA")</f>
        <v>BRAMA HAGA WILWATIKTA</v>
      </c>
      <c r="D56" s="57" t="str">
        <f>IFERROR(__xludf.DUMMYFUNCTION("""COMPUTED_VALUE"""),"BATCH 6")</f>
        <v>BATCH 6</v>
      </c>
      <c r="H56" s="2" t="str">
        <f>IFERROR(__xludf.DUMMYFUNCTION("""COMPUTED_VALUE"""),"SMP Strada Mardi Utama 1")</f>
        <v>SMP Strada Mardi Utama 1</v>
      </c>
    </row>
    <row r="57">
      <c r="A57" s="1">
        <v>55.0</v>
      </c>
      <c r="B57" s="56">
        <f>IFERROR(__xludf.DUMMYFUNCTION("""COMPUTED_VALUE"""),2.0248000175E10)</f>
        <v>20248000175</v>
      </c>
      <c r="C57" s="57" t="str">
        <f>IFERROR(__xludf.DUMMYFUNCTION("""COMPUTED_VALUE"""),"THERESIA RACHEL")</f>
        <v>THERESIA RACHEL</v>
      </c>
      <c r="D57" s="57" t="str">
        <f>IFERROR(__xludf.DUMMYFUNCTION("""COMPUTED_VALUE"""),"BATCH 6")</f>
        <v>BATCH 6</v>
      </c>
      <c r="H57" s="2" t="str">
        <f>IFERROR(__xludf.DUMMYFUNCTION("""COMPUTED_VALUE"""),"SMP Strada Mardi Utama 1")</f>
        <v>SMP Strada Mardi Utama 1</v>
      </c>
    </row>
    <row r="58">
      <c r="A58" s="1">
        <v>56.0</v>
      </c>
      <c r="B58" s="56">
        <f>IFERROR(__xludf.DUMMYFUNCTION("""COMPUTED_VALUE"""),2.0257000098E10)</f>
        <v>20257000098</v>
      </c>
      <c r="C58" s="57" t="str">
        <f>IFERROR(__xludf.DUMMYFUNCTION("""COMPUTED_VALUE"""),"JONATHAN GANDA JAYA BARASA")</f>
        <v>JONATHAN GANDA JAYA BARASA</v>
      </c>
      <c r="D58" s="57" t="str">
        <f>IFERROR(__xludf.DUMMYFUNCTION("""COMPUTED_VALUE"""),"BATCH 6")</f>
        <v>BATCH 6</v>
      </c>
      <c r="H58" s="2" t="str">
        <f>IFERROR(__xludf.DUMMYFUNCTION("""COMPUTED_VALUE"""),"SMP Strada Mardi Utama 1")</f>
        <v>SMP Strada Mardi Utama 1</v>
      </c>
    </row>
    <row r="59">
      <c r="A59" s="1">
        <v>57.0</v>
      </c>
      <c r="B59" s="56">
        <f>IFERROR(__xludf.DUMMYFUNCTION("""COMPUTED_VALUE"""),2.0257000105E10)</f>
        <v>20257000105</v>
      </c>
      <c r="C59" s="57" t="str">
        <f>IFERROR(__xludf.DUMMYFUNCTION("""COMPUTED_VALUE"""),"ANDREW FORBES HARTOYO")</f>
        <v>ANDREW FORBES HARTOYO</v>
      </c>
      <c r="D59" s="57" t="str">
        <f>IFERROR(__xludf.DUMMYFUNCTION("""COMPUTED_VALUE"""),"BATCH 6")</f>
        <v>BATCH 6</v>
      </c>
      <c r="H59" s="75" t="str">
        <f>IFERROR(__xludf.DUMMYFUNCTION("""COMPUTED_VALUE"""),"SMP VAN LITH")</f>
        <v>SMP VAN LITH</v>
      </c>
    </row>
    <row r="60">
      <c r="A60" s="1">
        <v>58.0</v>
      </c>
      <c r="B60" s="56">
        <f>IFERROR(__xludf.DUMMYFUNCTION("""COMPUTED_VALUE"""),2.012200171E9)</f>
        <v>2012200171</v>
      </c>
      <c r="C60" s="57" t="str">
        <f>IFERROR(__xludf.DUMMYFUNCTION("""COMPUTED_VALUE"""),"VANYA AURORA")</f>
        <v>VANYA AURORA</v>
      </c>
      <c r="D60" s="57" t="str">
        <f>IFERROR(__xludf.DUMMYFUNCTION("""COMPUTED_VALUE"""),"BATCH 6")</f>
        <v>BATCH 6</v>
      </c>
      <c r="H60" s="75" t="str">
        <f>IFERROR(__xludf.DUMMYFUNCTION("""COMPUTED_VALUE"""),"SMP VAN LITH")</f>
        <v>SMP VAN LITH</v>
      </c>
    </row>
    <row r="61">
      <c r="A61" s="1">
        <v>59.0</v>
      </c>
      <c r="B61" s="56">
        <f>IFERROR(__xludf.DUMMYFUNCTION("""COMPUTED_VALUE"""),2.0257000045E10)</f>
        <v>20257000045</v>
      </c>
      <c r="C61" s="57" t="str">
        <f>IFERROR(__xludf.DUMMYFUNCTION("""COMPUTED_VALUE"""),"JEREMIAH CRISTOPHER HUTAGULUNG")</f>
        <v>JEREMIAH CRISTOPHER HUTAGULUNG</v>
      </c>
      <c r="D61" s="57" t="str">
        <f>IFERROR(__xludf.DUMMYFUNCTION("""COMPUTED_VALUE"""),"BATCH 6")</f>
        <v>BATCH 6</v>
      </c>
      <c r="H61" s="2" t="str">
        <f>IFERROR(__xludf.DUMMYFUNCTION("""COMPUTED_VALUE"""),"SMP MELANIA 2")</f>
        <v>SMP MELANIA 2</v>
      </c>
    </row>
    <row r="62">
      <c r="A62" s="1">
        <v>60.0</v>
      </c>
      <c r="B62" s="56">
        <f>IFERROR(__xludf.DUMMYFUNCTION("""COMPUTED_VALUE"""),2.025800012E10)</f>
        <v>20258000120</v>
      </c>
      <c r="C62" s="57" t="str">
        <f>IFERROR(__xludf.DUMMYFUNCTION("""COMPUTED_VALUE"""),"MARISA PUTRI")</f>
        <v>MARISA PUTRI</v>
      </c>
      <c r="D62" s="57" t="str">
        <f>IFERROR(__xludf.DUMMYFUNCTION("""COMPUTED_VALUE"""),"BATCH 6")</f>
        <v>BATCH 6</v>
      </c>
      <c r="H62" s="2" t="str">
        <f>IFERROR(__xludf.DUMMYFUNCTION("""COMPUTED_VALUE"""),"SMP MELANIA 2")</f>
        <v>SMP MELANIA 2</v>
      </c>
    </row>
    <row r="63">
      <c r="A63" s="1">
        <v>61.0</v>
      </c>
      <c r="B63" s="56">
        <f>IFERROR(__xludf.DUMMYFUNCTION("""COMPUTED_VALUE"""),2.025700011E10)</f>
        <v>20257000110</v>
      </c>
      <c r="C63" s="57" t="str">
        <f>IFERROR(__xludf.DUMMYFUNCTION("""COMPUTED_VALUE"""),"BRYAN CHRISTIAN NATANAEL ")</f>
        <v>BRYAN CHRISTIAN NATANAEL </v>
      </c>
      <c r="D63" s="57" t="str">
        <f>IFERROR(__xludf.DUMMYFUNCTION("""COMPUTED_VALUE"""),"BATCH 6")</f>
        <v>BATCH 6</v>
      </c>
      <c r="H63" s="2" t="str">
        <f>IFERROR(__xludf.DUMMYFUNCTION("""COMPUTED_VALUE"""),"SMP MELANIA 2")</f>
        <v>SMP MELANIA 2</v>
      </c>
    </row>
    <row r="64">
      <c r="A64" s="1">
        <v>62.0</v>
      </c>
      <c r="B64" s="56">
        <f>IFERROR(__xludf.DUMMYFUNCTION("""COMPUTED_VALUE"""),2.0257000107E10)</f>
        <v>20257000107</v>
      </c>
      <c r="C64" s="57" t="str">
        <f>IFERROR(__xludf.DUMMYFUNCTION("""COMPUTED_VALUE"""),"WILDAN ARDIANSYAH PRATAMA")</f>
        <v>WILDAN ARDIANSYAH PRATAMA</v>
      </c>
      <c r="D64" s="57" t="str">
        <f>IFERROR(__xludf.DUMMYFUNCTION("""COMPUTED_VALUE"""),"BATCH 6")</f>
        <v>BATCH 6</v>
      </c>
      <c r="H64" s="2" t="str">
        <f>IFERROR(__xludf.DUMMYFUNCTION("""COMPUTED_VALUE"""),"SMP MELANIA 2")</f>
        <v>SMP MELANIA 2</v>
      </c>
    </row>
    <row r="65">
      <c r="A65" s="1">
        <v>63.0</v>
      </c>
      <c r="B65" s="56">
        <f>IFERROR(__xludf.DUMMYFUNCTION("""COMPUTED_VALUE"""),2.0257000112E10)</f>
        <v>20257000112</v>
      </c>
      <c r="C65" s="57" t="str">
        <f>IFERROR(__xludf.DUMMYFUNCTION("""COMPUTED_VALUE"""),"RODOFA SAMUEL SINAGA")</f>
        <v>RODOFA SAMUEL SINAGA</v>
      </c>
      <c r="D65" s="57" t="str">
        <f>IFERROR(__xludf.DUMMYFUNCTION("""COMPUTED_VALUE"""),"BATCH 6")</f>
        <v>BATCH 6</v>
      </c>
      <c r="H65" s="2" t="str">
        <f>IFERROR(__xludf.DUMMYFUNCTION("""COMPUTED_VALUE"""),"SMP MELANIA 2")</f>
        <v>SMP MELANIA 2</v>
      </c>
    </row>
    <row r="66">
      <c r="A66" s="1">
        <v>64.0</v>
      </c>
      <c r="B66" s="56">
        <f>IFERROR(__xludf.DUMMYFUNCTION("""COMPUTED_VALUE"""),2.0258000121E10)</f>
        <v>20258000121</v>
      </c>
      <c r="C66" s="57" t="str">
        <f>IFERROR(__xludf.DUMMYFUNCTION("""COMPUTED_VALUE"""),"SHALOM CLARISSA GIFTIFANY BULEGALANGI ")</f>
        <v>SHALOM CLARISSA GIFTIFANY BULEGALANGI </v>
      </c>
      <c r="D66" s="57" t="str">
        <f>IFERROR(__xludf.DUMMYFUNCTION("""COMPUTED_VALUE"""),"BATCH 6")</f>
        <v>BATCH 6</v>
      </c>
      <c r="H66" s="2" t="str">
        <f>IFERROR(__xludf.DUMMYFUNCTION("""COMPUTED_VALUE"""),"SMP MELANIA 2")</f>
        <v>SMP MELANIA 2</v>
      </c>
    </row>
    <row r="67">
      <c r="A67" s="1">
        <v>65.0</v>
      </c>
      <c r="B67" s="56">
        <f>IFERROR(__xludf.DUMMYFUNCTION("""COMPUTED_VALUE"""),2.012400052E9)</f>
        <v>2012400052</v>
      </c>
      <c r="C67" s="57" t="str">
        <f>IFERROR(__xludf.DUMMYFUNCTION("""COMPUTED_VALUE"""),"WILLIAM EINAR TIVADAR TAMPUBOLON ")</f>
        <v>WILLIAM EINAR TIVADAR TAMPUBOLON </v>
      </c>
      <c r="D67" s="57" t="str">
        <f>IFERROR(__xludf.DUMMYFUNCTION("""COMPUTED_VALUE"""),"BATCH 6")</f>
        <v>BATCH 6</v>
      </c>
      <c r="H67" s="2" t="str">
        <f>IFERROR(__xludf.DUMMYFUNCTION("""COMPUTED_VALUE"""),"SMP Strada Mardi Utama 1")</f>
        <v>SMP Strada Mardi Utama 1</v>
      </c>
    </row>
    <row r="68">
      <c r="A68" s="1">
        <v>66.0</v>
      </c>
      <c r="B68" s="56">
        <f>IFERROR(__xludf.DUMMYFUNCTION("""COMPUTED_VALUE"""),2.012200148E9)</f>
        <v>2012200148</v>
      </c>
      <c r="C68" s="57" t="str">
        <f>IFERROR(__xludf.DUMMYFUNCTION("""COMPUTED_VALUE"""),"EVELYN")</f>
        <v>EVELYN</v>
      </c>
      <c r="D68" s="57" t="str">
        <f>IFERROR(__xludf.DUMMYFUNCTION("""COMPUTED_VALUE"""),"BATCH 6")</f>
        <v>BATCH 6</v>
      </c>
      <c r="H68" s="2" t="str">
        <f>IFERROR(__xludf.DUMMYFUNCTION("""COMPUTED_VALUE"""),"SMP BUDI MULIA")</f>
        <v>SMP BUDI MULIA</v>
      </c>
    </row>
    <row r="69">
      <c r="A69" s="1">
        <v>67.0</v>
      </c>
      <c r="B69" s="56">
        <f>IFERROR(__xludf.DUMMYFUNCTION("""COMPUTED_VALUE"""),2.011200218E9)</f>
        <v>2011200218</v>
      </c>
      <c r="C69" s="57" t="str">
        <f>IFERROR(__xludf.DUMMYFUNCTION("""COMPUTED_VALUE"""),"SHERLY WIJAYA")</f>
        <v>SHERLY WIJAYA</v>
      </c>
      <c r="D69" s="57" t="str">
        <f>IFERROR(__xludf.DUMMYFUNCTION("""COMPUTED_VALUE"""),"BATCH 6")</f>
        <v>BATCH 6</v>
      </c>
      <c r="H69" s="2" t="str">
        <f>IFERROR(__xludf.DUMMYFUNCTION("""COMPUTED_VALUE"""),"SMP Strada Mardi Utama 1")</f>
        <v>SMP Strada Mardi Utama 1</v>
      </c>
    </row>
    <row r="70">
      <c r="A70" s="1">
        <v>68.0</v>
      </c>
      <c r="B70" s="56">
        <f>IFERROR(__xludf.DUMMYFUNCTION("""COMPUTED_VALUE"""),2.0258000159E10)</f>
        <v>20258000159</v>
      </c>
      <c r="C70" s="57" t="str">
        <f>IFERROR(__xludf.DUMMYFUNCTION("""COMPUTED_VALUE"""),"FRYSILIA CHRISTYNA SUPRIANTO")</f>
        <v>FRYSILIA CHRISTYNA SUPRIANTO</v>
      </c>
      <c r="D70" s="57" t="str">
        <f>IFERROR(__xludf.DUMMYFUNCTION("""COMPUTED_VALUE"""),"BATCH 6")</f>
        <v>BATCH 6</v>
      </c>
      <c r="H70" s="2" t="str">
        <f>IFERROR(__xludf.DUMMYFUNCTION("""COMPUTED_VALUE"""),"SMP Strada Mardi Utama 1")</f>
        <v>SMP Strada Mardi Utama 1</v>
      </c>
    </row>
    <row r="71">
      <c r="A71" s="1">
        <v>69.0</v>
      </c>
      <c r="B71" s="56">
        <f>IFERROR(__xludf.DUMMYFUNCTION("""COMPUTED_VALUE"""),2.0258000161E10)</f>
        <v>20258000161</v>
      </c>
      <c r="C71" s="57" t="str">
        <f>IFERROR(__xludf.DUMMYFUNCTION("""COMPUTED_VALUE"""),"NASMI LAILA")</f>
        <v>NASMI LAILA</v>
      </c>
      <c r="D71" s="57" t="str">
        <f>IFERROR(__xludf.DUMMYFUNCTION("""COMPUTED_VALUE"""),"BATCH 6")</f>
        <v>BATCH 6</v>
      </c>
      <c r="H71" s="2" t="str">
        <f>IFERROR(__xludf.DUMMYFUNCTION("""COMPUTED_VALUE"""),"SMP Strada Mardi Utama 1")</f>
        <v>SMP Strada Mardi Utama 1</v>
      </c>
    </row>
    <row r="72">
      <c r="A72" s="1">
        <v>70.0</v>
      </c>
      <c r="B72" s="56">
        <f>IFERROR(__xludf.DUMMYFUNCTION("""COMPUTED_VALUE"""),2.0258000162E10)</f>
        <v>20258000162</v>
      </c>
      <c r="C72" s="57" t="str">
        <f>IFERROR(__xludf.DUMMYFUNCTION("""COMPUTED_VALUE"""),"MECHTILDIS QUINERA SUTOMO")</f>
        <v>MECHTILDIS QUINERA SUTOMO</v>
      </c>
      <c r="D72" s="57" t="str">
        <f>IFERROR(__xludf.DUMMYFUNCTION("""COMPUTED_VALUE"""),"BATCH 6")</f>
        <v>BATCH 6</v>
      </c>
      <c r="H72" s="2" t="str">
        <f>IFERROR(__xludf.DUMMYFUNCTION("""COMPUTED_VALUE"""),"SMP Strada Mardi Utama 1")</f>
        <v>SMP Strada Mardi Utama 1</v>
      </c>
    </row>
    <row r="73">
      <c r="A73" s="1">
        <v>71.0</v>
      </c>
      <c r="B73" s="56">
        <f>IFERROR(__xludf.DUMMYFUNCTION("""COMPUTED_VALUE"""),2.0257000135E10)</f>
        <v>20257000135</v>
      </c>
      <c r="C73" s="57" t="str">
        <f>IFERROR(__xludf.DUMMYFUNCTION("""COMPUTED_VALUE"""),"GABRIEL STEGHER")</f>
        <v>GABRIEL STEGHER</v>
      </c>
      <c r="D73" s="57" t="str">
        <f>IFERROR(__xludf.DUMMYFUNCTION("""COMPUTED_VALUE"""),"BATCH 6")</f>
        <v>BATCH 6</v>
      </c>
      <c r="H73" s="2" t="str">
        <f>IFERROR(__xludf.DUMMYFUNCTION("""COMPUTED_VALUE"""),"SMP Strada Mardi Utama 1")</f>
        <v>SMP Strada Mardi Utama 1</v>
      </c>
    </row>
    <row r="74">
      <c r="A74" s="1">
        <v>72.0</v>
      </c>
      <c r="B74" s="56">
        <f>IFERROR(__xludf.DUMMYFUNCTION("""COMPUTED_VALUE"""),2.0257000141E10)</f>
        <v>20257000141</v>
      </c>
      <c r="C74" s="57" t="str">
        <f>IFERROR(__xludf.DUMMYFUNCTION("""COMPUTED_VALUE"""),"CALVIN NICHOLE ")</f>
        <v>CALVIN NICHOLE </v>
      </c>
      <c r="D74" s="57" t="str">
        <f>IFERROR(__xludf.DUMMYFUNCTION("""COMPUTED_VALUE"""),"BATCH 6")</f>
        <v>BATCH 6</v>
      </c>
      <c r="H74" s="2" t="str">
        <f>IFERROR(__xludf.DUMMYFUNCTION("""COMPUTED_VALUE"""),"SMP Strada Mardi Utama 1")</f>
        <v>SMP Strada Mardi Utama 1</v>
      </c>
    </row>
    <row r="75">
      <c r="A75" s="1">
        <v>73.0</v>
      </c>
      <c r="B75" s="56">
        <f>IFERROR(__xludf.DUMMYFUNCTION("""COMPUTED_VALUE"""),2.0258000165E10)</f>
        <v>20258000165</v>
      </c>
      <c r="C75" s="57" t="str">
        <f>IFERROR(__xludf.DUMMYFUNCTION("""COMPUTED_VALUE"""),"STEPANI CHRISTINE SIMATUPANG")</f>
        <v>STEPANI CHRISTINE SIMATUPANG</v>
      </c>
      <c r="D75" s="57" t="str">
        <f>IFERROR(__xludf.DUMMYFUNCTION("""COMPUTED_VALUE"""),"BATCH 6")</f>
        <v>BATCH 6</v>
      </c>
      <c r="H75" s="2" t="str">
        <f>IFERROR(__xludf.DUMMYFUNCTION("""COMPUTED_VALUE"""),"SMP Strada Mardi Utama 1")</f>
        <v>SMP Strada Mardi Utama 1</v>
      </c>
    </row>
    <row r="76">
      <c r="A76" s="1">
        <v>74.0</v>
      </c>
      <c r="B76" s="56">
        <f>IFERROR(__xludf.DUMMYFUNCTION("""COMPUTED_VALUE"""),2.0258000156E10)</f>
        <v>20258000156</v>
      </c>
      <c r="C76" s="57" t="str">
        <f>IFERROR(__xludf.DUMMYFUNCTION("""COMPUTED_VALUE"""),"GRACIELLA EDELLAIDE CARREN PAREIRA")</f>
        <v>GRACIELLA EDELLAIDE CARREN PAREIRA</v>
      </c>
      <c r="D76" s="57" t="str">
        <f>IFERROR(__xludf.DUMMYFUNCTION("""COMPUTED_VALUE"""),"BATCH 6")</f>
        <v>BATCH 6</v>
      </c>
      <c r="H76" s="2" t="str">
        <f>IFERROR(__xludf.DUMMYFUNCTION("""COMPUTED_VALUE"""),"SMP Strada Mardi Utama 1")</f>
        <v>SMP Strada Mardi Utama 1</v>
      </c>
    </row>
    <row r="77">
      <c r="A77" s="1">
        <v>75.0</v>
      </c>
      <c r="B77" s="56">
        <f>IFERROR(__xludf.DUMMYFUNCTION("""COMPUTED_VALUE"""),2.0257000133E10)</f>
        <v>20257000133</v>
      </c>
      <c r="C77" s="57" t="str">
        <f>IFERROR(__xludf.DUMMYFUNCTION("""COMPUTED_VALUE"""),"HANS ALBERTUS SITUNGKIR")</f>
        <v>HANS ALBERTUS SITUNGKIR</v>
      </c>
      <c r="D77" s="57" t="str">
        <f>IFERROR(__xludf.DUMMYFUNCTION("""COMPUTED_VALUE"""),"BATCH 6")</f>
        <v>BATCH 6</v>
      </c>
      <c r="H77" s="2" t="str">
        <f>IFERROR(__xludf.DUMMYFUNCTION("""COMPUTED_VALUE"""),"SMP Strada Mardi Utama 1")</f>
        <v>SMP Strada Mardi Utama 1</v>
      </c>
    </row>
    <row r="78">
      <c r="A78" s="1">
        <v>76.0</v>
      </c>
      <c r="B78" s="56">
        <f>IFERROR(__xludf.DUMMYFUNCTION("""COMPUTED_VALUE"""),2.0258000158E10)</f>
        <v>20258000158</v>
      </c>
      <c r="C78" s="57" t="str">
        <f>IFERROR(__xludf.DUMMYFUNCTION("""COMPUTED_VALUE"""),"BARBARA XAVERIA CABRINI ONIBALA")</f>
        <v>BARBARA XAVERIA CABRINI ONIBALA</v>
      </c>
      <c r="D78" s="57" t="str">
        <f>IFERROR(__xludf.DUMMYFUNCTION("""COMPUTED_VALUE"""),"BATCH 6")</f>
        <v>BATCH 6</v>
      </c>
      <c r="H78" s="2" t="str">
        <f>IFERROR(__xludf.DUMMYFUNCTION("""COMPUTED_VALUE"""),"SMP Strada Mardi Utama 1")</f>
        <v>SMP Strada Mardi Utama 1</v>
      </c>
    </row>
    <row r="79">
      <c r="A79" s="1">
        <v>77.0</v>
      </c>
      <c r="B79" s="56">
        <f>IFERROR(__xludf.DUMMYFUNCTION("""COMPUTED_VALUE"""),2.0258000154E10)</f>
        <v>20258000154</v>
      </c>
      <c r="C79" s="57" t="str">
        <f>IFERROR(__xludf.DUMMYFUNCTION("""COMPUTED_VALUE"""),"ANITA BONG")</f>
        <v>ANITA BONG</v>
      </c>
      <c r="D79" s="57" t="str">
        <f>IFERROR(__xludf.DUMMYFUNCTION("""COMPUTED_VALUE"""),"BATCH 6")</f>
        <v>BATCH 6</v>
      </c>
      <c r="H79" s="2" t="str">
        <f>IFERROR(__xludf.DUMMYFUNCTION("""COMPUTED_VALUE"""),"SMP Strada Mardi Utama 1")</f>
        <v>SMP Strada Mardi Utama 1</v>
      </c>
    </row>
    <row r="80">
      <c r="A80" s="1">
        <v>78.0</v>
      </c>
      <c r="B80" s="56">
        <f>IFERROR(__xludf.DUMMYFUNCTION("""COMPUTED_VALUE"""),2.0257000137E10)</f>
        <v>20257000137</v>
      </c>
      <c r="C80" s="57" t="str">
        <f>IFERROR(__xludf.DUMMYFUNCTION("""COMPUTED_VALUE"""),"CAHYA SAPUTRA")</f>
        <v>CAHYA SAPUTRA</v>
      </c>
      <c r="D80" s="57" t="str">
        <f>IFERROR(__xludf.DUMMYFUNCTION("""COMPUTED_VALUE"""),"BATCH 6")</f>
        <v>BATCH 6</v>
      </c>
      <c r="H80" s="2" t="str">
        <f>IFERROR(__xludf.DUMMYFUNCTION("""COMPUTED_VALUE"""),"SMP Strada Mardi Utama 1")</f>
        <v>SMP Strada Mardi Utama 1</v>
      </c>
    </row>
    <row r="81">
      <c r="A81" s="1" t="s">
        <v>18</v>
      </c>
      <c r="B81" s="66"/>
      <c r="C81" s="57"/>
      <c r="D81" s="57"/>
      <c r="H81" s="2"/>
    </row>
    <row r="82">
      <c r="A82" s="1" t="s">
        <v>18</v>
      </c>
      <c r="B82" s="66"/>
      <c r="C82" s="57"/>
      <c r="D82" s="57"/>
      <c r="H82" s="2"/>
    </row>
    <row r="83">
      <c r="A83" s="1" t="s">
        <v>18</v>
      </c>
      <c r="B83" s="66"/>
      <c r="C83" s="57"/>
      <c r="D83" s="57"/>
      <c r="H83" s="2"/>
    </row>
    <row r="84">
      <c r="A84" s="1" t="s">
        <v>18</v>
      </c>
      <c r="B84" s="66"/>
      <c r="C84" s="57"/>
      <c r="D84" s="57"/>
      <c r="H84" s="2"/>
    </row>
    <row r="85">
      <c r="A85" s="1" t="s">
        <v>18</v>
      </c>
      <c r="B85" s="66"/>
      <c r="C85" s="57"/>
      <c r="D85" s="57"/>
      <c r="H85" s="2"/>
    </row>
    <row r="86">
      <c r="A86" s="1" t="s">
        <v>18</v>
      </c>
      <c r="B86" s="66"/>
      <c r="C86" s="57"/>
      <c r="D86" s="57"/>
      <c r="H86" s="2"/>
    </row>
    <row r="87">
      <c r="A87" s="1" t="s">
        <v>18</v>
      </c>
      <c r="B87" s="66"/>
      <c r="C87" s="57"/>
      <c r="D87" s="57"/>
      <c r="H87" s="2"/>
    </row>
    <row r="88">
      <c r="A88" s="1" t="s">
        <v>18</v>
      </c>
      <c r="B88" s="66"/>
      <c r="C88" s="57"/>
      <c r="D88" s="57"/>
      <c r="H88" s="2"/>
    </row>
    <row r="89">
      <c r="A89" s="1" t="s">
        <v>18</v>
      </c>
      <c r="B89" s="66"/>
      <c r="C89" s="57"/>
      <c r="D89" s="57"/>
      <c r="H89" s="2"/>
    </row>
    <row r="90">
      <c r="A90" s="1" t="s">
        <v>18</v>
      </c>
      <c r="B90" s="66"/>
      <c r="C90" s="57"/>
      <c r="D90" s="57"/>
      <c r="H90" s="2"/>
    </row>
    <row r="91">
      <c r="A91" s="1" t="s">
        <v>18</v>
      </c>
      <c r="B91" s="66"/>
      <c r="C91" s="57"/>
      <c r="D91" s="57"/>
      <c r="H91" s="2"/>
    </row>
    <row r="92">
      <c r="A92" s="1" t="s">
        <v>18</v>
      </c>
      <c r="B92" s="66"/>
      <c r="C92" s="57"/>
      <c r="D92" s="57"/>
      <c r="H92" s="2"/>
    </row>
    <row r="93">
      <c r="A93" s="1" t="s">
        <v>18</v>
      </c>
      <c r="B93" s="66"/>
      <c r="C93" s="57"/>
      <c r="D93" s="57"/>
      <c r="H93" s="2"/>
    </row>
    <row r="94">
      <c r="A94" s="1" t="s">
        <v>18</v>
      </c>
      <c r="B94" s="66"/>
      <c r="C94" s="57"/>
      <c r="D94" s="57"/>
      <c r="H94" s="2"/>
    </row>
    <row r="95">
      <c r="A95" s="1" t="s">
        <v>18</v>
      </c>
      <c r="B95" s="66"/>
      <c r="C95" s="57"/>
      <c r="D95" s="57"/>
      <c r="H95" s="2"/>
    </row>
    <row r="96">
      <c r="A96" s="1" t="s">
        <v>18</v>
      </c>
      <c r="B96" s="66"/>
      <c r="C96" s="57"/>
      <c r="D96" s="57"/>
      <c r="H96" s="2"/>
    </row>
    <row r="97">
      <c r="A97" s="1" t="s">
        <v>18</v>
      </c>
      <c r="B97" s="66"/>
      <c r="C97" s="57"/>
      <c r="D97" s="57"/>
      <c r="H97" s="2"/>
    </row>
    <row r="98">
      <c r="A98" s="1" t="s">
        <v>18</v>
      </c>
      <c r="B98" s="66"/>
      <c r="C98" s="57"/>
      <c r="D98" s="57"/>
      <c r="H98" s="2"/>
    </row>
    <row r="99">
      <c r="A99" s="1" t="s">
        <v>18</v>
      </c>
      <c r="B99" s="66"/>
      <c r="C99" s="57"/>
      <c r="D99" s="57"/>
      <c r="H99" s="2"/>
    </row>
    <row r="100">
      <c r="A100" s="1" t="s">
        <v>18</v>
      </c>
      <c r="B100" s="66"/>
      <c r="C100" s="57"/>
      <c r="D100" s="57"/>
      <c r="H100" s="2"/>
    </row>
    <row r="101">
      <c r="A101" s="1" t="s">
        <v>18</v>
      </c>
      <c r="B101" s="66"/>
      <c r="C101" s="57"/>
      <c r="D101" s="57"/>
      <c r="H101" s="2"/>
    </row>
    <row r="102">
      <c r="A102" s="1" t="s">
        <v>18</v>
      </c>
      <c r="B102" s="66"/>
      <c r="C102" s="57"/>
      <c r="D102" s="57"/>
      <c r="H102" s="2"/>
    </row>
    <row r="103">
      <c r="A103" s="1" t="s">
        <v>18</v>
      </c>
      <c r="B103" s="66"/>
      <c r="C103" s="57"/>
      <c r="D103" s="57"/>
      <c r="H103" s="2"/>
    </row>
    <row r="104">
      <c r="A104" s="1" t="s">
        <v>18</v>
      </c>
      <c r="B104" s="66"/>
      <c r="C104" s="57"/>
      <c r="D104" s="57"/>
      <c r="H104" s="2"/>
    </row>
    <row r="105">
      <c r="A105" s="1" t="s">
        <v>18</v>
      </c>
      <c r="B105" s="66"/>
      <c r="C105" s="57"/>
      <c r="D105" s="57"/>
      <c r="H105" s="2"/>
    </row>
    <row r="106">
      <c r="A106" s="1" t="s">
        <v>18</v>
      </c>
      <c r="B106" s="66"/>
      <c r="C106" s="57"/>
      <c r="D106" s="57"/>
      <c r="H106" s="2"/>
    </row>
    <row r="107">
      <c r="A107" s="1" t="s">
        <v>18</v>
      </c>
      <c r="B107" s="66"/>
      <c r="C107" s="57"/>
      <c r="D107" s="57"/>
      <c r="H107" s="2"/>
    </row>
    <row r="108">
      <c r="A108" s="1" t="s">
        <v>18</v>
      </c>
      <c r="B108" s="66"/>
      <c r="C108" s="57"/>
      <c r="D108" s="57"/>
      <c r="H108" s="2"/>
    </row>
    <row r="109">
      <c r="A109" s="1" t="s">
        <v>18</v>
      </c>
      <c r="B109" s="66"/>
      <c r="C109" s="57"/>
      <c r="D109" s="57"/>
      <c r="H109" s="2"/>
    </row>
    <row r="110">
      <c r="A110" s="1" t="s">
        <v>18</v>
      </c>
      <c r="B110" s="66"/>
      <c r="C110" s="57"/>
      <c r="D110" s="57"/>
      <c r="H110" s="2"/>
    </row>
    <row r="111">
      <c r="A111" s="1" t="s">
        <v>18</v>
      </c>
      <c r="B111" s="66"/>
      <c r="C111" s="57"/>
      <c r="D111" s="57"/>
      <c r="H111" s="2"/>
    </row>
    <row r="112">
      <c r="A112" s="1" t="s">
        <v>18</v>
      </c>
      <c r="B112" s="66"/>
      <c r="C112" s="57"/>
      <c r="D112" s="57"/>
      <c r="H112" s="2"/>
    </row>
    <row r="113">
      <c r="A113" s="1" t="s">
        <v>18</v>
      </c>
      <c r="B113" s="66"/>
      <c r="C113" s="57"/>
      <c r="D113" s="57"/>
      <c r="H113" s="2"/>
    </row>
    <row r="114">
      <c r="A114" s="1" t="s">
        <v>18</v>
      </c>
      <c r="B114" s="66"/>
      <c r="C114" s="57"/>
      <c r="D114" s="57"/>
      <c r="H114" s="2"/>
    </row>
    <row r="115">
      <c r="A115" s="1" t="s">
        <v>18</v>
      </c>
      <c r="B115" s="66"/>
      <c r="C115" s="57"/>
      <c r="D115" s="57"/>
      <c r="H115" s="2"/>
    </row>
    <row r="116">
      <c r="A116" s="1" t="s">
        <v>18</v>
      </c>
      <c r="B116" s="66"/>
      <c r="C116" s="57"/>
      <c r="D116" s="57"/>
      <c r="H116" s="2"/>
    </row>
    <row r="117">
      <c r="A117" s="1" t="s">
        <v>18</v>
      </c>
      <c r="B117" s="66"/>
      <c r="C117" s="57"/>
      <c r="D117" s="57"/>
      <c r="H117" s="2"/>
    </row>
    <row r="118">
      <c r="A118" s="1" t="s">
        <v>18</v>
      </c>
      <c r="B118" s="66"/>
      <c r="C118" s="57"/>
      <c r="D118" s="57"/>
      <c r="H118" s="2"/>
    </row>
    <row r="119">
      <c r="A119" s="1" t="s">
        <v>18</v>
      </c>
      <c r="B119" s="66"/>
      <c r="C119" s="57"/>
      <c r="D119" s="57"/>
      <c r="H119" s="2"/>
    </row>
    <row r="120">
      <c r="A120" s="1" t="s">
        <v>18</v>
      </c>
      <c r="B120" s="66"/>
      <c r="C120" s="57"/>
      <c r="D120" s="57"/>
      <c r="H120" s="2"/>
    </row>
    <row r="121">
      <c r="A121" s="1" t="s">
        <v>18</v>
      </c>
      <c r="B121" s="66"/>
      <c r="C121" s="57"/>
      <c r="D121" s="57"/>
      <c r="H121" s="2"/>
    </row>
    <row r="122">
      <c r="A122" s="1" t="s">
        <v>18</v>
      </c>
      <c r="B122" s="66"/>
      <c r="C122" s="57"/>
      <c r="D122" s="57"/>
      <c r="H122" s="2"/>
    </row>
    <row r="123">
      <c r="A123" s="1" t="s">
        <v>18</v>
      </c>
      <c r="B123" s="66"/>
      <c r="C123" s="57"/>
      <c r="D123" s="57"/>
      <c r="H123" s="2"/>
    </row>
    <row r="124">
      <c r="A124" s="1" t="s">
        <v>18</v>
      </c>
      <c r="B124" s="66"/>
      <c r="C124" s="57"/>
      <c r="D124" s="57"/>
      <c r="H124" s="2"/>
    </row>
    <row r="125">
      <c r="A125" s="1" t="s">
        <v>18</v>
      </c>
      <c r="B125" s="66"/>
      <c r="C125" s="57"/>
      <c r="D125" s="57"/>
      <c r="H125" s="2"/>
    </row>
    <row r="126">
      <c r="A126" s="1" t="s">
        <v>18</v>
      </c>
      <c r="B126" s="66"/>
      <c r="C126" s="57"/>
      <c r="D126" s="57"/>
      <c r="H126" s="2"/>
    </row>
    <row r="127">
      <c r="A127" s="1" t="s">
        <v>18</v>
      </c>
      <c r="B127" s="66"/>
      <c r="C127" s="57"/>
      <c r="D127" s="57"/>
      <c r="H127" s="2"/>
    </row>
    <row r="128">
      <c r="A128" s="1" t="s">
        <v>18</v>
      </c>
      <c r="B128" s="66"/>
      <c r="C128" s="57"/>
      <c r="D128" s="57"/>
      <c r="H128" s="2"/>
    </row>
    <row r="129">
      <c r="A129" s="1" t="s">
        <v>18</v>
      </c>
      <c r="B129" s="66"/>
      <c r="C129" s="57"/>
      <c r="D129" s="57"/>
      <c r="H129" s="2"/>
    </row>
    <row r="130">
      <c r="A130" s="1">
        <v>128.0</v>
      </c>
      <c r="B130" s="56">
        <f>IFERROR(__xludf.DUMMYFUNCTION("""COMPUTED_VALUE"""),40.0)</f>
        <v>40</v>
      </c>
      <c r="C130" s="57"/>
      <c r="D130" s="57"/>
      <c r="H130" s="2"/>
    </row>
    <row r="131">
      <c r="A131" s="1">
        <v>129.0</v>
      </c>
      <c r="B131" s="56">
        <f>IFERROR(__xludf.DUMMYFUNCTION("""COMPUTED_VALUE"""),28.0)</f>
        <v>28</v>
      </c>
      <c r="C131" s="67">
        <f>IFERROR(__xludf.DUMMYFUNCTION("""COMPUTED_VALUE"""),-12.0)</f>
        <v>-12</v>
      </c>
      <c r="D131" s="57"/>
      <c r="H131" s="2"/>
    </row>
    <row r="132">
      <c r="A132" s="1" t="s">
        <v>18</v>
      </c>
      <c r="B132" s="66"/>
      <c r="C132" s="57"/>
      <c r="D132" s="57"/>
      <c r="H132" s="2"/>
    </row>
    <row r="133">
      <c r="A133" s="1" t="s">
        <v>18</v>
      </c>
      <c r="B133" s="66"/>
      <c r="C133" s="57"/>
      <c r="D133" s="57"/>
      <c r="H133" s="2"/>
    </row>
    <row r="134">
      <c r="A134" s="1" t="s">
        <v>18</v>
      </c>
      <c r="B134" s="66"/>
      <c r="C134" s="57"/>
      <c r="D134" s="57"/>
      <c r="H134" s="2"/>
    </row>
    <row r="135">
      <c r="A135" s="1" t="s">
        <v>18</v>
      </c>
      <c r="B135" s="66"/>
      <c r="C135" s="57"/>
      <c r="D135" s="57"/>
      <c r="H135" s="2"/>
    </row>
    <row r="136">
      <c r="A136" s="1" t="s">
        <v>18</v>
      </c>
      <c r="B136" s="66"/>
      <c r="C136" s="57"/>
      <c r="D136" s="57"/>
      <c r="H136" s="2"/>
    </row>
    <row r="137">
      <c r="A137" s="1" t="s">
        <v>18</v>
      </c>
      <c r="B137" s="66"/>
      <c r="C137" s="57"/>
      <c r="D137" s="57"/>
      <c r="H137" s="2"/>
    </row>
    <row r="138">
      <c r="A138" s="1" t="s">
        <v>18</v>
      </c>
      <c r="B138" s="66"/>
      <c r="C138" s="57"/>
      <c r="D138" s="57"/>
      <c r="H138" s="2"/>
    </row>
    <row r="139">
      <c r="A139" s="1" t="s">
        <v>18</v>
      </c>
      <c r="B139" s="66"/>
      <c r="C139" s="57"/>
      <c r="D139" s="57"/>
      <c r="H139" s="2"/>
    </row>
    <row r="140">
      <c r="A140" s="1" t="s">
        <v>18</v>
      </c>
      <c r="B140" s="66"/>
      <c r="C140" s="57"/>
      <c r="D140" s="57"/>
      <c r="H140" s="2"/>
    </row>
    <row r="141">
      <c r="A141" s="1" t="s">
        <v>18</v>
      </c>
      <c r="B141" s="66"/>
      <c r="C141" s="57"/>
      <c r="D141" s="57"/>
      <c r="H141" s="2"/>
    </row>
    <row r="142">
      <c r="A142" s="1" t="s">
        <v>18</v>
      </c>
      <c r="B142" s="66"/>
      <c r="C142" s="57"/>
      <c r="D142" s="57"/>
      <c r="H142" s="2"/>
    </row>
    <row r="143">
      <c r="A143" s="1" t="s">
        <v>18</v>
      </c>
      <c r="B143" s="66"/>
      <c r="C143" s="57"/>
      <c r="D143" s="57"/>
      <c r="H143" s="2"/>
    </row>
    <row r="144">
      <c r="A144" s="1" t="s">
        <v>18</v>
      </c>
      <c r="B144" s="66"/>
      <c r="C144" s="57"/>
      <c r="D144" s="57"/>
      <c r="H144" s="2"/>
    </row>
    <row r="145">
      <c r="A145" s="1" t="s">
        <v>18</v>
      </c>
      <c r="B145" s="66"/>
      <c r="C145" s="57"/>
      <c r="D145" s="57"/>
      <c r="H145" s="2"/>
    </row>
    <row r="146">
      <c r="A146" s="1" t="s">
        <v>18</v>
      </c>
      <c r="B146" s="66"/>
      <c r="C146" s="57"/>
      <c r="D146" s="57"/>
      <c r="H146" s="2"/>
    </row>
    <row r="147">
      <c r="A147" s="1" t="s">
        <v>18</v>
      </c>
      <c r="B147" s="66"/>
      <c r="C147" s="57"/>
      <c r="D147" s="57"/>
      <c r="H147" s="2"/>
    </row>
    <row r="148">
      <c r="A148" s="1" t="s">
        <v>18</v>
      </c>
      <c r="B148" s="66"/>
      <c r="C148" s="57"/>
      <c r="D148" s="57"/>
      <c r="H148" s="2"/>
    </row>
    <row r="149">
      <c r="A149" s="1" t="s">
        <v>18</v>
      </c>
      <c r="B149" s="66"/>
      <c r="C149" s="57"/>
      <c r="D149" s="57"/>
      <c r="H149" s="2"/>
    </row>
    <row r="150">
      <c r="A150" s="1" t="s">
        <v>18</v>
      </c>
      <c r="B150" s="66"/>
      <c r="C150" s="57"/>
      <c r="D150" s="57"/>
      <c r="H150" s="2"/>
    </row>
    <row r="151">
      <c r="A151" s="1" t="s">
        <v>18</v>
      </c>
      <c r="B151" s="66"/>
      <c r="C151" s="57"/>
      <c r="D151" s="57"/>
      <c r="H151" s="2"/>
    </row>
    <row r="152">
      <c r="A152" s="1" t="s">
        <v>18</v>
      </c>
      <c r="B152" s="66"/>
      <c r="C152" s="57"/>
      <c r="D152" s="57"/>
      <c r="H152" s="2"/>
    </row>
    <row r="153">
      <c r="A153" s="1" t="s">
        <v>18</v>
      </c>
      <c r="B153" s="66"/>
      <c r="C153" s="57"/>
      <c r="D153" s="57"/>
      <c r="H153" s="2"/>
    </row>
    <row r="154">
      <c r="A154" s="1" t="s">
        <v>18</v>
      </c>
      <c r="B154" s="66"/>
      <c r="C154" s="57"/>
      <c r="D154" s="57"/>
      <c r="H154" s="2"/>
    </row>
    <row r="155">
      <c r="A155" s="1" t="s">
        <v>18</v>
      </c>
      <c r="B155" s="66"/>
      <c r="C155" s="57"/>
      <c r="D155" s="57"/>
      <c r="H155" s="2"/>
    </row>
    <row r="156">
      <c r="A156" s="1" t="s">
        <v>18</v>
      </c>
      <c r="B156" s="66"/>
      <c r="C156" s="57"/>
      <c r="D156" s="57"/>
      <c r="H156" s="2"/>
    </row>
    <row r="157">
      <c r="A157" s="1" t="s">
        <v>18</v>
      </c>
      <c r="B157" s="66"/>
      <c r="C157" s="57"/>
      <c r="D157" s="57"/>
      <c r="H157" s="2"/>
    </row>
    <row r="158">
      <c r="A158" s="1" t="s">
        <v>18</v>
      </c>
      <c r="B158" s="66"/>
      <c r="C158" s="57"/>
      <c r="D158" s="57"/>
      <c r="H158" s="2"/>
    </row>
    <row r="159">
      <c r="A159" s="1" t="s">
        <v>18</v>
      </c>
      <c r="B159" s="66"/>
      <c r="C159" s="57"/>
      <c r="D159" s="57"/>
      <c r="H159" s="2"/>
    </row>
    <row r="160">
      <c r="A160" s="1" t="s">
        <v>18</v>
      </c>
      <c r="B160" s="66"/>
      <c r="C160" s="57"/>
      <c r="D160" s="57"/>
      <c r="H160" s="2"/>
    </row>
    <row r="161">
      <c r="A161" s="1" t="s">
        <v>18</v>
      </c>
      <c r="B161" s="66"/>
      <c r="C161" s="57"/>
      <c r="D161" s="57"/>
      <c r="H161" s="2"/>
    </row>
    <row r="162">
      <c r="A162" s="1" t="s">
        <v>18</v>
      </c>
      <c r="B162" s="66"/>
      <c r="C162" s="57"/>
      <c r="D162" s="57"/>
      <c r="H162" s="2"/>
    </row>
    <row r="163">
      <c r="A163" s="1" t="s">
        <v>18</v>
      </c>
      <c r="B163" s="66"/>
      <c r="C163" s="57"/>
      <c r="D163" s="57"/>
      <c r="H163" s="2"/>
    </row>
    <row r="164">
      <c r="A164" s="1" t="s">
        <v>18</v>
      </c>
      <c r="B164" s="66"/>
      <c r="C164" s="57"/>
      <c r="D164" s="57"/>
      <c r="H164" s="2"/>
    </row>
    <row r="165">
      <c r="A165" s="1" t="s">
        <v>18</v>
      </c>
      <c r="B165" s="66"/>
      <c r="C165" s="57"/>
      <c r="D165" s="57"/>
      <c r="H165" s="2"/>
    </row>
    <row r="166">
      <c r="A166" s="1" t="s">
        <v>18</v>
      </c>
      <c r="B166" s="66"/>
      <c r="C166" s="57"/>
      <c r="D166" s="57"/>
      <c r="H166" s="2"/>
    </row>
    <row r="167">
      <c r="A167" s="1" t="s">
        <v>18</v>
      </c>
      <c r="B167" s="66"/>
      <c r="C167" s="57"/>
      <c r="D167" s="57"/>
      <c r="H167" s="2"/>
    </row>
    <row r="168">
      <c r="A168" s="1" t="s">
        <v>18</v>
      </c>
      <c r="B168" s="66"/>
      <c r="C168" s="57"/>
      <c r="D168" s="57"/>
      <c r="H168" s="2"/>
    </row>
    <row r="169">
      <c r="A169" s="1" t="s">
        <v>18</v>
      </c>
      <c r="B169" s="66"/>
      <c r="C169" s="57"/>
      <c r="D169" s="57"/>
      <c r="H169" s="2"/>
    </row>
    <row r="170">
      <c r="A170" s="1" t="s">
        <v>18</v>
      </c>
      <c r="B170" s="66"/>
      <c r="C170" s="57"/>
      <c r="D170" s="57"/>
      <c r="H170" s="2"/>
    </row>
    <row r="171">
      <c r="A171" s="1" t="s">
        <v>18</v>
      </c>
      <c r="B171" s="66"/>
      <c r="C171" s="57"/>
      <c r="D171" s="57"/>
      <c r="H171" s="2"/>
    </row>
    <row r="172">
      <c r="A172" s="1" t="s">
        <v>18</v>
      </c>
      <c r="B172" s="66"/>
      <c r="C172" s="57"/>
      <c r="D172" s="57"/>
      <c r="H172" s="2"/>
    </row>
    <row r="173">
      <c r="A173" s="1" t="s">
        <v>18</v>
      </c>
      <c r="B173" s="66"/>
      <c r="C173" s="57"/>
      <c r="D173" s="57"/>
      <c r="H173" s="2"/>
    </row>
    <row r="174">
      <c r="A174" s="1" t="s">
        <v>18</v>
      </c>
      <c r="B174" s="66"/>
      <c r="C174" s="57"/>
      <c r="D174" s="57"/>
      <c r="H174" s="2"/>
    </row>
    <row r="175">
      <c r="A175" s="1" t="s">
        <v>18</v>
      </c>
      <c r="B175" s="66"/>
      <c r="C175" s="57"/>
      <c r="D175" s="57"/>
      <c r="H175" s="2"/>
    </row>
    <row r="176">
      <c r="A176" s="1" t="s">
        <v>18</v>
      </c>
      <c r="B176" s="66"/>
      <c r="C176" s="57"/>
      <c r="D176" s="57"/>
      <c r="H176" s="2"/>
    </row>
    <row r="177">
      <c r="A177" s="1" t="s">
        <v>18</v>
      </c>
      <c r="B177" s="66"/>
      <c r="C177" s="57"/>
      <c r="D177" s="57"/>
      <c r="H177" s="2"/>
    </row>
    <row r="178">
      <c r="A178" s="1" t="s">
        <v>18</v>
      </c>
      <c r="B178" s="66"/>
      <c r="C178" s="57"/>
      <c r="D178" s="57"/>
      <c r="H178" s="2"/>
    </row>
    <row r="179">
      <c r="A179" s="1" t="s">
        <v>18</v>
      </c>
      <c r="B179" s="66"/>
      <c r="C179" s="57"/>
      <c r="D179" s="57"/>
      <c r="H179" s="2"/>
    </row>
    <row r="180">
      <c r="A180" s="1" t="s">
        <v>18</v>
      </c>
      <c r="B180" s="66"/>
      <c r="C180" s="57"/>
      <c r="D180" s="57"/>
      <c r="H180" s="2"/>
    </row>
    <row r="181">
      <c r="A181" s="1" t="s">
        <v>18</v>
      </c>
      <c r="B181" s="66"/>
      <c r="C181" s="57"/>
      <c r="D181" s="57"/>
      <c r="H181" s="2"/>
    </row>
    <row r="182">
      <c r="A182" s="1" t="s">
        <v>18</v>
      </c>
      <c r="B182" s="66"/>
      <c r="C182" s="57"/>
      <c r="D182" s="57"/>
      <c r="H182" s="2"/>
    </row>
    <row r="183">
      <c r="A183" s="1" t="s">
        <v>18</v>
      </c>
      <c r="B183" s="66"/>
      <c r="C183" s="57"/>
      <c r="D183" s="57"/>
      <c r="H183" s="2"/>
    </row>
    <row r="184">
      <c r="A184" s="1" t="s">
        <v>18</v>
      </c>
      <c r="B184" s="66"/>
      <c r="C184" s="57"/>
      <c r="D184" s="57"/>
      <c r="H184" s="2"/>
    </row>
    <row r="185">
      <c r="A185" s="1" t="s">
        <v>18</v>
      </c>
      <c r="B185" s="66"/>
      <c r="C185" s="57"/>
      <c r="D185" s="57"/>
      <c r="H185" s="2"/>
    </row>
    <row r="186">
      <c r="A186" s="1" t="s">
        <v>18</v>
      </c>
      <c r="B186" s="66"/>
      <c r="C186" s="57"/>
      <c r="D186" s="57"/>
      <c r="H186" s="2"/>
    </row>
    <row r="187">
      <c r="A187" s="1" t="s">
        <v>18</v>
      </c>
      <c r="B187" s="66"/>
      <c r="C187" s="57"/>
      <c r="D187" s="57"/>
      <c r="H187" s="2"/>
    </row>
    <row r="188">
      <c r="A188" s="1" t="s">
        <v>18</v>
      </c>
      <c r="B188" s="66"/>
      <c r="C188" s="57"/>
      <c r="D188" s="57"/>
      <c r="H188" s="2"/>
    </row>
    <row r="189">
      <c r="A189" s="1" t="s">
        <v>18</v>
      </c>
      <c r="B189" s="66"/>
      <c r="C189" s="57"/>
      <c r="D189" s="57"/>
      <c r="H189" s="2"/>
    </row>
    <row r="190">
      <c r="A190" s="1" t="s">
        <v>18</v>
      </c>
      <c r="B190" s="66"/>
      <c r="C190" s="57"/>
      <c r="D190" s="57"/>
      <c r="H190" s="2"/>
    </row>
    <row r="191">
      <c r="A191" s="1" t="s">
        <v>18</v>
      </c>
      <c r="B191" s="66"/>
      <c r="C191" s="57"/>
      <c r="D191" s="57"/>
      <c r="H191" s="2"/>
    </row>
    <row r="192">
      <c r="A192" s="1" t="s">
        <v>18</v>
      </c>
      <c r="B192" s="66"/>
      <c r="C192" s="57"/>
      <c r="D192" s="57"/>
      <c r="H192" s="2"/>
    </row>
    <row r="193">
      <c r="A193" s="1" t="s">
        <v>18</v>
      </c>
      <c r="B193" s="66"/>
      <c r="C193" s="57"/>
      <c r="D193" s="57"/>
      <c r="H193" s="2"/>
    </row>
    <row r="194">
      <c r="A194" s="1" t="s">
        <v>18</v>
      </c>
      <c r="B194" s="66"/>
      <c r="C194" s="57"/>
      <c r="D194" s="57"/>
      <c r="H194" s="2"/>
    </row>
    <row r="195">
      <c r="A195" s="1" t="s">
        <v>18</v>
      </c>
      <c r="B195" s="66"/>
      <c r="C195" s="57"/>
      <c r="D195" s="57"/>
      <c r="H195" s="2"/>
    </row>
    <row r="196">
      <c r="A196" s="1" t="s">
        <v>18</v>
      </c>
      <c r="B196" s="66"/>
      <c r="C196" s="57"/>
      <c r="D196" s="57"/>
      <c r="H196" s="2"/>
    </row>
    <row r="197">
      <c r="A197" s="1" t="s">
        <v>18</v>
      </c>
      <c r="B197" s="66"/>
      <c r="C197" s="57"/>
      <c r="D197" s="57"/>
      <c r="H197" s="2"/>
    </row>
    <row r="198">
      <c r="A198" s="1" t="s">
        <v>18</v>
      </c>
      <c r="B198" s="66"/>
      <c r="C198" s="57"/>
      <c r="D198" s="57"/>
      <c r="H198" s="2"/>
    </row>
    <row r="199">
      <c r="A199" s="1" t="s">
        <v>18</v>
      </c>
      <c r="B199" s="66"/>
      <c r="C199" s="57"/>
      <c r="D199" s="57"/>
      <c r="H199" s="2"/>
    </row>
    <row r="200">
      <c r="A200" s="1" t="s">
        <v>18</v>
      </c>
      <c r="B200" s="66"/>
      <c r="C200" s="57"/>
      <c r="D200" s="57"/>
      <c r="H200" s="2"/>
    </row>
    <row r="201">
      <c r="A201" s="1" t="s">
        <v>18</v>
      </c>
      <c r="B201" s="66"/>
      <c r="C201" s="57"/>
      <c r="D201" s="57"/>
      <c r="H201" s="2"/>
    </row>
    <row r="202">
      <c r="A202" s="1" t="s">
        <v>18</v>
      </c>
      <c r="B202" s="66"/>
      <c r="C202" s="57"/>
      <c r="D202" s="57"/>
      <c r="H202" s="2"/>
    </row>
    <row r="203">
      <c r="A203" s="1" t="s">
        <v>18</v>
      </c>
      <c r="B203" s="66"/>
      <c r="C203" s="57"/>
      <c r="D203" s="57"/>
      <c r="H203" s="2"/>
    </row>
    <row r="204">
      <c r="A204" s="1" t="s">
        <v>18</v>
      </c>
      <c r="B204" s="66"/>
      <c r="C204" s="57"/>
      <c r="D204" s="57"/>
      <c r="H204" s="2"/>
    </row>
    <row r="205">
      <c r="A205" s="1" t="s">
        <v>18</v>
      </c>
      <c r="B205" s="66"/>
      <c r="C205" s="57"/>
      <c r="D205" s="57"/>
      <c r="H205" s="2"/>
    </row>
    <row r="206">
      <c r="A206" s="1" t="s">
        <v>18</v>
      </c>
      <c r="B206" s="66"/>
      <c r="C206" s="57"/>
      <c r="D206" s="57"/>
      <c r="H206" s="2"/>
    </row>
    <row r="207">
      <c r="A207" s="1" t="s">
        <v>18</v>
      </c>
      <c r="B207" s="66"/>
      <c r="C207" s="57"/>
      <c r="D207" s="57"/>
      <c r="H207" s="2"/>
    </row>
    <row r="208">
      <c r="A208" s="1" t="s">
        <v>18</v>
      </c>
      <c r="B208" s="66"/>
      <c r="C208" s="57"/>
      <c r="D208" s="57"/>
      <c r="H208" s="2"/>
    </row>
    <row r="209">
      <c r="A209" s="1" t="s">
        <v>18</v>
      </c>
      <c r="B209" s="66"/>
      <c r="C209" s="57"/>
      <c r="D209" s="57"/>
      <c r="H209" s="2"/>
    </row>
    <row r="210">
      <c r="A210" s="1" t="s">
        <v>18</v>
      </c>
      <c r="B210" s="66"/>
      <c r="C210" s="57"/>
      <c r="D210" s="57"/>
      <c r="H210" s="2"/>
    </row>
    <row r="211">
      <c r="A211" s="1" t="s">
        <v>18</v>
      </c>
      <c r="B211" s="66"/>
      <c r="C211" s="57"/>
      <c r="D211" s="57"/>
      <c r="H211" s="2"/>
    </row>
    <row r="212">
      <c r="A212" s="1" t="s">
        <v>18</v>
      </c>
      <c r="B212" s="66"/>
      <c r="C212" s="57"/>
      <c r="D212" s="57"/>
      <c r="H212" s="2"/>
    </row>
    <row r="213">
      <c r="A213" s="1" t="s">
        <v>18</v>
      </c>
      <c r="B213" s="66"/>
      <c r="C213" s="57"/>
      <c r="D213" s="57"/>
      <c r="H213" s="2"/>
    </row>
    <row r="214">
      <c r="A214" s="1" t="s">
        <v>18</v>
      </c>
      <c r="B214" s="66"/>
      <c r="C214" s="57"/>
      <c r="D214" s="57"/>
      <c r="H214" s="2"/>
    </row>
    <row r="215">
      <c r="A215" s="1" t="s">
        <v>18</v>
      </c>
      <c r="B215" s="66"/>
      <c r="C215" s="57"/>
      <c r="D215" s="57"/>
      <c r="H215" s="2"/>
    </row>
    <row r="216">
      <c r="A216" s="1" t="s">
        <v>18</v>
      </c>
      <c r="B216" s="66"/>
      <c r="C216" s="57"/>
      <c r="D216" s="57"/>
      <c r="H216" s="2"/>
    </row>
    <row r="217">
      <c r="A217" s="1" t="s">
        <v>18</v>
      </c>
      <c r="B217" s="66"/>
      <c r="C217" s="57"/>
      <c r="D217" s="57"/>
      <c r="H217" s="2"/>
    </row>
    <row r="218">
      <c r="A218" s="1" t="s">
        <v>18</v>
      </c>
      <c r="B218" s="66"/>
      <c r="C218" s="57"/>
      <c r="D218" s="57"/>
      <c r="H218" s="2"/>
    </row>
    <row r="219">
      <c r="A219" s="1" t="s">
        <v>18</v>
      </c>
      <c r="B219" s="66"/>
      <c r="C219" s="57"/>
      <c r="D219" s="57"/>
      <c r="H219" s="2"/>
    </row>
    <row r="220">
      <c r="A220" s="1" t="s">
        <v>18</v>
      </c>
      <c r="B220" s="66"/>
      <c r="C220" s="57"/>
      <c r="D220" s="57"/>
      <c r="H220" s="2"/>
    </row>
    <row r="221">
      <c r="A221" s="1" t="s">
        <v>18</v>
      </c>
      <c r="B221" s="66"/>
      <c r="C221" s="57"/>
      <c r="D221" s="57"/>
      <c r="H221" s="2"/>
    </row>
    <row r="222">
      <c r="A222" s="1" t="s">
        <v>18</v>
      </c>
      <c r="B222" s="66"/>
      <c r="C222" s="57"/>
      <c r="D222" s="57"/>
      <c r="H222" s="2"/>
    </row>
    <row r="223">
      <c r="A223" s="1" t="s">
        <v>18</v>
      </c>
      <c r="B223" s="66"/>
      <c r="C223" s="57"/>
      <c r="D223" s="57"/>
      <c r="H223" s="2"/>
    </row>
    <row r="224">
      <c r="A224" s="1" t="s">
        <v>18</v>
      </c>
      <c r="B224" s="66"/>
      <c r="C224" s="57"/>
      <c r="D224" s="57"/>
      <c r="H224" s="2"/>
    </row>
    <row r="225">
      <c r="A225" s="1" t="s">
        <v>18</v>
      </c>
      <c r="B225" s="66"/>
      <c r="C225" s="57"/>
      <c r="D225" s="57"/>
      <c r="H225" s="2"/>
    </row>
    <row r="226">
      <c r="A226" s="1" t="s">
        <v>18</v>
      </c>
      <c r="B226" s="66"/>
      <c r="C226" s="57"/>
      <c r="D226" s="57"/>
      <c r="H226" s="2"/>
    </row>
    <row r="227">
      <c r="A227" s="1" t="s">
        <v>18</v>
      </c>
      <c r="B227" s="66"/>
      <c r="C227" s="57"/>
      <c r="D227" s="57"/>
      <c r="H227" s="2"/>
    </row>
    <row r="228">
      <c r="A228" s="1" t="s">
        <v>18</v>
      </c>
      <c r="B228" s="66"/>
      <c r="C228" s="57"/>
      <c r="D228" s="57"/>
      <c r="H228" s="2"/>
    </row>
    <row r="229">
      <c r="A229" s="1" t="s">
        <v>18</v>
      </c>
      <c r="B229" s="66"/>
      <c r="C229" s="57"/>
      <c r="D229" s="57"/>
      <c r="H229" s="2"/>
    </row>
    <row r="230">
      <c r="A230" s="1" t="s">
        <v>18</v>
      </c>
      <c r="B230" s="66"/>
      <c r="C230" s="57"/>
      <c r="D230" s="57"/>
      <c r="H230" s="2"/>
    </row>
    <row r="231">
      <c r="A231" s="1" t="s">
        <v>18</v>
      </c>
      <c r="B231" s="66"/>
      <c r="C231" s="57"/>
      <c r="D231" s="57"/>
      <c r="H231" s="2"/>
    </row>
    <row r="232">
      <c r="A232" s="1" t="s">
        <v>18</v>
      </c>
      <c r="B232" s="66"/>
      <c r="C232" s="57"/>
      <c r="D232" s="57"/>
      <c r="H232" s="2"/>
    </row>
    <row r="233">
      <c r="A233" s="1" t="s">
        <v>18</v>
      </c>
      <c r="B233" s="66"/>
      <c r="C233" s="57"/>
      <c r="D233" s="57"/>
      <c r="H233" s="2"/>
    </row>
    <row r="234">
      <c r="A234" s="1" t="s">
        <v>18</v>
      </c>
      <c r="B234" s="66"/>
      <c r="C234" s="57"/>
      <c r="D234" s="57"/>
      <c r="H234" s="2"/>
    </row>
    <row r="235">
      <c r="A235" s="1" t="s">
        <v>18</v>
      </c>
      <c r="B235" s="66"/>
      <c r="C235" s="57"/>
      <c r="D235" s="57"/>
      <c r="H235" s="2"/>
    </row>
    <row r="236">
      <c r="A236" s="1" t="s">
        <v>18</v>
      </c>
      <c r="B236" s="66"/>
      <c r="C236" s="57"/>
      <c r="D236" s="57"/>
      <c r="H236" s="2"/>
    </row>
    <row r="237">
      <c r="A237" s="1" t="s">
        <v>18</v>
      </c>
      <c r="B237" s="66"/>
      <c r="C237" s="57"/>
      <c r="D237" s="57"/>
      <c r="H237" s="2"/>
    </row>
    <row r="238">
      <c r="A238" s="1" t="s">
        <v>18</v>
      </c>
      <c r="B238" s="66"/>
      <c r="C238" s="57"/>
      <c r="D238" s="57"/>
      <c r="H238" s="2"/>
    </row>
    <row r="239">
      <c r="A239" s="1" t="s">
        <v>18</v>
      </c>
      <c r="B239" s="66"/>
      <c r="C239" s="57"/>
      <c r="D239" s="57"/>
      <c r="H239" s="2"/>
    </row>
    <row r="240">
      <c r="A240" s="1" t="s">
        <v>18</v>
      </c>
      <c r="B240" s="66"/>
      <c r="C240" s="57"/>
      <c r="D240" s="57"/>
      <c r="H240" s="2"/>
    </row>
    <row r="241">
      <c r="A241" s="1" t="s">
        <v>18</v>
      </c>
      <c r="B241" s="66"/>
      <c r="C241" s="57"/>
      <c r="D241" s="57"/>
      <c r="H241" s="2"/>
    </row>
    <row r="242">
      <c r="A242" s="1" t="s">
        <v>18</v>
      </c>
      <c r="B242" s="66"/>
      <c r="C242" s="57"/>
      <c r="D242" s="57"/>
      <c r="H242" s="2"/>
    </row>
    <row r="243">
      <c r="A243" s="1" t="s">
        <v>18</v>
      </c>
      <c r="B243" s="66"/>
      <c r="C243" s="57"/>
      <c r="D243" s="57"/>
      <c r="H243" s="2"/>
    </row>
    <row r="244">
      <c r="A244" s="1" t="s">
        <v>18</v>
      </c>
      <c r="B244" s="66"/>
      <c r="C244" s="57"/>
      <c r="D244" s="57"/>
      <c r="H244" s="2"/>
    </row>
    <row r="245">
      <c r="A245" s="1" t="s">
        <v>18</v>
      </c>
      <c r="B245" s="66"/>
      <c r="C245" s="57"/>
      <c r="D245" s="57"/>
      <c r="H245" s="2"/>
    </row>
    <row r="246">
      <c r="A246" s="1" t="s">
        <v>18</v>
      </c>
      <c r="B246" s="66"/>
      <c r="C246" s="57"/>
      <c r="D246" s="57"/>
      <c r="H246" s="2"/>
    </row>
    <row r="247">
      <c r="A247" s="1" t="s">
        <v>18</v>
      </c>
      <c r="B247" s="66"/>
      <c r="C247" s="57"/>
      <c r="D247" s="57"/>
      <c r="H247" s="2"/>
    </row>
    <row r="248">
      <c r="A248" s="1" t="s">
        <v>18</v>
      </c>
      <c r="B248" s="66"/>
      <c r="C248" s="57"/>
      <c r="D248" s="57"/>
      <c r="H248" s="2"/>
    </row>
    <row r="249">
      <c r="A249" s="1" t="s">
        <v>18</v>
      </c>
      <c r="B249" s="66"/>
      <c r="C249" s="57"/>
      <c r="D249" s="57"/>
      <c r="H249" s="2"/>
    </row>
    <row r="250">
      <c r="A250" s="1" t="s">
        <v>18</v>
      </c>
      <c r="B250" s="66"/>
      <c r="C250" s="57"/>
      <c r="D250" s="57"/>
      <c r="H250" s="2"/>
    </row>
    <row r="251">
      <c r="A251" s="1" t="s">
        <v>18</v>
      </c>
      <c r="B251" s="66"/>
      <c r="C251" s="57"/>
      <c r="D251" s="57"/>
      <c r="H251" s="2"/>
    </row>
    <row r="252">
      <c r="A252" s="1" t="s">
        <v>18</v>
      </c>
      <c r="B252" s="66"/>
      <c r="C252" s="57"/>
      <c r="D252" s="57"/>
      <c r="H252" s="2"/>
    </row>
    <row r="253">
      <c r="A253" s="1" t="s">
        <v>18</v>
      </c>
      <c r="B253" s="66"/>
      <c r="C253" s="57"/>
      <c r="D253" s="57"/>
      <c r="H253" s="2"/>
    </row>
    <row r="254">
      <c r="A254" s="1" t="s">
        <v>18</v>
      </c>
      <c r="B254" s="66"/>
      <c r="C254" s="57"/>
      <c r="D254" s="57"/>
      <c r="H254" s="2"/>
    </row>
    <row r="255">
      <c r="A255" s="1" t="s">
        <v>18</v>
      </c>
      <c r="B255" s="66"/>
      <c r="C255" s="57"/>
      <c r="D255" s="57"/>
      <c r="H255" s="2"/>
    </row>
    <row r="256">
      <c r="A256" s="1" t="s">
        <v>18</v>
      </c>
      <c r="B256" s="66"/>
      <c r="C256" s="57"/>
      <c r="D256" s="57"/>
      <c r="H256" s="2"/>
    </row>
    <row r="257">
      <c r="A257" s="1" t="s">
        <v>18</v>
      </c>
      <c r="B257" s="66"/>
      <c r="C257" s="57"/>
      <c r="D257" s="57"/>
      <c r="H257" s="2"/>
    </row>
    <row r="258">
      <c r="A258" s="1" t="s">
        <v>18</v>
      </c>
      <c r="B258" s="66"/>
      <c r="C258" s="57"/>
      <c r="D258" s="57"/>
      <c r="H258" s="2"/>
    </row>
    <row r="259">
      <c r="A259" s="1" t="s">
        <v>18</v>
      </c>
      <c r="B259" s="66"/>
      <c r="C259" s="57"/>
      <c r="D259" s="57"/>
      <c r="H259" s="2"/>
    </row>
    <row r="260">
      <c r="A260" s="1" t="s">
        <v>18</v>
      </c>
      <c r="B260" s="66"/>
      <c r="C260" s="57"/>
      <c r="D260" s="57"/>
      <c r="H260" s="2"/>
    </row>
    <row r="261">
      <c r="A261" s="1" t="s">
        <v>18</v>
      </c>
      <c r="B261" s="66"/>
      <c r="C261" s="57"/>
      <c r="D261" s="57"/>
      <c r="H261" s="2"/>
    </row>
    <row r="262">
      <c r="A262" s="1" t="s">
        <v>18</v>
      </c>
      <c r="B262" s="66"/>
      <c r="C262" s="57"/>
      <c r="D262" s="57"/>
      <c r="H262" s="2"/>
    </row>
    <row r="263">
      <c r="A263" s="1" t="s">
        <v>18</v>
      </c>
      <c r="B263" s="66"/>
      <c r="C263" s="57"/>
      <c r="D263" s="57"/>
      <c r="H263" s="2"/>
    </row>
    <row r="264">
      <c r="A264" s="1" t="s">
        <v>18</v>
      </c>
      <c r="B264" s="66"/>
      <c r="C264" s="57"/>
      <c r="D264" s="57"/>
      <c r="H264" s="2"/>
    </row>
    <row r="265">
      <c r="A265" s="1" t="s">
        <v>18</v>
      </c>
      <c r="B265" s="66"/>
      <c r="C265" s="57"/>
      <c r="D265" s="57"/>
      <c r="H265" s="2"/>
    </row>
    <row r="266">
      <c r="A266" s="1" t="s">
        <v>18</v>
      </c>
      <c r="B266" s="66"/>
      <c r="C266" s="57"/>
      <c r="D266" s="57"/>
      <c r="H266" s="2"/>
    </row>
    <row r="267">
      <c r="A267" s="1" t="s">
        <v>18</v>
      </c>
      <c r="B267" s="66"/>
      <c r="C267" s="57"/>
      <c r="D267" s="57"/>
      <c r="H267" s="2"/>
    </row>
    <row r="268">
      <c r="A268" s="1" t="s">
        <v>18</v>
      </c>
      <c r="B268" s="66"/>
      <c r="C268" s="57"/>
      <c r="D268" s="57"/>
      <c r="H268" s="2"/>
    </row>
    <row r="269">
      <c r="A269" s="1" t="s">
        <v>18</v>
      </c>
      <c r="B269" s="66"/>
      <c r="C269" s="57"/>
      <c r="D269" s="57"/>
      <c r="H269" s="2"/>
    </row>
    <row r="270">
      <c r="A270" s="1" t="s">
        <v>18</v>
      </c>
      <c r="B270" s="66"/>
      <c r="C270" s="57"/>
      <c r="D270" s="57"/>
      <c r="H270" s="2"/>
    </row>
    <row r="271">
      <c r="A271" s="1" t="s">
        <v>18</v>
      </c>
      <c r="B271" s="66"/>
      <c r="C271" s="57"/>
      <c r="D271" s="57"/>
      <c r="H271" s="2"/>
    </row>
    <row r="272">
      <c r="A272" s="1" t="s">
        <v>18</v>
      </c>
      <c r="B272" s="66"/>
      <c r="C272" s="57"/>
      <c r="D272" s="57"/>
      <c r="H272" s="2"/>
    </row>
    <row r="273">
      <c r="A273" s="1" t="s">
        <v>18</v>
      </c>
      <c r="B273" s="66"/>
      <c r="C273" s="57"/>
      <c r="D273" s="57"/>
      <c r="H273" s="2"/>
    </row>
    <row r="274">
      <c r="A274" s="1" t="s">
        <v>18</v>
      </c>
      <c r="B274" s="66"/>
      <c r="C274" s="57"/>
      <c r="D274" s="57"/>
      <c r="H274" s="2"/>
    </row>
    <row r="275">
      <c r="A275" s="1" t="s">
        <v>18</v>
      </c>
      <c r="B275" s="66"/>
      <c r="C275" s="57"/>
      <c r="D275" s="57"/>
      <c r="H275" s="2"/>
    </row>
    <row r="276">
      <c r="A276" s="1" t="s">
        <v>18</v>
      </c>
      <c r="B276" s="66"/>
      <c r="C276" s="57"/>
      <c r="D276" s="57"/>
      <c r="H276" s="2"/>
    </row>
    <row r="277">
      <c r="A277" s="1" t="s">
        <v>18</v>
      </c>
      <c r="B277" s="66"/>
      <c r="C277" s="57"/>
      <c r="D277" s="57"/>
      <c r="H277" s="2"/>
    </row>
    <row r="278">
      <c r="A278" s="1" t="s">
        <v>18</v>
      </c>
      <c r="B278" s="66"/>
      <c r="C278" s="57"/>
      <c r="D278" s="57"/>
      <c r="H278" s="2"/>
    </row>
    <row r="279">
      <c r="A279" s="1" t="s">
        <v>18</v>
      </c>
      <c r="B279" s="66"/>
      <c r="C279" s="57"/>
      <c r="D279" s="57"/>
      <c r="H279" s="2"/>
    </row>
    <row r="280">
      <c r="A280" s="1" t="s">
        <v>18</v>
      </c>
      <c r="B280" s="66"/>
      <c r="C280" s="57"/>
      <c r="D280" s="57"/>
      <c r="H280" s="2"/>
    </row>
    <row r="281">
      <c r="A281" s="1" t="s">
        <v>18</v>
      </c>
      <c r="B281" s="66"/>
      <c r="C281" s="57"/>
      <c r="D281" s="57"/>
      <c r="H281" s="2"/>
    </row>
    <row r="282">
      <c r="A282" s="1" t="s">
        <v>18</v>
      </c>
      <c r="B282" s="66"/>
      <c r="C282" s="57"/>
      <c r="D282" s="57"/>
      <c r="H282" s="2"/>
    </row>
    <row r="283">
      <c r="A283" s="1" t="s">
        <v>18</v>
      </c>
      <c r="B283" s="66"/>
      <c r="C283" s="57"/>
      <c r="D283" s="57"/>
      <c r="H283" s="2"/>
    </row>
    <row r="284">
      <c r="A284" s="1" t="s">
        <v>18</v>
      </c>
      <c r="B284" s="66"/>
      <c r="C284" s="57"/>
      <c r="D284" s="57"/>
      <c r="H284" s="2"/>
    </row>
    <row r="285">
      <c r="A285" s="1" t="s">
        <v>18</v>
      </c>
      <c r="B285" s="66"/>
      <c r="C285" s="57"/>
      <c r="D285" s="57"/>
      <c r="H285" s="2"/>
    </row>
    <row r="286">
      <c r="A286" s="1" t="s">
        <v>18</v>
      </c>
      <c r="B286" s="66"/>
      <c r="C286" s="57"/>
      <c r="D286" s="57"/>
      <c r="H286" s="2"/>
    </row>
    <row r="287">
      <c r="A287" s="1" t="s">
        <v>18</v>
      </c>
      <c r="B287" s="66"/>
      <c r="C287" s="57"/>
      <c r="D287" s="57"/>
      <c r="H287" s="2"/>
    </row>
    <row r="288">
      <c r="A288" s="1" t="s">
        <v>18</v>
      </c>
      <c r="B288" s="66"/>
      <c r="C288" s="57"/>
      <c r="D288" s="57"/>
      <c r="H288" s="2"/>
    </row>
    <row r="289">
      <c r="A289" s="1" t="s">
        <v>18</v>
      </c>
      <c r="B289" s="66"/>
      <c r="C289" s="57"/>
      <c r="D289" s="57"/>
      <c r="H289" s="2"/>
    </row>
    <row r="290">
      <c r="A290" s="1" t="s">
        <v>18</v>
      </c>
      <c r="B290" s="66"/>
      <c r="C290" s="57"/>
      <c r="D290" s="57"/>
      <c r="H290" s="2"/>
    </row>
    <row r="291">
      <c r="A291" s="1" t="s">
        <v>18</v>
      </c>
      <c r="B291" s="66"/>
      <c r="C291" s="57"/>
      <c r="D291" s="57"/>
      <c r="H291" s="2"/>
    </row>
    <row r="292">
      <c r="A292" s="1" t="s">
        <v>18</v>
      </c>
      <c r="B292" s="66"/>
      <c r="C292" s="57"/>
      <c r="D292" s="57"/>
      <c r="H292" s="2"/>
    </row>
    <row r="293">
      <c r="A293" s="1" t="s">
        <v>18</v>
      </c>
      <c r="B293" s="66"/>
      <c r="C293" s="57"/>
      <c r="D293" s="57"/>
      <c r="H293" s="2"/>
    </row>
    <row r="294">
      <c r="A294" s="1" t="s">
        <v>18</v>
      </c>
      <c r="B294" s="66"/>
      <c r="C294" s="57"/>
      <c r="D294" s="57"/>
      <c r="H294" s="2"/>
    </row>
    <row r="295">
      <c r="A295" s="1" t="s">
        <v>18</v>
      </c>
      <c r="B295" s="66"/>
      <c r="C295" s="57"/>
      <c r="D295" s="57"/>
      <c r="H295" s="2"/>
    </row>
    <row r="296">
      <c r="A296" s="1" t="s">
        <v>18</v>
      </c>
      <c r="B296" s="66"/>
      <c r="C296" s="57"/>
      <c r="D296" s="57"/>
      <c r="H296" s="2"/>
    </row>
    <row r="297">
      <c r="A297" s="1" t="s">
        <v>18</v>
      </c>
      <c r="B297" s="66"/>
      <c r="C297" s="57"/>
      <c r="D297" s="57"/>
      <c r="H297" s="2"/>
    </row>
    <row r="298">
      <c r="A298" s="1" t="s">
        <v>18</v>
      </c>
      <c r="B298" s="66"/>
      <c r="C298" s="57"/>
      <c r="D298" s="57"/>
      <c r="H298" s="2"/>
    </row>
    <row r="299">
      <c r="A299" s="1" t="s">
        <v>18</v>
      </c>
      <c r="B299" s="66"/>
      <c r="C299" s="57"/>
      <c r="D299" s="57"/>
      <c r="H299" s="2"/>
    </row>
    <row r="300">
      <c r="A300" s="1" t="s">
        <v>18</v>
      </c>
      <c r="B300" s="66"/>
      <c r="C300" s="57"/>
      <c r="D300" s="57"/>
      <c r="H3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4.88"/>
    <col customWidth="1" min="3" max="3" width="12.25"/>
    <col customWidth="1" min="5" max="5" width="10.0"/>
    <col customWidth="1" min="6" max="6" width="16.25"/>
    <col customWidth="1" min="8" max="8" width="26.75"/>
    <col customWidth="1" min="9" max="9" width="1.38"/>
  </cols>
  <sheetData>
    <row r="1" ht="27.0" customHeight="1">
      <c r="A1" s="8" t="s">
        <v>116</v>
      </c>
      <c r="B1" s="76"/>
      <c r="C1" s="4"/>
      <c r="E1" s="58"/>
      <c r="F1" s="76"/>
      <c r="G1" s="1"/>
      <c r="H1" s="76"/>
    </row>
    <row r="2" ht="22.5" customHeight="1">
      <c r="A2" s="77" t="str">
        <f t="array" ref="A2:A1500">{"No"; if(B3:B1500="","",row(B3:B1500)-2)}</f>
        <v>No</v>
      </c>
      <c r="B2" s="78" t="s">
        <v>117</v>
      </c>
      <c r="C2" s="79" t="s">
        <v>2</v>
      </c>
      <c r="D2" s="80" t="s">
        <v>1</v>
      </c>
      <c r="E2" s="81" t="s">
        <v>118</v>
      </c>
      <c r="F2" s="77" t="str">
        <f t="array" ref="F2:F1500">{"Nama";if(C3:C1500="","", VLOOKUP($C3:$C1500,{'Data Siswa'!$B$3:$B1500,'Data Siswa'!$B$3:$D1500},3,0))}</f>
        <v>Nama</v>
      </c>
      <c r="G2" s="77" t="str">
        <f t="array" ref="G2:G1500">{"Kelas";if($C3:$C1500="","", VLOOKUP($C3:$C1500,{'Data Siswa'!$B$3:$B1500,'Data Siswa'!$B$3:$D1500},4,0))}</f>
        <v>Kelas</v>
      </c>
      <c r="H2" s="78" t="s">
        <v>119</v>
      </c>
      <c r="I2" s="82"/>
    </row>
    <row r="3">
      <c r="A3" s="83">
        <v>1.0</v>
      </c>
      <c r="B3" s="84">
        <v>45901.0</v>
      </c>
      <c r="C3" s="85">
        <f>IFERROR(__xludf.DUMMYFUNCTION("IMPORTRANGE(""1atUth5pEK5pvOCD-9bkcMcRswMXhMcsmbg_G3nrsZSw"",""DATA UTAMA!B3:b"")"),2.009100013E9)</f>
        <v>2009100013</v>
      </c>
      <c r="D3" s="86" t="s">
        <v>4</v>
      </c>
      <c r="E3" s="87">
        <f t="array" ref="E3:E1500">IFERROR(XLOOKUP( C3:C1500,'Data Bayar'!B:B,'Data Bayar'!F:F),"")</f>
        <v>500000</v>
      </c>
      <c r="F3" s="88" t="s">
        <v>26</v>
      </c>
      <c r="G3" s="83" t="s">
        <v>9</v>
      </c>
      <c r="H3" s="89"/>
      <c r="I3" s="90"/>
    </row>
    <row r="4">
      <c r="A4" s="83">
        <v>2.0</v>
      </c>
      <c r="B4" s="84">
        <v>45901.0</v>
      </c>
      <c r="C4" s="85">
        <f>IFERROR(__xludf.DUMMYFUNCTION("""COMPUTED_VALUE"""),2.009100005E9)</f>
        <v>2009100005</v>
      </c>
      <c r="D4" s="86" t="s">
        <v>4</v>
      </c>
      <c r="E4" s="87">
        <v>500000.0</v>
      </c>
      <c r="F4" s="88" t="s">
        <v>27</v>
      </c>
      <c r="G4" s="83" t="s">
        <v>9</v>
      </c>
      <c r="H4" s="89"/>
      <c r="I4" s="90"/>
    </row>
    <row r="5">
      <c r="A5" s="83">
        <v>3.0</v>
      </c>
      <c r="B5" s="84">
        <v>45901.0</v>
      </c>
      <c r="C5" s="85">
        <f>IFERROR(__xludf.DUMMYFUNCTION("""COMPUTED_VALUE"""),2.009200003E9)</f>
        <v>2009200003</v>
      </c>
      <c r="D5" s="86" t="s">
        <v>4</v>
      </c>
      <c r="E5" s="87">
        <v>500000.0</v>
      </c>
      <c r="F5" s="88" t="s">
        <v>28</v>
      </c>
      <c r="G5" s="83" t="s">
        <v>9</v>
      </c>
      <c r="H5" s="91"/>
      <c r="I5" s="90"/>
    </row>
    <row r="6">
      <c r="A6" s="83">
        <v>4.0</v>
      </c>
      <c r="B6" s="84">
        <v>45901.0</v>
      </c>
      <c r="C6" s="85">
        <f>IFERROR(__xludf.DUMMYFUNCTION("""COMPUTED_VALUE"""),2.0216000012E10)</f>
        <v>20216000012</v>
      </c>
      <c r="D6" s="86" t="s">
        <v>4</v>
      </c>
      <c r="E6" s="87">
        <v>700000.0</v>
      </c>
      <c r="F6" s="88" t="s">
        <v>29</v>
      </c>
      <c r="G6" s="83" t="s">
        <v>9</v>
      </c>
      <c r="H6" s="91"/>
      <c r="I6" s="90"/>
    </row>
    <row r="7">
      <c r="A7" s="83">
        <v>5.0</v>
      </c>
      <c r="B7" s="84">
        <v>45901.0</v>
      </c>
      <c r="C7" s="85">
        <f>IFERROR(__xludf.DUMMYFUNCTION("""COMPUTED_VALUE"""),2.009100007E9)</f>
        <v>2009100007</v>
      </c>
      <c r="D7" s="86" t="s">
        <v>4</v>
      </c>
      <c r="E7" s="87">
        <v>500000.0</v>
      </c>
      <c r="F7" s="88" t="s">
        <v>30</v>
      </c>
      <c r="G7" s="83" t="s">
        <v>9</v>
      </c>
      <c r="H7" s="89"/>
      <c r="I7" s="90"/>
    </row>
    <row r="8">
      <c r="A8" s="83">
        <v>6.0</v>
      </c>
      <c r="B8" s="84">
        <v>45901.0</v>
      </c>
      <c r="C8" s="85">
        <f>IFERROR(__xludf.DUMMYFUNCTION("""COMPUTED_VALUE"""),2.009100009E9)</f>
        <v>2009100009</v>
      </c>
      <c r="D8" s="86" t="s">
        <v>4</v>
      </c>
      <c r="E8" s="87">
        <v>700000.0</v>
      </c>
      <c r="F8" s="88" t="s">
        <v>31</v>
      </c>
      <c r="G8" s="83" t="s">
        <v>9</v>
      </c>
      <c r="H8" s="89"/>
      <c r="I8" s="90"/>
    </row>
    <row r="9">
      <c r="A9" s="83">
        <v>7.0</v>
      </c>
      <c r="B9" s="84">
        <v>45901.0</v>
      </c>
      <c r="C9" s="85">
        <f>IFERROR(__xludf.DUMMYFUNCTION("""COMPUTED_VALUE"""),2.009100011E9)</f>
        <v>2009100011</v>
      </c>
      <c r="D9" s="86" t="s">
        <v>4</v>
      </c>
      <c r="E9" s="87">
        <v>676000.0</v>
      </c>
      <c r="F9" s="88" t="s">
        <v>32</v>
      </c>
      <c r="G9" s="83" t="s">
        <v>9</v>
      </c>
      <c r="H9" s="89"/>
      <c r="I9" s="90"/>
    </row>
    <row r="10">
      <c r="A10" s="83">
        <v>8.0</v>
      </c>
      <c r="B10" s="84">
        <v>45901.0</v>
      </c>
      <c r="C10" s="85">
        <f>IFERROR(__xludf.DUMMYFUNCTION("""COMPUTED_VALUE"""),2.021600002E10)</f>
        <v>20216000020</v>
      </c>
      <c r="D10" s="86" t="s">
        <v>4</v>
      </c>
      <c r="E10" s="87">
        <v>676000.0</v>
      </c>
      <c r="F10" s="88" t="s">
        <v>33</v>
      </c>
      <c r="G10" s="83" t="s">
        <v>9</v>
      </c>
      <c r="H10" s="89"/>
      <c r="I10" s="90"/>
    </row>
    <row r="11">
      <c r="A11" s="83">
        <v>9.0</v>
      </c>
      <c r="B11" s="84">
        <v>45901.0</v>
      </c>
      <c r="C11" s="85">
        <f>IFERROR(__xludf.DUMMYFUNCTION("""COMPUTED_VALUE"""),2.0217000009E10)</f>
        <v>20217000009</v>
      </c>
      <c r="D11" s="86" t="s">
        <v>4</v>
      </c>
      <c r="E11" s="87">
        <v>500000.0</v>
      </c>
      <c r="F11" s="88" t="s">
        <v>34</v>
      </c>
      <c r="G11" s="83" t="s">
        <v>9</v>
      </c>
      <c r="H11" s="89"/>
      <c r="I11" s="90"/>
    </row>
    <row r="12">
      <c r="A12" s="83">
        <v>10.0</v>
      </c>
      <c r="B12" s="84">
        <v>45901.0</v>
      </c>
      <c r="C12" s="85">
        <f>IFERROR(__xludf.DUMMYFUNCTION("""COMPUTED_VALUE"""),2.010100155E9)</f>
        <v>2010100155</v>
      </c>
      <c r="D12" s="86" t="s">
        <v>4</v>
      </c>
      <c r="E12" s="87">
        <v>500000.0</v>
      </c>
      <c r="F12" s="88" t="s">
        <v>35</v>
      </c>
      <c r="G12" s="83" t="s">
        <v>36</v>
      </c>
      <c r="H12" s="91"/>
      <c r="I12" s="92"/>
    </row>
    <row r="13">
      <c r="A13" s="83">
        <v>11.0</v>
      </c>
      <c r="B13" s="84">
        <v>45901.0</v>
      </c>
      <c r="C13" s="85">
        <f>IFERROR(__xludf.DUMMYFUNCTION("""COMPUTED_VALUE"""),2.0225000323E10)</f>
        <v>20225000323</v>
      </c>
      <c r="D13" s="86" t="s">
        <v>4</v>
      </c>
      <c r="E13" s="87">
        <v>700000.0</v>
      </c>
      <c r="F13" s="88" t="s">
        <v>37</v>
      </c>
      <c r="G13" s="83" t="s">
        <v>36</v>
      </c>
      <c r="H13" s="89"/>
      <c r="I13" s="92"/>
    </row>
    <row r="14">
      <c r="A14" s="83">
        <v>12.0</v>
      </c>
      <c r="B14" s="84">
        <v>45901.0</v>
      </c>
      <c r="C14" s="85">
        <f>IFERROR(__xludf.DUMMYFUNCTION("""COMPUTED_VALUE"""),2.010200193E9)</f>
        <v>2010200193</v>
      </c>
      <c r="D14" s="86" t="s">
        <v>4</v>
      </c>
      <c r="E14" s="87">
        <v>500000.0</v>
      </c>
      <c r="F14" s="88" t="s">
        <v>38</v>
      </c>
      <c r="G14" s="83" t="s">
        <v>36</v>
      </c>
      <c r="H14" s="89"/>
      <c r="I14" s="92"/>
    </row>
    <row r="15">
      <c r="A15" s="83">
        <v>13.0</v>
      </c>
      <c r="B15" s="84">
        <v>45901.0</v>
      </c>
      <c r="C15" s="85">
        <f>IFERROR(__xludf.DUMMYFUNCTION("""COMPUTED_VALUE"""),2.010100157E9)</f>
        <v>2010100157</v>
      </c>
      <c r="D15" s="86" t="s">
        <v>4</v>
      </c>
      <c r="E15" s="87">
        <v>500000.0</v>
      </c>
      <c r="F15" s="88" t="s">
        <v>39</v>
      </c>
      <c r="G15" s="83" t="s">
        <v>36</v>
      </c>
      <c r="H15" s="89"/>
      <c r="I15" s="92"/>
    </row>
    <row r="16">
      <c r="A16" s="83">
        <v>14.0</v>
      </c>
      <c r="B16" s="84">
        <v>45901.0</v>
      </c>
      <c r="C16" s="85">
        <f>IFERROR(__xludf.DUMMYFUNCTION("""COMPUTED_VALUE"""),2.008200204E9)</f>
        <v>2008200204</v>
      </c>
      <c r="D16" s="86" t="s">
        <v>4</v>
      </c>
      <c r="E16" s="87">
        <v>700000.0</v>
      </c>
      <c r="F16" s="88" t="s">
        <v>41</v>
      </c>
      <c r="G16" s="83" t="s">
        <v>36</v>
      </c>
      <c r="H16" s="89"/>
      <c r="I16" s="92"/>
    </row>
    <row r="17">
      <c r="A17" s="83">
        <v>15.0</v>
      </c>
      <c r="B17" s="84">
        <v>45901.0</v>
      </c>
      <c r="C17" s="85">
        <f>IFERROR(__xludf.DUMMYFUNCTION("""COMPUTED_VALUE"""),2.010100062E9)</f>
        <v>2010100062</v>
      </c>
      <c r="D17" s="86" t="s">
        <v>4</v>
      </c>
      <c r="E17" s="87">
        <v>500000.0</v>
      </c>
      <c r="F17" s="88" t="s">
        <v>42</v>
      </c>
      <c r="G17" s="83" t="s">
        <v>36</v>
      </c>
      <c r="H17" s="89"/>
      <c r="I17" s="92"/>
    </row>
    <row r="18">
      <c r="A18" s="83">
        <v>16.0</v>
      </c>
      <c r="B18" s="84">
        <v>45901.0</v>
      </c>
      <c r="C18" s="85">
        <f>IFERROR(__xludf.DUMMYFUNCTION("""COMPUTED_VALUE"""),2.0226000468E10)</f>
        <v>20226000468</v>
      </c>
      <c r="D18" s="86" t="s">
        <v>4</v>
      </c>
      <c r="E18" s="87">
        <v>400000.0</v>
      </c>
      <c r="F18" s="88" t="s">
        <v>43</v>
      </c>
      <c r="G18" s="83" t="s">
        <v>36</v>
      </c>
      <c r="H18" s="89"/>
      <c r="I18" s="92"/>
    </row>
    <row r="19">
      <c r="A19" s="83">
        <v>17.0</v>
      </c>
      <c r="B19" s="84">
        <v>45901.0</v>
      </c>
      <c r="C19" s="85">
        <f>IFERROR(__xludf.DUMMYFUNCTION("""COMPUTED_VALUE"""),2.011100211E9)</f>
        <v>2011100211</v>
      </c>
      <c r="D19" s="86" t="s">
        <v>4</v>
      </c>
      <c r="E19" s="87">
        <v>400000.0</v>
      </c>
      <c r="F19" s="88" t="s">
        <v>44</v>
      </c>
      <c r="G19" s="83" t="s">
        <v>36</v>
      </c>
      <c r="H19" s="89"/>
      <c r="I19" s="93"/>
    </row>
    <row r="20">
      <c r="A20" s="83">
        <v>18.0</v>
      </c>
      <c r="B20" s="84">
        <v>45901.0</v>
      </c>
      <c r="C20" s="85">
        <f>IFERROR(__xludf.DUMMYFUNCTION("""COMPUTED_VALUE"""),2.01110011E9)</f>
        <v>2011100110</v>
      </c>
      <c r="D20" s="86" t="s">
        <v>4</v>
      </c>
      <c r="E20" s="87">
        <v>400000.0</v>
      </c>
      <c r="F20" s="88" t="s">
        <v>45</v>
      </c>
      <c r="G20" s="83" t="s">
        <v>36</v>
      </c>
      <c r="H20" s="91"/>
      <c r="I20" s="93"/>
    </row>
    <row r="21">
      <c r="A21" s="83">
        <v>19.0</v>
      </c>
      <c r="B21" s="84">
        <v>45901.0</v>
      </c>
      <c r="C21" s="85">
        <f>IFERROR(__xludf.DUMMYFUNCTION("""COMPUTED_VALUE"""),2.0257000102E10)</f>
        <v>20257000102</v>
      </c>
      <c r="D21" s="86" t="s">
        <v>4</v>
      </c>
      <c r="E21" s="87">
        <v>500000.0</v>
      </c>
      <c r="F21" s="88" t="s">
        <v>46</v>
      </c>
      <c r="G21" s="83" t="s">
        <v>47</v>
      </c>
      <c r="H21" s="91"/>
      <c r="I21" s="93"/>
    </row>
    <row r="22">
      <c r="A22" s="83">
        <v>20.0</v>
      </c>
      <c r="B22" s="84">
        <v>45901.0</v>
      </c>
      <c r="C22" s="85">
        <f>IFERROR(__xludf.DUMMYFUNCTION("""COMPUTED_VALUE"""),2.0235000285E10)</f>
        <v>20235000285</v>
      </c>
      <c r="D22" s="86" t="s">
        <v>4</v>
      </c>
      <c r="E22" s="87">
        <v>400000.0</v>
      </c>
      <c r="F22" s="88" t="s">
        <v>48</v>
      </c>
      <c r="G22" s="83" t="s">
        <v>49</v>
      </c>
      <c r="H22" s="89"/>
      <c r="I22" s="93"/>
    </row>
    <row r="23">
      <c r="A23" s="83">
        <v>21.0</v>
      </c>
      <c r="B23" s="84">
        <v>45901.0</v>
      </c>
      <c r="C23" s="85">
        <f>IFERROR(__xludf.DUMMYFUNCTION("""COMPUTED_VALUE"""),2.0236000446E10)</f>
        <v>20236000446</v>
      </c>
      <c r="D23" s="86" t="s">
        <v>4</v>
      </c>
      <c r="E23" s="87">
        <v>400000.0</v>
      </c>
      <c r="F23" s="88" t="s">
        <v>50</v>
      </c>
      <c r="G23" s="83" t="s">
        <v>49</v>
      </c>
      <c r="H23" s="89"/>
      <c r="I23" s="93"/>
    </row>
    <row r="24">
      <c r="A24" s="83">
        <v>22.0</v>
      </c>
      <c r="B24" s="84">
        <v>45901.0</v>
      </c>
      <c r="C24" s="85">
        <f>IFERROR(__xludf.DUMMYFUNCTION("""COMPUTED_VALUE"""),2.0225000331E10)</f>
        <v>20225000331</v>
      </c>
      <c r="D24" s="86" t="s">
        <v>4</v>
      </c>
      <c r="E24" s="87">
        <v>400000.0</v>
      </c>
      <c r="F24" s="88" t="s">
        <v>51</v>
      </c>
      <c r="G24" s="83" t="s">
        <v>49</v>
      </c>
      <c r="H24" s="89"/>
      <c r="I24" s="93"/>
    </row>
    <row r="25">
      <c r="A25" s="83">
        <v>23.0</v>
      </c>
      <c r="B25" s="84">
        <v>45901.0</v>
      </c>
      <c r="C25" s="4">
        <f>IFERROR(__xludf.DUMMYFUNCTION("""COMPUTED_VALUE"""),2.011200193E9)</f>
        <v>2011200193</v>
      </c>
      <c r="D25" s="86" t="s">
        <v>4</v>
      </c>
      <c r="E25" s="87">
        <v>400000.0</v>
      </c>
      <c r="F25" s="88" t="s">
        <v>52</v>
      </c>
      <c r="G25" s="83" t="s">
        <v>49</v>
      </c>
      <c r="H25" s="89"/>
      <c r="I25" s="93"/>
    </row>
    <row r="26">
      <c r="A26" s="83">
        <v>24.0</v>
      </c>
      <c r="B26" s="84">
        <v>45901.0</v>
      </c>
      <c r="C26" s="4">
        <f>IFERROR(__xludf.DUMMYFUNCTION("""COMPUTED_VALUE"""),2.0235000448E10)</f>
        <v>20235000448</v>
      </c>
      <c r="D26" s="86" t="s">
        <v>4</v>
      </c>
      <c r="E26" s="87">
        <v>400000.0</v>
      </c>
      <c r="F26" s="88" t="s">
        <v>53</v>
      </c>
      <c r="G26" s="83" t="s">
        <v>49</v>
      </c>
      <c r="H26" s="89"/>
      <c r="I26" s="93"/>
    </row>
    <row r="27">
      <c r="A27" s="83">
        <v>25.0</v>
      </c>
      <c r="B27" s="84">
        <v>45901.0</v>
      </c>
      <c r="C27" s="4">
        <f>IFERROR(__xludf.DUMMYFUNCTION("""COMPUTED_VALUE"""),2.0235000215E10)</f>
        <v>20235000215</v>
      </c>
      <c r="D27" s="86" t="s">
        <v>4</v>
      </c>
      <c r="E27" s="87">
        <v>0.0</v>
      </c>
      <c r="F27" s="88" t="s">
        <v>54</v>
      </c>
      <c r="G27" s="83" t="s">
        <v>49</v>
      </c>
      <c r="H27" s="89"/>
      <c r="I27" s="93"/>
    </row>
    <row r="28">
      <c r="A28" s="83">
        <v>26.0</v>
      </c>
      <c r="B28" s="84">
        <v>45901.0</v>
      </c>
      <c r="C28" s="4">
        <f>IFERROR(__xludf.DUMMYFUNCTION("""COMPUTED_VALUE"""),2.0236000015E10)</f>
        <v>20236000015</v>
      </c>
      <c r="D28" s="86" t="s">
        <v>4</v>
      </c>
      <c r="E28" s="87">
        <v>0.0</v>
      </c>
      <c r="F28" s="88" t="s">
        <v>55</v>
      </c>
      <c r="G28" s="83" t="s">
        <v>49</v>
      </c>
      <c r="H28" s="89"/>
      <c r="I28" s="93"/>
    </row>
    <row r="29">
      <c r="A29" s="83">
        <v>27.0</v>
      </c>
      <c r="B29" s="84">
        <v>45901.0</v>
      </c>
      <c r="C29" s="4">
        <f>IFERROR(__xludf.DUMMYFUNCTION("""COMPUTED_VALUE"""),2.0235000568E10)</f>
        <v>20235000568</v>
      </c>
      <c r="D29" s="86" t="s">
        <v>4</v>
      </c>
      <c r="E29" s="87">
        <v>400000.0</v>
      </c>
      <c r="F29" s="88" t="s">
        <v>56</v>
      </c>
      <c r="G29" s="83" t="s">
        <v>49</v>
      </c>
      <c r="H29" s="89"/>
      <c r="I29" s="93"/>
    </row>
    <row r="30">
      <c r="A30" s="83">
        <v>28.0</v>
      </c>
      <c r="B30" s="84">
        <v>45901.0</v>
      </c>
      <c r="C30" s="4">
        <f>IFERROR(__xludf.DUMMYFUNCTION("""COMPUTED_VALUE"""),2.0235000511E10)</f>
        <v>20235000511</v>
      </c>
      <c r="D30" s="86" t="s">
        <v>4</v>
      </c>
      <c r="E30" s="87">
        <v>400000.0</v>
      </c>
      <c r="F30" s="88" t="s">
        <v>57</v>
      </c>
      <c r="G30" s="83" t="s">
        <v>49</v>
      </c>
      <c r="H30" s="89"/>
      <c r="I30" s="93"/>
    </row>
    <row r="31">
      <c r="A31" s="83">
        <v>29.0</v>
      </c>
      <c r="B31" s="84">
        <v>45901.0</v>
      </c>
      <c r="C31" s="4">
        <f>IFERROR(__xludf.DUMMYFUNCTION("""COMPUTED_VALUE"""),2.0245000161E10)</f>
        <v>20245000161</v>
      </c>
      <c r="D31" s="86" t="s">
        <v>4</v>
      </c>
      <c r="E31" s="87">
        <v>400000.0</v>
      </c>
      <c r="F31" s="88" t="s">
        <v>58</v>
      </c>
      <c r="G31" s="83" t="s">
        <v>49</v>
      </c>
      <c r="H31" s="89"/>
      <c r="I31" s="93"/>
    </row>
    <row r="32">
      <c r="A32" s="83">
        <v>30.0</v>
      </c>
      <c r="B32" s="84">
        <v>45901.0</v>
      </c>
      <c r="C32" s="4">
        <f>IFERROR(__xludf.DUMMYFUNCTION("""COMPUTED_VALUE"""),2.0235000069E10)</f>
        <v>20235000069</v>
      </c>
      <c r="D32" s="86" t="s">
        <v>4</v>
      </c>
      <c r="E32" s="87">
        <v>600000.0</v>
      </c>
      <c r="F32" s="88" t="s">
        <v>59</v>
      </c>
      <c r="G32" s="83" t="s">
        <v>49</v>
      </c>
      <c r="H32" s="89"/>
      <c r="I32" s="93"/>
    </row>
    <row r="33">
      <c r="A33" s="83">
        <v>31.0</v>
      </c>
      <c r="B33" s="84">
        <v>45901.0</v>
      </c>
      <c r="C33" s="4">
        <f>IFERROR(__xludf.DUMMYFUNCTION("""COMPUTED_VALUE"""),2.0235000333E10)</f>
        <v>20235000333</v>
      </c>
      <c r="D33" s="86" t="s">
        <v>4</v>
      </c>
      <c r="E33" s="87">
        <v>400000.0</v>
      </c>
      <c r="F33" s="88" t="s">
        <v>60</v>
      </c>
      <c r="G33" s="83" t="s">
        <v>49</v>
      </c>
      <c r="H33" s="89"/>
      <c r="I33" s="93"/>
    </row>
    <row r="34">
      <c r="A34" s="83">
        <v>32.0</v>
      </c>
      <c r="B34" s="84">
        <v>45901.0</v>
      </c>
      <c r="C34" s="4">
        <f>IFERROR(__xludf.DUMMYFUNCTION("""COMPUTED_VALUE"""),2.023500052E10)</f>
        <v>20235000520</v>
      </c>
      <c r="D34" s="86" t="s">
        <v>4</v>
      </c>
      <c r="E34" s="87">
        <v>600000.0</v>
      </c>
      <c r="F34" s="88" t="s">
        <v>61</v>
      </c>
      <c r="G34" s="83" t="s">
        <v>49</v>
      </c>
      <c r="H34" s="89"/>
      <c r="I34" s="93"/>
    </row>
    <row r="35">
      <c r="A35" s="83">
        <v>33.0</v>
      </c>
      <c r="B35" s="84">
        <v>45901.0</v>
      </c>
      <c r="C35" s="4">
        <f>IFERROR(__xludf.DUMMYFUNCTION("""COMPUTED_VALUE"""),2.011200192E9)</f>
        <v>2011200192</v>
      </c>
      <c r="D35" s="86" t="s">
        <v>4</v>
      </c>
      <c r="E35" s="87">
        <v>400000.0</v>
      </c>
      <c r="F35" s="88" t="s">
        <v>62</v>
      </c>
      <c r="G35" s="83" t="s">
        <v>49</v>
      </c>
      <c r="H35" s="89"/>
      <c r="I35" s="93"/>
    </row>
    <row r="36">
      <c r="A36" s="83">
        <v>34.0</v>
      </c>
      <c r="B36" s="84">
        <v>45901.0</v>
      </c>
      <c r="C36" s="4">
        <f>IFERROR(__xludf.DUMMYFUNCTION("""COMPUTED_VALUE"""),2.013200077E9)</f>
        <v>2013200077</v>
      </c>
      <c r="D36" s="86" t="s">
        <v>4</v>
      </c>
      <c r="E36" s="87">
        <v>600000.0</v>
      </c>
      <c r="F36" s="88" t="s">
        <v>63</v>
      </c>
      <c r="G36" s="83" t="s">
        <v>64</v>
      </c>
      <c r="H36" s="89"/>
      <c r="I36" s="93"/>
    </row>
    <row r="37">
      <c r="A37" s="83">
        <v>35.0</v>
      </c>
      <c r="B37" s="84">
        <v>45901.0</v>
      </c>
      <c r="C37" s="4">
        <f>IFERROR(__xludf.DUMMYFUNCTION("""COMPUTED_VALUE"""),2.0225000447E10)</f>
        <v>20225000447</v>
      </c>
      <c r="D37" s="86" t="s">
        <v>4</v>
      </c>
      <c r="E37" s="87"/>
      <c r="F37" s="88" t="s">
        <v>65</v>
      </c>
      <c r="G37" s="83" t="s">
        <v>64</v>
      </c>
      <c r="H37" s="89"/>
      <c r="I37" s="93"/>
    </row>
    <row r="38">
      <c r="A38" s="83">
        <v>36.0</v>
      </c>
      <c r="B38" s="84">
        <v>45901.0</v>
      </c>
      <c r="C38" s="4">
        <f>IFERROR(__xludf.DUMMYFUNCTION("""COMPUTED_VALUE"""),2.01210013E9)</f>
        <v>2012100130</v>
      </c>
      <c r="D38" s="86" t="s">
        <v>4</v>
      </c>
      <c r="E38" s="87">
        <v>700000.0</v>
      </c>
      <c r="F38" s="88" t="s">
        <v>66</v>
      </c>
      <c r="G38" s="83" t="s">
        <v>64</v>
      </c>
      <c r="H38" s="89"/>
      <c r="I38" s="93"/>
    </row>
    <row r="39">
      <c r="A39" s="83">
        <v>37.0</v>
      </c>
      <c r="B39" s="84">
        <v>45901.0</v>
      </c>
      <c r="C39" s="4">
        <f>IFERROR(__xludf.DUMMYFUNCTION("""COMPUTED_VALUE"""),2.011100228E9)</f>
        <v>2011100228</v>
      </c>
      <c r="D39" s="86" t="s">
        <v>4</v>
      </c>
      <c r="E39" s="87">
        <v>400000.0</v>
      </c>
      <c r="F39" s="88" t="s">
        <v>67</v>
      </c>
      <c r="G39" s="83" t="s">
        <v>64</v>
      </c>
      <c r="H39" s="89"/>
      <c r="I39" s="93"/>
    </row>
    <row r="40">
      <c r="A40" s="83">
        <v>38.0</v>
      </c>
      <c r="B40" s="84">
        <v>45901.0</v>
      </c>
      <c r="C40" s="4">
        <f>IFERROR(__xludf.DUMMYFUNCTION("""COMPUTED_VALUE"""),2.024700023E10)</f>
        <v>20247000230</v>
      </c>
      <c r="D40" s="86" t="s">
        <v>4</v>
      </c>
      <c r="E40" s="87">
        <v>400000.0</v>
      </c>
      <c r="F40" s="88" t="s">
        <v>68</v>
      </c>
      <c r="G40" s="83" t="s">
        <v>64</v>
      </c>
      <c r="H40" s="89"/>
      <c r="I40" s="93"/>
    </row>
    <row r="41">
      <c r="A41" s="83">
        <v>39.0</v>
      </c>
      <c r="B41" s="84">
        <v>45901.0</v>
      </c>
      <c r="C41" s="4">
        <f>IFERROR(__xludf.DUMMYFUNCTION("""COMPUTED_VALUE"""),2.012100161E9)</f>
        <v>2012100161</v>
      </c>
      <c r="D41" s="86" t="s">
        <v>4</v>
      </c>
      <c r="E41" s="87">
        <v>400000.0</v>
      </c>
      <c r="F41" s="88" t="s">
        <v>69</v>
      </c>
      <c r="G41" s="83" t="s">
        <v>64</v>
      </c>
      <c r="H41" s="89"/>
      <c r="I41" s="93"/>
    </row>
    <row r="42">
      <c r="A42" s="83">
        <v>40.0</v>
      </c>
      <c r="B42" s="84">
        <v>45901.0</v>
      </c>
      <c r="C42" s="4">
        <f>IFERROR(__xludf.DUMMYFUNCTION("""COMPUTED_VALUE"""),2.0247000328E10)</f>
        <v>20247000328</v>
      </c>
      <c r="D42" s="86" t="s">
        <v>4</v>
      </c>
      <c r="E42" s="87">
        <v>400000.0</v>
      </c>
      <c r="F42" s="88" t="s">
        <v>70</v>
      </c>
      <c r="G42" s="83" t="s">
        <v>64</v>
      </c>
      <c r="H42" s="89"/>
      <c r="I42" s="93"/>
    </row>
    <row r="43">
      <c r="A43" s="83">
        <v>41.0</v>
      </c>
      <c r="B43" s="84">
        <v>45901.0</v>
      </c>
      <c r="C43" s="4">
        <f>IFERROR(__xludf.DUMMYFUNCTION("""COMPUTED_VALUE"""),2.0248000263E10)</f>
        <v>20248000263</v>
      </c>
      <c r="D43" s="86" t="s">
        <v>4</v>
      </c>
      <c r="E43" s="87">
        <v>400000.0</v>
      </c>
      <c r="F43" s="88" t="s">
        <v>71</v>
      </c>
      <c r="G43" s="83" t="s">
        <v>64</v>
      </c>
      <c r="H43" s="89"/>
      <c r="I43" s="93"/>
    </row>
    <row r="44">
      <c r="A44" s="83">
        <v>42.0</v>
      </c>
      <c r="B44" s="84">
        <v>45901.0</v>
      </c>
      <c r="C44" s="4">
        <f>IFERROR(__xludf.DUMMYFUNCTION("""COMPUTED_VALUE"""),2.012100148E9)</f>
        <v>2012100148</v>
      </c>
      <c r="D44" s="86" t="s">
        <v>4</v>
      </c>
      <c r="E44" s="87">
        <v>495000.0</v>
      </c>
      <c r="F44" s="88" t="s">
        <v>72</v>
      </c>
      <c r="G44" s="83" t="s">
        <v>64</v>
      </c>
      <c r="H44" s="89"/>
      <c r="I44" s="93"/>
    </row>
    <row r="45">
      <c r="A45" s="83">
        <v>43.0</v>
      </c>
      <c r="B45" s="84">
        <v>45901.0</v>
      </c>
      <c r="C45" s="4">
        <f>IFERROR(__xludf.DUMMYFUNCTION("""COMPUTED_VALUE"""),2.024500016E10)</f>
        <v>20245000160</v>
      </c>
      <c r="D45" s="86" t="s">
        <v>4</v>
      </c>
      <c r="E45" s="87">
        <v>400000.0</v>
      </c>
      <c r="F45" s="88" t="s">
        <v>73</v>
      </c>
      <c r="G45" s="83" t="s">
        <v>74</v>
      </c>
      <c r="H45" s="89"/>
      <c r="I45" s="93"/>
    </row>
    <row r="46">
      <c r="A46" s="83">
        <v>44.0</v>
      </c>
      <c r="B46" s="84">
        <v>45901.0</v>
      </c>
      <c r="C46" s="4">
        <f>IFERROR(__xludf.DUMMYFUNCTION("""COMPUTED_VALUE"""),2.0258000022E10)</f>
        <v>20258000022</v>
      </c>
      <c r="D46" s="86" t="s">
        <v>4</v>
      </c>
      <c r="E46" s="87">
        <v>400000.0</v>
      </c>
      <c r="F46" s="88" t="s">
        <v>75</v>
      </c>
      <c r="G46" s="83" t="s">
        <v>74</v>
      </c>
      <c r="H46" s="89"/>
      <c r="I46" s="93"/>
    </row>
    <row r="47">
      <c r="A47" s="83">
        <v>45.0</v>
      </c>
      <c r="B47" s="84">
        <v>45901.0</v>
      </c>
      <c r="C47" s="4">
        <f>IFERROR(__xludf.DUMMYFUNCTION("""COMPUTED_VALUE"""),2.0257000023E10)</f>
        <v>20257000023</v>
      </c>
      <c r="D47" s="86"/>
      <c r="E47" s="87">
        <v>400000.0</v>
      </c>
      <c r="F47" s="88" t="s">
        <v>76</v>
      </c>
      <c r="G47" s="83" t="s">
        <v>74</v>
      </c>
      <c r="H47" s="89"/>
      <c r="I47" s="93"/>
    </row>
    <row r="48">
      <c r="A48" s="83">
        <v>46.0</v>
      </c>
      <c r="B48" s="84">
        <v>45901.0</v>
      </c>
      <c r="C48" s="4">
        <f>IFERROR(__xludf.DUMMYFUNCTION("""COMPUTED_VALUE"""),2.0247000206E10)</f>
        <v>20247000206</v>
      </c>
      <c r="D48" s="86" t="s">
        <v>4</v>
      </c>
      <c r="E48" s="87">
        <v>0.0</v>
      </c>
      <c r="F48" s="88" t="s">
        <v>77</v>
      </c>
      <c r="G48" s="83" t="s">
        <v>74</v>
      </c>
      <c r="H48" s="89"/>
      <c r="I48" s="93"/>
    </row>
    <row r="49">
      <c r="A49" s="83">
        <v>47.0</v>
      </c>
      <c r="B49" s="84">
        <v>45901.0</v>
      </c>
      <c r="C49" s="4">
        <f>IFERROR(__xludf.DUMMYFUNCTION("""COMPUTED_VALUE"""),2.0255000007E10)</f>
        <v>20255000007</v>
      </c>
      <c r="D49" s="86" t="s">
        <v>4</v>
      </c>
      <c r="E49" s="87">
        <v>400000.0</v>
      </c>
      <c r="F49" s="88" t="s">
        <v>78</v>
      </c>
      <c r="G49" s="83" t="s">
        <v>74</v>
      </c>
      <c r="H49" s="89"/>
      <c r="I49" s="93"/>
    </row>
    <row r="50">
      <c r="A50" s="83">
        <v>48.0</v>
      </c>
      <c r="B50" s="84">
        <v>45901.0</v>
      </c>
      <c r="C50" s="4">
        <f>IFERROR(__xludf.DUMMYFUNCTION("""COMPUTED_VALUE"""),2.0257000006E10)</f>
        <v>20257000006</v>
      </c>
      <c r="D50" s="86" t="s">
        <v>4</v>
      </c>
      <c r="E50" s="87">
        <v>400000.0</v>
      </c>
      <c r="F50" s="88" t="s">
        <v>79</v>
      </c>
      <c r="G50" s="83" t="s">
        <v>74</v>
      </c>
      <c r="H50" s="89"/>
      <c r="I50" s="93"/>
    </row>
    <row r="51">
      <c r="A51" s="83">
        <v>49.0</v>
      </c>
      <c r="B51" s="84">
        <v>45901.0</v>
      </c>
      <c r="C51" s="4">
        <f>IFERROR(__xludf.DUMMYFUNCTION("""COMPUTED_VALUE"""),2.011200206E9)</f>
        <v>2011200206</v>
      </c>
      <c r="D51" s="86" t="s">
        <v>4</v>
      </c>
      <c r="E51" s="87">
        <v>0.0</v>
      </c>
      <c r="F51" s="88" t="s">
        <v>80</v>
      </c>
      <c r="G51" s="83" t="s">
        <v>74</v>
      </c>
      <c r="H51" s="89"/>
      <c r="I51" s="93"/>
    </row>
    <row r="52">
      <c r="A52" s="83">
        <v>50.0</v>
      </c>
      <c r="B52" s="84">
        <v>45901.0</v>
      </c>
      <c r="C52" s="4">
        <f>IFERROR(__xludf.DUMMYFUNCTION("""COMPUTED_VALUE"""),2.01120014E9)</f>
        <v>2011200140</v>
      </c>
      <c r="D52" s="86" t="s">
        <v>4</v>
      </c>
      <c r="E52" s="87">
        <v>0.0</v>
      </c>
      <c r="F52" s="88" t="s">
        <v>81</v>
      </c>
      <c r="G52" s="83" t="s">
        <v>74</v>
      </c>
      <c r="H52" s="89"/>
      <c r="I52" s="93"/>
    </row>
    <row r="53">
      <c r="A53" s="83">
        <v>51.0</v>
      </c>
      <c r="B53" s="84">
        <v>45901.0</v>
      </c>
      <c r="C53" s="4">
        <f>IFERROR(__xludf.DUMMYFUNCTION("""COMPUTED_VALUE"""),2.011200031E9)</f>
        <v>2011200031</v>
      </c>
      <c r="D53" s="86" t="s">
        <v>4</v>
      </c>
      <c r="E53" s="87">
        <v>400000.0</v>
      </c>
      <c r="F53" s="88" t="s">
        <v>82</v>
      </c>
      <c r="G53" s="83" t="s">
        <v>74</v>
      </c>
      <c r="H53" s="89"/>
      <c r="I53" s="93"/>
    </row>
    <row r="54">
      <c r="A54" s="83">
        <v>52.0</v>
      </c>
      <c r="B54" s="84">
        <v>45901.0</v>
      </c>
      <c r="C54" s="85">
        <f>IFERROR(__xludf.DUMMYFUNCTION("""COMPUTED_VALUE"""),2.0255000023E10)</f>
        <v>20255000023</v>
      </c>
      <c r="D54" s="86" t="s">
        <v>4</v>
      </c>
      <c r="E54" s="87">
        <v>400000.0</v>
      </c>
      <c r="F54" s="88" t="s">
        <v>83</v>
      </c>
      <c r="G54" s="83" t="s">
        <v>74</v>
      </c>
      <c r="H54" s="91"/>
      <c r="I54" s="93"/>
    </row>
    <row r="55">
      <c r="A55" s="83">
        <v>53.0</v>
      </c>
      <c r="B55" s="84">
        <v>45901.0</v>
      </c>
      <c r="C55" s="85">
        <f>IFERROR(__xludf.DUMMYFUNCTION("""COMPUTED_VALUE"""),2.0258000116E10)</f>
        <v>20258000116</v>
      </c>
      <c r="D55" s="86" t="s">
        <v>4</v>
      </c>
      <c r="E55" s="87">
        <v>400000.0</v>
      </c>
      <c r="F55" s="88" t="s">
        <v>84</v>
      </c>
      <c r="G55" s="83" t="s">
        <v>47</v>
      </c>
      <c r="H55" s="91"/>
      <c r="I55" s="93"/>
    </row>
    <row r="56">
      <c r="A56" s="83">
        <v>54.0</v>
      </c>
      <c r="B56" s="84">
        <v>45901.0</v>
      </c>
      <c r="C56" s="85">
        <f>IFERROR(__xludf.DUMMYFUNCTION("""COMPUTED_VALUE"""),2.0257000099E10)</f>
        <v>20257000099</v>
      </c>
      <c r="D56" s="86" t="s">
        <v>4</v>
      </c>
      <c r="E56" s="87">
        <v>550000.0</v>
      </c>
      <c r="F56" s="88" t="s">
        <v>85</v>
      </c>
      <c r="G56" s="83" t="s">
        <v>47</v>
      </c>
      <c r="H56" s="91"/>
      <c r="I56" s="93"/>
    </row>
    <row r="57">
      <c r="A57" s="83">
        <v>55.0</v>
      </c>
      <c r="B57" s="84">
        <v>45901.0</v>
      </c>
      <c r="C57" s="85">
        <f>IFERROR(__xludf.DUMMYFUNCTION("""COMPUTED_VALUE"""),2.0248000175E10)</f>
        <v>20248000175</v>
      </c>
      <c r="D57" s="86" t="s">
        <v>4</v>
      </c>
      <c r="E57" s="87">
        <v>400000.0</v>
      </c>
      <c r="F57" s="88" t="s">
        <v>86</v>
      </c>
      <c r="G57" s="83" t="s">
        <v>47</v>
      </c>
      <c r="H57" s="91"/>
      <c r="I57" s="93"/>
    </row>
    <row r="58">
      <c r="A58" s="83">
        <v>56.0</v>
      </c>
      <c r="B58" s="84">
        <v>45901.0</v>
      </c>
      <c r="C58" s="85">
        <f>IFERROR(__xludf.DUMMYFUNCTION("""COMPUTED_VALUE"""),2.0257000098E10)</f>
        <v>20257000098</v>
      </c>
      <c r="D58" s="86" t="s">
        <v>4</v>
      </c>
      <c r="E58" s="87">
        <v>400000.0</v>
      </c>
      <c r="F58" s="88" t="s">
        <v>87</v>
      </c>
      <c r="G58" s="83" t="s">
        <v>47</v>
      </c>
      <c r="H58" s="91"/>
      <c r="I58" s="93"/>
    </row>
    <row r="59">
      <c r="A59" s="83">
        <v>57.0</v>
      </c>
      <c r="B59" s="84">
        <v>45901.0</v>
      </c>
      <c r="C59" s="85">
        <f>IFERROR(__xludf.DUMMYFUNCTION("""COMPUTED_VALUE"""),2.0257000105E10)</f>
        <v>20257000105</v>
      </c>
      <c r="D59" s="86" t="s">
        <v>4</v>
      </c>
      <c r="E59" s="87">
        <v>400000.0</v>
      </c>
      <c r="F59" s="88" t="s">
        <v>88</v>
      </c>
      <c r="G59" s="83" t="s">
        <v>47</v>
      </c>
      <c r="H59" s="91"/>
      <c r="I59" s="93"/>
    </row>
    <row r="60">
      <c r="A60" s="83">
        <v>58.0</v>
      </c>
      <c r="B60" s="84">
        <v>45901.0</v>
      </c>
      <c r="C60" s="85">
        <f>IFERROR(__xludf.DUMMYFUNCTION("""COMPUTED_VALUE"""),2.012200171E9)</f>
        <v>2012200171</v>
      </c>
      <c r="D60" s="86" t="s">
        <v>4</v>
      </c>
      <c r="E60" s="87">
        <v>600000.0</v>
      </c>
      <c r="F60" s="88" t="s">
        <v>89</v>
      </c>
      <c r="G60" s="83" t="s">
        <v>47</v>
      </c>
      <c r="H60" s="89"/>
      <c r="I60" s="93"/>
    </row>
    <row r="61">
      <c r="A61" s="83">
        <v>59.0</v>
      </c>
      <c r="B61" s="84">
        <v>45901.0</v>
      </c>
      <c r="C61" s="85">
        <f>IFERROR(__xludf.DUMMYFUNCTION("""COMPUTED_VALUE"""),2.0257000045E10)</f>
        <v>20257000045</v>
      </c>
      <c r="D61" s="86" t="s">
        <v>4</v>
      </c>
      <c r="E61" s="87">
        <v>400000.0</v>
      </c>
      <c r="F61" s="88" t="s">
        <v>90</v>
      </c>
      <c r="G61" s="83" t="s">
        <v>47</v>
      </c>
      <c r="H61" s="89"/>
      <c r="I61" s="93"/>
    </row>
    <row r="62">
      <c r="A62" s="83">
        <v>60.0</v>
      </c>
      <c r="B62" s="84">
        <v>45901.0</v>
      </c>
      <c r="C62" s="85">
        <f>IFERROR(__xludf.DUMMYFUNCTION("""COMPUTED_VALUE"""),2.025800012E10)</f>
        <v>20258000120</v>
      </c>
      <c r="D62" s="86" t="s">
        <v>4</v>
      </c>
      <c r="E62" s="87">
        <v>400000.0</v>
      </c>
      <c r="F62" s="88" t="s">
        <v>91</v>
      </c>
      <c r="G62" s="83" t="s">
        <v>47</v>
      </c>
      <c r="H62" s="89"/>
      <c r="I62" s="93"/>
    </row>
    <row r="63">
      <c r="A63" s="83">
        <v>61.0</v>
      </c>
      <c r="B63" s="84">
        <v>45901.0</v>
      </c>
      <c r="C63" s="85">
        <f>IFERROR(__xludf.DUMMYFUNCTION("""COMPUTED_VALUE"""),2.025700011E10)</f>
        <v>20257000110</v>
      </c>
      <c r="D63" s="86" t="s">
        <v>4</v>
      </c>
      <c r="E63" s="87">
        <v>400000.0</v>
      </c>
      <c r="F63" s="88" t="s">
        <v>92</v>
      </c>
      <c r="G63" s="83" t="s">
        <v>47</v>
      </c>
      <c r="H63" s="89"/>
      <c r="I63" s="93"/>
    </row>
    <row r="64">
      <c r="A64" s="83">
        <v>62.0</v>
      </c>
      <c r="B64" s="84">
        <v>45901.0</v>
      </c>
      <c r="C64" s="85">
        <f>IFERROR(__xludf.DUMMYFUNCTION("""COMPUTED_VALUE"""),2.0257000107E10)</f>
        <v>20257000107</v>
      </c>
      <c r="D64" s="86" t="s">
        <v>4</v>
      </c>
      <c r="E64" s="87">
        <v>400000.0</v>
      </c>
      <c r="F64" s="88" t="s">
        <v>93</v>
      </c>
      <c r="G64" s="83" t="s">
        <v>47</v>
      </c>
      <c r="H64" s="89"/>
      <c r="I64" s="93"/>
    </row>
    <row r="65">
      <c r="A65" s="83">
        <v>63.0</v>
      </c>
      <c r="B65" s="84">
        <v>45901.0</v>
      </c>
      <c r="C65" s="85">
        <f>IFERROR(__xludf.DUMMYFUNCTION("""COMPUTED_VALUE"""),2.0257000112E10)</f>
        <v>20257000112</v>
      </c>
      <c r="D65" s="86" t="s">
        <v>4</v>
      </c>
      <c r="E65" s="87">
        <v>400000.0</v>
      </c>
      <c r="F65" s="88" t="s">
        <v>94</v>
      </c>
      <c r="G65" s="83" t="s">
        <v>47</v>
      </c>
      <c r="H65" s="89"/>
      <c r="I65" s="93"/>
    </row>
    <row r="66">
      <c r="A66" s="83">
        <v>64.0</v>
      </c>
      <c r="B66" s="84">
        <v>45901.0</v>
      </c>
      <c r="C66" s="94">
        <f>IFERROR(__xludf.DUMMYFUNCTION("""COMPUTED_VALUE"""),2.0258000121E10)</f>
        <v>20258000121</v>
      </c>
      <c r="D66" s="86" t="s">
        <v>4</v>
      </c>
      <c r="E66" s="95">
        <v>400000.0</v>
      </c>
      <c r="F66" s="88" t="s">
        <v>95</v>
      </c>
      <c r="G66" s="83" t="s">
        <v>47</v>
      </c>
      <c r="H66" s="89"/>
      <c r="I66" s="93"/>
    </row>
    <row r="67">
      <c r="A67" s="83">
        <v>65.0</v>
      </c>
      <c r="B67" s="84">
        <v>45901.0</v>
      </c>
      <c r="C67" s="96">
        <f>IFERROR(__xludf.DUMMYFUNCTION("""COMPUTED_VALUE"""),2.012400052E9)</f>
        <v>2012400052</v>
      </c>
      <c r="D67" s="86" t="s">
        <v>4</v>
      </c>
      <c r="E67" s="95">
        <v>400000.0</v>
      </c>
      <c r="F67" s="88" t="s">
        <v>96</v>
      </c>
      <c r="G67" s="83" t="s">
        <v>47</v>
      </c>
      <c r="H67" s="89"/>
      <c r="I67" s="93"/>
    </row>
    <row r="68">
      <c r="A68" s="83">
        <v>66.0</v>
      </c>
      <c r="B68" s="84">
        <v>45901.0</v>
      </c>
      <c r="C68" s="94">
        <f>IFERROR(__xludf.DUMMYFUNCTION("""COMPUTED_VALUE"""),2.012200148E9)</f>
        <v>2012200148</v>
      </c>
      <c r="D68" s="86" t="s">
        <v>4</v>
      </c>
      <c r="E68" s="95">
        <v>400000.0</v>
      </c>
      <c r="F68" s="88" t="s">
        <v>97</v>
      </c>
      <c r="G68" s="83" t="s">
        <v>47</v>
      </c>
      <c r="H68" s="89"/>
      <c r="I68" s="93"/>
    </row>
    <row r="69">
      <c r="A69" s="83">
        <v>67.0</v>
      </c>
      <c r="B69" s="84">
        <v>45901.0</v>
      </c>
      <c r="C69" s="94">
        <f>IFERROR(__xludf.DUMMYFUNCTION("""COMPUTED_VALUE"""),2.011200218E9)</f>
        <v>2011200218</v>
      </c>
      <c r="D69" s="86" t="s">
        <v>4</v>
      </c>
      <c r="E69" s="95">
        <v>575000.0</v>
      </c>
      <c r="F69" s="88" t="s">
        <v>98</v>
      </c>
      <c r="G69" s="83" t="s">
        <v>47</v>
      </c>
      <c r="H69" s="89"/>
      <c r="I69" s="93"/>
    </row>
    <row r="70">
      <c r="A70" s="83">
        <v>68.0</v>
      </c>
      <c r="B70" s="84">
        <v>45901.0</v>
      </c>
      <c r="C70" s="94">
        <f>IFERROR(__xludf.DUMMYFUNCTION("""COMPUTED_VALUE"""),2.0258000159E10)</f>
        <v>20258000159</v>
      </c>
      <c r="D70" s="86" t="s">
        <v>4</v>
      </c>
      <c r="E70" s="95">
        <v>400000.0</v>
      </c>
      <c r="F70" s="88" t="s">
        <v>99</v>
      </c>
      <c r="G70" s="83" t="s">
        <v>47</v>
      </c>
      <c r="H70" s="89"/>
      <c r="I70" s="93"/>
    </row>
    <row r="71">
      <c r="A71" s="83">
        <v>69.0</v>
      </c>
      <c r="B71" s="84">
        <v>45901.0</v>
      </c>
      <c r="C71" s="94">
        <f>IFERROR(__xludf.DUMMYFUNCTION("""COMPUTED_VALUE"""),2.0258000161E10)</f>
        <v>20258000161</v>
      </c>
      <c r="D71" s="86" t="s">
        <v>4</v>
      </c>
      <c r="E71" s="95">
        <v>0.0</v>
      </c>
      <c r="F71" s="88" t="s">
        <v>100</v>
      </c>
      <c r="G71" s="83" t="s">
        <v>47</v>
      </c>
      <c r="H71" s="89"/>
      <c r="I71" s="93"/>
    </row>
    <row r="72">
      <c r="A72" s="83">
        <v>70.0</v>
      </c>
      <c r="B72" s="84">
        <v>45901.0</v>
      </c>
      <c r="C72" s="94">
        <f>IFERROR(__xludf.DUMMYFUNCTION("""COMPUTED_VALUE"""),2.0258000162E10)</f>
        <v>20258000162</v>
      </c>
      <c r="D72" s="86" t="s">
        <v>4</v>
      </c>
      <c r="E72" s="95">
        <v>400000.0</v>
      </c>
      <c r="F72" s="88" t="s">
        <v>101</v>
      </c>
      <c r="G72" s="83" t="s">
        <v>47</v>
      </c>
      <c r="H72" s="89"/>
      <c r="I72" s="93"/>
    </row>
    <row r="73">
      <c r="A73" s="83">
        <v>71.0</v>
      </c>
      <c r="B73" s="84">
        <v>45901.0</v>
      </c>
      <c r="C73" s="94">
        <f>IFERROR(__xludf.DUMMYFUNCTION("""COMPUTED_VALUE"""),2.0257000135E10)</f>
        <v>20257000135</v>
      </c>
      <c r="D73" s="86" t="s">
        <v>4</v>
      </c>
      <c r="E73" s="95">
        <v>400000.0</v>
      </c>
      <c r="F73" s="88" t="s">
        <v>102</v>
      </c>
      <c r="G73" s="83" t="s">
        <v>47</v>
      </c>
      <c r="H73" s="89"/>
      <c r="I73" s="93"/>
    </row>
    <row r="74">
      <c r="A74" s="83">
        <v>72.0</v>
      </c>
      <c r="B74" s="84">
        <v>45901.0</v>
      </c>
      <c r="C74" s="94">
        <f>IFERROR(__xludf.DUMMYFUNCTION("""COMPUTED_VALUE"""),2.0257000141E10)</f>
        <v>20257000141</v>
      </c>
      <c r="D74" s="86" t="s">
        <v>4</v>
      </c>
      <c r="E74" s="95">
        <v>400000.0</v>
      </c>
      <c r="F74" s="88" t="s">
        <v>103</v>
      </c>
      <c r="G74" s="83" t="s">
        <v>47</v>
      </c>
      <c r="H74" s="89"/>
      <c r="I74" s="93"/>
    </row>
    <row r="75">
      <c r="A75" s="83">
        <v>73.0</v>
      </c>
      <c r="B75" s="84">
        <v>45901.0</v>
      </c>
      <c r="C75" s="94">
        <f>IFERROR(__xludf.DUMMYFUNCTION("""COMPUTED_VALUE"""),2.0258000165E10)</f>
        <v>20258000165</v>
      </c>
      <c r="D75" s="86" t="s">
        <v>4</v>
      </c>
      <c r="E75" s="95">
        <v>400000.0</v>
      </c>
      <c r="F75" s="88" t="s">
        <v>104</v>
      </c>
      <c r="G75" s="83" t="s">
        <v>47</v>
      </c>
      <c r="H75" s="89"/>
      <c r="I75" s="93"/>
    </row>
    <row r="76">
      <c r="A76" s="83">
        <v>74.0</v>
      </c>
      <c r="B76" s="84">
        <v>45901.0</v>
      </c>
      <c r="C76" s="94">
        <f>IFERROR(__xludf.DUMMYFUNCTION("""COMPUTED_VALUE"""),2.0258000156E10)</f>
        <v>20258000156</v>
      </c>
      <c r="D76" s="86" t="s">
        <v>4</v>
      </c>
      <c r="E76" s="95">
        <v>400000.0</v>
      </c>
      <c r="F76" s="88" t="s">
        <v>105</v>
      </c>
      <c r="G76" s="83" t="s">
        <v>47</v>
      </c>
      <c r="H76" s="89"/>
      <c r="I76" s="93"/>
    </row>
    <row r="77">
      <c r="A77" s="83">
        <v>75.0</v>
      </c>
      <c r="B77" s="84">
        <v>45901.0</v>
      </c>
      <c r="C77" s="94">
        <f>IFERROR(__xludf.DUMMYFUNCTION("""COMPUTED_VALUE"""),2.0257000133E10)</f>
        <v>20257000133</v>
      </c>
      <c r="D77" s="86" t="s">
        <v>4</v>
      </c>
      <c r="E77" s="95">
        <v>0.0</v>
      </c>
      <c r="F77" s="88" t="s">
        <v>106</v>
      </c>
      <c r="G77" s="83" t="s">
        <v>47</v>
      </c>
      <c r="H77" s="89"/>
      <c r="I77" s="93"/>
    </row>
    <row r="78">
      <c r="A78" s="83">
        <v>76.0</v>
      </c>
      <c r="B78" s="84">
        <v>45901.0</v>
      </c>
      <c r="C78" s="94">
        <f>IFERROR(__xludf.DUMMYFUNCTION("""COMPUTED_VALUE"""),2.0258000158E10)</f>
        <v>20258000158</v>
      </c>
      <c r="D78" s="86" t="s">
        <v>4</v>
      </c>
      <c r="E78" s="95">
        <v>400000.0</v>
      </c>
      <c r="F78" s="88" t="s">
        <v>107</v>
      </c>
      <c r="G78" s="83" t="s">
        <v>47</v>
      </c>
      <c r="H78" s="89"/>
      <c r="I78" s="93"/>
    </row>
    <row r="79">
      <c r="A79" s="83">
        <v>77.0</v>
      </c>
      <c r="B79" s="84">
        <v>45901.0</v>
      </c>
      <c r="C79" s="94">
        <f>IFERROR(__xludf.DUMMYFUNCTION("""COMPUTED_VALUE"""),2.0258000154E10)</f>
        <v>20258000154</v>
      </c>
      <c r="D79" s="86" t="s">
        <v>4</v>
      </c>
      <c r="E79" s="95">
        <v>400000.0</v>
      </c>
      <c r="F79" s="88" t="s">
        <v>108</v>
      </c>
      <c r="G79" s="83" t="s">
        <v>47</v>
      </c>
      <c r="H79" s="89"/>
      <c r="I79" s="93"/>
    </row>
    <row r="80">
      <c r="A80" s="83">
        <v>78.0</v>
      </c>
      <c r="B80" s="84">
        <v>45901.0</v>
      </c>
      <c r="C80" s="94">
        <f>IFERROR(__xludf.DUMMYFUNCTION("""COMPUTED_VALUE"""),2.0257000137E10)</f>
        <v>20257000137</v>
      </c>
      <c r="D80" s="86" t="s">
        <v>4</v>
      </c>
      <c r="E80" s="95">
        <v>400000.0</v>
      </c>
      <c r="F80" s="88" t="s">
        <v>109</v>
      </c>
      <c r="G80" s="83" t="s">
        <v>47</v>
      </c>
      <c r="H80" s="89"/>
      <c r="I80" s="93"/>
    </row>
    <row r="81">
      <c r="A81" s="83" t="s">
        <v>18</v>
      </c>
      <c r="B81" s="97"/>
      <c r="C81" s="94"/>
      <c r="D81" s="86"/>
      <c r="E81" s="95"/>
      <c r="F81" s="88" t="s">
        <v>18</v>
      </c>
      <c r="G81" s="83" t="s">
        <v>18</v>
      </c>
      <c r="H81" s="89"/>
      <c r="I81" s="93"/>
    </row>
    <row r="82">
      <c r="A82" s="83" t="s">
        <v>18</v>
      </c>
      <c r="B82" s="97"/>
      <c r="C82" s="94"/>
      <c r="D82" s="86"/>
      <c r="E82" s="95"/>
      <c r="F82" s="88" t="s">
        <v>18</v>
      </c>
      <c r="G82" s="83" t="s">
        <v>18</v>
      </c>
      <c r="H82" s="89"/>
      <c r="I82" s="93"/>
    </row>
    <row r="83">
      <c r="A83" s="83" t="s">
        <v>18</v>
      </c>
      <c r="B83" s="97"/>
      <c r="C83" s="94"/>
      <c r="D83" s="86"/>
      <c r="E83" s="95"/>
      <c r="F83" s="88" t="s">
        <v>18</v>
      </c>
      <c r="G83" s="83" t="s">
        <v>18</v>
      </c>
      <c r="H83" s="89"/>
      <c r="I83" s="93"/>
    </row>
    <row r="84">
      <c r="A84" s="83" t="s">
        <v>18</v>
      </c>
      <c r="B84" s="97"/>
      <c r="C84" s="94"/>
      <c r="D84" s="86"/>
      <c r="E84" s="95"/>
      <c r="F84" s="88" t="s">
        <v>18</v>
      </c>
      <c r="G84" s="83" t="s">
        <v>18</v>
      </c>
      <c r="H84" s="89"/>
      <c r="I84" s="93"/>
    </row>
    <row r="85">
      <c r="A85" s="83" t="s">
        <v>18</v>
      </c>
      <c r="B85" s="97"/>
      <c r="C85" s="94"/>
      <c r="D85" s="86"/>
      <c r="E85" s="95"/>
      <c r="F85" s="88" t="s">
        <v>18</v>
      </c>
      <c r="G85" s="83" t="s">
        <v>18</v>
      </c>
      <c r="H85" s="89"/>
      <c r="I85" s="93"/>
    </row>
    <row r="86">
      <c r="A86" s="83" t="s">
        <v>18</v>
      </c>
      <c r="B86" s="97"/>
      <c r="C86" s="94"/>
      <c r="D86" s="86"/>
      <c r="E86" s="95"/>
      <c r="F86" s="88" t="s">
        <v>18</v>
      </c>
      <c r="G86" s="83" t="s">
        <v>18</v>
      </c>
      <c r="H86" s="89"/>
      <c r="I86" s="93"/>
    </row>
    <row r="87">
      <c r="A87" s="83" t="s">
        <v>18</v>
      </c>
      <c r="B87" s="97"/>
      <c r="C87" s="94"/>
      <c r="D87" s="86"/>
      <c r="E87" s="95"/>
      <c r="F87" s="88" t="s">
        <v>18</v>
      </c>
      <c r="G87" s="83" t="s">
        <v>18</v>
      </c>
      <c r="H87" s="89"/>
      <c r="I87" s="93"/>
    </row>
    <row r="88">
      <c r="A88" s="83" t="s">
        <v>18</v>
      </c>
      <c r="B88" s="97"/>
      <c r="C88" s="94"/>
      <c r="D88" s="86"/>
      <c r="E88" s="95"/>
      <c r="F88" s="88" t="s">
        <v>18</v>
      </c>
      <c r="G88" s="83" t="s">
        <v>18</v>
      </c>
      <c r="H88" s="89"/>
      <c r="I88" s="93"/>
    </row>
    <row r="89">
      <c r="A89" s="83" t="s">
        <v>18</v>
      </c>
      <c r="B89" s="97"/>
      <c r="C89" s="94"/>
      <c r="D89" s="86"/>
      <c r="E89" s="95"/>
      <c r="F89" s="88" t="s">
        <v>18</v>
      </c>
      <c r="G89" s="83" t="s">
        <v>18</v>
      </c>
      <c r="H89" s="89"/>
      <c r="I89" s="93"/>
    </row>
    <row r="90">
      <c r="A90" s="83" t="s">
        <v>18</v>
      </c>
      <c r="B90" s="97"/>
      <c r="C90" s="94"/>
      <c r="D90" s="86"/>
      <c r="E90" s="95"/>
      <c r="F90" s="88" t="s">
        <v>18</v>
      </c>
      <c r="G90" s="83" t="s">
        <v>18</v>
      </c>
      <c r="H90" s="89"/>
      <c r="I90" s="93"/>
    </row>
    <row r="91">
      <c r="A91" s="83" t="s">
        <v>18</v>
      </c>
      <c r="B91" s="97"/>
      <c r="C91" s="94"/>
      <c r="D91" s="86"/>
      <c r="E91" s="95"/>
      <c r="F91" s="88" t="s">
        <v>18</v>
      </c>
      <c r="G91" s="83" t="s">
        <v>18</v>
      </c>
      <c r="H91" s="89"/>
      <c r="I91" s="93"/>
    </row>
    <row r="92">
      <c r="A92" s="83" t="s">
        <v>18</v>
      </c>
      <c r="B92" s="97"/>
      <c r="C92" s="94"/>
      <c r="D92" s="86"/>
      <c r="E92" s="95"/>
      <c r="F92" s="88" t="s">
        <v>18</v>
      </c>
      <c r="G92" s="83" t="s">
        <v>18</v>
      </c>
      <c r="H92" s="89"/>
      <c r="I92" s="93"/>
    </row>
    <row r="93">
      <c r="A93" s="83" t="s">
        <v>18</v>
      </c>
      <c r="B93" s="97"/>
      <c r="C93" s="94"/>
      <c r="D93" s="86"/>
      <c r="E93" s="95"/>
      <c r="F93" s="88" t="s">
        <v>18</v>
      </c>
      <c r="G93" s="83" t="s">
        <v>18</v>
      </c>
      <c r="H93" s="89"/>
      <c r="I93" s="93"/>
    </row>
    <row r="94">
      <c r="A94" s="83" t="s">
        <v>18</v>
      </c>
      <c r="B94" s="97"/>
      <c r="C94" s="94"/>
      <c r="D94" s="86"/>
      <c r="E94" s="95"/>
      <c r="F94" s="88" t="s">
        <v>18</v>
      </c>
      <c r="G94" s="83" t="s">
        <v>18</v>
      </c>
      <c r="H94" s="89"/>
      <c r="I94" s="93"/>
    </row>
    <row r="95">
      <c r="A95" s="83" t="s">
        <v>18</v>
      </c>
      <c r="B95" s="97"/>
      <c r="C95" s="94"/>
      <c r="D95" s="86"/>
      <c r="E95" s="95"/>
      <c r="F95" s="88" t="s">
        <v>18</v>
      </c>
      <c r="G95" s="83" t="s">
        <v>18</v>
      </c>
      <c r="H95" s="89"/>
      <c r="I95" s="93"/>
    </row>
    <row r="96">
      <c r="A96" s="83" t="s">
        <v>18</v>
      </c>
      <c r="B96" s="97"/>
      <c r="C96" s="94"/>
      <c r="D96" s="86"/>
      <c r="E96" s="95"/>
      <c r="F96" s="88" t="s">
        <v>18</v>
      </c>
      <c r="G96" s="83" t="s">
        <v>18</v>
      </c>
      <c r="H96" s="89"/>
      <c r="I96" s="93"/>
    </row>
    <row r="97">
      <c r="A97" s="83" t="s">
        <v>18</v>
      </c>
      <c r="B97" s="97"/>
      <c r="C97" s="94"/>
      <c r="D97" s="86"/>
      <c r="E97" s="95"/>
      <c r="F97" s="88" t="s">
        <v>18</v>
      </c>
      <c r="G97" s="83" t="s">
        <v>18</v>
      </c>
      <c r="H97" s="89"/>
      <c r="I97" s="93"/>
    </row>
    <row r="98">
      <c r="A98" s="83" t="s">
        <v>18</v>
      </c>
      <c r="B98" s="97"/>
      <c r="C98" s="94"/>
      <c r="D98" s="86"/>
      <c r="E98" s="95"/>
      <c r="F98" s="88" t="s">
        <v>18</v>
      </c>
      <c r="G98" s="83" t="s">
        <v>18</v>
      </c>
      <c r="H98" s="89"/>
      <c r="I98" s="93"/>
    </row>
    <row r="99">
      <c r="A99" s="83" t="s">
        <v>18</v>
      </c>
      <c r="B99" s="97"/>
      <c r="C99" s="94"/>
      <c r="D99" s="86"/>
      <c r="E99" s="95"/>
      <c r="F99" s="88" t="s">
        <v>18</v>
      </c>
      <c r="G99" s="83" t="s">
        <v>18</v>
      </c>
      <c r="H99" s="89"/>
      <c r="I99" s="93"/>
    </row>
    <row r="100">
      <c r="A100" s="83" t="s">
        <v>18</v>
      </c>
      <c r="B100" s="97"/>
      <c r="C100" s="94"/>
      <c r="D100" s="86"/>
      <c r="E100" s="95"/>
      <c r="F100" s="88" t="s">
        <v>18</v>
      </c>
      <c r="G100" s="83" t="s">
        <v>18</v>
      </c>
      <c r="H100" s="89"/>
      <c r="I100" s="93"/>
    </row>
    <row r="101">
      <c r="A101" s="83" t="s">
        <v>18</v>
      </c>
      <c r="B101" s="97"/>
      <c r="C101" s="94"/>
      <c r="D101" s="86"/>
      <c r="E101" s="95"/>
      <c r="F101" s="88" t="s">
        <v>18</v>
      </c>
      <c r="G101" s="83" t="s">
        <v>18</v>
      </c>
      <c r="H101" s="89"/>
      <c r="I101" s="93"/>
    </row>
    <row r="102">
      <c r="A102" s="83" t="s">
        <v>18</v>
      </c>
      <c r="B102" s="97"/>
      <c r="C102" s="94"/>
      <c r="D102" s="86"/>
      <c r="E102" s="95"/>
      <c r="F102" s="88" t="s">
        <v>18</v>
      </c>
      <c r="G102" s="83" t="s">
        <v>18</v>
      </c>
      <c r="H102" s="89"/>
      <c r="I102" s="93"/>
    </row>
    <row r="103">
      <c r="A103" s="83" t="s">
        <v>18</v>
      </c>
      <c r="B103" s="97"/>
      <c r="C103" s="94"/>
      <c r="D103" s="86"/>
      <c r="E103" s="95"/>
      <c r="F103" s="88" t="s">
        <v>18</v>
      </c>
      <c r="G103" s="83" t="s">
        <v>18</v>
      </c>
      <c r="H103" s="89"/>
      <c r="I103" s="93"/>
    </row>
    <row r="104">
      <c r="A104" s="83" t="s">
        <v>18</v>
      </c>
      <c r="B104" s="97"/>
      <c r="C104" s="94"/>
      <c r="D104" s="86"/>
      <c r="E104" s="95"/>
      <c r="F104" s="88" t="s">
        <v>18</v>
      </c>
      <c r="G104" s="83" t="s">
        <v>18</v>
      </c>
      <c r="H104" s="89"/>
      <c r="I104" s="93"/>
    </row>
    <row r="105">
      <c r="A105" s="83" t="s">
        <v>18</v>
      </c>
      <c r="B105" s="97"/>
      <c r="C105" s="94"/>
      <c r="D105" s="86"/>
      <c r="E105" s="95"/>
      <c r="F105" s="88" t="s">
        <v>18</v>
      </c>
      <c r="G105" s="83" t="s">
        <v>18</v>
      </c>
      <c r="H105" s="89"/>
      <c r="I105" s="93"/>
    </row>
    <row r="106">
      <c r="A106" s="83" t="s">
        <v>18</v>
      </c>
      <c r="B106" s="97"/>
      <c r="C106" s="94"/>
      <c r="D106" s="86"/>
      <c r="E106" s="95"/>
      <c r="F106" s="88" t="s">
        <v>18</v>
      </c>
      <c r="G106" s="83" t="s">
        <v>18</v>
      </c>
      <c r="H106" s="89"/>
      <c r="I106" s="93"/>
    </row>
    <row r="107">
      <c r="A107" s="83" t="s">
        <v>18</v>
      </c>
      <c r="B107" s="97"/>
      <c r="C107" s="94"/>
      <c r="D107" s="86"/>
      <c r="E107" s="95"/>
      <c r="F107" s="88" t="s">
        <v>18</v>
      </c>
      <c r="G107" s="83" t="s">
        <v>18</v>
      </c>
      <c r="H107" s="89"/>
      <c r="I107" s="93"/>
    </row>
    <row r="108">
      <c r="A108" s="83" t="s">
        <v>18</v>
      </c>
      <c r="B108" s="97"/>
      <c r="C108" s="94"/>
      <c r="D108" s="86"/>
      <c r="E108" s="95"/>
      <c r="F108" s="88" t="s">
        <v>18</v>
      </c>
      <c r="G108" s="83" t="s">
        <v>18</v>
      </c>
      <c r="H108" s="89"/>
      <c r="I108" s="93"/>
    </row>
    <row r="109">
      <c r="A109" s="83" t="s">
        <v>18</v>
      </c>
      <c r="B109" s="97"/>
      <c r="C109" s="94"/>
      <c r="D109" s="86"/>
      <c r="E109" s="95"/>
      <c r="F109" s="88" t="s">
        <v>18</v>
      </c>
      <c r="G109" s="83" t="s">
        <v>18</v>
      </c>
      <c r="H109" s="89"/>
      <c r="I109" s="93"/>
    </row>
    <row r="110">
      <c r="A110" s="83" t="s">
        <v>18</v>
      </c>
      <c r="B110" s="97"/>
      <c r="C110" s="94"/>
      <c r="D110" s="86"/>
      <c r="E110" s="95"/>
      <c r="F110" s="88" t="s">
        <v>18</v>
      </c>
      <c r="G110" s="83" t="s">
        <v>18</v>
      </c>
      <c r="H110" s="89"/>
      <c r="I110" s="93"/>
    </row>
    <row r="111">
      <c r="A111" s="83" t="s">
        <v>18</v>
      </c>
      <c r="B111" s="97"/>
      <c r="C111" s="94"/>
      <c r="D111" s="86"/>
      <c r="E111" s="95"/>
      <c r="F111" s="88" t="s">
        <v>18</v>
      </c>
      <c r="G111" s="83" t="s">
        <v>18</v>
      </c>
      <c r="H111" s="89"/>
      <c r="I111" s="93"/>
    </row>
    <row r="112">
      <c r="A112" s="83" t="s">
        <v>18</v>
      </c>
      <c r="B112" s="97"/>
      <c r="C112" s="94"/>
      <c r="D112" s="86"/>
      <c r="E112" s="95"/>
      <c r="F112" s="88" t="s">
        <v>18</v>
      </c>
      <c r="G112" s="83" t="s">
        <v>18</v>
      </c>
      <c r="H112" s="89"/>
      <c r="I112" s="93"/>
    </row>
    <row r="113">
      <c r="A113" s="83" t="s">
        <v>18</v>
      </c>
      <c r="B113" s="97"/>
      <c r="C113" s="94"/>
      <c r="D113" s="86"/>
      <c r="E113" s="95"/>
      <c r="F113" s="88" t="s">
        <v>18</v>
      </c>
      <c r="G113" s="83" t="s">
        <v>18</v>
      </c>
      <c r="H113" s="89"/>
      <c r="I113" s="93"/>
    </row>
    <row r="114">
      <c r="A114" s="83" t="s">
        <v>18</v>
      </c>
      <c r="B114" s="97"/>
      <c r="C114" s="94"/>
      <c r="D114" s="86"/>
      <c r="E114" s="95"/>
      <c r="F114" s="88" t="s">
        <v>18</v>
      </c>
      <c r="G114" s="83" t="s">
        <v>18</v>
      </c>
      <c r="H114" s="89"/>
      <c r="I114" s="93"/>
    </row>
    <row r="115">
      <c r="A115" s="83" t="s">
        <v>18</v>
      </c>
      <c r="B115" s="97"/>
      <c r="C115" s="94"/>
      <c r="D115" s="86"/>
      <c r="E115" s="95"/>
      <c r="F115" s="88" t="s">
        <v>18</v>
      </c>
      <c r="G115" s="83" t="s">
        <v>18</v>
      </c>
      <c r="H115" s="89"/>
      <c r="I115" s="93"/>
    </row>
    <row r="116">
      <c r="A116" s="83" t="s">
        <v>18</v>
      </c>
      <c r="B116" s="97"/>
      <c r="C116" s="94"/>
      <c r="D116" s="86"/>
      <c r="E116" s="95"/>
      <c r="F116" s="88" t="s">
        <v>18</v>
      </c>
      <c r="G116" s="83" t="s">
        <v>18</v>
      </c>
      <c r="H116" s="89"/>
      <c r="I116" s="93"/>
    </row>
    <row r="117">
      <c r="A117" s="83" t="s">
        <v>18</v>
      </c>
      <c r="B117" s="97"/>
      <c r="C117" s="94"/>
      <c r="D117" s="86"/>
      <c r="E117" s="95"/>
      <c r="F117" s="88" t="s">
        <v>18</v>
      </c>
      <c r="G117" s="83" t="s">
        <v>18</v>
      </c>
      <c r="H117" s="89"/>
      <c r="I117" s="93"/>
    </row>
    <row r="118">
      <c r="A118" s="83" t="s">
        <v>18</v>
      </c>
      <c r="B118" s="97"/>
      <c r="C118" s="94"/>
      <c r="D118" s="86"/>
      <c r="E118" s="95"/>
      <c r="F118" s="88" t="s">
        <v>18</v>
      </c>
      <c r="G118" s="83" t="s">
        <v>18</v>
      </c>
      <c r="H118" s="89"/>
      <c r="I118" s="93"/>
    </row>
    <row r="119">
      <c r="A119" s="83" t="s">
        <v>18</v>
      </c>
      <c r="B119" s="97"/>
      <c r="C119" s="94"/>
      <c r="D119" s="86"/>
      <c r="E119" s="95"/>
      <c r="F119" s="88" t="s">
        <v>18</v>
      </c>
      <c r="G119" s="83" t="s">
        <v>18</v>
      </c>
      <c r="H119" s="89"/>
      <c r="I119" s="93"/>
    </row>
    <row r="120">
      <c r="A120" s="83" t="s">
        <v>18</v>
      </c>
      <c r="B120" s="97"/>
      <c r="C120" s="94"/>
      <c r="D120" s="86"/>
      <c r="E120" s="95"/>
      <c r="F120" s="88" t="s">
        <v>18</v>
      </c>
      <c r="G120" s="83" t="s">
        <v>18</v>
      </c>
      <c r="H120" s="89"/>
      <c r="I120" s="93"/>
    </row>
    <row r="121">
      <c r="A121" s="83" t="s">
        <v>18</v>
      </c>
      <c r="B121" s="97"/>
      <c r="C121" s="94"/>
      <c r="D121" s="86"/>
      <c r="E121" s="95"/>
      <c r="F121" s="88" t="s">
        <v>18</v>
      </c>
      <c r="G121" s="83" t="s">
        <v>18</v>
      </c>
      <c r="H121" s="89"/>
      <c r="I121" s="93"/>
    </row>
    <row r="122">
      <c r="A122" s="83" t="s">
        <v>18</v>
      </c>
      <c r="B122" s="97"/>
      <c r="C122" s="94"/>
      <c r="D122" s="86"/>
      <c r="E122" s="95"/>
      <c r="F122" s="88" t="s">
        <v>18</v>
      </c>
      <c r="G122" s="83" t="s">
        <v>18</v>
      </c>
      <c r="H122" s="89"/>
      <c r="I122" s="93"/>
    </row>
    <row r="123">
      <c r="A123" s="83" t="s">
        <v>18</v>
      </c>
      <c r="B123" s="97"/>
      <c r="C123" s="94"/>
      <c r="D123" s="86"/>
      <c r="E123" s="95"/>
      <c r="F123" s="88" t="s">
        <v>18</v>
      </c>
      <c r="G123" s="83" t="s">
        <v>18</v>
      </c>
      <c r="H123" s="89"/>
      <c r="I123" s="93"/>
    </row>
    <row r="124">
      <c r="A124" s="83" t="s">
        <v>18</v>
      </c>
      <c r="B124" s="97"/>
      <c r="C124" s="94"/>
      <c r="D124" s="86"/>
      <c r="E124" s="95"/>
      <c r="F124" s="88" t="s">
        <v>18</v>
      </c>
      <c r="G124" s="83" t="s">
        <v>18</v>
      </c>
      <c r="H124" s="89"/>
      <c r="I124" s="93"/>
    </row>
    <row r="125">
      <c r="A125" s="83" t="s">
        <v>18</v>
      </c>
      <c r="B125" s="97"/>
      <c r="C125" s="94"/>
      <c r="D125" s="86"/>
      <c r="E125" s="95"/>
      <c r="F125" s="88" t="s">
        <v>18</v>
      </c>
      <c r="G125" s="83" t="s">
        <v>18</v>
      </c>
      <c r="H125" s="89"/>
      <c r="I125" s="93"/>
    </row>
    <row r="126">
      <c r="A126" s="83" t="s">
        <v>18</v>
      </c>
      <c r="B126" s="97"/>
      <c r="C126" s="94"/>
      <c r="D126" s="86"/>
      <c r="E126" s="95"/>
      <c r="F126" s="88" t="s">
        <v>18</v>
      </c>
      <c r="G126" s="83" t="s">
        <v>18</v>
      </c>
      <c r="H126" s="89"/>
      <c r="I126" s="93"/>
    </row>
    <row r="127">
      <c r="A127" s="83" t="s">
        <v>18</v>
      </c>
      <c r="B127" s="97"/>
      <c r="C127" s="94"/>
      <c r="D127" s="86"/>
      <c r="E127" s="95"/>
      <c r="F127" s="88" t="s">
        <v>18</v>
      </c>
      <c r="G127" s="83" t="s">
        <v>18</v>
      </c>
      <c r="H127" s="89"/>
      <c r="I127" s="93"/>
    </row>
    <row r="128">
      <c r="A128" s="83" t="s">
        <v>18</v>
      </c>
      <c r="B128" s="97"/>
      <c r="C128" s="94"/>
      <c r="D128" s="86"/>
      <c r="E128" s="95"/>
      <c r="F128" s="88" t="s">
        <v>18</v>
      </c>
      <c r="G128" s="83" t="s">
        <v>18</v>
      </c>
      <c r="H128" s="89"/>
      <c r="I128" s="93"/>
    </row>
    <row r="129">
      <c r="A129" s="83" t="s">
        <v>18</v>
      </c>
      <c r="B129" s="97"/>
      <c r="C129" s="94"/>
      <c r="D129" s="86"/>
      <c r="E129" s="95"/>
      <c r="F129" s="88" t="s">
        <v>18</v>
      </c>
      <c r="G129" s="83" t="s">
        <v>18</v>
      </c>
      <c r="H129" s="89"/>
      <c r="I129" s="93"/>
    </row>
    <row r="130">
      <c r="A130" s="83" t="s">
        <v>18</v>
      </c>
      <c r="B130" s="97"/>
      <c r="C130" s="94">
        <f>IFERROR(__xludf.DUMMYFUNCTION("""COMPUTED_VALUE"""),40.0)</f>
        <v>40</v>
      </c>
      <c r="D130" s="86"/>
      <c r="E130" s="95"/>
      <c r="F130" s="88"/>
      <c r="G130" s="83"/>
      <c r="H130" s="89"/>
      <c r="I130" s="93"/>
    </row>
    <row r="131">
      <c r="A131" s="83" t="s">
        <v>18</v>
      </c>
      <c r="B131" s="97"/>
      <c r="C131" s="94">
        <f>IFERROR(__xludf.DUMMYFUNCTION("""COMPUTED_VALUE"""),28.0)</f>
        <v>28</v>
      </c>
      <c r="D131" s="86"/>
      <c r="E131" s="95"/>
      <c r="F131" s="88">
        <v>-12.0</v>
      </c>
      <c r="G131" s="83"/>
      <c r="H131" s="89"/>
      <c r="I131" s="93"/>
    </row>
    <row r="132">
      <c r="A132" s="83" t="s">
        <v>18</v>
      </c>
      <c r="B132" s="97"/>
      <c r="C132" s="94"/>
      <c r="D132" s="86"/>
      <c r="E132" s="95"/>
      <c r="F132" s="88" t="s">
        <v>18</v>
      </c>
      <c r="G132" s="83" t="s">
        <v>18</v>
      </c>
      <c r="H132" s="89"/>
      <c r="I132" s="93"/>
    </row>
    <row r="133">
      <c r="A133" s="83" t="s">
        <v>18</v>
      </c>
      <c r="B133" s="97"/>
      <c r="C133" s="94"/>
      <c r="D133" s="86"/>
      <c r="E133" s="95"/>
      <c r="F133" s="88" t="s">
        <v>18</v>
      </c>
      <c r="G133" s="83" t="s">
        <v>18</v>
      </c>
      <c r="H133" s="89"/>
      <c r="I133" s="93"/>
    </row>
    <row r="134">
      <c r="A134" s="83" t="s">
        <v>18</v>
      </c>
      <c r="B134" s="97"/>
      <c r="C134" s="94"/>
      <c r="D134" s="86"/>
      <c r="E134" s="95"/>
      <c r="F134" s="88" t="s">
        <v>18</v>
      </c>
      <c r="G134" s="83" t="s">
        <v>18</v>
      </c>
      <c r="H134" s="89"/>
      <c r="I134" s="93"/>
    </row>
    <row r="135">
      <c r="A135" s="83" t="s">
        <v>18</v>
      </c>
      <c r="B135" s="97"/>
      <c r="C135" s="94"/>
      <c r="D135" s="86"/>
      <c r="E135" s="95"/>
      <c r="F135" s="88" t="s">
        <v>18</v>
      </c>
      <c r="G135" s="83" t="s">
        <v>18</v>
      </c>
      <c r="H135" s="89"/>
      <c r="I135" s="93"/>
    </row>
    <row r="136">
      <c r="A136" s="83" t="s">
        <v>18</v>
      </c>
      <c r="B136" s="97"/>
      <c r="C136" s="94"/>
      <c r="D136" s="86"/>
      <c r="E136" s="95"/>
      <c r="F136" s="88" t="s">
        <v>18</v>
      </c>
      <c r="G136" s="83" t="s">
        <v>18</v>
      </c>
      <c r="H136" s="89"/>
      <c r="I136" s="93"/>
    </row>
    <row r="137">
      <c r="A137" s="83" t="s">
        <v>18</v>
      </c>
      <c r="B137" s="97"/>
      <c r="C137" s="94"/>
      <c r="D137" s="86"/>
      <c r="E137" s="95"/>
      <c r="F137" s="88" t="s">
        <v>18</v>
      </c>
      <c r="G137" s="83" t="s">
        <v>18</v>
      </c>
      <c r="H137" s="89"/>
      <c r="I137" s="93"/>
    </row>
    <row r="138">
      <c r="A138" s="83" t="s">
        <v>18</v>
      </c>
      <c r="B138" s="97"/>
      <c r="C138" s="94"/>
      <c r="D138" s="86"/>
      <c r="E138" s="95"/>
      <c r="F138" s="88" t="s">
        <v>18</v>
      </c>
      <c r="G138" s="83" t="s">
        <v>18</v>
      </c>
      <c r="H138" s="89"/>
      <c r="I138" s="93"/>
    </row>
    <row r="139">
      <c r="A139" s="83" t="s">
        <v>18</v>
      </c>
      <c r="B139" s="97"/>
      <c r="C139" s="94"/>
      <c r="D139" s="86"/>
      <c r="E139" s="95"/>
      <c r="F139" s="88" t="s">
        <v>18</v>
      </c>
      <c r="G139" s="83" t="s">
        <v>18</v>
      </c>
      <c r="H139" s="89"/>
      <c r="I139" s="93"/>
    </row>
    <row r="140">
      <c r="A140" s="83" t="s">
        <v>18</v>
      </c>
      <c r="B140" s="97"/>
      <c r="C140" s="94"/>
      <c r="D140" s="86"/>
      <c r="E140" s="95"/>
      <c r="F140" s="88" t="s">
        <v>18</v>
      </c>
      <c r="G140" s="83" t="s">
        <v>18</v>
      </c>
      <c r="H140" s="89"/>
      <c r="I140" s="93"/>
    </row>
    <row r="141">
      <c r="A141" s="83" t="s">
        <v>18</v>
      </c>
      <c r="B141" s="97"/>
      <c r="C141" s="94"/>
      <c r="D141" s="86"/>
      <c r="E141" s="95"/>
      <c r="F141" s="88" t="s">
        <v>18</v>
      </c>
      <c r="G141" s="83" t="s">
        <v>18</v>
      </c>
      <c r="H141" s="89"/>
      <c r="I141" s="93"/>
    </row>
    <row r="142">
      <c r="A142" s="83" t="s">
        <v>18</v>
      </c>
      <c r="B142" s="97"/>
      <c r="C142" s="94"/>
      <c r="D142" s="86"/>
      <c r="E142" s="95"/>
      <c r="F142" s="88" t="s">
        <v>18</v>
      </c>
      <c r="G142" s="83" t="s">
        <v>18</v>
      </c>
      <c r="H142" s="89"/>
      <c r="I142" s="93"/>
    </row>
    <row r="143">
      <c r="A143" s="83" t="s">
        <v>18</v>
      </c>
      <c r="B143" s="97"/>
      <c r="C143" s="94"/>
      <c r="D143" s="86"/>
      <c r="E143" s="95"/>
      <c r="F143" s="88" t="s">
        <v>18</v>
      </c>
      <c r="G143" s="83" t="s">
        <v>18</v>
      </c>
      <c r="H143" s="89"/>
      <c r="I143" s="93"/>
    </row>
    <row r="144">
      <c r="A144" s="83" t="s">
        <v>18</v>
      </c>
      <c r="B144" s="97"/>
      <c r="C144" s="94"/>
      <c r="D144" s="86"/>
      <c r="E144" s="95"/>
      <c r="F144" s="88" t="s">
        <v>18</v>
      </c>
      <c r="G144" s="83" t="s">
        <v>18</v>
      </c>
      <c r="H144" s="89"/>
      <c r="I144" s="93"/>
    </row>
    <row r="145">
      <c r="A145" s="83" t="s">
        <v>18</v>
      </c>
      <c r="B145" s="97"/>
      <c r="C145" s="94"/>
      <c r="D145" s="86"/>
      <c r="E145" s="95"/>
      <c r="F145" s="88" t="s">
        <v>18</v>
      </c>
      <c r="G145" s="83" t="s">
        <v>18</v>
      </c>
      <c r="H145" s="89"/>
      <c r="I145" s="93"/>
    </row>
    <row r="146">
      <c r="A146" s="83" t="s">
        <v>18</v>
      </c>
      <c r="B146" s="97"/>
      <c r="C146" s="94"/>
      <c r="D146" s="86"/>
      <c r="E146" s="95"/>
      <c r="F146" s="88" t="s">
        <v>18</v>
      </c>
      <c r="G146" s="83" t="s">
        <v>18</v>
      </c>
      <c r="H146" s="89"/>
      <c r="I146" s="93"/>
    </row>
    <row r="147">
      <c r="A147" s="83" t="s">
        <v>18</v>
      </c>
      <c r="B147" s="97"/>
      <c r="C147" s="94"/>
      <c r="D147" s="86"/>
      <c r="E147" s="95"/>
      <c r="F147" s="88" t="s">
        <v>18</v>
      </c>
      <c r="G147" s="83" t="s">
        <v>18</v>
      </c>
      <c r="H147" s="89"/>
      <c r="I147" s="93"/>
    </row>
    <row r="148">
      <c r="A148" s="83" t="s">
        <v>18</v>
      </c>
      <c r="B148" s="97"/>
      <c r="C148" s="94"/>
      <c r="D148" s="86"/>
      <c r="E148" s="95"/>
      <c r="F148" s="88" t="s">
        <v>18</v>
      </c>
      <c r="G148" s="83" t="s">
        <v>18</v>
      </c>
      <c r="H148" s="89"/>
      <c r="I148" s="93"/>
    </row>
    <row r="149">
      <c r="A149" s="83" t="s">
        <v>18</v>
      </c>
      <c r="B149" s="97"/>
      <c r="C149" s="94"/>
      <c r="D149" s="86"/>
      <c r="E149" s="95"/>
      <c r="F149" s="88" t="s">
        <v>18</v>
      </c>
      <c r="G149" s="83" t="s">
        <v>18</v>
      </c>
      <c r="H149" s="89"/>
      <c r="I149" s="93"/>
    </row>
    <row r="150">
      <c r="A150" s="83" t="s">
        <v>18</v>
      </c>
      <c r="B150" s="97"/>
      <c r="C150" s="94"/>
      <c r="D150" s="86"/>
      <c r="E150" s="95"/>
      <c r="F150" s="88" t="s">
        <v>18</v>
      </c>
      <c r="G150" s="83" t="s">
        <v>18</v>
      </c>
      <c r="H150" s="89"/>
      <c r="I150" s="93"/>
    </row>
    <row r="151">
      <c r="A151" s="83" t="s">
        <v>18</v>
      </c>
      <c r="B151" s="97"/>
      <c r="C151" s="94"/>
      <c r="D151" s="86"/>
      <c r="E151" s="95"/>
      <c r="F151" s="88" t="s">
        <v>18</v>
      </c>
      <c r="G151" s="83" t="s">
        <v>18</v>
      </c>
      <c r="H151" s="89"/>
      <c r="I151" s="93"/>
    </row>
    <row r="152">
      <c r="A152" s="83" t="s">
        <v>18</v>
      </c>
      <c r="B152" s="97"/>
      <c r="C152" s="94"/>
      <c r="D152" s="86"/>
      <c r="E152" s="95"/>
      <c r="F152" s="88" t="s">
        <v>18</v>
      </c>
      <c r="G152" s="83" t="s">
        <v>18</v>
      </c>
      <c r="H152" s="89"/>
      <c r="I152" s="93"/>
    </row>
    <row r="153">
      <c r="A153" s="83" t="s">
        <v>18</v>
      </c>
      <c r="B153" s="97"/>
      <c r="C153" s="94"/>
      <c r="D153" s="86"/>
      <c r="E153" s="95"/>
      <c r="F153" s="88" t="s">
        <v>18</v>
      </c>
      <c r="G153" s="83" t="s">
        <v>18</v>
      </c>
      <c r="H153" s="89"/>
      <c r="I153" s="93"/>
    </row>
    <row r="154">
      <c r="A154" s="83" t="s">
        <v>18</v>
      </c>
      <c r="B154" s="97"/>
      <c r="C154" s="94"/>
      <c r="D154" s="86"/>
      <c r="E154" s="95"/>
      <c r="F154" s="88" t="s">
        <v>18</v>
      </c>
      <c r="G154" s="83" t="s">
        <v>18</v>
      </c>
      <c r="H154" s="89"/>
      <c r="I154" s="93"/>
    </row>
    <row r="155">
      <c r="A155" s="83" t="s">
        <v>18</v>
      </c>
      <c r="B155" s="97"/>
      <c r="C155" s="94"/>
      <c r="D155" s="86"/>
      <c r="E155" s="95"/>
      <c r="F155" s="88" t="s">
        <v>18</v>
      </c>
      <c r="G155" s="83" t="s">
        <v>18</v>
      </c>
      <c r="H155" s="89"/>
      <c r="I155" s="93"/>
    </row>
    <row r="156">
      <c r="A156" s="83" t="s">
        <v>18</v>
      </c>
      <c r="B156" s="97"/>
      <c r="C156" s="94"/>
      <c r="D156" s="86"/>
      <c r="E156" s="95"/>
      <c r="F156" s="88" t="s">
        <v>18</v>
      </c>
      <c r="G156" s="83" t="s">
        <v>18</v>
      </c>
      <c r="H156" s="89"/>
      <c r="I156" s="93"/>
    </row>
    <row r="157">
      <c r="A157" s="83" t="s">
        <v>18</v>
      </c>
      <c r="B157" s="97"/>
      <c r="C157" s="94"/>
      <c r="D157" s="86"/>
      <c r="E157" s="95"/>
      <c r="F157" s="88" t="s">
        <v>18</v>
      </c>
      <c r="G157" s="83" t="s">
        <v>18</v>
      </c>
      <c r="H157" s="89"/>
      <c r="I157" s="93"/>
    </row>
    <row r="158">
      <c r="A158" s="83" t="s">
        <v>18</v>
      </c>
      <c r="B158" s="97"/>
      <c r="C158" s="94"/>
      <c r="D158" s="86"/>
      <c r="E158" s="95"/>
      <c r="F158" s="88" t="s">
        <v>18</v>
      </c>
      <c r="G158" s="83" t="s">
        <v>18</v>
      </c>
      <c r="H158" s="89"/>
      <c r="I158" s="93"/>
    </row>
    <row r="159">
      <c r="A159" s="83" t="s">
        <v>18</v>
      </c>
      <c r="B159" s="97"/>
      <c r="C159" s="94"/>
      <c r="D159" s="86"/>
      <c r="E159" s="95"/>
      <c r="F159" s="88" t="s">
        <v>18</v>
      </c>
      <c r="G159" s="83" t="s">
        <v>18</v>
      </c>
      <c r="H159" s="89"/>
      <c r="I159" s="93"/>
    </row>
    <row r="160">
      <c r="A160" s="83" t="s">
        <v>18</v>
      </c>
      <c r="B160" s="97"/>
      <c r="C160" s="94"/>
      <c r="D160" s="86"/>
      <c r="E160" s="95"/>
      <c r="F160" s="88" t="s">
        <v>18</v>
      </c>
      <c r="G160" s="83" t="s">
        <v>18</v>
      </c>
      <c r="H160" s="89"/>
      <c r="I160" s="93"/>
    </row>
    <row r="161">
      <c r="A161" s="83" t="s">
        <v>18</v>
      </c>
      <c r="B161" s="97"/>
      <c r="C161" s="94"/>
      <c r="D161" s="86"/>
      <c r="E161" s="95"/>
      <c r="F161" s="88" t="s">
        <v>18</v>
      </c>
      <c r="G161" s="83" t="s">
        <v>18</v>
      </c>
      <c r="H161" s="89"/>
      <c r="I161" s="93"/>
    </row>
    <row r="162">
      <c r="A162" s="83" t="s">
        <v>18</v>
      </c>
      <c r="B162" s="97"/>
      <c r="C162" s="94"/>
      <c r="D162" s="86"/>
      <c r="E162" s="95"/>
      <c r="F162" s="88" t="s">
        <v>18</v>
      </c>
      <c r="G162" s="83" t="s">
        <v>18</v>
      </c>
      <c r="H162" s="89"/>
      <c r="I162" s="93"/>
    </row>
    <row r="163">
      <c r="A163" s="83" t="s">
        <v>18</v>
      </c>
      <c r="B163" s="97"/>
      <c r="C163" s="94"/>
      <c r="D163" s="86"/>
      <c r="E163" s="95"/>
      <c r="F163" s="88" t="s">
        <v>18</v>
      </c>
      <c r="G163" s="83" t="s">
        <v>18</v>
      </c>
      <c r="H163" s="89"/>
      <c r="I163" s="93"/>
    </row>
    <row r="164">
      <c r="A164" s="83" t="s">
        <v>18</v>
      </c>
      <c r="B164" s="97"/>
      <c r="C164" s="94"/>
      <c r="D164" s="86"/>
      <c r="E164" s="95"/>
      <c r="F164" s="88" t="s">
        <v>18</v>
      </c>
      <c r="G164" s="83" t="s">
        <v>18</v>
      </c>
      <c r="H164" s="89"/>
      <c r="I164" s="93"/>
    </row>
    <row r="165">
      <c r="A165" s="83" t="s">
        <v>18</v>
      </c>
      <c r="B165" s="97"/>
      <c r="C165" s="94"/>
      <c r="D165" s="86"/>
      <c r="E165" s="95"/>
      <c r="F165" s="88" t="s">
        <v>18</v>
      </c>
      <c r="G165" s="83" t="s">
        <v>18</v>
      </c>
      <c r="H165" s="89"/>
      <c r="I165" s="93"/>
    </row>
    <row r="166">
      <c r="A166" s="83" t="s">
        <v>18</v>
      </c>
      <c r="B166" s="97"/>
      <c r="C166" s="94"/>
      <c r="D166" s="86"/>
      <c r="E166" s="95"/>
      <c r="F166" s="88" t="s">
        <v>18</v>
      </c>
      <c r="G166" s="83" t="s">
        <v>18</v>
      </c>
      <c r="H166" s="89"/>
      <c r="I166" s="93"/>
    </row>
    <row r="167">
      <c r="A167" s="83" t="s">
        <v>18</v>
      </c>
      <c r="B167" s="97"/>
      <c r="C167" s="94"/>
      <c r="D167" s="86"/>
      <c r="E167" s="95"/>
      <c r="F167" s="88" t="s">
        <v>18</v>
      </c>
      <c r="G167" s="83" t="s">
        <v>18</v>
      </c>
      <c r="H167" s="89"/>
      <c r="I167" s="93"/>
    </row>
    <row r="168">
      <c r="A168" s="83" t="s">
        <v>18</v>
      </c>
      <c r="B168" s="97"/>
      <c r="C168" s="94"/>
      <c r="D168" s="86"/>
      <c r="E168" s="95"/>
      <c r="F168" s="88" t="s">
        <v>18</v>
      </c>
      <c r="G168" s="83" t="s">
        <v>18</v>
      </c>
      <c r="H168" s="89"/>
      <c r="I168" s="93"/>
    </row>
    <row r="169">
      <c r="A169" s="83" t="s">
        <v>18</v>
      </c>
      <c r="B169" s="97"/>
      <c r="C169" s="94"/>
      <c r="D169" s="86"/>
      <c r="E169" s="95"/>
      <c r="F169" s="88" t="s">
        <v>18</v>
      </c>
      <c r="G169" s="83" t="s">
        <v>18</v>
      </c>
      <c r="H169" s="89"/>
      <c r="I169" s="93"/>
    </row>
    <row r="170">
      <c r="A170" s="83" t="s">
        <v>18</v>
      </c>
      <c r="B170" s="97"/>
      <c r="C170" s="94"/>
      <c r="D170" s="86"/>
      <c r="E170" s="95"/>
      <c r="F170" s="88" t="s">
        <v>18</v>
      </c>
      <c r="G170" s="83" t="s">
        <v>18</v>
      </c>
      <c r="H170" s="89"/>
      <c r="I170" s="93"/>
    </row>
    <row r="171">
      <c r="A171" s="83" t="s">
        <v>18</v>
      </c>
      <c r="B171" s="97"/>
      <c r="C171" s="94"/>
      <c r="D171" s="86"/>
      <c r="E171" s="95"/>
      <c r="F171" s="88" t="s">
        <v>18</v>
      </c>
      <c r="G171" s="83" t="s">
        <v>18</v>
      </c>
      <c r="H171" s="89"/>
      <c r="I171" s="93"/>
    </row>
    <row r="172">
      <c r="A172" s="83" t="s">
        <v>18</v>
      </c>
      <c r="B172" s="97"/>
      <c r="C172" s="94"/>
      <c r="D172" s="86"/>
      <c r="E172" s="95"/>
      <c r="F172" s="88" t="s">
        <v>18</v>
      </c>
      <c r="G172" s="83" t="s">
        <v>18</v>
      </c>
      <c r="H172" s="89"/>
      <c r="I172" s="93"/>
    </row>
    <row r="173">
      <c r="A173" s="83" t="s">
        <v>18</v>
      </c>
      <c r="B173" s="97"/>
      <c r="C173" s="94"/>
      <c r="D173" s="86"/>
      <c r="E173" s="95"/>
      <c r="F173" s="88" t="s">
        <v>18</v>
      </c>
      <c r="G173" s="83" t="s">
        <v>18</v>
      </c>
      <c r="H173" s="89"/>
      <c r="I173" s="93"/>
    </row>
    <row r="174">
      <c r="A174" s="83" t="s">
        <v>18</v>
      </c>
      <c r="B174" s="97"/>
      <c r="C174" s="94"/>
      <c r="D174" s="86"/>
      <c r="E174" s="95"/>
      <c r="F174" s="88" t="s">
        <v>18</v>
      </c>
      <c r="G174" s="83" t="s">
        <v>18</v>
      </c>
      <c r="H174" s="89"/>
      <c r="I174" s="93"/>
    </row>
    <row r="175">
      <c r="A175" s="83" t="s">
        <v>18</v>
      </c>
      <c r="B175" s="97"/>
      <c r="C175" s="94"/>
      <c r="D175" s="86"/>
      <c r="E175" s="95"/>
      <c r="F175" s="88" t="s">
        <v>18</v>
      </c>
      <c r="G175" s="83" t="s">
        <v>18</v>
      </c>
      <c r="H175" s="89"/>
      <c r="I175" s="93"/>
    </row>
    <row r="176">
      <c r="A176" s="83" t="s">
        <v>18</v>
      </c>
      <c r="B176" s="97"/>
      <c r="C176" s="94"/>
      <c r="D176" s="86"/>
      <c r="E176" s="95"/>
      <c r="F176" s="88" t="s">
        <v>18</v>
      </c>
      <c r="G176" s="83" t="s">
        <v>18</v>
      </c>
      <c r="H176" s="89"/>
      <c r="I176" s="93"/>
    </row>
    <row r="177">
      <c r="A177" s="83" t="s">
        <v>18</v>
      </c>
      <c r="B177" s="97"/>
      <c r="C177" s="94"/>
      <c r="D177" s="86"/>
      <c r="E177" s="95"/>
      <c r="F177" s="88" t="s">
        <v>18</v>
      </c>
      <c r="G177" s="83" t="s">
        <v>18</v>
      </c>
      <c r="H177" s="89"/>
      <c r="I177" s="93"/>
    </row>
    <row r="178">
      <c r="A178" s="83" t="s">
        <v>18</v>
      </c>
      <c r="B178" s="97"/>
      <c r="C178" s="94"/>
      <c r="D178" s="86"/>
      <c r="E178" s="95"/>
      <c r="F178" s="88" t="s">
        <v>18</v>
      </c>
      <c r="G178" s="83" t="s">
        <v>18</v>
      </c>
      <c r="H178" s="89"/>
      <c r="I178" s="93"/>
    </row>
    <row r="179">
      <c r="A179" s="83" t="s">
        <v>18</v>
      </c>
      <c r="B179" s="97"/>
      <c r="C179" s="94"/>
      <c r="D179" s="86"/>
      <c r="E179" s="95"/>
      <c r="F179" s="88" t="s">
        <v>18</v>
      </c>
      <c r="G179" s="83" t="s">
        <v>18</v>
      </c>
      <c r="H179" s="89"/>
      <c r="I179" s="93"/>
    </row>
    <row r="180">
      <c r="A180" s="83" t="s">
        <v>18</v>
      </c>
      <c r="B180" s="97"/>
      <c r="C180" s="94"/>
      <c r="D180" s="86"/>
      <c r="E180" s="95"/>
      <c r="F180" s="88" t="s">
        <v>18</v>
      </c>
      <c r="G180" s="83" t="s">
        <v>18</v>
      </c>
      <c r="H180" s="89"/>
      <c r="I180" s="93"/>
    </row>
    <row r="181">
      <c r="A181" s="83" t="s">
        <v>18</v>
      </c>
      <c r="B181" s="97"/>
      <c r="C181" s="94"/>
      <c r="D181" s="86"/>
      <c r="E181" s="95"/>
      <c r="F181" s="88" t="s">
        <v>18</v>
      </c>
      <c r="G181" s="83" t="s">
        <v>18</v>
      </c>
      <c r="H181" s="89"/>
      <c r="I181" s="93"/>
    </row>
    <row r="182">
      <c r="A182" s="83" t="s">
        <v>18</v>
      </c>
      <c r="B182" s="97"/>
      <c r="C182" s="94"/>
      <c r="D182" s="86"/>
      <c r="E182" s="95"/>
      <c r="F182" s="88" t="s">
        <v>18</v>
      </c>
      <c r="G182" s="83" t="s">
        <v>18</v>
      </c>
      <c r="H182" s="89"/>
      <c r="I182" s="93"/>
    </row>
    <row r="183">
      <c r="A183" s="83" t="s">
        <v>18</v>
      </c>
      <c r="B183" s="97"/>
      <c r="C183" s="94"/>
      <c r="D183" s="86"/>
      <c r="E183" s="95"/>
      <c r="F183" s="88" t="s">
        <v>18</v>
      </c>
      <c r="G183" s="83" t="s">
        <v>18</v>
      </c>
      <c r="H183" s="89"/>
      <c r="I183" s="93"/>
    </row>
    <row r="184">
      <c r="A184" s="83" t="s">
        <v>18</v>
      </c>
      <c r="B184" s="97"/>
      <c r="C184" s="94"/>
      <c r="D184" s="86"/>
      <c r="E184" s="95"/>
      <c r="F184" s="88" t="s">
        <v>18</v>
      </c>
      <c r="G184" s="83" t="s">
        <v>18</v>
      </c>
      <c r="H184" s="89"/>
      <c r="I184" s="93"/>
    </row>
    <row r="185">
      <c r="A185" s="83" t="s">
        <v>18</v>
      </c>
      <c r="B185" s="97"/>
      <c r="C185" s="94"/>
      <c r="D185" s="86"/>
      <c r="E185" s="95"/>
      <c r="F185" s="88" t="s">
        <v>18</v>
      </c>
      <c r="G185" s="83" t="s">
        <v>18</v>
      </c>
      <c r="H185" s="89"/>
      <c r="I185" s="93"/>
    </row>
    <row r="186">
      <c r="A186" s="83" t="s">
        <v>18</v>
      </c>
      <c r="B186" s="97"/>
      <c r="C186" s="94"/>
      <c r="D186" s="86"/>
      <c r="E186" s="95"/>
      <c r="F186" s="88" t="s">
        <v>18</v>
      </c>
      <c r="G186" s="83" t="s">
        <v>18</v>
      </c>
      <c r="H186" s="89"/>
      <c r="I186" s="93"/>
    </row>
    <row r="187">
      <c r="A187" s="83" t="s">
        <v>18</v>
      </c>
      <c r="B187" s="97"/>
      <c r="C187" s="94"/>
      <c r="D187" s="86"/>
      <c r="E187" s="95"/>
      <c r="F187" s="88" t="s">
        <v>18</v>
      </c>
      <c r="G187" s="83" t="s">
        <v>18</v>
      </c>
      <c r="H187" s="89"/>
      <c r="I187" s="93"/>
    </row>
    <row r="188">
      <c r="A188" s="83" t="s">
        <v>18</v>
      </c>
      <c r="B188" s="97"/>
      <c r="C188" s="94"/>
      <c r="D188" s="86"/>
      <c r="E188" s="95"/>
      <c r="F188" s="88" t="s">
        <v>18</v>
      </c>
      <c r="G188" s="83" t="s">
        <v>18</v>
      </c>
      <c r="H188" s="89"/>
      <c r="I188" s="93"/>
    </row>
    <row r="189">
      <c r="A189" s="83" t="s">
        <v>18</v>
      </c>
      <c r="B189" s="97"/>
      <c r="C189" s="94"/>
      <c r="D189" s="86"/>
      <c r="E189" s="95"/>
      <c r="F189" s="88" t="s">
        <v>18</v>
      </c>
      <c r="G189" s="83" t="s">
        <v>18</v>
      </c>
      <c r="H189" s="89"/>
      <c r="I189" s="93"/>
    </row>
    <row r="190">
      <c r="A190" s="83" t="s">
        <v>18</v>
      </c>
      <c r="B190" s="97"/>
      <c r="C190" s="94"/>
      <c r="D190" s="86"/>
      <c r="E190" s="95"/>
      <c r="F190" s="88" t="s">
        <v>18</v>
      </c>
      <c r="G190" s="83" t="s">
        <v>18</v>
      </c>
      <c r="H190" s="89"/>
      <c r="I190" s="93"/>
    </row>
    <row r="191">
      <c r="A191" s="83" t="s">
        <v>18</v>
      </c>
      <c r="B191" s="97"/>
      <c r="C191" s="94"/>
      <c r="D191" s="86"/>
      <c r="E191" s="95"/>
      <c r="F191" s="88" t="s">
        <v>18</v>
      </c>
      <c r="G191" s="83" t="s">
        <v>18</v>
      </c>
      <c r="H191" s="89"/>
      <c r="I191" s="93"/>
    </row>
    <row r="192">
      <c r="A192" s="83" t="s">
        <v>18</v>
      </c>
      <c r="B192" s="97"/>
      <c r="C192" s="94"/>
      <c r="D192" s="86"/>
      <c r="E192" s="95"/>
      <c r="F192" s="88" t="s">
        <v>18</v>
      </c>
      <c r="G192" s="83" t="s">
        <v>18</v>
      </c>
      <c r="H192" s="89"/>
      <c r="I192" s="93"/>
    </row>
    <row r="193">
      <c r="A193" s="83" t="s">
        <v>18</v>
      </c>
      <c r="B193" s="97"/>
      <c r="C193" s="94"/>
      <c r="D193" s="86"/>
      <c r="E193" s="95"/>
      <c r="F193" s="88" t="s">
        <v>18</v>
      </c>
      <c r="G193" s="83" t="s">
        <v>18</v>
      </c>
      <c r="H193" s="89"/>
      <c r="I193" s="93"/>
    </row>
    <row r="194">
      <c r="A194" s="83" t="s">
        <v>18</v>
      </c>
      <c r="B194" s="97"/>
      <c r="C194" s="94"/>
      <c r="D194" s="86"/>
      <c r="E194" s="95"/>
      <c r="F194" s="88" t="s">
        <v>18</v>
      </c>
      <c r="G194" s="83" t="s">
        <v>18</v>
      </c>
      <c r="H194" s="89"/>
      <c r="I194" s="93"/>
    </row>
    <row r="195">
      <c r="A195" s="83" t="s">
        <v>18</v>
      </c>
      <c r="B195" s="97"/>
      <c r="C195" s="94"/>
      <c r="D195" s="86"/>
      <c r="E195" s="95"/>
      <c r="F195" s="88" t="s">
        <v>18</v>
      </c>
      <c r="G195" s="83" t="s">
        <v>18</v>
      </c>
      <c r="H195" s="89"/>
      <c r="I195" s="93"/>
    </row>
    <row r="196">
      <c r="A196" s="83" t="s">
        <v>18</v>
      </c>
      <c r="B196" s="97"/>
      <c r="C196" s="94"/>
      <c r="D196" s="86"/>
      <c r="E196" s="95"/>
      <c r="F196" s="88" t="s">
        <v>18</v>
      </c>
      <c r="G196" s="83" t="s">
        <v>18</v>
      </c>
      <c r="H196" s="89"/>
      <c r="I196" s="93"/>
    </row>
    <row r="197">
      <c r="A197" s="83" t="s">
        <v>18</v>
      </c>
      <c r="B197" s="97"/>
      <c r="C197" s="94"/>
      <c r="D197" s="86"/>
      <c r="E197" s="95"/>
      <c r="F197" s="88" t="s">
        <v>18</v>
      </c>
      <c r="G197" s="83" t="s">
        <v>18</v>
      </c>
      <c r="H197" s="89"/>
      <c r="I197" s="93"/>
    </row>
    <row r="198">
      <c r="A198" s="83" t="s">
        <v>18</v>
      </c>
      <c r="B198" s="97"/>
      <c r="C198" s="94"/>
      <c r="D198" s="86"/>
      <c r="E198" s="95"/>
      <c r="F198" s="88" t="s">
        <v>18</v>
      </c>
      <c r="G198" s="83" t="s">
        <v>18</v>
      </c>
      <c r="H198" s="89"/>
      <c r="I198" s="93"/>
    </row>
    <row r="199">
      <c r="A199" s="83" t="s">
        <v>18</v>
      </c>
      <c r="B199" s="97"/>
      <c r="C199" s="94"/>
      <c r="D199" s="86"/>
      <c r="E199" s="95"/>
      <c r="F199" s="88" t="s">
        <v>18</v>
      </c>
      <c r="G199" s="83" t="s">
        <v>18</v>
      </c>
      <c r="H199" s="89"/>
      <c r="I199" s="93"/>
    </row>
    <row r="200">
      <c r="A200" s="83" t="s">
        <v>18</v>
      </c>
      <c r="B200" s="97"/>
      <c r="C200" s="94"/>
      <c r="D200" s="86"/>
      <c r="E200" s="95"/>
      <c r="F200" s="88" t="s">
        <v>18</v>
      </c>
      <c r="G200" s="83" t="s">
        <v>18</v>
      </c>
      <c r="H200" s="89"/>
      <c r="I200" s="93"/>
    </row>
    <row r="201">
      <c r="A201" s="83" t="s">
        <v>18</v>
      </c>
      <c r="B201" s="97"/>
      <c r="C201" s="94"/>
      <c r="D201" s="86"/>
      <c r="E201" s="95"/>
      <c r="F201" s="88" t="s">
        <v>18</v>
      </c>
      <c r="G201" s="83" t="s">
        <v>18</v>
      </c>
      <c r="H201" s="89"/>
      <c r="I201" s="93"/>
    </row>
    <row r="202">
      <c r="A202" s="83" t="s">
        <v>18</v>
      </c>
      <c r="B202" s="97"/>
      <c r="C202" s="94"/>
      <c r="D202" s="86"/>
      <c r="E202" s="95"/>
      <c r="F202" s="88" t="s">
        <v>18</v>
      </c>
      <c r="G202" s="83" t="s">
        <v>18</v>
      </c>
      <c r="H202" s="89"/>
      <c r="I202" s="93"/>
    </row>
    <row r="203">
      <c r="A203" s="83" t="s">
        <v>18</v>
      </c>
      <c r="B203" s="97"/>
      <c r="C203" s="94"/>
      <c r="D203" s="86"/>
      <c r="E203" s="95"/>
      <c r="F203" s="88" t="s">
        <v>18</v>
      </c>
      <c r="G203" s="83" t="s">
        <v>18</v>
      </c>
      <c r="H203" s="89"/>
      <c r="I203" s="93"/>
    </row>
    <row r="204">
      <c r="A204" s="83" t="s">
        <v>18</v>
      </c>
      <c r="B204" s="97"/>
      <c r="C204" s="94"/>
      <c r="D204" s="86"/>
      <c r="E204" s="95"/>
      <c r="F204" s="88" t="s">
        <v>18</v>
      </c>
      <c r="G204" s="83" t="s">
        <v>18</v>
      </c>
      <c r="H204" s="89"/>
      <c r="I204" s="93"/>
    </row>
    <row r="205">
      <c r="A205" s="83" t="s">
        <v>18</v>
      </c>
      <c r="B205" s="97"/>
      <c r="C205" s="94"/>
      <c r="D205" s="86"/>
      <c r="E205" s="95"/>
      <c r="F205" s="88" t="s">
        <v>18</v>
      </c>
      <c r="G205" s="83" t="s">
        <v>18</v>
      </c>
      <c r="H205" s="89"/>
      <c r="I205" s="93"/>
    </row>
    <row r="206">
      <c r="A206" s="83" t="s">
        <v>18</v>
      </c>
      <c r="B206" s="97"/>
      <c r="C206" s="94"/>
      <c r="D206" s="86"/>
      <c r="E206" s="95"/>
      <c r="F206" s="88" t="s">
        <v>18</v>
      </c>
      <c r="G206" s="83" t="s">
        <v>18</v>
      </c>
      <c r="H206" s="89"/>
      <c r="I206" s="93"/>
    </row>
    <row r="207">
      <c r="A207" s="83" t="s">
        <v>18</v>
      </c>
      <c r="B207" s="97"/>
      <c r="C207" s="94"/>
      <c r="D207" s="86"/>
      <c r="E207" s="95"/>
      <c r="F207" s="88" t="s">
        <v>18</v>
      </c>
      <c r="G207" s="83" t="s">
        <v>18</v>
      </c>
      <c r="H207" s="89"/>
      <c r="I207" s="93"/>
    </row>
    <row r="208">
      <c r="A208" s="83" t="s">
        <v>18</v>
      </c>
      <c r="B208" s="97"/>
      <c r="C208" s="94"/>
      <c r="D208" s="86"/>
      <c r="E208" s="95"/>
      <c r="F208" s="88" t="s">
        <v>18</v>
      </c>
      <c r="G208" s="83" t="s">
        <v>18</v>
      </c>
      <c r="H208" s="89"/>
      <c r="I208" s="93"/>
    </row>
    <row r="209">
      <c r="A209" s="83" t="s">
        <v>18</v>
      </c>
      <c r="B209" s="97"/>
      <c r="C209" s="94"/>
      <c r="D209" s="86"/>
      <c r="E209" s="95"/>
      <c r="F209" s="88" t="s">
        <v>18</v>
      </c>
      <c r="G209" s="83" t="s">
        <v>18</v>
      </c>
      <c r="H209" s="89"/>
      <c r="I209" s="93"/>
    </row>
    <row r="210">
      <c r="A210" s="83" t="s">
        <v>18</v>
      </c>
      <c r="B210" s="97"/>
      <c r="C210" s="94"/>
      <c r="D210" s="86"/>
      <c r="E210" s="95"/>
      <c r="F210" s="88" t="s">
        <v>18</v>
      </c>
      <c r="G210" s="83" t="s">
        <v>18</v>
      </c>
      <c r="H210" s="89"/>
      <c r="I210" s="93"/>
    </row>
    <row r="211">
      <c r="A211" s="83" t="s">
        <v>18</v>
      </c>
      <c r="B211" s="97"/>
      <c r="C211" s="94"/>
      <c r="D211" s="86"/>
      <c r="E211" s="95"/>
      <c r="F211" s="88" t="s">
        <v>18</v>
      </c>
      <c r="G211" s="83" t="s">
        <v>18</v>
      </c>
      <c r="H211" s="89"/>
      <c r="I211" s="93"/>
    </row>
    <row r="212">
      <c r="A212" s="83" t="s">
        <v>18</v>
      </c>
      <c r="B212" s="97"/>
      <c r="C212" s="94"/>
      <c r="D212" s="86"/>
      <c r="E212" s="95"/>
      <c r="F212" s="88" t="s">
        <v>18</v>
      </c>
      <c r="G212" s="83" t="s">
        <v>18</v>
      </c>
      <c r="H212" s="89"/>
      <c r="I212" s="93"/>
    </row>
    <row r="213">
      <c r="A213" s="83" t="s">
        <v>18</v>
      </c>
      <c r="B213" s="97"/>
      <c r="C213" s="94"/>
      <c r="D213" s="86"/>
      <c r="E213" s="95"/>
      <c r="F213" s="88" t="s">
        <v>18</v>
      </c>
      <c r="G213" s="83" t="s">
        <v>18</v>
      </c>
      <c r="H213" s="89"/>
      <c r="I213" s="93"/>
    </row>
    <row r="214">
      <c r="A214" s="83" t="s">
        <v>18</v>
      </c>
      <c r="B214" s="97"/>
      <c r="C214" s="94"/>
      <c r="D214" s="86"/>
      <c r="E214" s="95"/>
      <c r="F214" s="88" t="s">
        <v>18</v>
      </c>
      <c r="G214" s="83" t="s">
        <v>18</v>
      </c>
      <c r="H214" s="89"/>
      <c r="I214" s="93"/>
    </row>
    <row r="215">
      <c r="A215" s="83" t="s">
        <v>18</v>
      </c>
      <c r="B215" s="97"/>
      <c r="C215" s="94"/>
      <c r="D215" s="86"/>
      <c r="E215" s="95"/>
      <c r="F215" s="88" t="s">
        <v>18</v>
      </c>
      <c r="G215" s="83" t="s">
        <v>18</v>
      </c>
      <c r="H215" s="89"/>
      <c r="I215" s="93"/>
    </row>
    <row r="216">
      <c r="A216" s="83" t="s">
        <v>18</v>
      </c>
      <c r="B216" s="97"/>
      <c r="C216" s="94"/>
      <c r="D216" s="86"/>
      <c r="E216" s="95"/>
      <c r="F216" s="88" t="s">
        <v>18</v>
      </c>
      <c r="G216" s="83" t="s">
        <v>18</v>
      </c>
      <c r="H216" s="89"/>
      <c r="I216" s="93"/>
    </row>
    <row r="217">
      <c r="A217" s="83" t="s">
        <v>18</v>
      </c>
      <c r="B217" s="97"/>
      <c r="C217" s="94"/>
      <c r="D217" s="86"/>
      <c r="E217" s="95"/>
      <c r="F217" s="88" t="s">
        <v>18</v>
      </c>
      <c r="G217" s="83" t="s">
        <v>18</v>
      </c>
      <c r="H217" s="89"/>
      <c r="I217" s="93"/>
    </row>
    <row r="218">
      <c r="A218" s="83" t="s">
        <v>18</v>
      </c>
      <c r="B218" s="97"/>
      <c r="C218" s="94"/>
      <c r="D218" s="86"/>
      <c r="E218" s="95"/>
      <c r="F218" s="88" t="s">
        <v>18</v>
      </c>
      <c r="G218" s="83" t="s">
        <v>18</v>
      </c>
      <c r="H218" s="89"/>
      <c r="I218" s="93"/>
    </row>
    <row r="219">
      <c r="A219" s="83" t="s">
        <v>18</v>
      </c>
      <c r="B219" s="97"/>
      <c r="C219" s="94"/>
      <c r="D219" s="86"/>
      <c r="E219" s="95"/>
      <c r="F219" s="88" t="s">
        <v>18</v>
      </c>
      <c r="G219" s="83" t="s">
        <v>18</v>
      </c>
      <c r="H219" s="89"/>
      <c r="I219" s="93"/>
    </row>
    <row r="220">
      <c r="A220" s="83" t="s">
        <v>18</v>
      </c>
      <c r="B220" s="97"/>
      <c r="C220" s="94"/>
      <c r="D220" s="86"/>
      <c r="E220" s="95"/>
      <c r="F220" s="88" t="s">
        <v>18</v>
      </c>
      <c r="G220" s="83" t="s">
        <v>18</v>
      </c>
      <c r="H220" s="89"/>
      <c r="I220" s="93"/>
    </row>
    <row r="221">
      <c r="A221" s="83" t="s">
        <v>18</v>
      </c>
      <c r="B221" s="97"/>
      <c r="C221" s="94"/>
      <c r="D221" s="86"/>
      <c r="E221" s="95"/>
      <c r="F221" s="88" t="s">
        <v>18</v>
      </c>
      <c r="G221" s="83" t="s">
        <v>18</v>
      </c>
      <c r="H221" s="89"/>
      <c r="I221" s="93"/>
    </row>
    <row r="222">
      <c r="A222" s="83" t="s">
        <v>18</v>
      </c>
      <c r="B222" s="97"/>
      <c r="C222" s="94"/>
      <c r="D222" s="86"/>
      <c r="E222" s="95"/>
      <c r="F222" s="88" t="s">
        <v>18</v>
      </c>
      <c r="G222" s="83" t="s">
        <v>18</v>
      </c>
      <c r="H222" s="89"/>
      <c r="I222" s="93"/>
    </row>
    <row r="223">
      <c r="A223" s="83" t="s">
        <v>18</v>
      </c>
      <c r="B223" s="97"/>
      <c r="C223" s="94"/>
      <c r="D223" s="86"/>
      <c r="E223" s="95"/>
      <c r="F223" s="88" t="s">
        <v>18</v>
      </c>
      <c r="G223" s="83" t="s">
        <v>18</v>
      </c>
      <c r="H223" s="89"/>
      <c r="I223" s="93"/>
    </row>
    <row r="224">
      <c r="A224" s="83" t="s">
        <v>18</v>
      </c>
      <c r="B224" s="97"/>
      <c r="C224" s="94"/>
      <c r="D224" s="86"/>
      <c r="E224" s="95"/>
      <c r="F224" s="88" t="s">
        <v>18</v>
      </c>
      <c r="G224" s="83" t="s">
        <v>18</v>
      </c>
      <c r="H224" s="89"/>
      <c r="I224" s="93"/>
    </row>
    <row r="225">
      <c r="A225" s="83" t="s">
        <v>18</v>
      </c>
      <c r="B225" s="97"/>
      <c r="C225" s="94"/>
      <c r="D225" s="86"/>
      <c r="E225" s="95"/>
      <c r="F225" s="88" t="s">
        <v>18</v>
      </c>
      <c r="G225" s="83" t="s">
        <v>18</v>
      </c>
      <c r="H225" s="89"/>
      <c r="I225" s="93"/>
    </row>
    <row r="226">
      <c r="A226" s="83" t="s">
        <v>18</v>
      </c>
      <c r="B226" s="97"/>
      <c r="C226" s="94"/>
      <c r="D226" s="86"/>
      <c r="E226" s="95"/>
      <c r="F226" s="88" t="s">
        <v>18</v>
      </c>
      <c r="G226" s="83" t="s">
        <v>18</v>
      </c>
      <c r="H226" s="89"/>
      <c r="I226" s="93"/>
    </row>
    <row r="227">
      <c r="A227" s="83" t="s">
        <v>18</v>
      </c>
      <c r="B227" s="97"/>
      <c r="C227" s="94"/>
      <c r="D227" s="86"/>
      <c r="E227" s="95"/>
      <c r="F227" s="88" t="s">
        <v>18</v>
      </c>
      <c r="G227" s="83" t="s">
        <v>18</v>
      </c>
      <c r="H227" s="89"/>
      <c r="I227" s="93"/>
    </row>
    <row r="228">
      <c r="A228" s="83" t="s">
        <v>18</v>
      </c>
      <c r="B228" s="97"/>
      <c r="C228" s="94"/>
      <c r="D228" s="86"/>
      <c r="E228" s="95"/>
      <c r="F228" s="88" t="s">
        <v>18</v>
      </c>
      <c r="G228" s="83" t="s">
        <v>18</v>
      </c>
      <c r="H228" s="89"/>
      <c r="I228" s="93"/>
    </row>
    <row r="229">
      <c r="A229" s="83" t="s">
        <v>18</v>
      </c>
      <c r="B229" s="97"/>
      <c r="C229" s="94"/>
      <c r="D229" s="86"/>
      <c r="E229" s="95"/>
      <c r="F229" s="88" t="s">
        <v>18</v>
      </c>
      <c r="G229" s="83" t="s">
        <v>18</v>
      </c>
      <c r="H229" s="89"/>
      <c r="I229" s="93"/>
    </row>
    <row r="230">
      <c r="A230" s="83" t="s">
        <v>18</v>
      </c>
      <c r="B230" s="97"/>
      <c r="C230" s="94"/>
      <c r="D230" s="86"/>
      <c r="E230" s="95"/>
      <c r="F230" s="88" t="s">
        <v>18</v>
      </c>
      <c r="G230" s="83" t="s">
        <v>18</v>
      </c>
      <c r="H230" s="89"/>
      <c r="I230" s="93"/>
    </row>
    <row r="231">
      <c r="A231" s="83" t="s">
        <v>18</v>
      </c>
      <c r="B231" s="97"/>
      <c r="C231" s="94"/>
      <c r="D231" s="86"/>
      <c r="E231" s="95"/>
      <c r="F231" s="88" t="s">
        <v>18</v>
      </c>
      <c r="G231" s="83" t="s">
        <v>18</v>
      </c>
      <c r="H231" s="89"/>
      <c r="I231" s="93"/>
    </row>
    <row r="232">
      <c r="A232" s="83" t="s">
        <v>18</v>
      </c>
      <c r="B232" s="97"/>
      <c r="C232" s="94"/>
      <c r="D232" s="86"/>
      <c r="E232" s="95"/>
      <c r="F232" s="88" t="s">
        <v>18</v>
      </c>
      <c r="G232" s="83" t="s">
        <v>18</v>
      </c>
      <c r="H232" s="89"/>
      <c r="I232" s="93"/>
    </row>
    <row r="233">
      <c r="A233" s="83" t="s">
        <v>18</v>
      </c>
      <c r="B233" s="97"/>
      <c r="C233" s="94"/>
      <c r="D233" s="86"/>
      <c r="E233" s="95"/>
      <c r="F233" s="88" t="s">
        <v>18</v>
      </c>
      <c r="G233" s="83" t="s">
        <v>18</v>
      </c>
      <c r="H233" s="89"/>
      <c r="I233" s="93"/>
    </row>
    <row r="234">
      <c r="A234" s="83" t="s">
        <v>18</v>
      </c>
      <c r="B234" s="97"/>
      <c r="C234" s="94"/>
      <c r="D234" s="86"/>
      <c r="E234" s="95"/>
      <c r="F234" s="88" t="s">
        <v>18</v>
      </c>
      <c r="G234" s="83" t="s">
        <v>18</v>
      </c>
      <c r="H234" s="89"/>
      <c r="I234" s="93"/>
    </row>
    <row r="235">
      <c r="A235" s="83" t="s">
        <v>18</v>
      </c>
      <c r="B235" s="97"/>
      <c r="C235" s="94"/>
      <c r="D235" s="86"/>
      <c r="E235" s="95"/>
      <c r="F235" s="88" t="s">
        <v>18</v>
      </c>
      <c r="G235" s="83" t="s">
        <v>18</v>
      </c>
      <c r="H235" s="89"/>
      <c r="I235" s="93"/>
    </row>
    <row r="236">
      <c r="A236" s="83" t="s">
        <v>18</v>
      </c>
      <c r="B236" s="97"/>
      <c r="C236" s="94"/>
      <c r="D236" s="86"/>
      <c r="E236" s="95"/>
      <c r="F236" s="88" t="s">
        <v>18</v>
      </c>
      <c r="G236" s="83" t="s">
        <v>18</v>
      </c>
      <c r="H236" s="89"/>
      <c r="I236" s="93"/>
    </row>
    <row r="237">
      <c r="A237" s="83" t="s">
        <v>18</v>
      </c>
      <c r="B237" s="97"/>
      <c r="C237" s="94"/>
      <c r="D237" s="86"/>
      <c r="E237" s="95"/>
      <c r="F237" s="88" t="s">
        <v>18</v>
      </c>
      <c r="G237" s="83" t="s">
        <v>18</v>
      </c>
      <c r="H237" s="89"/>
      <c r="I237" s="93"/>
    </row>
    <row r="238">
      <c r="A238" s="83" t="s">
        <v>18</v>
      </c>
      <c r="B238" s="97"/>
      <c r="C238" s="94"/>
      <c r="D238" s="86"/>
      <c r="E238" s="95"/>
      <c r="F238" s="88" t="s">
        <v>18</v>
      </c>
      <c r="G238" s="83" t="s">
        <v>18</v>
      </c>
      <c r="H238" s="89"/>
      <c r="I238" s="93"/>
    </row>
    <row r="239">
      <c r="A239" s="83" t="s">
        <v>18</v>
      </c>
      <c r="B239" s="97"/>
      <c r="C239" s="94"/>
      <c r="D239" s="86"/>
      <c r="E239" s="95"/>
      <c r="F239" s="88" t="s">
        <v>18</v>
      </c>
      <c r="G239" s="83" t="s">
        <v>18</v>
      </c>
      <c r="H239" s="89"/>
      <c r="I239" s="93"/>
    </row>
    <row r="240">
      <c r="A240" s="83" t="s">
        <v>18</v>
      </c>
      <c r="B240" s="97"/>
      <c r="C240" s="94"/>
      <c r="D240" s="86"/>
      <c r="E240" s="95"/>
      <c r="F240" s="88" t="s">
        <v>18</v>
      </c>
      <c r="G240" s="83" t="s">
        <v>18</v>
      </c>
      <c r="H240" s="89"/>
      <c r="I240" s="93"/>
    </row>
    <row r="241">
      <c r="A241" s="83" t="s">
        <v>18</v>
      </c>
      <c r="B241" s="97"/>
      <c r="C241" s="94"/>
      <c r="D241" s="86"/>
      <c r="E241" s="95"/>
      <c r="F241" s="88" t="s">
        <v>18</v>
      </c>
      <c r="G241" s="83" t="s">
        <v>18</v>
      </c>
      <c r="H241" s="89"/>
      <c r="I241" s="93"/>
    </row>
    <row r="242">
      <c r="A242" s="83" t="s">
        <v>18</v>
      </c>
      <c r="B242" s="97"/>
      <c r="C242" s="94"/>
      <c r="D242" s="86"/>
      <c r="E242" s="95"/>
      <c r="F242" s="88" t="s">
        <v>18</v>
      </c>
      <c r="G242" s="83" t="s">
        <v>18</v>
      </c>
      <c r="H242" s="89"/>
      <c r="I242" s="93"/>
    </row>
    <row r="243">
      <c r="A243" s="83" t="s">
        <v>18</v>
      </c>
      <c r="B243" s="97"/>
      <c r="C243" s="94"/>
      <c r="D243" s="86"/>
      <c r="E243" s="95"/>
      <c r="F243" s="88" t="s">
        <v>18</v>
      </c>
      <c r="G243" s="83" t="s">
        <v>18</v>
      </c>
      <c r="H243" s="89"/>
      <c r="I243" s="93"/>
    </row>
    <row r="244">
      <c r="A244" s="83" t="s">
        <v>18</v>
      </c>
      <c r="B244" s="97"/>
      <c r="C244" s="94"/>
      <c r="D244" s="86"/>
      <c r="E244" s="95"/>
      <c r="F244" s="88" t="s">
        <v>18</v>
      </c>
      <c r="G244" s="83" t="s">
        <v>18</v>
      </c>
      <c r="H244" s="89"/>
      <c r="I244" s="93"/>
    </row>
    <row r="245">
      <c r="A245" s="83" t="s">
        <v>18</v>
      </c>
      <c r="B245" s="97"/>
      <c r="C245" s="94"/>
      <c r="D245" s="86"/>
      <c r="E245" s="95"/>
      <c r="F245" s="88" t="s">
        <v>18</v>
      </c>
      <c r="G245" s="83" t="s">
        <v>18</v>
      </c>
      <c r="H245" s="89"/>
      <c r="I245" s="93"/>
    </row>
    <row r="246">
      <c r="A246" s="83" t="s">
        <v>18</v>
      </c>
      <c r="B246" s="97"/>
      <c r="C246" s="94"/>
      <c r="D246" s="86"/>
      <c r="E246" s="95"/>
      <c r="F246" s="88" t="s">
        <v>18</v>
      </c>
      <c r="G246" s="83" t="s">
        <v>18</v>
      </c>
      <c r="H246" s="89"/>
      <c r="I246" s="93"/>
    </row>
    <row r="247">
      <c r="A247" s="83" t="s">
        <v>18</v>
      </c>
      <c r="B247" s="97"/>
      <c r="C247" s="94"/>
      <c r="D247" s="86"/>
      <c r="E247" s="95"/>
      <c r="F247" s="88" t="s">
        <v>18</v>
      </c>
      <c r="G247" s="83" t="s">
        <v>18</v>
      </c>
      <c r="H247" s="89"/>
      <c r="I247" s="93"/>
    </row>
    <row r="248">
      <c r="A248" s="83" t="s">
        <v>18</v>
      </c>
      <c r="B248" s="97"/>
      <c r="C248" s="94"/>
      <c r="D248" s="86"/>
      <c r="E248" s="95"/>
      <c r="F248" s="88" t="s">
        <v>18</v>
      </c>
      <c r="G248" s="83" t="s">
        <v>18</v>
      </c>
      <c r="H248" s="89"/>
      <c r="I248" s="93"/>
    </row>
    <row r="249">
      <c r="A249" s="83" t="s">
        <v>18</v>
      </c>
      <c r="B249" s="97"/>
      <c r="C249" s="94"/>
      <c r="D249" s="86"/>
      <c r="E249" s="95"/>
      <c r="F249" s="88" t="s">
        <v>18</v>
      </c>
      <c r="G249" s="83" t="s">
        <v>18</v>
      </c>
      <c r="H249" s="89"/>
      <c r="I249" s="93"/>
    </row>
    <row r="250">
      <c r="A250" s="83" t="s">
        <v>18</v>
      </c>
      <c r="B250" s="97"/>
      <c r="C250" s="94"/>
      <c r="D250" s="86"/>
      <c r="E250" s="95"/>
      <c r="F250" s="88" t="s">
        <v>18</v>
      </c>
      <c r="G250" s="83" t="s">
        <v>18</v>
      </c>
      <c r="H250" s="89"/>
      <c r="I250" s="93"/>
    </row>
    <row r="251">
      <c r="A251" s="83" t="s">
        <v>18</v>
      </c>
      <c r="B251" s="97"/>
      <c r="C251" s="94"/>
      <c r="D251" s="86"/>
      <c r="E251" s="95"/>
      <c r="F251" s="88" t="s">
        <v>18</v>
      </c>
      <c r="G251" s="83" t="s">
        <v>18</v>
      </c>
      <c r="H251" s="89"/>
      <c r="I251" s="93"/>
    </row>
    <row r="252">
      <c r="A252" s="83" t="s">
        <v>18</v>
      </c>
      <c r="B252" s="97"/>
      <c r="C252" s="94"/>
      <c r="D252" s="86"/>
      <c r="E252" s="95"/>
      <c r="F252" s="88" t="s">
        <v>18</v>
      </c>
      <c r="G252" s="83" t="s">
        <v>18</v>
      </c>
      <c r="H252" s="89"/>
      <c r="I252" s="93"/>
    </row>
    <row r="253">
      <c r="A253" s="83" t="s">
        <v>18</v>
      </c>
      <c r="B253" s="97"/>
      <c r="C253" s="94"/>
      <c r="D253" s="86"/>
      <c r="E253" s="95"/>
      <c r="F253" s="88" t="s">
        <v>18</v>
      </c>
      <c r="G253" s="83" t="s">
        <v>18</v>
      </c>
      <c r="H253" s="89"/>
      <c r="I253" s="93"/>
    </row>
    <row r="254">
      <c r="A254" s="83" t="s">
        <v>18</v>
      </c>
      <c r="B254" s="97"/>
      <c r="C254" s="94"/>
      <c r="D254" s="86"/>
      <c r="E254" s="95"/>
      <c r="F254" s="88" t="s">
        <v>18</v>
      </c>
      <c r="G254" s="83" t="s">
        <v>18</v>
      </c>
      <c r="H254" s="89"/>
      <c r="I254" s="93"/>
    </row>
    <row r="255">
      <c r="A255" s="83" t="s">
        <v>18</v>
      </c>
      <c r="B255" s="97"/>
      <c r="C255" s="94"/>
      <c r="D255" s="86"/>
      <c r="E255" s="95"/>
      <c r="F255" s="88" t="s">
        <v>18</v>
      </c>
      <c r="G255" s="83" t="s">
        <v>18</v>
      </c>
      <c r="H255" s="89"/>
      <c r="I255" s="93"/>
    </row>
    <row r="256">
      <c r="A256" s="83" t="s">
        <v>18</v>
      </c>
      <c r="B256" s="97"/>
      <c r="C256" s="94"/>
      <c r="D256" s="86"/>
      <c r="E256" s="95"/>
      <c r="F256" s="88" t="s">
        <v>18</v>
      </c>
      <c r="G256" s="83" t="s">
        <v>18</v>
      </c>
      <c r="H256" s="89"/>
      <c r="I256" s="93"/>
    </row>
    <row r="257">
      <c r="A257" s="83" t="s">
        <v>18</v>
      </c>
      <c r="B257" s="97"/>
      <c r="C257" s="94"/>
      <c r="D257" s="86"/>
      <c r="E257" s="95"/>
      <c r="F257" s="88" t="s">
        <v>18</v>
      </c>
      <c r="G257" s="83" t="s">
        <v>18</v>
      </c>
      <c r="H257" s="89"/>
      <c r="I257" s="93"/>
    </row>
    <row r="258">
      <c r="A258" s="83" t="s">
        <v>18</v>
      </c>
      <c r="B258" s="97"/>
      <c r="C258" s="94"/>
      <c r="D258" s="86"/>
      <c r="E258" s="95"/>
      <c r="F258" s="88" t="s">
        <v>18</v>
      </c>
      <c r="G258" s="83" t="s">
        <v>18</v>
      </c>
      <c r="H258" s="89"/>
      <c r="I258" s="93"/>
    </row>
    <row r="259">
      <c r="A259" s="83" t="s">
        <v>18</v>
      </c>
      <c r="B259" s="97"/>
      <c r="C259" s="94"/>
      <c r="D259" s="86"/>
      <c r="E259" s="95"/>
      <c r="F259" s="88" t="s">
        <v>18</v>
      </c>
      <c r="G259" s="83" t="s">
        <v>18</v>
      </c>
      <c r="H259" s="89"/>
      <c r="I259" s="93"/>
    </row>
    <row r="260">
      <c r="A260" s="83" t="s">
        <v>18</v>
      </c>
      <c r="B260" s="97"/>
      <c r="C260" s="94"/>
      <c r="D260" s="86"/>
      <c r="E260" s="95"/>
      <c r="F260" s="88" t="s">
        <v>18</v>
      </c>
      <c r="G260" s="83" t="s">
        <v>18</v>
      </c>
      <c r="H260" s="89"/>
      <c r="I260" s="93"/>
    </row>
    <row r="261">
      <c r="A261" s="83" t="s">
        <v>18</v>
      </c>
      <c r="B261" s="97"/>
      <c r="C261" s="94"/>
      <c r="D261" s="86"/>
      <c r="E261" s="95"/>
      <c r="F261" s="88" t="s">
        <v>18</v>
      </c>
      <c r="G261" s="83" t="s">
        <v>18</v>
      </c>
      <c r="H261" s="89"/>
      <c r="I261" s="93"/>
    </row>
    <row r="262">
      <c r="A262" s="83" t="s">
        <v>18</v>
      </c>
      <c r="B262" s="97"/>
      <c r="C262" s="94"/>
      <c r="D262" s="86"/>
      <c r="E262" s="95"/>
      <c r="F262" s="88" t="s">
        <v>18</v>
      </c>
      <c r="G262" s="83" t="s">
        <v>18</v>
      </c>
      <c r="H262" s="89"/>
      <c r="I262" s="93"/>
    </row>
    <row r="263">
      <c r="A263" s="83" t="s">
        <v>18</v>
      </c>
      <c r="B263" s="97"/>
      <c r="C263" s="94"/>
      <c r="D263" s="86"/>
      <c r="E263" s="95"/>
      <c r="F263" s="88" t="s">
        <v>18</v>
      </c>
      <c r="G263" s="83" t="s">
        <v>18</v>
      </c>
      <c r="H263" s="89"/>
      <c r="I263" s="93"/>
    </row>
    <row r="264">
      <c r="A264" s="83" t="s">
        <v>18</v>
      </c>
      <c r="B264" s="97"/>
      <c r="C264" s="94"/>
      <c r="D264" s="86"/>
      <c r="E264" s="95"/>
      <c r="F264" s="88" t="s">
        <v>18</v>
      </c>
      <c r="G264" s="83" t="s">
        <v>18</v>
      </c>
      <c r="H264" s="89"/>
      <c r="I264" s="93"/>
    </row>
    <row r="265">
      <c r="A265" s="83" t="s">
        <v>18</v>
      </c>
      <c r="B265" s="97"/>
      <c r="C265" s="94"/>
      <c r="D265" s="86"/>
      <c r="E265" s="95"/>
      <c r="F265" s="88" t="s">
        <v>18</v>
      </c>
      <c r="G265" s="83" t="s">
        <v>18</v>
      </c>
      <c r="H265" s="89"/>
      <c r="I265" s="93"/>
    </row>
    <row r="266">
      <c r="A266" s="83" t="s">
        <v>18</v>
      </c>
      <c r="B266" s="97"/>
      <c r="C266" s="94"/>
      <c r="D266" s="86"/>
      <c r="E266" s="95"/>
      <c r="F266" s="88" t="s">
        <v>18</v>
      </c>
      <c r="G266" s="83" t="s">
        <v>18</v>
      </c>
      <c r="H266" s="89"/>
      <c r="I266" s="93"/>
    </row>
    <row r="267">
      <c r="A267" s="83" t="s">
        <v>18</v>
      </c>
      <c r="B267" s="97"/>
      <c r="C267" s="94"/>
      <c r="D267" s="86"/>
      <c r="E267" s="95"/>
      <c r="F267" s="88" t="s">
        <v>18</v>
      </c>
      <c r="G267" s="83" t="s">
        <v>18</v>
      </c>
      <c r="H267" s="89"/>
      <c r="I267" s="93"/>
    </row>
    <row r="268">
      <c r="A268" s="83" t="s">
        <v>18</v>
      </c>
      <c r="B268" s="97"/>
      <c r="C268" s="94"/>
      <c r="D268" s="86"/>
      <c r="E268" s="95"/>
      <c r="F268" s="88" t="s">
        <v>18</v>
      </c>
      <c r="G268" s="83" t="s">
        <v>18</v>
      </c>
      <c r="H268" s="89"/>
      <c r="I268" s="93"/>
    </row>
    <row r="269">
      <c r="A269" s="83" t="s">
        <v>18</v>
      </c>
      <c r="B269" s="97"/>
      <c r="C269" s="94"/>
      <c r="D269" s="86"/>
      <c r="E269" s="95"/>
      <c r="F269" s="88" t="s">
        <v>18</v>
      </c>
      <c r="G269" s="83" t="s">
        <v>18</v>
      </c>
      <c r="H269" s="89"/>
      <c r="I269" s="93"/>
    </row>
    <row r="270">
      <c r="A270" s="83" t="s">
        <v>18</v>
      </c>
      <c r="B270" s="97"/>
      <c r="C270" s="94"/>
      <c r="D270" s="86"/>
      <c r="E270" s="95"/>
      <c r="F270" s="88" t="s">
        <v>18</v>
      </c>
      <c r="G270" s="83" t="s">
        <v>18</v>
      </c>
      <c r="H270" s="89"/>
      <c r="I270" s="93"/>
    </row>
    <row r="271">
      <c r="A271" s="83" t="s">
        <v>18</v>
      </c>
      <c r="B271" s="97"/>
      <c r="C271" s="94"/>
      <c r="D271" s="86"/>
      <c r="E271" s="95"/>
      <c r="F271" s="88" t="s">
        <v>18</v>
      </c>
      <c r="G271" s="83" t="s">
        <v>18</v>
      </c>
      <c r="H271" s="89"/>
      <c r="I271" s="93"/>
    </row>
    <row r="272">
      <c r="A272" s="83" t="s">
        <v>18</v>
      </c>
      <c r="B272" s="97"/>
      <c r="C272" s="94"/>
      <c r="D272" s="86"/>
      <c r="E272" s="95"/>
      <c r="F272" s="88" t="s">
        <v>18</v>
      </c>
      <c r="G272" s="83" t="s">
        <v>18</v>
      </c>
      <c r="H272" s="89"/>
      <c r="I272" s="93"/>
    </row>
    <row r="273">
      <c r="A273" s="83" t="s">
        <v>18</v>
      </c>
      <c r="B273" s="97"/>
      <c r="C273" s="94"/>
      <c r="D273" s="86"/>
      <c r="E273" s="95"/>
      <c r="F273" s="88" t="s">
        <v>18</v>
      </c>
      <c r="G273" s="83" t="s">
        <v>18</v>
      </c>
      <c r="H273" s="89"/>
      <c r="I273" s="93"/>
    </row>
    <row r="274">
      <c r="A274" s="83" t="s">
        <v>18</v>
      </c>
      <c r="B274" s="97"/>
      <c r="C274" s="94"/>
      <c r="D274" s="86"/>
      <c r="E274" s="95"/>
      <c r="F274" s="88" t="s">
        <v>18</v>
      </c>
      <c r="G274" s="83" t="s">
        <v>18</v>
      </c>
      <c r="H274" s="89"/>
      <c r="I274" s="93"/>
    </row>
    <row r="275">
      <c r="A275" s="83" t="s">
        <v>18</v>
      </c>
      <c r="B275" s="97"/>
      <c r="C275" s="94"/>
      <c r="D275" s="86"/>
      <c r="E275" s="95"/>
      <c r="F275" s="88" t="s">
        <v>18</v>
      </c>
      <c r="G275" s="83" t="s">
        <v>18</v>
      </c>
      <c r="H275" s="89"/>
      <c r="I275" s="93"/>
    </row>
    <row r="276">
      <c r="A276" s="83" t="s">
        <v>18</v>
      </c>
      <c r="B276" s="97"/>
      <c r="C276" s="94"/>
      <c r="D276" s="86"/>
      <c r="E276" s="95"/>
      <c r="F276" s="88" t="s">
        <v>18</v>
      </c>
      <c r="G276" s="83" t="s">
        <v>18</v>
      </c>
      <c r="H276" s="89"/>
      <c r="I276" s="93"/>
    </row>
    <row r="277">
      <c r="A277" s="83" t="s">
        <v>18</v>
      </c>
      <c r="B277" s="97"/>
      <c r="C277" s="94"/>
      <c r="D277" s="86"/>
      <c r="E277" s="95"/>
      <c r="F277" s="88" t="s">
        <v>18</v>
      </c>
      <c r="G277" s="83" t="s">
        <v>18</v>
      </c>
      <c r="H277" s="89"/>
      <c r="I277" s="93"/>
    </row>
    <row r="278">
      <c r="A278" s="83" t="s">
        <v>18</v>
      </c>
      <c r="B278" s="97"/>
      <c r="C278" s="94"/>
      <c r="D278" s="86"/>
      <c r="E278" s="95"/>
      <c r="F278" s="88" t="s">
        <v>18</v>
      </c>
      <c r="G278" s="83" t="s">
        <v>18</v>
      </c>
      <c r="H278" s="89"/>
      <c r="I278" s="93"/>
    </row>
    <row r="279">
      <c r="A279" s="83" t="s">
        <v>18</v>
      </c>
      <c r="B279" s="97"/>
      <c r="C279" s="94"/>
      <c r="D279" s="86"/>
      <c r="E279" s="95"/>
      <c r="F279" s="88" t="s">
        <v>18</v>
      </c>
      <c r="G279" s="83" t="s">
        <v>18</v>
      </c>
      <c r="H279" s="89"/>
      <c r="I279" s="93"/>
    </row>
    <row r="280">
      <c r="A280" s="83" t="s">
        <v>18</v>
      </c>
      <c r="B280" s="97"/>
      <c r="C280" s="94"/>
      <c r="D280" s="86"/>
      <c r="E280" s="95"/>
      <c r="F280" s="88" t="s">
        <v>18</v>
      </c>
      <c r="G280" s="83" t="s">
        <v>18</v>
      </c>
      <c r="H280" s="89"/>
      <c r="I280" s="93"/>
    </row>
    <row r="281">
      <c r="A281" s="83" t="s">
        <v>18</v>
      </c>
      <c r="B281" s="97"/>
      <c r="C281" s="94"/>
      <c r="D281" s="86"/>
      <c r="E281" s="95"/>
      <c r="F281" s="88" t="s">
        <v>18</v>
      </c>
      <c r="G281" s="83" t="s">
        <v>18</v>
      </c>
      <c r="H281" s="89"/>
      <c r="I281" s="93"/>
    </row>
    <row r="282">
      <c r="A282" s="83" t="s">
        <v>18</v>
      </c>
      <c r="B282" s="97"/>
      <c r="C282" s="94"/>
      <c r="D282" s="86"/>
      <c r="E282" s="95"/>
      <c r="F282" s="88" t="s">
        <v>18</v>
      </c>
      <c r="G282" s="83" t="s">
        <v>18</v>
      </c>
      <c r="H282" s="89"/>
      <c r="I282" s="93"/>
    </row>
    <row r="283">
      <c r="A283" s="83" t="s">
        <v>18</v>
      </c>
      <c r="B283" s="97"/>
      <c r="C283" s="94"/>
      <c r="D283" s="86"/>
      <c r="E283" s="95"/>
      <c r="F283" s="88" t="s">
        <v>18</v>
      </c>
      <c r="G283" s="83" t="s">
        <v>18</v>
      </c>
      <c r="H283" s="89"/>
      <c r="I283" s="93"/>
    </row>
    <row r="284">
      <c r="A284" s="83" t="s">
        <v>18</v>
      </c>
      <c r="B284" s="97"/>
      <c r="C284" s="94"/>
      <c r="D284" s="86"/>
      <c r="E284" s="95"/>
      <c r="F284" s="88" t="s">
        <v>18</v>
      </c>
      <c r="G284" s="83" t="s">
        <v>18</v>
      </c>
      <c r="H284" s="89"/>
      <c r="I284" s="93"/>
    </row>
    <row r="285">
      <c r="A285" s="98" t="s">
        <v>18</v>
      </c>
      <c r="B285" s="99"/>
      <c r="C285" s="4"/>
      <c r="D285" s="86"/>
      <c r="E285" s="58"/>
      <c r="F285" s="100" t="s">
        <v>18</v>
      </c>
      <c r="G285" s="98" t="s">
        <v>18</v>
      </c>
      <c r="H285" s="76"/>
    </row>
    <row r="286">
      <c r="A286" s="98" t="s">
        <v>18</v>
      </c>
      <c r="B286" s="99"/>
      <c r="C286" s="4"/>
      <c r="D286" s="86"/>
      <c r="E286" s="58"/>
      <c r="F286" s="100" t="s">
        <v>18</v>
      </c>
      <c r="G286" s="98" t="s">
        <v>18</v>
      </c>
      <c r="H286" s="76"/>
    </row>
    <row r="287">
      <c r="A287" s="98" t="s">
        <v>18</v>
      </c>
      <c r="B287" s="99"/>
      <c r="C287" s="4"/>
      <c r="D287" s="86"/>
      <c r="E287" s="58"/>
      <c r="F287" s="100" t="s">
        <v>18</v>
      </c>
      <c r="G287" s="98" t="s">
        <v>18</v>
      </c>
      <c r="H287" s="76"/>
    </row>
    <row r="288">
      <c r="A288" s="98" t="s">
        <v>18</v>
      </c>
      <c r="B288" s="99"/>
      <c r="C288" s="4"/>
      <c r="D288" s="86"/>
      <c r="E288" s="58"/>
      <c r="F288" s="100" t="s">
        <v>18</v>
      </c>
      <c r="G288" s="98" t="s">
        <v>18</v>
      </c>
      <c r="H288" s="76"/>
    </row>
    <row r="289">
      <c r="A289" s="98" t="s">
        <v>18</v>
      </c>
      <c r="B289" s="99"/>
      <c r="C289" s="4"/>
      <c r="D289" s="86"/>
      <c r="E289" s="58"/>
      <c r="F289" s="100" t="s">
        <v>18</v>
      </c>
      <c r="G289" s="98" t="s">
        <v>18</v>
      </c>
      <c r="H289" s="76"/>
    </row>
    <row r="290">
      <c r="A290" s="98" t="s">
        <v>18</v>
      </c>
      <c r="B290" s="99"/>
      <c r="C290" s="4"/>
      <c r="D290" s="86"/>
      <c r="E290" s="58"/>
      <c r="F290" s="100" t="s">
        <v>18</v>
      </c>
      <c r="G290" s="98" t="s">
        <v>18</v>
      </c>
      <c r="H290" s="76"/>
    </row>
    <row r="291">
      <c r="A291" s="98" t="s">
        <v>18</v>
      </c>
      <c r="B291" s="99"/>
      <c r="C291" s="4"/>
      <c r="D291" s="86"/>
      <c r="E291" s="58"/>
      <c r="F291" s="100" t="s">
        <v>18</v>
      </c>
      <c r="G291" s="98" t="s">
        <v>18</v>
      </c>
      <c r="H291" s="76"/>
    </row>
    <row r="292">
      <c r="A292" s="98" t="s">
        <v>18</v>
      </c>
      <c r="B292" s="99"/>
      <c r="C292" s="4"/>
      <c r="D292" s="86"/>
      <c r="E292" s="58"/>
      <c r="F292" s="100" t="s">
        <v>18</v>
      </c>
      <c r="G292" s="98" t="s">
        <v>18</v>
      </c>
      <c r="H292" s="76"/>
    </row>
    <row r="293">
      <c r="A293" s="98" t="s">
        <v>18</v>
      </c>
      <c r="B293" s="99"/>
      <c r="C293" s="4"/>
      <c r="D293" s="86"/>
      <c r="E293" s="58"/>
      <c r="F293" s="100" t="s">
        <v>18</v>
      </c>
      <c r="G293" s="98" t="s">
        <v>18</v>
      </c>
      <c r="H293" s="76"/>
    </row>
    <row r="294">
      <c r="A294" s="98" t="s">
        <v>18</v>
      </c>
      <c r="B294" s="99"/>
      <c r="C294" s="4"/>
      <c r="D294" s="86"/>
      <c r="E294" s="58"/>
      <c r="F294" s="100" t="s">
        <v>18</v>
      </c>
      <c r="G294" s="98" t="s">
        <v>18</v>
      </c>
      <c r="H294" s="76"/>
    </row>
    <row r="295">
      <c r="A295" s="98" t="s">
        <v>18</v>
      </c>
      <c r="B295" s="99"/>
      <c r="C295" s="4"/>
      <c r="D295" s="86"/>
      <c r="E295" s="58"/>
      <c r="F295" s="100" t="s">
        <v>18</v>
      </c>
      <c r="G295" s="98" t="s">
        <v>18</v>
      </c>
      <c r="H295" s="76"/>
    </row>
    <row r="296">
      <c r="A296" s="98" t="s">
        <v>18</v>
      </c>
      <c r="B296" s="99"/>
      <c r="C296" s="4"/>
      <c r="D296" s="86"/>
      <c r="E296" s="58"/>
      <c r="F296" s="100" t="s">
        <v>18</v>
      </c>
      <c r="G296" s="98" t="s">
        <v>18</v>
      </c>
      <c r="H296" s="76"/>
    </row>
    <row r="297">
      <c r="A297" s="98" t="s">
        <v>18</v>
      </c>
      <c r="B297" s="99"/>
      <c r="C297" s="4"/>
      <c r="D297" s="86"/>
      <c r="E297" s="58"/>
      <c r="F297" s="100" t="s">
        <v>18</v>
      </c>
      <c r="G297" s="98" t="s">
        <v>18</v>
      </c>
      <c r="H297" s="76"/>
    </row>
    <row r="298">
      <c r="A298" s="98" t="s">
        <v>18</v>
      </c>
      <c r="B298" s="99"/>
      <c r="C298" s="4"/>
      <c r="D298" s="86"/>
      <c r="E298" s="58"/>
      <c r="F298" s="100" t="s">
        <v>18</v>
      </c>
      <c r="G298" s="98" t="s">
        <v>18</v>
      </c>
      <c r="H298" s="76"/>
    </row>
    <row r="299">
      <c r="A299" s="98" t="s">
        <v>18</v>
      </c>
      <c r="B299" s="99"/>
      <c r="C299" s="4"/>
      <c r="D299" s="86"/>
      <c r="E299" s="58"/>
      <c r="F299" s="100" t="s">
        <v>18</v>
      </c>
      <c r="G299" s="98" t="s">
        <v>18</v>
      </c>
      <c r="H299" s="76"/>
    </row>
    <row r="300">
      <c r="A300" s="98" t="s">
        <v>18</v>
      </c>
      <c r="B300" s="99"/>
      <c r="C300" s="4"/>
      <c r="D300" s="86"/>
      <c r="E300" s="58"/>
      <c r="F300" s="100" t="s">
        <v>18</v>
      </c>
      <c r="G300" s="98" t="s">
        <v>18</v>
      </c>
      <c r="H300" s="76"/>
    </row>
    <row r="301">
      <c r="A301" s="98" t="s">
        <v>18</v>
      </c>
      <c r="B301" s="99"/>
      <c r="C301" s="4"/>
      <c r="D301" s="86"/>
      <c r="E301" s="58"/>
      <c r="F301" s="100" t="s">
        <v>18</v>
      </c>
      <c r="G301" s="98" t="s">
        <v>18</v>
      </c>
      <c r="H301" s="76"/>
    </row>
    <row r="302">
      <c r="A302" s="98" t="s">
        <v>18</v>
      </c>
      <c r="B302" s="99"/>
      <c r="C302" s="4"/>
      <c r="D302" s="86"/>
      <c r="E302" s="58"/>
      <c r="F302" s="100" t="s">
        <v>18</v>
      </c>
      <c r="G302" s="98" t="s">
        <v>18</v>
      </c>
      <c r="H302" s="76"/>
    </row>
    <row r="303">
      <c r="A303" s="98" t="s">
        <v>18</v>
      </c>
      <c r="B303" s="99"/>
      <c r="C303" s="4"/>
      <c r="D303" s="86"/>
      <c r="E303" s="58"/>
      <c r="F303" s="100" t="s">
        <v>18</v>
      </c>
      <c r="G303" s="98" t="s">
        <v>18</v>
      </c>
      <c r="H303" s="76"/>
    </row>
    <row r="304">
      <c r="A304" s="98" t="s">
        <v>18</v>
      </c>
      <c r="B304" s="99"/>
      <c r="C304" s="4"/>
      <c r="D304" s="86"/>
      <c r="E304" s="58"/>
      <c r="F304" s="100" t="s">
        <v>18</v>
      </c>
      <c r="G304" s="98" t="s">
        <v>18</v>
      </c>
      <c r="H304" s="76"/>
    </row>
    <row r="305">
      <c r="A305" s="98" t="s">
        <v>18</v>
      </c>
      <c r="B305" s="99"/>
      <c r="C305" s="4"/>
      <c r="D305" s="86"/>
      <c r="E305" s="58"/>
      <c r="F305" s="100" t="s">
        <v>18</v>
      </c>
      <c r="G305" s="98" t="s">
        <v>18</v>
      </c>
      <c r="H305" s="76"/>
    </row>
    <row r="306">
      <c r="A306" s="98" t="s">
        <v>18</v>
      </c>
      <c r="B306" s="99"/>
      <c r="C306" s="4"/>
      <c r="D306" s="86"/>
      <c r="E306" s="58"/>
      <c r="F306" s="100" t="s">
        <v>18</v>
      </c>
      <c r="G306" s="98" t="s">
        <v>18</v>
      </c>
      <c r="H306" s="76"/>
    </row>
    <row r="307">
      <c r="A307" s="98" t="s">
        <v>18</v>
      </c>
      <c r="B307" s="99"/>
      <c r="C307" s="4"/>
      <c r="D307" s="86"/>
      <c r="E307" s="58"/>
      <c r="F307" s="100" t="s">
        <v>18</v>
      </c>
      <c r="G307" s="98" t="s">
        <v>18</v>
      </c>
      <c r="H307" s="76"/>
    </row>
    <row r="308">
      <c r="A308" s="98" t="s">
        <v>18</v>
      </c>
      <c r="B308" s="99"/>
      <c r="C308" s="4"/>
      <c r="D308" s="86"/>
      <c r="E308" s="58"/>
      <c r="F308" s="100" t="s">
        <v>18</v>
      </c>
      <c r="G308" s="98" t="s">
        <v>18</v>
      </c>
      <c r="H308" s="76"/>
    </row>
    <row r="309">
      <c r="A309" s="98" t="s">
        <v>18</v>
      </c>
      <c r="B309" s="99"/>
      <c r="C309" s="4"/>
      <c r="D309" s="86"/>
      <c r="E309" s="58"/>
      <c r="F309" s="100" t="s">
        <v>18</v>
      </c>
      <c r="G309" s="98" t="s">
        <v>18</v>
      </c>
      <c r="H309" s="76"/>
    </row>
    <row r="310">
      <c r="A310" s="98" t="s">
        <v>18</v>
      </c>
      <c r="B310" s="99"/>
      <c r="C310" s="4"/>
      <c r="D310" s="86"/>
      <c r="E310" s="58"/>
      <c r="F310" s="100" t="s">
        <v>18</v>
      </c>
      <c r="G310" s="98" t="s">
        <v>18</v>
      </c>
      <c r="H310" s="76"/>
    </row>
    <row r="311">
      <c r="A311" s="98" t="s">
        <v>18</v>
      </c>
      <c r="B311" s="99"/>
      <c r="C311" s="4"/>
      <c r="D311" s="86"/>
      <c r="E311" s="58"/>
      <c r="F311" s="100" t="s">
        <v>18</v>
      </c>
      <c r="G311" s="98" t="s">
        <v>18</v>
      </c>
      <c r="H311" s="76"/>
    </row>
    <row r="312">
      <c r="A312" s="98" t="s">
        <v>18</v>
      </c>
      <c r="B312" s="99"/>
      <c r="C312" s="4"/>
      <c r="D312" s="86"/>
      <c r="E312" s="58"/>
      <c r="F312" s="100" t="s">
        <v>18</v>
      </c>
      <c r="G312" s="98" t="s">
        <v>18</v>
      </c>
      <c r="H312" s="76"/>
    </row>
    <row r="313">
      <c r="A313" s="98" t="s">
        <v>18</v>
      </c>
      <c r="B313" s="99"/>
      <c r="C313" s="4"/>
      <c r="D313" s="86"/>
      <c r="E313" s="58"/>
      <c r="F313" s="100" t="s">
        <v>18</v>
      </c>
      <c r="G313" s="98" t="s">
        <v>18</v>
      </c>
      <c r="H313" s="76"/>
    </row>
    <row r="314">
      <c r="A314" s="98" t="s">
        <v>18</v>
      </c>
      <c r="B314" s="99"/>
      <c r="C314" s="4"/>
      <c r="D314" s="86"/>
      <c r="E314" s="58"/>
      <c r="F314" s="100" t="s">
        <v>18</v>
      </c>
      <c r="G314" s="98" t="s">
        <v>18</v>
      </c>
      <c r="H314" s="76"/>
    </row>
    <row r="315">
      <c r="A315" s="98" t="s">
        <v>18</v>
      </c>
      <c r="B315" s="99"/>
      <c r="C315" s="4"/>
      <c r="D315" s="86"/>
      <c r="E315" s="58"/>
      <c r="F315" s="100" t="s">
        <v>18</v>
      </c>
      <c r="G315" s="98" t="s">
        <v>18</v>
      </c>
      <c r="H315" s="76"/>
    </row>
    <row r="316">
      <c r="A316" s="98" t="s">
        <v>18</v>
      </c>
      <c r="B316" s="99"/>
      <c r="C316" s="4"/>
      <c r="D316" s="86"/>
      <c r="E316" s="58"/>
      <c r="F316" s="100" t="s">
        <v>18</v>
      </c>
      <c r="G316" s="98" t="s">
        <v>18</v>
      </c>
      <c r="H316" s="76"/>
    </row>
    <row r="317">
      <c r="A317" s="98" t="s">
        <v>18</v>
      </c>
      <c r="B317" s="99"/>
      <c r="C317" s="4"/>
      <c r="D317" s="86"/>
      <c r="E317" s="58"/>
      <c r="F317" s="100" t="s">
        <v>18</v>
      </c>
      <c r="G317" s="98" t="s">
        <v>18</v>
      </c>
      <c r="H317" s="76"/>
    </row>
    <row r="318">
      <c r="A318" s="98" t="s">
        <v>18</v>
      </c>
      <c r="B318" s="99"/>
      <c r="C318" s="4"/>
      <c r="D318" s="86"/>
      <c r="E318" s="58"/>
      <c r="F318" s="100" t="s">
        <v>18</v>
      </c>
      <c r="G318" s="98" t="s">
        <v>18</v>
      </c>
      <c r="H318" s="76"/>
    </row>
    <row r="319">
      <c r="A319" s="98" t="s">
        <v>18</v>
      </c>
      <c r="B319" s="99"/>
      <c r="C319" s="4"/>
      <c r="D319" s="86"/>
      <c r="E319" s="58"/>
      <c r="F319" s="100" t="s">
        <v>18</v>
      </c>
      <c r="G319" s="98" t="s">
        <v>18</v>
      </c>
      <c r="H319" s="76"/>
    </row>
    <row r="320">
      <c r="A320" s="98" t="s">
        <v>18</v>
      </c>
      <c r="B320" s="99"/>
      <c r="C320" s="4"/>
      <c r="D320" s="86"/>
      <c r="E320" s="58"/>
      <c r="F320" s="100" t="s">
        <v>18</v>
      </c>
      <c r="G320" s="98" t="s">
        <v>18</v>
      </c>
      <c r="H320" s="76"/>
    </row>
    <row r="321">
      <c r="A321" s="98" t="s">
        <v>18</v>
      </c>
      <c r="B321" s="99"/>
      <c r="C321" s="4"/>
      <c r="D321" s="86"/>
      <c r="E321" s="58"/>
      <c r="F321" s="100" t="s">
        <v>18</v>
      </c>
      <c r="G321" s="98" t="s">
        <v>18</v>
      </c>
      <c r="H321" s="76"/>
    </row>
    <row r="322">
      <c r="A322" s="98" t="s">
        <v>18</v>
      </c>
      <c r="B322" s="99"/>
      <c r="C322" s="4"/>
      <c r="D322" s="86"/>
      <c r="E322" s="58"/>
      <c r="F322" s="100" t="s">
        <v>18</v>
      </c>
      <c r="G322" s="98" t="s">
        <v>18</v>
      </c>
      <c r="H322" s="76"/>
    </row>
    <row r="323">
      <c r="A323" s="98" t="s">
        <v>18</v>
      </c>
      <c r="B323" s="99"/>
      <c r="C323" s="4"/>
      <c r="D323" s="86"/>
      <c r="E323" s="58"/>
      <c r="F323" s="100" t="s">
        <v>18</v>
      </c>
      <c r="G323" s="98" t="s">
        <v>18</v>
      </c>
      <c r="H323" s="76"/>
    </row>
    <row r="324">
      <c r="A324" s="98" t="s">
        <v>18</v>
      </c>
      <c r="B324" s="99"/>
      <c r="C324" s="4"/>
      <c r="D324" s="86"/>
      <c r="E324" s="58"/>
      <c r="F324" s="100" t="s">
        <v>18</v>
      </c>
      <c r="G324" s="98" t="s">
        <v>18</v>
      </c>
      <c r="H324" s="76"/>
    </row>
    <row r="325">
      <c r="A325" s="98" t="s">
        <v>18</v>
      </c>
      <c r="B325" s="99"/>
      <c r="C325" s="4"/>
      <c r="D325" s="86"/>
      <c r="E325" s="58"/>
      <c r="F325" s="100" t="s">
        <v>18</v>
      </c>
      <c r="G325" s="98" t="s">
        <v>18</v>
      </c>
      <c r="H325" s="76"/>
    </row>
    <row r="326">
      <c r="A326" s="98" t="s">
        <v>18</v>
      </c>
      <c r="B326" s="99"/>
      <c r="C326" s="4"/>
      <c r="D326" s="86"/>
      <c r="E326" s="58"/>
      <c r="F326" s="100" t="s">
        <v>18</v>
      </c>
      <c r="G326" s="98" t="s">
        <v>18</v>
      </c>
      <c r="H326" s="76"/>
    </row>
    <row r="327">
      <c r="A327" s="98" t="s">
        <v>18</v>
      </c>
      <c r="B327" s="99"/>
      <c r="C327" s="4"/>
      <c r="D327" s="86"/>
      <c r="E327" s="58"/>
      <c r="F327" s="100" t="s">
        <v>18</v>
      </c>
      <c r="G327" s="98" t="s">
        <v>18</v>
      </c>
      <c r="H327" s="76"/>
    </row>
    <row r="328">
      <c r="A328" s="98" t="s">
        <v>18</v>
      </c>
      <c r="B328" s="99"/>
      <c r="C328" s="4"/>
      <c r="D328" s="86"/>
      <c r="E328" s="58"/>
      <c r="F328" s="100" t="s">
        <v>18</v>
      </c>
      <c r="G328" s="98" t="s">
        <v>18</v>
      </c>
      <c r="H328" s="76"/>
    </row>
    <row r="329">
      <c r="A329" s="98" t="s">
        <v>18</v>
      </c>
      <c r="B329" s="99"/>
      <c r="C329" s="4"/>
      <c r="D329" s="86"/>
      <c r="E329" s="58"/>
      <c r="F329" s="100" t="s">
        <v>18</v>
      </c>
      <c r="G329" s="98" t="s">
        <v>18</v>
      </c>
      <c r="H329" s="76"/>
    </row>
    <row r="330">
      <c r="A330" s="98" t="s">
        <v>18</v>
      </c>
      <c r="B330" s="99"/>
      <c r="C330" s="4"/>
      <c r="D330" s="86"/>
      <c r="E330" s="58"/>
      <c r="F330" s="100" t="s">
        <v>18</v>
      </c>
      <c r="G330" s="98" t="s">
        <v>18</v>
      </c>
      <c r="H330" s="76"/>
    </row>
    <row r="331">
      <c r="A331" s="98" t="s">
        <v>18</v>
      </c>
      <c r="B331" s="99"/>
      <c r="C331" s="4"/>
      <c r="D331" s="86"/>
      <c r="E331" s="58"/>
      <c r="F331" s="100" t="s">
        <v>18</v>
      </c>
      <c r="G331" s="98" t="s">
        <v>18</v>
      </c>
      <c r="H331" s="76"/>
    </row>
    <row r="332">
      <c r="A332" s="98" t="s">
        <v>18</v>
      </c>
      <c r="B332" s="99"/>
      <c r="C332" s="4"/>
      <c r="D332" s="86"/>
      <c r="E332" s="58"/>
      <c r="F332" s="100" t="s">
        <v>18</v>
      </c>
      <c r="G332" s="98" t="s">
        <v>18</v>
      </c>
      <c r="H332" s="76"/>
    </row>
    <row r="333">
      <c r="A333" s="98" t="s">
        <v>18</v>
      </c>
      <c r="B333" s="99"/>
      <c r="C333" s="4"/>
      <c r="D333" s="86"/>
      <c r="E333" s="58"/>
      <c r="F333" s="100" t="s">
        <v>18</v>
      </c>
      <c r="G333" s="98" t="s">
        <v>18</v>
      </c>
      <c r="H333" s="76"/>
    </row>
    <row r="334">
      <c r="A334" s="98" t="s">
        <v>18</v>
      </c>
      <c r="B334" s="99"/>
      <c r="C334" s="4"/>
      <c r="D334" s="86"/>
      <c r="E334" s="58"/>
      <c r="F334" s="100" t="s">
        <v>18</v>
      </c>
      <c r="G334" s="98" t="s">
        <v>18</v>
      </c>
      <c r="H334" s="76"/>
    </row>
    <row r="335">
      <c r="A335" s="98" t="s">
        <v>18</v>
      </c>
      <c r="B335" s="99"/>
      <c r="C335" s="4"/>
      <c r="D335" s="86"/>
      <c r="E335" s="58"/>
      <c r="F335" s="100" t="s">
        <v>18</v>
      </c>
      <c r="G335" s="98" t="s">
        <v>18</v>
      </c>
      <c r="H335" s="76"/>
    </row>
    <row r="336">
      <c r="A336" s="98" t="s">
        <v>18</v>
      </c>
      <c r="B336" s="99"/>
      <c r="C336" s="4"/>
      <c r="D336" s="86"/>
      <c r="E336" s="58"/>
      <c r="F336" s="100" t="s">
        <v>18</v>
      </c>
      <c r="G336" s="98" t="s">
        <v>18</v>
      </c>
      <c r="H336" s="76"/>
    </row>
    <row r="337">
      <c r="A337" s="98" t="s">
        <v>18</v>
      </c>
      <c r="B337" s="99"/>
      <c r="C337" s="4"/>
      <c r="D337" s="86"/>
      <c r="E337" s="58"/>
      <c r="F337" s="100" t="s">
        <v>18</v>
      </c>
      <c r="G337" s="98" t="s">
        <v>18</v>
      </c>
      <c r="H337" s="76"/>
    </row>
    <row r="338">
      <c r="A338" s="98" t="s">
        <v>18</v>
      </c>
      <c r="B338" s="99"/>
      <c r="C338" s="4"/>
      <c r="D338" s="86"/>
      <c r="E338" s="58"/>
      <c r="F338" s="100" t="s">
        <v>18</v>
      </c>
      <c r="G338" s="98" t="s">
        <v>18</v>
      </c>
      <c r="H338" s="76"/>
    </row>
    <row r="339">
      <c r="A339" s="98" t="s">
        <v>18</v>
      </c>
      <c r="B339" s="99"/>
      <c r="C339" s="4"/>
      <c r="D339" s="86"/>
      <c r="E339" s="58"/>
      <c r="F339" s="100" t="s">
        <v>18</v>
      </c>
      <c r="G339" s="98" t="s">
        <v>18</v>
      </c>
      <c r="H339" s="76"/>
    </row>
    <row r="340">
      <c r="A340" s="98" t="s">
        <v>18</v>
      </c>
      <c r="B340" s="99"/>
      <c r="C340" s="4"/>
      <c r="D340" s="86"/>
      <c r="E340" s="58"/>
      <c r="F340" s="100" t="s">
        <v>18</v>
      </c>
      <c r="G340" s="98" t="s">
        <v>18</v>
      </c>
      <c r="H340" s="76"/>
    </row>
    <row r="341">
      <c r="A341" s="98" t="s">
        <v>18</v>
      </c>
      <c r="B341" s="99"/>
      <c r="C341" s="4"/>
      <c r="D341" s="86"/>
      <c r="E341" s="58"/>
      <c r="F341" s="100" t="s">
        <v>18</v>
      </c>
      <c r="G341" s="98" t="s">
        <v>18</v>
      </c>
      <c r="H341" s="76"/>
    </row>
    <row r="342">
      <c r="A342" s="98" t="s">
        <v>18</v>
      </c>
      <c r="B342" s="99"/>
      <c r="C342" s="4"/>
      <c r="D342" s="86"/>
      <c r="E342" s="58"/>
      <c r="F342" s="100" t="s">
        <v>18</v>
      </c>
      <c r="G342" s="98" t="s">
        <v>18</v>
      </c>
      <c r="H342" s="76"/>
    </row>
    <row r="343">
      <c r="A343" s="98" t="s">
        <v>18</v>
      </c>
      <c r="B343" s="99"/>
      <c r="C343" s="4"/>
      <c r="D343" s="86"/>
      <c r="E343" s="58"/>
      <c r="F343" s="100" t="s">
        <v>18</v>
      </c>
      <c r="G343" s="98" t="s">
        <v>18</v>
      </c>
      <c r="H343" s="76"/>
    </row>
    <row r="344">
      <c r="A344" s="98" t="s">
        <v>18</v>
      </c>
      <c r="B344" s="99"/>
      <c r="C344" s="4"/>
      <c r="D344" s="86"/>
      <c r="E344" s="58"/>
      <c r="F344" s="100" t="s">
        <v>18</v>
      </c>
      <c r="G344" s="98" t="s">
        <v>18</v>
      </c>
      <c r="H344" s="76"/>
    </row>
    <row r="345">
      <c r="A345" s="98" t="s">
        <v>18</v>
      </c>
      <c r="B345" s="99"/>
      <c r="C345" s="4"/>
      <c r="D345" s="86"/>
      <c r="E345" s="58"/>
      <c r="F345" s="100" t="s">
        <v>18</v>
      </c>
      <c r="G345" s="98" t="s">
        <v>18</v>
      </c>
      <c r="H345" s="76"/>
    </row>
    <row r="346">
      <c r="A346" s="98" t="s">
        <v>18</v>
      </c>
      <c r="B346" s="99"/>
      <c r="C346" s="4"/>
      <c r="D346" s="86"/>
      <c r="E346" s="58"/>
      <c r="F346" s="100" t="s">
        <v>18</v>
      </c>
      <c r="G346" s="98" t="s">
        <v>18</v>
      </c>
      <c r="H346" s="76"/>
    </row>
    <row r="347">
      <c r="A347" s="98" t="s">
        <v>18</v>
      </c>
      <c r="B347" s="99"/>
      <c r="C347" s="4"/>
      <c r="D347" s="86"/>
      <c r="E347" s="58"/>
      <c r="F347" s="100" t="s">
        <v>18</v>
      </c>
      <c r="G347" s="98" t="s">
        <v>18</v>
      </c>
      <c r="H347" s="76"/>
    </row>
    <row r="348">
      <c r="A348" s="98" t="s">
        <v>18</v>
      </c>
      <c r="B348" s="99"/>
      <c r="C348" s="4"/>
      <c r="D348" s="86"/>
      <c r="E348" s="58"/>
      <c r="F348" s="100" t="s">
        <v>18</v>
      </c>
      <c r="G348" s="98" t="s">
        <v>18</v>
      </c>
      <c r="H348" s="76"/>
    </row>
    <row r="349">
      <c r="A349" s="98" t="s">
        <v>18</v>
      </c>
      <c r="B349" s="99"/>
      <c r="C349" s="4"/>
      <c r="D349" s="86"/>
      <c r="E349" s="58"/>
      <c r="F349" s="100" t="s">
        <v>18</v>
      </c>
      <c r="G349" s="98" t="s">
        <v>18</v>
      </c>
      <c r="H349" s="76"/>
    </row>
    <row r="350">
      <c r="A350" s="98" t="s">
        <v>18</v>
      </c>
      <c r="B350" s="99"/>
      <c r="C350" s="4"/>
      <c r="D350" s="86"/>
      <c r="E350" s="58"/>
      <c r="F350" s="100" t="s">
        <v>18</v>
      </c>
      <c r="G350" s="98" t="s">
        <v>18</v>
      </c>
      <c r="H350" s="76"/>
    </row>
    <row r="351">
      <c r="A351" s="98" t="s">
        <v>18</v>
      </c>
      <c r="B351" s="99"/>
      <c r="C351" s="4"/>
      <c r="D351" s="86"/>
      <c r="E351" s="58"/>
      <c r="F351" s="100" t="s">
        <v>18</v>
      </c>
      <c r="G351" s="98" t="s">
        <v>18</v>
      </c>
      <c r="H351" s="76"/>
    </row>
    <row r="352">
      <c r="A352" s="98" t="s">
        <v>18</v>
      </c>
      <c r="B352" s="99"/>
      <c r="C352" s="4"/>
      <c r="D352" s="86"/>
      <c r="E352" s="58"/>
      <c r="F352" s="100" t="s">
        <v>18</v>
      </c>
      <c r="G352" s="98" t="s">
        <v>18</v>
      </c>
      <c r="H352" s="76"/>
    </row>
    <row r="353">
      <c r="A353" s="98" t="s">
        <v>18</v>
      </c>
      <c r="B353" s="99"/>
      <c r="C353" s="4"/>
      <c r="D353" s="86"/>
      <c r="E353" s="58"/>
      <c r="F353" s="100" t="s">
        <v>18</v>
      </c>
      <c r="G353" s="98" t="s">
        <v>18</v>
      </c>
      <c r="H353" s="76"/>
    </row>
    <row r="354">
      <c r="A354" s="98" t="s">
        <v>18</v>
      </c>
      <c r="B354" s="99"/>
      <c r="C354" s="4"/>
      <c r="D354" s="86"/>
      <c r="E354" s="58"/>
      <c r="F354" s="100" t="s">
        <v>18</v>
      </c>
      <c r="G354" s="98" t="s">
        <v>18</v>
      </c>
      <c r="H354" s="76"/>
    </row>
    <row r="355">
      <c r="A355" s="98" t="s">
        <v>18</v>
      </c>
      <c r="B355" s="99"/>
      <c r="C355" s="4"/>
      <c r="D355" s="86"/>
      <c r="E355" s="58"/>
      <c r="F355" s="100" t="s">
        <v>18</v>
      </c>
      <c r="G355" s="98" t="s">
        <v>18</v>
      </c>
      <c r="H355" s="76"/>
    </row>
    <row r="356">
      <c r="A356" s="98" t="s">
        <v>18</v>
      </c>
      <c r="B356" s="99"/>
      <c r="C356" s="4"/>
      <c r="D356" s="86"/>
      <c r="E356" s="58"/>
      <c r="F356" s="100" t="s">
        <v>18</v>
      </c>
      <c r="G356" s="98" t="s">
        <v>18</v>
      </c>
      <c r="H356" s="76"/>
    </row>
    <row r="357">
      <c r="A357" s="98" t="s">
        <v>18</v>
      </c>
      <c r="B357" s="99"/>
      <c r="C357" s="4"/>
      <c r="D357" s="86"/>
      <c r="E357" s="58"/>
      <c r="F357" s="100" t="s">
        <v>18</v>
      </c>
      <c r="G357" s="98" t="s">
        <v>18</v>
      </c>
      <c r="H357" s="76"/>
    </row>
    <row r="358">
      <c r="A358" s="98" t="s">
        <v>18</v>
      </c>
      <c r="B358" s="99"/>
      <c r="C358" s="4"/>
      <c r="D358" s="86"/>
      <c r="E358" s="58"/>
      <c r="F358" s="100" t="s">
        <v>18</v>
      </c>
      <c r="G358" s="98" t="s">
        <v>18</v>
      </c>
      <c r="H358" s="76"/>
    </row>
    <row r="359">
      <c r="A359" s="98" t="s">
        <v>18</v>
      </c>
      <c r="B359" s="99"/>
      <c r="C359" s="4"/>
      <c r="D359" s="86"/>
      <c r="E359" s="58"/>
      <c r="F359" s="100" t="s">
        <v>18</v>
      </c>
      <c r="G359" s="98" t="s">
        <v>18</v>
      </c>
      <c r="H359" s="76"/>
    </row>
    <row r="360">
      <c r="A360" s="98" t="s">
        <v>18</v>
      </c>
      <c r="B360" s="99"/>
      <c r="C360" s="4"/>
      <c r="D360" s="86"/>
      <c r="E360" s="58"/>
      <c r="F360" s="100" t="s">
        <v>18</v>
      </c>
      <c r="G360" s="98" t="s">
        <v>18</v>
      </c>
      <c r="H360" s="76"/>
    </row>
    <row r="361">
      <c r="A361" s="98" t="s">
        <v>18</v>
      </c>
      <c r="B361" s="99"/>
      <c r="C361" s="4"/>
      <c r="D361" s="86"/>
      <c r="E361" s="58"/>
      <c r="F361" s="100" t="s">
        <v>18</v>
      </c>
      <c r="G361" s="98" t="s">
        <v>18</v>
      </c>
      <c r="H361" s="76"/>
    </row>
    <row r="362">
      <c r="A362" s="98" t="s">
        <v>18</v>
      </c>
      <c r="B362" s="99"/>
      <c r="C362" s="4"/>
      <c r="D362" s="86"/>
      <c r="E362" s="58"/>
      <c r="F362" s="100" t="s">
        <v>18</v>
      </c>
      <c r="G362" s="98" t="s">
        <v>18</v>
      </c>
      <c r="H362" s="76"/>
    </row>
    <row r="363">
      <c r="A363" s="98" t="s">
        <v>18</v>
      </c>
      <c r="B363" s="99"/>
      <c r="C363" s="4"/>
      <c r="D363" s="86"/>
      <c r="E363" s="58"/>
      <c r="F363" s="100" t="s">
        <v>18</v>
      </c>
      <c r="G363" s="98" t="s">
        <v>18</v>
      </c>
      <c r="H363" s="76"/>
    </row>
    <row r="364">
      <c r="A364" s="98" t="s">
        <v>18</v>
      </c>
      <c r="B364" s="99"/>
      <c r="C364" s="4"/>
      <c r="D364" s="86"/>
      <c r="E364" s="58"/>
      <c r="F364" s="100" t="s">
        <v>18</v>
      </c>
      <c r="G364" s="98" t="s">
        <v>18</v>
      </c>
      <c r="H364" s="76"/>
    </row>
    <row r="365">
      <c r="A365" s="98" t="s">
        <v>18</v>
      </c>
      <c r="B365" s="99"/>
      <c r="C365" s="4"/>
      <c r="D365" s="86"/>
      <c r="E365" s="58"/>
      <c r="F365" s="100" t="s">
        <v>18</v>
      </c>
      <c r="G365" s="98" t="s">
        <v>18</v>
      </c>
      <c r="H365" s="76"/>
    </row>
    <row r="366">
      <c r="A366" s="98" t="s">
        <v>18</v>
      </c>
      <c r="B366" s="99"/>
      <c r="C366" s="4"/>
      <c r="D366" s="86"/>
      <c r="E366" s="58"/>
      <c r="F366" s="100" t="s">
        <v>18</v>
      </c>
      <c r="G366" s="98" t="s">
        <v>18</v>
      </c>
      <c r="H366" s="76"/>
    </row>
    <row r="367">
      <c r="A367" s="98" t="s">
        <v>18</v>
      </c>
      <c r="B367" s="99"/>
      <c r="C367" s="4"/>
      <c r="D367" s="86"/>
      <c r="E367" s="58"/>
      <c r="F367" s="100" t="s">
        <v>18</v>
      </c>
      <c r="G367" s="98" t="s">
        <v>18</v>
      </c>
      <c r="H367" s="76"/>
    </row>
    <row r="368">
      <c r="A368" s="98" t="s">
        <v>18</v>
      </c>
      <c r="B368" s="99"/>
      <c r="C368" s="4"/>
      <c r="D368" s="86"/>
      <c r="E368" s="58"/>
      <c r="F368" s="100" t="s">
        <v>18</v>
      </c>
      <c r="G368" s="98" t="s">
        <v>18</v>
      </c>
      <c r="H368" s="76"/>
    </row>
    <row r="369">
      <c r="A369" s="98" t="s">
        <v>18</v>
      </c>
      <c r="B369" s="99"/>
      <c r="C369" s="4"/>
      <c r="D369" s="86"/>
      <c r="E369" s="58"/>
      <c r="F369" s="100" t="s">
        <v>18</v>
      </c>
      <c r="G369" s="98" t="s">
        <v>18</v>
      </c>
      <c r="H369" s="76"/>
    </row>
    <row r="370">
      <c r="A370" s="98" t="s">
        <v>18</v>
      </c>
      <c r="B370" s="99"/>
      <c r="C370" s="4"/>
      <c r="D370" s="86"/>
      <c r="E370" s="58"/>
      <c r="F370" s="100" t="s">
        <v>18</v>
      </c>
      <c r="G370" s="98" t="s">
        <v>18</v>
      </c>
      <c r="H370" s="76"/>
    </row>
    <row r="371">
      <c r="A371" s="98" t="s">
        <v>18</v>
      </c>
      <c r="B371" s="99"/>
      <c r="C371" s="4"/>
      <c r="D371" s="86"/>
      <c r="E371" s="58"/>
      <c r="F371" s="100" t="s">
        <v>18</v>
      </c>
      <c r="G371" s="98" t="s">
        <v>18</v>
      </c>
      <c r="H371" s="76"/>
    </row>
    <row r="372">
      <c r="A372" s="98" t="s">
        <v>18</v>
      </c>
      <c r="B372" s="99"/>
      <c r="C372" s="4"/>
      <c r="D372" s="86"/>
      <c r="E372" s="58"/>
      <c r="F372" s="100" t="s">
        <v>18</v>
      </c>
      <c r="G372" s="98" t="s">
        <v>18</v>
      </c>
      <c r="H372" s="76"/>
    </row>
    <row r="373">
      <c r="A373" s="98" t="s">
        <v>18</v>
      </c>
      <c r="B373" s="99"/>
      <c r="C373" s="4"/>
      <c r="D373" s="86"/>
      <c r="E373" s="58"/>
      <c r="F373" s="100" t="s">
        <v>18</v>
      </c>
      <c r="G373" s="98" t="s">
        <v>18</v>
      </c>
      <c r="H373" s="76"/>
    </row>
    <row r="374">
      <c r="A374" s="98" t="s">
        <v>18</v>
      </c>
      <c r="B374" s="99"/>
      <c r="C374" s="4"/>
      <c r="D374" s="86"/>
      <c r="E374" s="58"/>
      <c r="F374" s="100" t="s">
        <v>18</v>
      </c>
      <c r="G374" s="98" t="s">
        <v>18</v>
      </c>
      <c r="H374" s="76"/>
    </row>
    <row r="375">
      <c r="A375" s="98" t="s">
        <v>18</v>
      </c>
      <c r="B375" s="99"/>
      <c r="C375" s="4"/>
      <c r="D375" s="86"/>
      <c r="E375" s="58"/>
      <c r="F375" s="100" t="s">
        <v>18</v>
      </c>
      <c r="G375" s="98" t="s">
        <v>18</v>
      </c>
      <c r="H375" s="76"/>
    </row>
    <row r="376">
      <c r="A376" s="98" t="s">
        <v>18</v>
      </c>
      <c r="B376" s="99"/>
      <c r="C376" s="4"/>
      <c r="D376" s="86"/>
      <c r="E376" s="58"/>
      <c r="F376" s="100" t="s">
        <v>18</v>
      </c>
      <c r="G376" s="98" t="s">
        <v>18</v>
      </c>
      <c r="H376" s="76"/>
    </row>
    <row r="377">
      <c r="A377" s="98" t="s">
        <v>18</v>
      </c>
      <c r="B377" s="99"/>
      <c r="C377" s="4"/>
      <c r="D377" s="86"/>
      <c r="E377" s="58"/>
      <c r="F377" s="100" t="s">
        <v>18</v>
      </c>
      <c r="G377" s="98" t="s">
        <v>18</v>
      </c>
      <c r="H377" s="76"/>
    </row>
    <row r="378">
      <c r="A378" s="98" t="s">
        <v>18</v>
      </c>
      <c r="B378" s="99"/>
      <c r="C378" s="4"/>
      <c r="D378" s="86"/>
      <c r="E378" s="58"/>
      <c r="F378" s="100" t="s">
        <v>18</v>
      </c>
      <c r="G378" s="98" t="s">
        <v>18</v>
      </c>
      <c r="H378" s="76"/>
    </row>
    <row r="379">
      <c r="A379" s="98" t="s">
        <v>18</v>
      </c>
      <c r="B379" s="99"/>
      <c r="C379" s="4"/>
      <c r="D379" s="86"/>
      <c r="E379" s="58"/>
      <c r="F379" s="100" t="s">
        <v>18</v>
      </c>
      <c r="G379" s="98" t="s">
        <v>18</v>
      </c>
      <c r="H379" s="76"/>
    </row>
    <row r="380">
      <c r="A380" s="98" t="s">
        <v>18</v>
      </c>
      <c r="B380" s="99"/>
      <c r="C380" s="4"/>
      <c r="D380" s="86"/>
      <c r="E380" s="58"/>
      <c r="F380" s="100" t="s">
        <v>18</v>
      </c>
      <c r="G380" s="98" t="s">
        <v>18</v>
      </c>
      <c r="H380" s="76"/>
    </row>
    <row r="381">
      <c r="A381" s="98" t="s">
        <v>18</v>
      </c>
      <c r="B381" s="99"/>
      <c r="C381" s="4"/>
      <c r="D381" s="86"/>
      <c r="E381" s="58"/>
      <c r="F381" s="100" t="s">
        <v>18</v>
      </c>
      <c r="G381" s="98" t="s">
        <v>18</v>
      </c>
      <c r="H381" s="76"/>
    </row>
    <row r="382">
      <c r="A382" s="98" t="s">
        <v>18</v>
      </c>
      <c r="B382" s="99"/>
      <c r="C382" s="4"/>
      <c r="D382" s="86"/>
      <c r="E382" s="58"/>
      <c r="F382" s="100" t="s">
        <v>18</v>
      </c>
      <c r="G382" s="98" t="s">
        <v>18</v>
      </c>
      <c r="H382" s="76"/>
    </row>
    <row r="383">
      <c r="A383" s="98" t="s">
        <v>18</v>
      </c>
      <c r="B383" s="99"/>
      <c r="C383" s="4"/>
      <c r="D383" s="86"/>
      <c r="E383" s="58"/>
      <c r="F383" s="100" t="s">
        <v>18</v>
      </c>
      <c r="G383" s="98" t="s">
        <v>18</v>
      </c>
      <c r="H383" s="76"/>
    </row>
    <row r="384">
      <c r="A384" s="98" t="s">
        <v>18</v>
      </c>
      <c r="B384" s="99"/>
      <c r="C384" s="4"/>
      <c r="D384" s="86"/>
      <c r="E384" s="58"/>
      <c r="F384" s="100" t="s">
        <v>18</v>
      </c>
      <c r="G384" s="98" t="s">
        <v>18</v>
      </c>
      <c r="H384" s="76"/>
    </row>
    <row r="385">
      <c r="A385" s="98" t="s">
        <v>18</v>
      </c>
      <c r="B385" s="99"/>
      <c r="C385" s="4"/>
      <c r="D385" s="86"/>
      <c r="E385" s="58"/>
      <c r="F385" s="100" t="s">
        <v>18</v>
      </c>
      <c r="G385" s="98" t="s">
        <v>18</v>
      </c>
      <c r="H385" s="76"/>
    </row>
    <row r="386">
      <c r="A386" s="98" t="s">
        <v>18</v>
      </c>
      <c r="B386" s="99"/>
      <c r="C386" s="4"/>
      <c r="D386" s="86"/>
      <c r="E386" s="58"/>
      <c r="F386" s="100" t="s">
        <v>18</v>
      </c>
      <c r="G386" s="98" t="s">
        <v>18</v>
      </c>
      <c r="H386" s="76"/>
    </row>
    <row r="387">
      <c r="A387" s="98" t="s">
        <v>18</v>
      </c>
      <c r="B387" s="99"/>
      <c r="C387" s="4"/>
      <c r="D387" s="86"/>
      <c r="E387" s="58"/>
      <c r="F387" s="100" t="s">
        <v>18</v>
      </c>
      <c r="G387" s="98" t="s">
        <v>18</v>
      </c>
      <c r="H387" s="76"/>
    </row>
    <row r="388">
      <c r="A388" s="98" t="s">
        <v>18</v>
      </c>
      <c r="B388" s="99"/>
      <c r="C388" s="4"/>
      <c r="D388" s="86"/>
      <c r="E388" s="58"/>
      <c r="F388" s="100" t="s">
        <v>18</v>
      </c>
      <c r="G388" s="98" t="s">
        <v>18</v>
      </c>
      <c r="H388" s="76"/>
    </row>
    <row r="389">
      <c r="A389" s="98" t="s">
        <v>18</v>
      </c>
      <c r="B389" s="99"/>
      <c r="C389" s="4"/>
      <c r="D389" s="86"/>
      <c r="E389" s="58"/>
      <c r="F389" s="100" t="s">
        <v>18</v>
      </c>
      <c r="G389" s="98" t="s">
        <v>18</v>
      </c>
      <c r="H389" s="76"/>
    </row>
    <row r="390">
      <c r="A390" s="98" t="s">
        <v>18</v>
      </c>
      <c r="B390" s="99"/>
      <c r="C390" s="4"/>
      <c r="D390" s="86"/>
      <c r="E390" s="58"/>
      <c r="F390" s="100" t="s">
        <v>18</v>
      </c>
      <c r="G390" s="98" t="s">
        <v>18</v>
      </c>
      <c r="H390" s="76"/>
    </row>
    <row r="391">
      <c r="A391" s="98" t="s">
        <v>18</v>
      </c>
      <c r="B391" s="99"/>
      <c r="C391" s="4"/>
      <c r="D391" s="86"/>
      <c r="E391" s="58"/>
      <c r="F391" s="100" t="s">
        <v>18</v>
      </c>
      <c r="G391" s="98" t="s">
        <v>18</v>
      </c>
      <c r="H391" s="76"/>
    </row>
    <row r="392">
      <c r="A392" s="98" t="s">
        <v>18</v>
      </c>
      <c r="B392" s="99"/>
      <c r="C392" s="4"/>
      <c r="D392" s="86"/>
      <c r="E392" s="58"/>
      <c r="F392" s="100" t="s">
        <v>18</v>
      </c>
      <c r="G392" s="98" t="s">
        <v>18</v>
      </c>
      <c r="H392" s="76"/>
    </row>
    <row r="393">
      <c r="A393" s="98" t="s">
        <v>18</v>
      </c>
      <c r="B393" s="99"/>
      <c r="C393" s="4"/>
      <c r="D393" s="86"/>
      <c r="E393" s="58"/>
      <c r="F393" s="100" t="s">
        <v>18</v>
      </c>
      <c r="G393" s="98" t="s">
        <v>18</v>
      </c>
      <c r="H393" s="76"/>
    </row>
    <row r="394">
      <c r="A394" s="98" t="s">
        <v>18</v>
      </c>
      <c r="B394" s="99"/>
      <c r="C394" s="4"/>
      <c r="D394" s="86"/>
      <c r="E394" s="58"/>
      <c r="F394" s="100" t="s">
        <v>18</v>
      </c>
      <c r="G394" s="98" t="s">
        <v>18</v>
      </c>
      <c r="H394" s="76"/>
    </row>
    <row r="395">
      <c r="A395" s="98" t="s">
        <v>18</v>
      </c>
      <c r="B395" s="99"/>
      <c r="C395" s="4"/>
      <c r="D395" s="86"/>
      <c r="E395" s="58"/>
      <c r="F395" s="100" t="s">
        <v>18</v>
      </c>
      <c r="G395" s="98" t="s">
        <v>18</v>
      </c>
      <c r="H395" s="76"/>
    </row>
    <row r="396">
      <c r="A396" s="98" t="s">
        <v>18</v>
      </c>
      <c r="B396" s="99"/>
      <c r="C396" s="4"/>
      <c r="D396" s="86"/>
      <c r="E396" s="58"/>
      <c r="F396" s="100" t="s">
        <v>18</v>
      </c>
      <c r="G396" s="98" t="s">
        <v>18</v>
      </c>
      <c r="H396" s="76"/>
    </row>
    <row r="397">
      <c r="A397" s="98" t="s">
        <v>18</v>
      </c>
      <c r="B397" s="99"/>
      <c r="C397" s="4"/>
      <c r="D397" s="86"/>
      <c r="E397" s="58"/>
      <c r="F397" s="100" t="s">
        <v>18</v>
      </c>
      <c r="G397" s="98" t="s">
        <v>18</v>
      </c>
      <c r="H397" s="76"/>
    </row>
    <row r="398">
      <c r="A398" s="98" t="s">
        <v>18</v>
      </c>
      <c r="B398" s="99"/>
      <c r="C398" s="4"/>
      <c r="D398" s="86"/>
      <c r="E398" s="58"/>
      <c r="F398" s="100" t="s">
        <v>18</v>
      </c>
      <c r="G398" s="98" t="s">
        <v>18</v>
      </c>
      <c r="H398" s="76"/>
    </row>
    <row r="399">
      <c r="A399" s="98" t="s">
        <v>18</v>
      </c>
      <c r="B399" s="99"/>
      <c r="C399" s="4"/>
      <c r="D399" s="86"/>
      <c r="E399" s="58"/>
      <c r="F399" s="100" t="s">
        <v>18</v>
      </c>
      <c r="G399" s="98" t="s">
        <v>18</v>
      </c>
      <c r="H399" s="76"/>
    </row>
    <row r="400">
      <c r="A400" s="98" t="s">
        <v>18</v>
      </c>
      <c r="B400" s="99"/>
      <c r="C400" s="4"/>
      <c r="D400" s="86"/>
      <c r="E400" s="58"/>
      <c r="F400" s="100" t="s">
        <v>18</v>
      </c>
      <c r="G400" s="98" t="s">
        <v>18</v>
      </c>
      <c r="H400" s="76"/>
    </row>
    <row r="401">
      <c r="A401" s="98" t="s">
        <v>18</v>
      </c>
      <c r="B401" s="99"/>
      <c r="C401" s="4"/>
      <c r="D401" s="86"/>
      <c r="E401" s="58"/>
      <c r="F401" s="100" t="s">
        <v>18</v>
      </c>
      <c r="G401" s="98" t="s">
        <v>18</v>
      </c>
      <c r="H401" s="76"/>
    </row>
    <row r="402">
      <c r="A402" s="98" t="s">
        <v>18</v>
      </c>
      <c r="B402" s="99"/>
      <c r="C402" s="4"/>
      <c r="D402" s="86"/>
      <c r="E402" s="58"/>
      <c r="F402" s="100" t="s">
        <v>18</v>
      </c>
      <c r="G402" s="98" t="s">
        <v>18</v>
      </c>
      <c r="H402" s="76"/>
    </row>
    <row r="403">
      <c r="A403" s="98" t="s">
        <v>18</v>
      </c>
      <c r="B403" s="99"/>
      <c r="C403" s="4"/>
      <c r="D403" s="86"/>
      <c r="E403" s="58"/>
      <c r="F403" s="100" t="s">
        <v>18</v>
      </c>
      <c r="G403" s="98" t="s">
        <v>18</v>
      </c>
      <c r="H403" s="76"/>
    </row>
    <row r="404">
      <c r="A404" s="98" t="s">
        <v>18</v>
      </c>
      <c r="B404" s="99"/>
      <c r="C404" s="4"/>
      <c r="D404" s="86"/>
      <c r="E404" s="58"/>
      <c r="F404" s="100" t="s">
        <v>18</v>
      </c>
      <c r="G404" s="98" t="s">
        <v>18</v>
      </c>
      <c r="H404" s="76"/>
    </row>
    <row r="405">
      <c r="A405" s="98" t="s">
        <v>18</v>
      </c>
      <c r="B405" s="99"/>
      <c r="C405" s="4"/>
      <c r="D405" s="86"/>
      <c r="E405" s="58"/>
      <c r="F405" s="100" t="s">
        <v>18</v>
      </c>
      <c r="G405" s="98" t="s">
        <v>18</v>
      </c>
      <c r="H405" s="76"/>
    </row>
    <row r="406">
      <c r="A406" s="98" t="s">
        <v>18</v>
      </c>
      <c r="B406" s="99"/>
      <c r="C406" s="4"/>
      <c r="D406" s="86"/>
      <c r="E406" s="58"/>
      <c r="F406" s="100" t="s">
        <v>18</v>
      </c>
      <c r="G406" s="98" t="s">
        <v>18</v>
      </c>
      <c r="H406" s="76"/>
    </row>
    <row r="407">
      <c r="A407" s="98" t="s">
        <v>18</v>
      </c>
      <c r="B407" s="99"/>
      <c r="C407" s="4"/>
      <c r="D407" s="86"/>
      <c r="E407" s="58"/>
      <c r="F407" s="100" t="s">
        <v>18</v>
      </c>
      <c r="G407" s="98" t="s">
        <v>18</v>
      </c>
      <c r="H407" s="76"/>
    </row>
    <row r="408">
      <c r="A408" s="98" t="s">
        <v>18</v>
      </c>
      <c r="B408" s="99"/>
      <c r="C408" s="4"/>
      <c r="D408" s="86"/>
      <c r="E408" s="58"/>
      <c r="F408" s="100" t="s">
        <v>18</v>
      </c>
      <c r="G408" s="98" t="s">
        <v>18</v>
      </c>
      <c r="H408" s="76"/>
    </row>
    <row r="409">
      <c r="A409" s="98" t="s">
        <v>18</v>
      </c>
      <c r="B409" s="99"/>
      <c r="C409" s="4"/>
      <c r="D409" s="86"/>
      <c r="E409" s="58"/>
      <c r="F409" s="100" t="s">
        <v>18</v>
      </c>
      <c r="G409" s="98" t="s">
        <v>18</v>
      </c>
      <c r="H409" s="76"/>
    </row>
    <row r="410">
      <c r="A410" s="98" t="s">
        <v>18</v>
      </c>
      <c r="B410" s="99"/>
      <c r="C410" s="4"/>
      <c r="D410" s="86"/>
      <c r="E410" s="58"/>
      <c r="F410" s="100" t="s">
        <v>18</v>
      </c>
      <c r="G410" s="98" t="s">
        <v>18</v>
      </c>
      <c r="H410" s="76"/>
    </row>
    <row r="411">
      <c r="A411" s="98" t="s">
        <v>18</v>
      </c>
      <c r="B411" s="99"/>
      <c r="C411" s="4"/>
      <c r="D411" s="86"/>
      <c r="E411" s="58"/>
      <c r="F411" s="100" t="s">
        <v>18</v>
      </c>
      <c r="G411" s="98" t="s">
        <v>18</v>
      </c>
      <c r="H411" s="76"/>
    </row>
    <row r="412">
      <c r="A412" s="98" t="s">
        <v>18</v>
      </c>
      <c r="B412" s="99"/>
      <c r="C412" s="4"/>
      <c r="D412" s="86"/>
      <c r="E412" s="58"/>
      <c r="F412" s="100" t="s">
        <v>18</v>
      </c>
      <c r="G412" s="98" t="s">
        <v>18</v>
      </c>
      <c r="H412" s="76"/>
    </row>
    <row r="413">
      <c r="A413" s="98" t="s">
        <v>18</v>
      </c>
      <c r="B413" s="99"/>
      <c r="C413" s="4"/>
      <c r="D413" s="86"/>
      <c r="E413" s="58"/>
      <c r="F413" s="100" t="s">
        <v>18</v>
      </c>
      <c r="G413" s="98" t="s">
        <v>18</v>
      </c>
      <c r="H413" s="76"/>
    </row>
    <row r="414">
      <c r="A414" s="98" t="s">
        <v>18</v>
      </c>
      <c r="B414" s="99"/>
      <c r="C414" s="4"/>
      <c r="D414" s="86"/>
      <c r="E414" s="58"/>
      <c r="F414" s="100" t="s">
        <v>18</v>
      </c>
      <c r="G414" s="98" t="s">
        <v>18</v>
      </c>
      <c r="H414" s="76"/>
    </row>
    <row r="415">
      <c r="A415" s="98" t="s">
        <v>18</v>
      </c>
      <c r="B415" s="99"/>
      <c r="C415" s="4"/>
      <c r="D415" s="86"/>
      <c r="E415" s="58"/>
      <c r="F415" s="100" t="s">
        <v>18</v>
      </c>
      <c r="G415" s="98" t="s">
        <v>18</v>
      </c>
      <c r="H415" s="76"/>
    </row>
    <row r="416">
      <c r="A416" s="98" t="s">
        <v>18</v>
      </c>
      <c r="B416" s="99"/>
      <c r="C416" s="4"/>
      <c r="D416" s="86"/>
      <c r="E416" s="58"/>
      <c r="F416" s="100" t="s">
        <v>18</v>
      </c>
      <c r="G416" s="98" t="s">
        <v>18</v>
      </c>
      <c r="H416" s="76"/>
    </row>
    <row r="417">
      <c r="A417" s="98" t="s">
        <v>18</v>
      </c>
      <c r="B417" s="99"/>
      <c r="C417" s="4"/>
      <c r="D417" s="86"/>
      <c r="E417" s="58"/>
      <c r="F417" s="100" t="s">
        <v>18</v>
      </c>
      <c r="G417" s="98" t="s">
        <v>18</v>
      </c>
      <c r="H417" s="76"/>
    </row>
    <row r="418">
      <c r="A418" s="98" t="s">
        <v>18</v>
      </c>
      <c r="B418" s="99"/>
      <c r="C418" s="4"/>
      <c r="D418" s="86"/>
      <c r="E418" s="58"/>
      <c r="F418" s="100" t="s">
        <v>18</v>
      </c>
      <c r="G418" s="98" t="s">
        <v>18</v>
      </c>
      <c r="H418" s="76"/>
    </row>
    <row r="419">
      <c r="A419" s="98" t="s">
        <v>18</v>
      </c>
      <c r="B419" s="99"/>
      <c r="C419" s="4"/>
      <c r="D419" s="86"/>
      <c r="E419" s="58"/>
      <c r="F419" s="100" t="s">
        <v>18</v>
      </c>
      <c r="G419" s="98" t="s">
        <v>18</v>
      </c>
      <c r="H419" s="76"/>
    </row>
    <row r="420">
      <c r="A420" s="98" t="s">
        <v>18</v>
      </c>
      <c r="B420" s="99"/>
      <c r="C420" s="4"/>
      <c r="D420" s="86"/>
      <c r="E420" s="58"/>
      <c r="F420" s="100" t="s">
        <v>18</v>
      </c>
      <c r="G420" s="98" t="s">
        <v>18</v>
      </c>
      <c r="H420" s="76"/>
    </row>
    <row r="421">
      <c r="A421" s="98" t="s">
        <v>18</v>
      </c>
      <c r="B421" s="99"/>
      <c r="C421" s="4"/>
      <c r="D421" s="86"/>
      <c r="E421" s="58"/>
      <c r="F421" s="100" t="s">
        <v>18</v>
      </c>
      <c r="G421" s="98" t="s">
        <v>18</v>
      </c>
      <c r="H421" s="76"/>
    </row>
    <row r="422">
      <c r="A422" s="98" t="s">
        <v>18</v>
      </c>
      <c r="B422" s="99"/>
      <c r="C422" s="4"/>
      <c r="D422" s="86"/>
      <c r="E422" s="58"/>
      <c r="F422" s="100" t="s">
        <v>18</v>
      </c>
      <c r="G422" s="98" t="s">
        <v>18</v>
      </c>
      <c r="H422" s="76"/>
    </row>
    <row r="423">
      <c r="A423" s="98" t="s">
        <v>18</v>
      </c>
      <c r="B423" s="99"/>
      <c r="C423" s="4"/>
      <c r="D423" s="86"/>
      <c r="E423" s="58"/>
      <c r="F423" s="100" t="s">
        <v>18</v>
      </c>
      <c r="G423" s="98" t="s">
        <v>18</v>
      </c>
      <c r="H423" s="76"/>
    </row>
    <row r="424">
      <c r="A424" s="98" t="s">
        <v>18</v>
      </c>
      <c r="B424" s="99"/>
      <c r="C424" s="4"/>
      <c r="D424" s="86"/>
      <c r="E424" s="58"/>
      <c r="F424" s="100" t="s">
        <v>18</v>
      </c>
      <c r="G424" s="98" t="s">
        <v>18</v>
      </c>
      <c r="H424" s="76"/>
    </row>
    <row r="425">
      <c r="A425" s="98" t="s">
        <v>18</v>
      </c>
      <c r="B425" s="99"/>
      <c r="C425" s="4"/>
      <c r="D425" s="86"/>
      <c r="E425" s="58"/>
      <c r="F425" s="100" t="s">
        <v>18</v>
      </c>
      <c r="G425" s="98" t="s">
        <v>18</v>
      </c>
      <c r="H425" s="76"/>
    </row>
    <row r="426">
      <c r="A426" s="98" t="s">
        <v>18</v>
      </c>
      <c r="B426" s="99"/>
      <c r="C426" s="4"/>
      <c r="D426" s="86"/>
      <c r="E426" s="58"/>
      <c r="F426" s="100" t="s">
        <v>18</v>
      </c>
      <c r="G426" s="98" t="s">
        <v>18</v>
      </c>
      <c r="H426" s="76"/>
    </row>
    <row r="427">
      <c r="A427" s="98" t="s">
        <v>18</v>
      </c>
      <c r="B427" s="99"/>
      <c r="C427" s="4"/>
      <c r="D427" s="86"/>
      <c r="E427" s="58"/>
      <c r="F427" s="100" t="s">
        <v>18</v>
      </c>
      <c r="G427" s="98" t="s">
        <v>18</v>
      </c>
      <c r="H427" s="76"/>
    </row>
    <row r="428">
      <c r="A428" s="98" t="s">
        <v>18</v>
      </c>
      <c r="B428" s="99"/>
      <c r="C428" s="4"/>
      <c r="D428" s="86"/>
      <c r="E428" s="58"/>
      <c r="F428" s="100" t="s">
        <v>18</v>
      </c>
      <c r="G428" s="98" t="s">
        <v>18</v>
      </c>
      <c r="H428" s="76"/>
    </row>
    <row r="429">
      <c r="A429" s="98" t="s">
        <v>18</v>
      </c>
      <c r="B429" s="99"/>
      <c r="C429" s="4"/>
      <c r="D429" s="86"/>
      <c r="E429" s="58"/>
      <c r="F429" s="100" t="s">
        <v>18</v>
      </c>
      <c r="G429" s="98" t="s">
        <v>18</v>
      </c>
      <c r="H429" s="76"/>
    </row>
    <row r="430">
      <c r="A430" s="98" t="s">
        <v>18</v>
      </c>
      <c r="B430" s="99"/>
      <c r="C430" s="4"/>
      <c r="D430" s="86"/>
      <c r="E430" s="58"/>
      <c r="F430" s="100" t="s">
        <v>18</v>
      </c>
      <c r="G430" s="98" t="s">
        <v>18</v>
      </c>
      <c r="H430" s="76"/>
    </row>
    <row r="431">
      <c r="A431" s="98" t="s">
        <v>18</v>
      </c>
      <c r="B431" s="99"/>
      <c r="C431" s="4"/>
      <c r="D431" s="86"/>
      <c r="E431" s="58"/>
      <c r="F431" s="100" t="s">
        <v>18</v>
      </c>
      <c r="G431" s="98" t="s">
        <v>18</v>
      </c>
      <c r="H431" s="76"/>
    </row>
    <row r="432">
      <c r="A432" s="98" t="s">
        <v>18</v>
      </c>
      <c r="B432" s="99"/>
      <c r="C432" s="4"/>
      <c r="D432" s="86"/>
      <c r="E432" s="58"/>
      <c r="F432" s="100" t="s">
        <v>18</v>
      </c>
      <c r="G432" s="98" t="s">
        <v>18</v>
      </c>
      <c r="H432" s="76"/>
    </row>
    <row r="433">
      <c r="A433" s="98" t="s">
        <v>18</v>
      </c>
      <c r="B433" s="99"/>
      <c r="C433" s="4"/>
      <c r="D433" s="86"/>
      <c r="E433" s="58"/>
      <c r="F433" s="100" t="s">
        <v>18</v>
      </c>
      <c r="G433" s="98" t="s">
        <v>18</v>
      </c>
      <c r="H433" s="76"/>
    </row>
    <row r="434">
      <c r="A434" s="98" t="s">
        <v>18</v>
      </c>
      <c r="B434" s="99"/>
      <c r="C434" s="4"/>
      <c r="D434" s="86"/>
      <c r="E434" s="58"/>
      <c r="F434" s="100" t="s">
        <v>18</v>
      </c>
      <c r="G434" s="98" t="s">
        <v>18</v>
      </c>
      <c r="H434" s="76"/>
    </row>
    <row r="435">
      <c r="A435" s="98" t="s">
        <v>18</v>
      </c>
      <c r="B435" s="99"/>
      <c r="C435" s="4"/>
      <c r="D435" s="86"/>
      <c r="E435" s="58"/>
      <c r="F435" s="100" t="s">
        <v>18</v>
      </c>
      <c r="G435" s="98" t="s">
        <v>18</v>
      </c>
      <c r="H435" s="76"/>
    </row>
    <row r="436">
      <c r="A436" s="98" t="s">
        <v>18</v>
      </c>
      <c r="B436" s="99"/>
      <c r="C436" s="4"/>
      <c r="D436" s="86"/>
      <c r="E436" s="58"/>
      <c r="F436" s="100" t="s">
        <v>18</v>
      </c>
      <c r="G436" s="98" t="s">
        <v>18</v>
      </c>
      <c r="H436" s="76"/>
    </row>
    <row r="437">
      <c r="A437" s="98" t="s">
        <v>18</v>
      </c>
      <c r="B437" s="99"/>
      <c r="C437" s="4"/>
      <c r="D437" s="86"/>
      <c r="E437" s="58"/>
      <c r="F437" s="100" t="s">
        <v>18</v>
      </c>
      <c r="G437" s="98" t="s">
        <v>18</v>
      </c>
      <c r="H437" s="76"/>
    </row>
    <row r="438">
      <c r="A438" s="98" t="s">
        <v>18</v>
      </c>
      <c r="B438" s="99"/>
      <c r="C438" s="4"/>
      <c r="D438" s="86"/>
      <c r="E438" s="58"/>
      <c r="F438" s="100" t="s">
        <v>18</v>
      </c>
      <c r="G438" s="98" t="s">
        <v>18</v>
      </c>
      <c r="H438" s="76"/>
    </row>
    <row r="439">
      <c r="A439" s="98" t="s">
        <v>18</v>
      </c>
      <c r="B439" s="99"/>
      <c r="C439" s="4"/>
      <c r="D439" s="86"/>
      <c r="E439" s="58"/>
      <c r="F439" s="100" t="s">
        <v>18</v>
      </c>
      <c r="G439" s="98" t="s">
        <v>18</v>
      </c>
      <c r="H439" s="76"/>
    </row>
    <row r="440">
      <c r="A440" s="98" t="s">
        <v>18</v>
      </c>
      <c r="B440" s="99"/>
      <c r="C440" s="4"/>
      <c r="D440" s="86"/>
      <c r="E440" s="58"/>
      <c r="F440" s="100" t="s">
        <v>18</v>
      </c>
      <c r="G440" s="98" t="s">
        <v>18</v>
      </c>
      <c r="H440" s="76"/>
    </row>
    <row r="441">
      <c r="A441" s="98" t="s">
        <v>18</v>
      </c>
      <c r="B441" s="99"/>
      <c r="C441" s="4"/>
      <c r="D441" s="86"/>
      <c r="E441" s="58"/>
      <c r="F441" s="100" t="s">
        <v>18</v>
      </c>
      <c r="G441" s="98" t="s">
        <v>18</v>
      </c>
      <c r="H441" s="76"/>
    </row>
    <row r="442">
      <c r="A442" s="98" t="s">
        <v>18</v>
      </c>
      <c r="B442" s="99"/>
      <c r="C442" s="4"/>
      <c r="D442" s="86"/>
      <c r="E442" s="58"/>
      <c r="F442" s="100" t="s">
        <v>18</v>
      </c>
      <c r="G442" s="98" t="s">
        <v>18</v>
      </c>
      <c r="H442" s="76"/>
    </row>
    <row r="443">
      <c r="A443" s="98" t="s">
        <v>18</v>
      </c>
      <c r="B443" s="99"/>
      <c r="C443" s="4"/>
      <c r="D443" s="86"/>
      <c r="E443" s="58"/>
      <c r="F443" s="100" t="s">
        <v>18</v>
      </c>
      <c r="G443" s="98" t="s">
        <v>18</v>
      </c>
      <c r="H443" s="76"/>
    </row>
    <row r="444">
      <c r="A444" s="98" t="s">
        <v>18</v>
      </c>
      <c r="B444" s="99"/>
      <c r="C444" s="4"/>
      <c r="D444" s="86"/>
      <c r="E444" s="58"/>
      <c r="F444" s="100" t="s">
        <v>18</v>
      </c>
      <c r="G444" s="98" t="s">
        <v>18</v>
      </c>
      <c r="H444" s="76"/>
    </row>
    <row r="445">
      <c r="A445" s="98" t="s">
        <v>18</v>
      </c>
      <c r="B445" s="99"/>
      <c r="C445" s="4"/>
      <c r="D445" s="86"/>
      <c r="E445" s="58"/>
      <c r="F445" s="100" t="s">
        <v>18</v>
      </c>
      <c r="G445" s="98" t="s">
        <v>18</v>
      </c>
      <c r="H445" s="76"/>
    </row>
    <row r="446">
      <c r="A446" s="98" t="s">
        <v>18</v>
      </c>
      <c r="B446" s="99"/>
      <c r="C446" s="4"/>
      <c r="D446" s="86"/>
      <c r="E446" s="58"/>
      <c r="F446" s="100" t="s">
        <v>18</v>
      </c>
      <c r="G446" s="98" t="s">
        <v>18</v>
      </c>
      <c r="H446" s="76"/>
    </row>
    <row r="447">
      <c r="A447" s="98" t="s">
        <v>18</v>
      </c>
      <c r="B447" s="99"/>
      <c r="C447" s="4"/>
      <c r="D447" s="86"/>
      <c r="E447" s="58"/>
      <c r="F447" s="100" t="s">
        <v>18</v>
      </c>
      <c r="G447" s="98" t="s">
        <v>18</v>
      </c>
      <c r="H447" s="76"/>
    </row>
    <row r="448">
      <c r="A448" s="98" t="s">
        <v>18</v>
      </c>
      <c r="B448" s="99"/>
      <c r="C448" s="4"/>
      <c r="D448" s="86"/>
      <c r="E448" s="58"/>
      <c r="F448" s="100" t="s">
        <v>18</v>
      </c>
      <c r="G448" s="98" t="s">
        <v>18</v>
      </c>
      <c r="H448" s="76"/>
    </row>
    <row r="449">
      <c r="A449" s="98" t="s">
        <v>18</v>
      </c>
      <c r="B449" s="99"/>
      <c r="C449" s="4"/>
      <c r="D449" s="86"/>
      <c r="E449" s="58"/>
      <c r="F449" s="100" t="s">
        <v>18</v>
      </c>
      <c r="G449" s="98" t="s">
        <v>18</v>
      </c>
      <c r="H449" s="76"/>
    </row>
    <row r="450">
      <c r="A450" s="98" t="s">
        <v>18</v>
      </c>
      <c r="B450" s="99"/>
      <c r="C450" s="4"/>
      <c r="D450" s="86"/>
      <c r="E450" s="58"/>
      <c r="F450" s="100" t="s">
        <v>18</v>
      </c>
      <c r="G450" s="98" t="s">
        <v>18</v>
      </c>
      <c r="H450" s="76"/>
    </row>
    <row r="451">
      <c r="A451" s="98" t="s">
        <v>18</v>
      </c>
      <c r="B451" s="99"/>
      <c r="C451" s="4"/>
      <c r="D451" s="86"/>
      <c r="E451" s="58"/>
      <c r="F451" s="100" t="s">
        <v>18</v>
      </c>
      <c r="G451" s="98" t="s">
        <v>18</v>
      </c>
      <c r="H451" s="76"/>
    </row>
    <row r="452">
      <c r="A452" s="98" t="s">
        <v>18</v>
      </c>
      <c r="B452" s="99"/>
      <c r="C452" s="4"/>
      <c r="D452" s="86"/>
      <c r="E452" s="58"/>
      <c r="F452" s="100" t="s">
        <v>18</v>
      </c>
      <c r="G452" s="98" t="s">
        <v>18</v>
      </c>
      <c r="H452" s="76"/>
    </row>
    <row r="453">
      <c r="A453" s="98" t="s">
        <v>18</v>
      </c>
      <c r="B453" s="99"/>
      <c r="C453" s="4"/>
      <c r="D453" s="86"/>
      <c r="E453" s="58"/>
      <c r="F453" s="100" t="s">
        <v>18</v>
      </c>
      <c r="G453" s="98" t="s">
        <v>18</v>
      </c>
      <c r="H453" s="76"/>
    </row>
    <row r="454">
      <c r="A454" s="98" t="s">
        <v>18</v>
      </c>
      <c r="B454" s="99"/>
      <c r="C454" s="4"/>
      <c r="D454" s="86"/>
      <c r="E454" s="58"/>
      <c r="F454" s="100" t="s">
        <v>18</v>
      </c>
      <c r="G454" s="98" t="s">
        <v>18</v>
      </c>
      <c r="H454" s="76"/>
    </row>
    <row r="455">
      <c r="A455" s="98" t="s">
        <v>18</v>
      </c>
      <c r="B455" s="99"/>
      <c r="C455" s="4"/>
      <c r="D455" s="86"/>
      <c r="E455" s="58"/>
      <c r="F455" s="100" t="s">
        <v>18</v>
      </c>
      <c r="G455" s="98" t="s">
        <v>18</v>
      </c>
      <c r="H455" s="76"/>
    </row>
    <row r="456">
      <c r="A456" s="98" t="s">
        <v>18</v>
      </c>
      <c r="B456" s="99"/>
      <c r="C456" s="4"/>
      <c r="D456" s="86"/>
      <c r="E456" s="58"/>
      <c r="F456" s="100" t="s">
        <v>18</v>
      </c>
      <c r="G456" s="98" t="s">
        <v>18</v>
      </c>
      <c r="H456" s="76"/>
    </row>
    <row r="457">
      <c r="A457" s="98" t="s">
        <v>18</v>
      </c>
      <c r="B457" s="99"/>
      <c r="C457" s="4"/>
      <c r="D457" s="86"/>
      <c r="E457" s="58"/>
      <c r="F457" s="100" t="s">
        <v>18</v>
      </c>
      <c r="G457" s="98" t="s">
        <v>18</v>
      </c>
      <c r="H457" s="76"/>
    </row>
    <row r="458">
      <c r="A458" s="98" t="s">
        <v>18</v>
      </c>
      <c r="B458" s="99"/>
      <c r="C458" s="4"/>
      <c r="D458" s="86"/>
      <c r="E458" s="58"/>
      <c r="F458" s="100" t="s">
        <v>18</v>
      </c>
      <c r="G458" s="98" t="s">
        <v>18</v>
      </c>
      <c r="H458" s="76"/>
    </row>
    <row r="459">
      <c r="A459" s="98" t="s">
        <v>18</v>
      </c>
      <c r="B459" s="99"/>
      <c r="C459" s="4"/>
      <c r="D459" s="86"/>
      <c r="E459" s="58"/>
      <c r="F459" s="100" t="s">
        <v>18</v>
      </c>
      <c r="G459" s="98" t="s">
        <v>18</v>
      </c>
      <c r="H459" s="76"/>
    </row>
    <row r="460">
      <c r="A460" s="98" t="s">
        <v>18</v>
      </c>
      <c r="B460" s="99"/>
      <c r="C460" s="4"/>
      <c r="D460" s="86"/>
      <c r="E460" s="58"/>
      <c r="F460" s="100" t="s">
        <v>18</v>
      </c>
      <c r="G460" s="98" t="s">
        <v>18</v>
      </c>
      <c r="H460" s="76"/>
    </row>
    <row r="461">
      <c r="A461" s="98" t="s">
        <v>18</v>
      </c>
      <c r="B461" s="99"/>
      <c r="C461" s="4"/>
      <c r="D461" s="86"/>
      <c r="E461" s="58"/>
      <c r="F461" s="100" t="s">
        <v>18</v>
      </c>
      <c r="G461" s="98" t="s">
        <v>18</v>
      </c>
      <c r="H461" s="76"/>
    </row>
    <row r="462">
      <c r="A462" s="98" t="s">
        <v>18</v>
      </c>
      <c r="B462" s="99"/>
      <c r="C462" s="4"/>
      <c r="D462" s="86"/>
      <c r="E462" s="58"/>
      <c r="F462" s="100" t="s">
        <v>18</v>
      </c>
      <c r="G462" s="98" t="s">
        <v>18</v>
      </c>
      <c r="H462" s="76"/>
    </row>
    <row r="463">
      <c r="A463" s="98" t="s">
        <v>18</v>
      </c>
      <c r="B463" s="99"/>
      <c r="C463" s="4"/>
      <c r="D463" s="86"/>
      <c r="E463" s="58"/>
      <c r="F463" s="100" t="s">
        <v>18</v>
      </c>
      <c r="G463" s="98" t="s">
        <v>18</v>
      </c>
      <c r="H463" s="76"/>
    </row>
    <row r="464">
      <c r="A464" s="98" t="s">
        <v>18</v>
      </c>
      <c r="B464" s="99"/>
      <c r="C464" s="4"/>
      <c r="D464" s="86"/>
      <c r="E464" s="58"/>
      <c r="F464" s="100" t="s">
        <v>18</v>
      </c>
      <c r="G464" s="98" t="s">
        <v>18</v>
      </c>
      <c r="H464" s="76"/>
    </row>
    <row r="465">
      <c r="A465" s="98" t="s">
        <v>18</v>
      </c>
      <c r="B465" s="99"/>
      <c r="C465" s="4"/>
      <c r="D465" s="86"/>
      <c r="E465" s="58"/>
      <c r="F465" s="100" t="s">
        <v>18</v>
      </c>
      <c r="G465" s="98" t="s">
        <v>18</v>
      </c>
      <c r="H465" s="76"/>
    </row>
    <row r="466">
      <c r="A466" s="98" t="s">
        <v>18</v>
      </c>
      <c r="B466" s="99"/>
      <c r="C466" s="4"/>
      <c r="D466" s="86"/>
      <c r="E466" s="58"/>
      <c r="F466" s="100" t="s">
        <v>18</v>
      </c>
      <c r="G466" s="98" t="s">
        <v>18</v>
      </c>
      <c r="H466" s="76"/>
    </row>
    <row r="467">
      <c r="A467" s="98" t="s">
        <v>18</v>
      </c>
      <c r="B467" s="99"/>
      <c r="C467" s="4"/>
      <c r="D467" s="86"/>
      <c r="E467" s="58"/>
      <c r="F467" s="100" t="s">
        <v>18</v>
      </c>
      <c r="G467" s="98" t="s">
        <v>18</v>
      </c>
      <c r="H467" s="76"/>
    </row>
    <row r="468">
      <c r="A468" s="98" t="s">
        <v>18</v>
      </c>
      <c r="B468" s="99"/>
      <c r="C468" s="4"/>
      <c r="D468" s="86"/>
      <c r="E468" s="58"/>
      <c r="F468" s="100" t="s">
        <v>18</v>
      </c>
      <c r="G468" s="98" t="s">
        <v>18</v>
      </c>
      <c r="H468" s="76"/>
    </row>
    <row r="469">
      <c r="A469" s="98" t="s">
        <v>18</v>
      </c>
      <c r="B469" s="99"/>
      <c r="C469" s="4"/>
      <c r="D469" s="86"/>
      <c r="E469" s="58"/>
      <c r="F469" s="100" t="s">
        <v>18</v>
      </c>
      <c r="G469" s="98" t="s">
        <v>18</v>
      </c>
      <c r="H469" s="76"/>
    </row>
    <row r="470">
      <c r="A470" s="98" t="s">
        <v>18</v>
      </c>
      <c r="B470" s="99"/>
      <c r="C470" s="4"/>
      <c r="D470" s="86"/>
      <c r="E470" s="58"/>
      <c r="F470" s="100" t="s">
        <v>18</v>
      </c>
      <c r="G470" s="98" t="s">
        <v>18</v>
      </c>
      <c r="H470" s="76"/>
    </row>
    <row r="471">
      <c r="A471" s="98" t="s">
        <v>18</v>
      </c>
      <c r="B471" s="99"/>
      <c r="C471" s="4"/>
      <c r="D471" s="86"/>
      <c r="E471" s="58"/>
      <c r="F471" s="100" t="s">
        <v>18</v>
      </c>
      <c r="G471" s="98" t="s">
        <v>18</v>
      </c>
      <c r="H471" s="76"/>
    </row>
    <row r="472">
      <c r="A472" s="98" t="s">
        <v>18</v>
      </c>
      <c r="B472" s="99"/>
      <c r="C472" s="4"/>
      <c r="D472" s="86"/>
      <c r="E472" s="58"/>
      <c r="F472" s="100" t="s">
        <v>18</v>
      </c>
      <c r="G472" s="98" t="s">
        <v>18</v>
      </c>
      <c r="H472" s="76"/>
    </row>
    <row r="473">
      <c r="A473" s="98" t="s">
        <v>18</v>
      </c>
      <c r="B473" s="99"/>
      <c r="C473" s="4"/>
      <c r="D473" s="86"/>
      <c r="E473" s="58"/>
      <c r="F473" s="100" t="s">
        <v>18</v>
      </c>
      <c r="G473" s="98" t="s">
        <v>18</v>
      </c>
      <c r="H473" s="76"/>
    </row>
    <row r="474">
      <c r="A474" s="98" t="s">
        <v>18</v>
      </c>
      <c r="B474" s="99"/>
      <c r="C474" s="4"/>
      <c r="D474" s="86"/>
      <c r="E474" s="58"/>
      <c r="F474" s="100" t="s">
        <v>18</v>
      </c>
      <c r="G474" s="98" t="s">
        <v>18</v>
      </c>
      <c r="H474" s="76"/>
    </row>
    <row r="475">
      <c r="A475" s="98" t="s">
        <v>18</v>
      </c>
      <c r="B475" s="99"/>
      <c r="C475" s="4"/>
      <c r="D475" s="86"/>
      <c r="E475" s="58"/>
      <c r="F475" s="100" t="s">
        <v>18</v>
      </c>
      <c r="G475" s="98" t="s">
        <v>18</v>
      </c>
      <c r="H475" s="76"/>
    </row>
    <row r="476">
      <c r="A476" s="98" t="s">
        <v>18</v>
      </c>
      <c r="B476" s="99"/>
      <c r="C476" s="4"/>
      <c r="D476" s="86"/>
      <c r="E476" s="58"/>
      <c r="F476" s="100" t="s">
        <v>18</v>
      </c>
      <c r="G476" s="98" t="s">
        <v>18</v>
      </c>
      <c r="H476" s="76"/>
    </row>
    <row r="477">
      <c r="A477" s="98" t="s">
        <v>18</v>
      </c>
      <c r="B477" s="99"/>
      <c r="C477" s="4"/>
      <c r="D477" s="86"/>
      <c r="E477" s="58"/>
      <c r="F477" s="100" t="s">
        <v>18</v>
      </c>
      <c r="G477" s="98" t="s">
        <v>18</v>
      </c>
      <c r="H477" s="76"/>
    </row>
    <row r="478">
      <c r="A478" s="98" t="s">
        <v>18</v>
      </c>
      <c r="B478" s="99"/>
      <c r="C478" s="4"/>
      <c r="D478" s="86"/>
      <c r="E478" s="58"/>
      <c r="F478" s="100" t="s">
        <v>18</v>
      </c>
      <c r="G478" s="98" t="s">
        <v>18</v>
      </c>
      <c r="H478" s="76"/>
    </row>
    <row r="479">
      <c r="A479" s="98" t="s">
        <v>18</v>
      </c>
      <c r="B479" s="99"/>
      <c r="C479" s="4"/>
      <c r="D479" s="86"/>
      <c r="E479" s="58"/>
      <c r="F479" s="100" t="s">
        <v>18</v>
      </c>
      <c r="G479" s="98" t="s">
        <v>18</v>
      </c>
      <c r="H479" s="76"/>
    </row>
    <row r="480">
      <c r="A480" s="98" t="s">
        <v>18</v>
      </c>
      <c r="B480" s="99"/>
      <c r="C480" s="4"/>
      <c r="D480" s="86"/>
      <c r="E480" s="58"/>
      <c r="F480" s="100" t="s">
        <v>18</v>
      </c>
      <c r="G480" s="98" t="s">
        <v>18</v>
      </c>
      <c r="H480" s="76"/>
    </row>
    <row r="481">
      <c r="A481" s="98" t="s">
        <v>18</v>
      </c>
      <c r="B481" s="99"/>
      <c r="C481" s="4"/>
      <c r="D481" s="86"/>
      <c r="E481" s="58"/>
      <c r="F481" s="100" t="s">
        <v>18</v>
      </c>
      <c r="G481" s="98" t="s">
        <v>18</v>
      </c>
      <c r="H481" s="76"/>
    </row>
    <row r="482">
      <c r="A482" s="98" t="s">
        <v>18</v>
      </c>
      <c r="B482" s="99"/>
      <c r="C482" s="4"/>
      <c r="D482" s="86"/>
      <c r="E482" s="58"/>
      <c r="F482" s="100" t="s">
        <v>18</v>
      </c>
      <c r="G482" s="98" t="s">
        <v>18</v>
      </c>
      <c r="H482" s="76"/>
    </row>
    <row r="483">
      <c r="A483" s="98" t="s">
        <v>18</v>
      </c>
      <c r="B483" s="99"/>
      <c r="C483" s="4"/>
      <c r="D483" s="86"/>
      <c r="E483" s="58"/>
      <c r="F483" s="100" t="s">
        <v>18</v>
      </c>
      <c r="G483" s="98" t="s">
        <v>18</v>
      </c>
      <c r="H483" s="76"/>
    </row>
    <row r="484">
      <c r="A484" s="98" t="s">
        <v>18</v>
      </c>
      <c r="B484" s="99"/>
      <c r="C484" s="4"/>
      <c r="D484" s="86"/>
      <c r="E484" s="58"/>
      <c r="F484" s="100" t="s">
        <v>18</v>
      </c>
      <c r="G484" s="98" t="s">
        <v>18</v>
      </c>
      <c r="H484" s="76"/>
    </row>
    <row r="485">
      <c r="A485" s="98" t="s">
        <v>18</v>
      </c>
      <c r="B485" s="99"/>
      <c r="C485" s="4"/>
      <c r="D485" s="86"/>
      <c r="E485" s="58"/>
      <c r="F485" s="100" t="s">
        <v>18</v>
      </c>
      <c r="G485" s="98" t="s">
        <v>18</v>
      </c>
      <c r="H485" s="76"/>
    </row>
    <row r="486">
      <c r="A486" s="98" t="s">
        <v>18</v>
      </c>
      <c r="B486" s="99"/>
      <c r="C486" s="4"/>
      <c r="D486" s="86"/>
      <c r="E486" s="58"/>
      <c r="F486" s="100" t="s">
        <v>18</v>
      </c>
      <c r="G486" s="98" t="s">
        <v>18</v>
      </c>
      <c r="H486" s="76"/>
    </row>
    <row r="487">
      <c r="A487" s="98" t="s">
        <v>18</v>
      </c>
      <c r="B487" s="99"/>
      <c r="C487" s="4"/>
      <c r="D487" s="86"/>
      <c r="E487" s="58"/>
      <c r="F487" s="100" t="s">
        <v>18</v>
      </c>
      <c r="G487" s="98" t="s">
        <v>18</v>
      </c>
      <c r="H487" s="76"/>
    </row>
    <row r="488">
      <c r="A488" s="98" t="s">
        <v>18</v>
      </c>
      <c r="B488" s="99"/>
      <c r="C488" s="4"/>
      <c r="D488" s="86"/>
      <c r="E488" s="58"/>
      <c r="F488" s="100" t="s">
        <v>18</v>
      </c>
      <c r="G488" s="98" t="s">
        <v>18</v>
      </c>
      <c r="H488" s="76"/>
    </row>
    <row r="489">
      <c r="A489" s="98" t="s">
        <v>18</v>
      </c>
      <c r="B489" s="99"/>
      <c r="C489" s="4"/>
      <c r="D489" s="86"/>
      <c r="E489" s="58"/>
      <c r="F489" s="100" t="s">
        <v>18</v>
      </c>
      <c r="G489" s="98" t="s">
        <v>18</v>
      </c>
      <c r="H489" s="76"/>
    </row>
    <row r="490">
      <c r="A490" s="98" t="s">
        <v>18</v>
      </c>
      <c r="B490" s="99"/>
      <c r="C490" s="4"/>
      <c r="D490" s="86"/>
      <c r="E490" s="58"/>
      <c r="F490" s="100" t="s">
        <v>18</v>
      </c>
      <c r="G490" s="98" t="s">
        <v>18</v>
      </c>
      <c r="H490" s="76"/>
    </row>
    <row r="491">
      <c r="A491" s="98" t="s">
        <v>18</v>
      </c>
      <c r="B491" s="99"/>
      <c r="C491" s="4"/>
      <c r="D491" s="86"/>
      <c r="E491" s="58"/>
      <c r="F491" s="100" t="s">
        <v>18</v>
      </c>
      <c r="G491" s="98" t="s">
        <v>18</v>
      </c>
      <c r="H491" s="76"/>
    </row>
    <row r="492">
      <c r="A492" s="98" t="s">
        <v>18</v>
      </c>
      <c r="B492" s="99"/>
      <c r="C492" s="4"/>
      <c r="D492" s="86"/>
      <c r="E492" s="58"/>
      <c r="F492" s="100" t="s">
        <v>18</v>
      </c>
      <c r="G492" s="98" t="s">
        <v>18</v>
      </c>
      <c r="H492" s="76"/>
    </row>
    <row r="493">
      <c r="A493" s="98" t="s">
        <v>18</v>
      </c>
      <c r="B493" s="99"/>
      <c r="C493" s="4"/>
      <c r="D493" s="86"/>
      <c r="E493" s="58"/>
      <c r="F493" s="100" t="s">
        <v>18</v>
      </c>
      <c r="G493" s="98" t="s">
        <v>18</v>
      </c>
      <c r="H493" s="76"/>
    </row>
    <row r="494">
      <c r="A494" s="98" t="s">
        <v>18</v>
      </c>
      <c r="B494" s="99"/>
      <c r="C494" s="4"/>
      <c r="D494" s="86"/>
      <c r="E494" s="58"/>
      <c r="F494" s="100" t="s">
        <v>18</v>
      </c>
      <c r="G494" s="98" t="s">
        <v>18</v>
      </c>
      <c r="H494" s="76"/>
    </row>
    <row r="495">
      <c r="A495" s="98" t="s">
        <v>18</v>
      </c>
      <c r="B495" s="99"/>
      <c r="C495" s="4"/>
      <c r="D495" s="86"/>
      <c r="E495" s="58"/>
      <c r="F495" s="100" t="s">
        <v>18</v>
      </c>
      <c r="G495" s="98" t="s">
        <v>18</v>
      </c>
      <c r="H495" s="76"/>
    </row>
    <row r="496">
      <c r="A496" s="98" t="s">
        <v>18</v>
      </c>
      <c r="B496" s="99"/>
      <c r="C496" s="4"/>
      <c r="D496" s="86"/>
      <c r="E496" s="58"/>
      <c r="F496" s="100" t="s">
        <v>18</v>
      </c>
      <c r="G496" s="98" t="s">
        <v>18</v>
      </c>
      <c r="H496" s="76"/>
    </row>
    <row r="497">
      <c r="A497" s="98" t="s">
        <v>18</v>
      </c>
      <c r="B497" s="99"/>
      <c r="C497" s="4"/>
      <c r="D497" s="86"/>
      <c r="E497" s="58"/>
      <c r="F497" s="100" t="s">
        <v>18</v>
      </c>
      <c r="G497" s="98" t="s">
        <v>18</v>
      </c>
      <c r="H497" s="76"/>
    </row>
    <row r="498">
      <c r="A498" s="98" t="s">
        <v>18</v>
      </c>
      <c r="B498" s="99"/>
      <c r="C498" s="4"/>
      <c r="D498" s="86"/>
      <c r="E498" s="58"/>
      <c r="F498" s="100" t="s">
        <v>18</v>
      </c>
      <c r="G498" s="98" t="s">
        <v>18</v>
      </c>
      <c r="H498" s="76"/>
    </row>
    <row r="499">
      <c r="A499" s="98" t="s">
        <v>18</v>
      </c>
      <c r="B499" s="99"/>
      <c r="C499" s="4"/>
      <c r="D499" s="86"/>
      <c r="E499" s="58"/>
      <c r="F499" s="100" t="s">
        <v>18</v>
      </c>
      <c r="G499" s="98" t="s">
        <v>18</v>
      </c>
      <c r="H499" s="76"/>
    </row>
    <row r="500">
      <c r="A500" s="98" t="s">
        <v>18</v>
      </c>
      <c r="B500" s="99"/>
      <c r="C500" s="4"/>
      <c r="D500" s="86"/>
      <c r="E500" s="58"/>
      <c r="F500" s="100" t="s">
        <v>18</v>
      </c>
      <c r="G500" s="98" t="s">
        <v>18</v>
      </c>
      <c r="H500" s="76"/>
    </row>
    <row r="501">
      <c r="A501" s="98" t="s">
        <v>18</v>
      </c>
      <c r="B501" s="99"/>
      <c r="C501" s="4"/>
      <c r="D501" s="86"/>
      <c r="E501" s="58"/>
      <c r="F501" s="100" t="s">
        <v>18</v>
      </c>
      <c r="G501" s="98" t="s">
        <v>18</v>
      </c>
      <c r="H501" s="76"/>
    </row>
    <row r="502">
      <c r="A502" s="98" t="s">
        <v>18</v>
      </c>
      <c r="B502" s="99"/>
      <c r="C502" s="4"/>
      <c r="D502" s="86"/>
      <c r="E502" s="58"/>
      <c r="F502" s="100" t="s">
        <v>18</v>
      </c>
      <c r="G502" s="98" t="s">
        <v>18</v>
      </c>
      <c r="H502" s="76"/>
    </row>
    <row r="503">
      <c r="A503" s="98" t="s">
        <v>18</v>
      </c>
      <c r="B503" s="99"/>
      <c r="C503" s="4"/>
      <c r="D503" s="86"/>
      <c r="E503" s="58"/>
      <c r="F503" s="100" t="s">
        <v>18</v>
      </c>
      <c r="G503" s="98" t="s">
        <v>18</v>
      </c>
      <c r="H503" s="76"/>
    </row>
    <row r="504">
      <c r="A504" s="98" t="s">
        <v>18</v>
      </c>
      <c r="B504" s="99"/>
      <c r="C504" s="4"/>
      <c r="D504" s="86"/>
      <c r="E504" s="58"/>
      <c r="F504" s="100" t="s">
        <v>18</v>
      </c>
      <c r="G504" s="98" t="s">
        <v>18</v>
      </c>
      <c r="H504" s="76"/>
    </row>
    <row r="505">
      <c r="A505" s="98" t="s">
        <v>18</v>
      </c>
      <c r="B505" s="99"/>
      <c r="C505" s="4"/>
      <c r="D505" s="86"/>
      <c r="E505" s="58"/>
      <c r="F505" s="100" t="s">
        <v>18</v>
      </c>
      <c r="G505" s="98" t="s">
        <v>18</v>
      </c>
      <c r="H505" s="76"/>
    </row>
    <row r="506">
      <c r="A506" s="98" t="s">
        <v>18</v>
      </c>
      <c r="B506" s="99"/>
      <c r="C506" s="4"/>
      <c r="D506" s="86"/>
      <c r="E506" s="58"/>
      <c r="F506" s="100" t="s">
        <v>18</v>
      </c>
      <c r="G506" s="98" t="s">
        <v>18</v>
      </c>
      <c r="H506" s="76"/>
    </row>
    <row r="507">
      <c r="A507" s="98" t="s">
        <v>18</v>
      </c>
      <c r="B507" s="99"/>
      <c r="C507" s="4"/>
      <c r="D507" s="86"/>
      <c r="E507" s="58"/>
      <c r="F507" s="100" t="s">
        <v>18</v>
      </c>
      <c r="G507" s="98" t="s">
        <v>18</v>
      </c>
      <c r="H507" s="76"/>
    </row>
    <row r="508">
      <c r="A508" s="98" t="s">
        <v>18</v>
      </c>
      <c r="B508" s="99"/>
      <c r="C508" s="4"/>
      <c r="D508" s="86"/>
      <c r="E508" s="58"/>
      <c r="F508" s="100" t="s">
        <v>18</v>
      </c>
      <c r="G508" s="98" t="s">
        <v>18</v>
      </c>
      <c r="H508" s="76"/>
    </row>
    <row r="509">
      <c r="A509" s="98" t="s">
        <v>18</v>
      </c>
      <c r="B509" s="99"/>
      <c r="C509" s="4"/>
      <c r="D509" s="86"/>
      <c r="E509" s="58"/>
      <c r="F509" s="100" t="s">
        <v>18</v>
      </c>
      <c r="G509" s="98" t="s">
        <v>18</v>
      </c>
      <c r="H509" s="76"/>
    </row>
    <row r="510">
      <c r="A510" s="98" t="s">
        <v>18</v>
      </c>
      <c r="B510" s="99"/>
      <c r="C510" s="4"/>
      <c r="D510" s="86"/>
      <c r="E510" s="58"/>
      <c r="F510" s="100" t="s">
        <v>18</v>
      </c>
      <c r="G510" s="98" t="s">
        <v>18</v>
      </c>
      <c r="H510" s="76"/>
    </row>
    <row r="511">
      <c r="A511" s="98" t="s">
        <v>18</v>
      </c>
      <c r="B511" s="99"/>
      <c r="C511" s="4"/>
      <c r="D511" s="86"/>
      <c r="E511" s="58"/>
      <c r="F511" s="100" t="s">
        <v>18</v>
      </c>
      <c r="G511" s="98" t="s">
        <v>18</v>
      </c>
      <c r="H511" s="76"/>
    </row>
    <row r="512">
      <c r="A512" s="98" t="s">
        <v>18</v>
      </c>
      <c r="B512" s="99"/>
      <c r="C512" s="4"/>
      <c r="D512" s="86"/>
      <c r="E512" s="58"/>
      <c r="F512" s="100" t="s">
        <v>18</v>
      </c>
      <c r="G512" s="98" t="s">
        <v>18</v>
      </c>
      <c r="H512" s="76"/>
    </row>
    <row r="513">
      <c r="A513" s="98" t="s">
        <v>18</v>
      </c>
      <c r="B513" s="99"/>
      <c r="C513" s="4"/>
      <c r="D513" s="86"/>
      <c r="E513" s="58"/>
      <c r="F513" s="100" t="s">
        <v>18</v>
      </c>
      <c r="G513" s="98" t="s">
        <v>18</v>
      </c>
      <c r="H513" s="76"/>
    </row>
    <row r="514">
      <c r="A514" s="98" t="s">
        <v>18</v>
      </c>
      <c r="B514" s="99"/>
      <c r="C514" s="4"/>
      <c r="D514" s="86"/>
      <c r="E514" s="58"/>
      <c r="F514" s="100" t="s">
        <v>18</v>
      </c>
      <c r="G514" s="98" t="s">
        <v>18</v>
      </c>
      <c r="H514" s="76"/>
    </row>
    <row r="515">
      <c r="A515" s="98" t="s">
        <v>18</v>
      </c>
      <c r="B515" s="99"/>
      <c r="C515" s="4"/>
      <c r="D515" s="86"/>
      <c r="E515" s="58"/>
      <c r="F515" s="100" t="s">
        <v>18</v>
      </c>
      <c r="G515" s="98" t="s">
        <v>18</v>
      </c>
      <c r="H515" s="76"/>
    </row>
    <row r="516">
      <c r="A516" s="98" t="s">
        <v>18</v>
      </c>
      <c r="B516" s="99"/>
      <c r="C516" s="4"/>
      <c r="D516" s="86"/>
      <c r="E516" s="58"/>
      <c r="F516" s="100" t="s">
        <v>18</v>
      </c>
      <c r="G516" s="98" t="s">
        <v>18</v>
      </c>
      <c r="H516" s="76"/>
    </row>
    <row r="517">
      <c r="A517" s="98" t="s">
        <v>18</v>
      </c>
      <c r="B517" s="99"/>
      <c r="C517" s="4"/>
      <c r="D517" s="86"/>
      <c r="E517" s="58"/>
      <c r="F517" s="100" t="s">
        <v>18</v>
      </c>
      <c r="G517" s="98" t="s">
        <v>18</v>
      </c>
      <c r="H517" s="76"/>
    </row>
    <row r="518">
      <c r="A518" s="98" t="s">
        <v>18</v>
      </c>
      <c r="B518" s="99"/>
      <c r="C518" s="4"/>
      <c r="D518" s="86"/>
      <c r="E518" s="58"/>
      <c r="F518" s="100" t="s">
        <v>18</v>
      </c>
      <c r="G518" s="98" t="s">
        <v>18</v>
      </c>
      <c r="H518" s="76"/>
    </row>
    <row r="519">
      <c r="A519" s="98" t="s">
        <v>18</v>
      </c>
      <c r="B519" s="99"/>
      <c r="C519" s="4"/>
      <c r="D519" s="86"/>
      <c r="E519" s="58"/>
      <c r="F519" s="100" t="s">
        <v>18</v>
      </c>
      <c r="G519" s="98" t="s">
        <v>18</v>
      </c>
      <c r="H519" s="76"/>
    </row>
    <row r="520">
      <c r="A520" s="98" t="s">
        <v>18</v>
      </c>
      <c r="B520" s="99"/>
      <c r="C520" s="4"/>
      <c r="D520" s="86"/>
      <c r="E520" s="58"/>
      <c r="F520" s="100" t="s">
        <v>18</v>
      </c>
      <c r="G520" s="98" t="s">
        <v>18</v>
      </c>
      <c r="H520" s="76"/>
    </row>
    <row r="521">
      <c r="A521" s="98" t="s">
        <v>18</v>
      </c>
      <c r="B521" s="99"/>
      <c r="C521" s="4"/>
      <c r="D521" s="86"/>
      <c r="E521" s="58"/>
      <c r="F521" s="100" t="s">
        <v>18</v>
      </c>
      <c r="G521" s="98" t="s">
        <v>18</v>
      </c>
      <c r="H521" s="76"/>
    </row>
    <row r="522">
      <c r="A522" s="98" t="s">
        <v>18</v>
      </c>
      <c r="B522" s="99"/>
      <c r="C522" s="4"/>
      <c r="D522" s="86"/>
      <c r="E522" s="58"/>
      <c r="F522" s="100" t="s">
        <v>18</v>
      </c>
      <c r="G522" s="98" t="s">
        <v>18</v>
      </c>
      <c r="H522" s="76"/>
    </row>
    <row r="523">
      <c r="A523" s="98" t="s">
        <v>18</v>
      </c>
      <c r="B523" s="99"/>
      <c r="C523" s="4"/>
      <c r="D523" s="86"/>
      <c r="E523" s="58"/>
      <c r="F523" s="100" t="s">
        <v>18</v>
      </c>
      <c r="G523" s="98" t="s">
        <v>18</v>
      </c>
      <c r="H523" s="76"/>
    </row>
    <row r="524">
      <c r="A524" s="98" t="s">
        <v>18</v>
      </c>
      <c r="B524" s="99"/>
      <c r="C524" s="4"/>
      <c r="D524" s="86"/>
      <c r="E524" s="58"/>
      <c r="F524" s="100" t="s">
        <v>18</v>
      </c>
      <c r="G524" s="98" t="s">
        <v>18</v>
      </c>
      <c r="H524" s="76"/>
    </row>
    <row r="525">
      <c r="A525" s="98" t="s">
        <v>18</v>
      </c>
      <c r="B525" s="99"/>
      <c r="C525" s="4"/>
      <c r="D525" s="86"/>
      <c r="E525" s="58"/>
      <c r="F525" s="100" t="s">
        <v>18</v>
      </c>
      <c r="G525" s="98" t="s">
        <v>18</v>
      </c>
      <c r="H525" s="76"/>
    </row>
    <row r="526">
      <c r="A526" s="98" t="s">
        <v>18</v>
      </c>
      <c r="B526" s="99"/>
      <c r="C526" s="4"/>
      <c r="D526" s="86"/>
      <c r="E526" s="58"/>
      <c r="F526" s="100" t="s">
        <v>18</v>
      </c>
      <c r="G526" s="98" t="s">
        <v>18</v>
      </c>
      <c r="H526" s="76"/>
    </row>
    <row r="527">
      <c r="A527" s="98" t="s">
        <v>18</v>
      </c>
      <c r="B527" s="99"/>
      <c r="C527" s="4"/>
      <c r="D527" s="86"/>
      <c r="E527" s="58"/>
      <c r="F527" s="100" t="s">
        <v>18</v>
      </c>
      <c r="G527" s="98" t="s">
        <v>18</v>
      </c>
      <c r="H527" s="76"/>
    </row>
    <row r="528">
      <c r="A528" s="98" t="s">
        <v>18</v>
      </c>
      <c r="B528" s="99"/>
      <c r="C528" s="4"/>
      <c r="D528" s="86"/>
      <c r="E528" s="58"/>
      <c r="F528" s="100" t="s">
        <v>18</v>
      </c>
      <c r="G528" s="98" t="s">
        <v>18</v>
      </c>
      <c r="H528" s="76"/>
    </row>
    <row r="529">
      <c r="A529" s="98" t="s">
        <v>18</v>
      </c>
      <c r="B529" s="99"/>
      <c r="C529" s="4"/>
      <c r="D529" s="86"/>
      <c r="E529" s="58"/>
      <c r="F529" s="100" t="s">
        <v>18</v>
      </c>
      <c r="G529" s="98" t="s">
        <v>18</v>
      </c>
      <c r="H529" s="76"/>
    </row>
    <row r="530">
      <c r="A530" s="98" t="s">
        <v>18</v>
      </c>
      <c r="B530" s="99"/>
      <c r="C530" s="4"/>
      <c r="D530" s="86"/>
      <c r="E530" s="58"/>
      <c r="F530" s="100" t="s">
        <v>18</v>
      </c>
      <c r="G530" s="98" t="s">
        <v>18</v>
      </c>
      <c r="H530" s="76"/>
    </row>
    <row r="531">
      <c r="A531" s="98" t="s">
        <v>18</v>
      </c>
      <c r="B531" s="99"/>
      <c r="C531" s="4"/>
      <c r="D531" s="86"/>
      <c r="E531" s="58"/>
      <c r="F531" s="100" t="s">
        <v>18</v>
      </c>
      <c r="G531" s="98" t="s">
        <v>18</v>
      </c>
      <c r="H531" s="76"/>
    </row>
    <row r="532">
      <c r="A532" s="98" t="s">
        <v>18</v>
      </c>
      <c r="B532" s="99"/>
      <c r="C532" s="4"/>
      <c r="D532" s="86"/>
      <c r="E532" s="58"/>
      <c r="F532" s="100" t="s">
        <v>18</v>
      </c>
      <c r="G532" s="98" t="s">
        <v>18</v>
      </c>
      <c r="H532" s="76"/>
    </row>
    <row r="533">
      <c r="A533" s="98" t="s">
        <v>18</v>
      </c>
      <c r="B533" s="99"/>
      <c r="C533" s="4"/>
      <c r="D533" s="86"/>
      <c r="E533" s="58"/>
      <c r="F533" s="100" t="s">
        <v>18</v>
      </c>
      <c r="G533" s="98" t="s">
        <v>18</v>
      </c>
      <c r="H533" s="76"/>
    </row>
    <row r="534">
      <c r="A534" s="98" t="s">
        <v>18</v>
      </c>
      <c r="B534" s="99"/>
      <c r="C534" s="4"/>
      <c r="D534" s="86"/>
      <c r="E534" s="58"/>
      <c r="F534" s="100" t="s">
        <v>18</v>
      </c>
      <c r="G534" s="98" t="s">
        <v>18</v>
      </c>
      <c r="H534" s="76"/>
    </row>
    <row r="535">
      <c r="A535" s="98" t="s">
        <v>18</v>
      </c>
      <c r="B535" s="99"/>
      <c r="C535" s="4"/>
      <c r="D535" s="86"/>
      <c r="E535" s="58"/>
      <c r="F535" s="100" t="s">
        <v>18</v>
      </c>
      <c r="G535" s="98" t="s">
        <v>18</v>
      </c>
      <c r="H535" s="76"/>
    </row>
    <row r="536">
      <c r="A536" s="98" t="s">
        <v>18</v>
      </c>
      <c r="B536" s="99"/>
      <c r="C536" s="4"/>
      <c r="D536" s="86"/>
      <c r="E536" s="58"/>
      <c r="F536" s="100" t="s">
        <v>18</v>
      </c>
      <c r="G536" s="98" t="s">
        <v>18</v>
      </c>
      <c r="H536" s="76"/>
    </row>
    <row r="537">
      <c r="A537" s="98" t="s">
        <v>18</v>
      </c>
      <c r="B537" s="99"/>
      <c r="C537" s="4"/>
      <c r="D537" s="86"/>
      <c r="E537" s="58"/>
      <c r="F537" s="100" t="s">
        <v>18</v>
      </c>
      <c r="G537" s="98" t="s">
        <v>18</v>
      </c>
      <c r="H537" s="76"/>
    </row>
    <row r="538">
      <c r="A538" s="98" t="s">
        <v>18</v>
      </c>
      <c r="B538" s="99"/>
      <c r="C538" s="4"/>
      <c r="D538" s="86"/>
      <c r="E538" s="58"/>
      <c r="F538" s="100" t="s">
        <v>18</v>
      </c>
      <c r="G538" s="98" t="s">
        <v>18</v>
      </c>
      <c r="H538" s="76"/>
    </row>
    <row r="539">
      <c r="A539" s="98" t="s">
        <v>18</v>
      </c>
      <c r="B539" s="99"/>
      <c r="C539" s="4"/>
      <c r="D539" s="86"/>
      <c r="E539" s="58"/>
      <c r="F539" s="100" t="s">
        <v>18</v>
      </c>
      <c r="G539" s="98" t="s">
        <v>18</v>
      </c>
      <c r="H539" s="76"/>
    </row>
    <row r="540">
      <c r="A540" s="98" t="s">
        <v>18</v>
      </c>
      <c r="B540" s="99"/>
      <c r="C540" s="4"/>
      <c r="D540" s="86"/>
      <c r="E540" s="58"/>
      <c r="F540" s="100" t="s">
        <v>18</v>
      </c>
      <c r="G540" s="98" t="s">
        <v>18</v>
      </c>
      <c r="H540" s="76"/>
    </row>
    <row r="541">
      <c r="A541" s="98" t="s">
        <v>18</v>
      </c>
      <c r="B541" s="99"/>
      <c r="C541" s="4"/>
      <c r="D541" s="86"/>
      <c r="E541" s="58"/>
      <c r="F541" s="100" t="s">
        <v>18</v>
      </c>
      <c r="G541" s="98" t="s">
        <v>18</v>
      </c>
      <c r="H541" s="76"/>
    </row>
    <row r="542">
      <c r="A542" s="98" t="s">
        <v>18</v>
      </c>
      <c r="B542" s="99"/>
      <c r="C542" s="4"/>
      <c r="D542" s="86"/>
      <c r="E542" s="58"/>
      <c r="F542" s="100" t="s">
        <v>18</v>
      </c>
      <c r="G542" s="98" t="s">
        <v>18</v>
      </c>
      <c r="H542" s="76"/>
    </row>
    <row r="543">
      <c r="A543" s="98" t="s">
        <v>18</v>
      </c>
      <c r="B543" s="99"/>
      <c r="C543" s="4"/>
      <c r="D543" s="86"/>
      <c r="E543" s="58"/>
      <c r="F543" s="100" t="s">
        <v>18</v>
      </c>
      <c r="G543" s="98" t="s">
        <v>18</v>
      </c>
      <c r="H543" s="76"/>
    </row>
    <row r="544">
      <c r="A544" s="98" t="s">
        <v>18</v>
      </c>
      <c r="B544" s="99"/>
      <c r="C544" s="4"/>
      <c r="D544" s="86"/>
      <c r="E544" s="58"/>
      <c r="F544" s="100" t="s">
        <v>18</v>
      </c>
      <c r="G544" s="98" t="s">
        <v>18</v>
      </c>
      <c r="H544" s="76"/>
    </row>
    <row r="545">
      <c r="A545" s="98" t="s">
        <v>18</v>
      </c>
      <c r="B545" s="99"/>
      <c r="C545" s="4"/>
      <c r="D545" s="86"/>
      <c r="E545" s="58"/>
      <c r="F545" s="100" t="s">
        <v>18</v>
      </c>
      <c r="G545" s="98" t="s">
        <v>18</v>
      </c>
      <c r="H545" s="76"/>
    </row>
    <row r="546">
      <c r="A546" s="98" t="s">
        <v>18</v>
      </c>
      <c r="B546" s="99"/>
      <c r="C546" s="4"/>
      <c r="D546" s="86"/>
      <c r="E546" s="58"/>
      <c r="F546" s="100" t="s">
        <v>18</v>
      </c>
      <c r="G546" s="98" t="s">
        <v>18</v>
      </c>
      <c r="H546" s="76"/>
    </row>
    <row r="547">
      <c r="A547" s="98" t="s">
        <v>18</v>
      </c>
      <c r="B547" s="99"/>
      <c r="C547" s="4"/>
      <c r="D547" s="86"/>
      <c r="E547" s="58"/>
      <c r="F547" s="100" t="s">
        <v>18</v>
      </c>
      <c r="G547" s="98" t="s">
        <v>18</v>
      </c>
      <c r="H547" s="76"/>
    </row>
    <row r="548">
      <c r="A548" s="98" t="s">
        <v>18</v>
      </c>
      <c r="B548" s="99"/>
      <c r="C548" s="4"/>
      <c r="D548" s="86"/>
      <c r="E548" s="58"/>
      <c r="F548" s="100" t="s">
        <v>18</v>
      </c>
      <c r="G548" s="98" t="s">
        <v>18</v>
      </c>
      <c r="H548" s="76"/>
    </row>
    <row r="549">
      <c r="A549" s="98" t="s">
        <v>18</v>
      </c>
      <c r="B549" s="99"/>
      <c r="C549" s="4"/>
      <c r="D549" s="86"/>
      <c r="E549" s="58"/>
      <c r="F549" s="100" t="s">
        <v>18</v>
      </c>
      <c r="G549" s="98" t="s">
        <v>18</v>
      </c>
      <c r="H549" s="76"/>
    </row>
    <row r="550">
      <c r="A550" s="98" t="s">
        <v>18</v>
      </c>
      <c r="B550" s="99"/>
      <c r="C550" s="4"/>
      <c r="D550" s="86"/>
      <c r="E550" s="58"/>
      <c r="F550" s="100" t="s">
        <v>18</v>
      </c>
      <c r="G550" s="98" t="s">
        <v>18</v>
      </c>
      <c r="H550" s="76"/>
    </row>
    <row r="551">
      <c r="A551" s="98" t="s">
        <v>18</v>
      </c>
      <c r="B551" s="99"/>
      <c r="C551" s="4"/>
      <c r="D551" s="86"/>
      <c r="E551" s="58"/>
      <c r="F551" s="100" t="s">
        <v>18</v>
      </c>
      <c r="G551" s="98" t="s">
        <v>18</v>
      </c>
      <c r="H551" s="76"/>
    </row>
    <row r="552">
      <c r="A552" s="98" t="s">
        <v>18</v>
      </c>
      <c r="B552" s="99"/>
      <c r="C552" s="4"/>
      <c r="D552" s="86"/>
      <c r="E552" s="58"/>
      <c r="F552" s="100" t="s">
        <v>18</v>
      </c>
      <c r="G552" s="98" t="s">
        <v>18</v>
      </c>
      <c r="H552" s="76"/>
    </row>
    <row r="553">
      <c r="A553" s="98" t="s">
        <v>18</v>
      </c>
      <c r="B553" s="99"/>
      <c r="C553" s="4"/>
      <c r="D553" s="86"/>
      <c r="E553" s="58"/>
      <c r="F553" s="100" t="s">
        <v>18</v>
      </c>
      <c r="G553" s="98" t="s">
        <v>18</v>
      </c>
      <c r="H553" s="76"/>
    </row>
    <row r="554">
      <c r="A554" s="98" t="s">
        <v>18</v>
      </c>
      <c r="B554" s="99"/>
      <c r="C554" s="4"/>
      <c r="D554" s="86"/>
      <c r="E554" s="58"/>
      <c r="F554" s="100" t="s">
        <v>18</v>
      </c>
      <c r="G554" s="98" t="s">
        <v>18</v>
      </c>
      <c r="H554" s="76"/>
    </row>
    <row r="555">
      <c r="A555" s="98" t="s">
        <v>18</v>
      </c>
      <c r="B555" s="99"/>
      <c r="C555" s="4"/>
      <c r="D555" s="86"/>
      <c r="E555" s="58"/>
      <c r="F555" s="100" t="s">
        <v>18</v>
      </c>
      <c r="G555" s="98" t="s">
        <v>18</v>
      </c>
      <c r="H555" s="76"/>
    </row>
    <row r="556">
      <c r="A556" s="98" t="s">
        <v>18</v>
      </c>
      <c r="B556" s="99"/>
      <c r="C556" s="4"/>
      <c r="D556" s="86"/>
      <c r="E556" s="58"/>
      <c r="F556" s="100" t="s">
        <v>18</v>
      </c>
      <c r="G556" s="98" t="s">
        <v>18</v>
      </c>
      <c r="H556" s="76"/>
    </row>
    <row r="557">
      <c r="A557" s="98" t="s">
        <v>18</v>
      </c>
      <c r="B557" s="99"/>
      <c r="C557" s="4"/>
      <c r="D557" s="86"/>
      <c r="E557" s="58"/>
      <c r="F557" s="100" t="s">
        <v>18</v>
      </c>
      <c r="G557" s="98" t="s">
        <v>18</v>
      </c>
      <c r="H557" s="76"/>
    </row>
    <row r="558">
      <c r="A558" s="98" t="s">
        <v>18</v>
      </c>
      <c r="B558" s="99"/>
      <c r="C558" s="4"/>
      <c r="D558" s="86"/>
      <c r="E558" s="58"/>
      <c r="F558" s="100" t="s">
        <v>18</v>
      </c>
      <c r="G558" s="98" t="s">
        <v>18</v>
      </c>
      <c r="H558" s="76"/>
    </row>
    <row r="559">
      <c r="A559" s="98" t="s">
        <v>18</v>
      </c>
      <c r="B559" s="99"/>
      <c r="C559" s="4"/>
      <c r="D559" s="86"/>
      <c r="E559" s="58"/>
      <c r="F559" s="100" t="s">
        <v>18</v>
      </c>
      <c r="G559" s="98" t="s">
        <v>18</v>
      </c>
      <c r="H559" s="76"/>
    </row>
    <row r="560">
      <c r="A560" s="98" t="s">
        <v>18</v>
      </c>
      <c r="B560" s="99"/>
      <c r="C560" s="4"/>
      <c r="D560" s="86"/>
      <c r="E560" s="58"/>
      <c r="F560" s="100" t="s">
        <v>18</v>
      </c>
      <c r="G560" s="98" t="s">
        <v>18</v>
      </c>
      <c r="H560" s="76"/>
    </row>
    <row r="561">
      <c r="A561" s="98" t="s">
        <v>18</v>
      </c>
      <c r="B561" s="99"/>
      <c r="C561" s="4"/>
      <c r="D561" s="86"/>
      <c r="E561" s="58"/>
      <c r="F561" s="100" t="s">
        <v>18</v>
      </c>
      <c r="G561" s="98" t="s">
        <v>18</v>
      </c>
      <c r="H561" s="76"/>
    </row>
    <row r="562">
      <c r="A562" s="98" t="s">
        <v>18</v>
      </c>
      <c r="B562" s="99"/>
      <c r="C562" s="4"/>
      <c r="D562" s="86"/>
      <c r="E562" s="58"/>
      <c r="F562" s="100" t="s">
        <v>18</v>
      </c>
      <c r="G562" s="98" t="s">
        <v>18</v>
      </c>
      <c r="H562" s="76"/>
    </row>
    <row r="563">
      <c r="A563" s="98" t="s">
        <v>18</v>
      </c>
      <c r="B563" s="99"/>
      <c r="C563" s="4"/>
      <c r="D563" s="86"/>
      <c r="E563" s="58"/>
      <c r="F563" s="100" t="s">
        <v>18</v>
      </c>
      <c r="G563" s="98" t="s">
        <v>18</v>
      </c>
      <c r="H563" s="76"/>
    </row>
    <row r="564">
      <c r="A564" s="98" t="s">
        <v>18</v>
      </c>
      <c r="B564" s="99"/>
      <c r="C564" s="4"/>
      <c r="D564" s="86"/>
      <c r="E564" s="58"/>
      <c r="F564" s="100" t="s">
        <v>18</v>
      </c>
      <c r="G564" s="98" t="s">
        <v>18</v>
      </c>
      <c r="H564" s="76"/>
    </row>
    <row r="565">
      <c r="A565" s="98" t="s">
        <v>18</v>
      </c>
      <c r="B565" s="99"/>
      <c r="C565" s="4"/>
      <c r="D565" s="86"/>
      <c r="E565" s="58"/>
      <c r="F565" s="100" t="s">
        <v>18</v>
      </c>
      <c r="G565" s="98" t="s">
        <v>18</v>
      </c>
      <c r="H565" s="76"/>
    </row>
    <row r="566">
      <c r="A566" s="98" t="s">
        <v>18</v>
      </c>
      <c r="B566" s="99"/>
      <c r="C566" s="4"/>
      <c r="D566" s="86"/>
      <c r="E566" s="58"/>
      <c r="F566" s="100" t="s">
        <v>18</v>
      </c>
      <c r="G566" s="98" t="s">
        <v>18</v>
      </c>
      <c r="H566" s="76"/>
    </row>
    <row r="567">
      <c r="A567" s="98" t="s">
        <v>18</v>
      </c>
      <c r="B567" s="99"/>
      <c r="C567" s="4"/>
      <c r="D567" s="86"/>
      <c r="E567" s="58"/>
      <c r="F567" s="100" t="s">
        <v>18</v>
      </c>
      <c r="G567" s="98" t="s">
        <v>18</v>
      </c>
      <c r="H567" s="76"/>
    </row>
    <row r="568">
      <c r="A568" s="98" t="s">
        <v>18</v>
      </c>
      <c r="B568" s="99"/>
      <c r="C568" s="4"/>
      <c r="D568" s="86"/>
      <c r="E568" s="58"/>
      <c r="F568" s="100" t="s">
        <v>18</v>
      </c>
      <c r="G568" s="98" t="s">
        <v>18</v>
      </c>
      <c r="H568" s="76"/>
    </row>
    <row r="569">
      <c r="A569" s="98" t="s">
        <v>18</v>
      </c>
      <c r="B569" s="99"/>
      <c r="C569" s="4"/>
      <c r="D569" s="86"/>
      <c r="E569" s="58"/>
      <c r="F569" s="100" t="s">
        <v>18</v>
      </c>
      <c r="G569" s="98" t="s">
        <v>18</v>
      </c>
      <c r="H569" s="76"/>
    </row>
    <row r="570">
      <c r="A570" s="98" t="s">
        <v>18</v>
      </c>
      <c r="B570" s="99"/>
      <c r="C570" s="4"/>
      <c r="D570" s="86"/>
      <c r="E570" s="58"/>
      <c r="F570" s="100" t="s">
        <v>18</v>
      </c>
      <c r="G570" s="98" t="s">
        <v>18</v>
      </c>
      <c r="H570" s="76"/>
    </row>
    <row r="571">
      <c r="A571" s="98" t="s">
        <v>18</v>
      </c>
      <c r="B571" s="99"/>
      <c r="C571" s="4"/>
      <c r="D571" s="86"/>
      <c r="E571" s="58"/>
      <c r="F571" s="100" t="s">
        <v>18</v>
      </c>
      <c r="G571" s="98" t="s">
        <v>18</v>
      </c>
      <c r="H571" s="76"/>
    </row>
    <row r="572">
      <c r="A572" s="98" t="s">
        <v>18</v>
      </c>
      <c r="B572" s="99"/>
      <c r="C572" s="4"/>
      <c r="D572" s="86"/>
      <c r="E572" s="58"/>
      <c r="F572" s="100" t="s">
        <v>18</v>
      </c>
      <c r="G572" s="98" t="s">
        <v>18</v>
      </c>
      <c r="H572" s="76"/>
    </row>
    <row r="573">
      <c r="A573" s="98" t="s">
        <v>18</v>
      </c>
      <c r="B573" s="99"/>
      <c r="C573" s="4"/>
      <c r="D573" s="86"/>
      <c r="E573" s="58"/>
      <c r="F573" s="100" t="s">
        <v>18</v>
      </c>
      <c r="G573" s="98" t="s">
        <v>18</v>
      </c>
      <c r="H573" s="76"/>
    </row>
    <row r="574">
      <c r="A574" s="98" t="s">
        <v>18</v>
      </c>
      <c r="B574" s="99"/>
      <c r="C574" s="4"/>
      <c r="D574" s="86"/>
      <c r="E574" s="58"/>
      <c r="F574" s="100" t="s">
        <v>18</v>
      </c>
      <c r="G574" s="98" t="s">
        <v>18</v>
      </c>
      <c r="H574" s="76"/>
    </row>
    <row r="575">
      <c r="A575" s="98" t="s">
        <v>18</v>
      </c>
      <c r="B575" s="99"/>
      <c r="C575" s="4"/>
      <c r="D575" s="86"/>
      <c r="E575" s="58"/>
      <c r="F575" s="100" t="s">
        <v>18</v>
      </c>
      <c r="G575" s="98" t="s">
        <v>18</v>
      </c>
      <c r="H575" s="76"/>
    </row>
    <row r="576">
      <c r="A576" s="98" t="s">
        <v>18</v>
      </c>
      <c r="B576" s="99"/>
      <c r="C576" s="4"/>
      <c r="D576" s="86"/>
      <c r="E576" s="58"/>
      <c r="F576" s="100" t="s">
        <v>18</v>
      </c>
      <c r="G576" s="98" t="s">
        <v>18</v>
      </c>
      <c r="H576" s="76"/>
    </row>
    <row r="577">
      <c r="A577" s="98" t="s">
        <v>18</v>
      </c>
      <c r="B577" s="99"/>
      <c r="C577" s="4"/>
      <c r="D577" s="86"/>
      <c r="E577" s="58"/>
      <c r="F577" s="100" t="s">
        <v>18</v>
      </c>
      <c r="G577" s="98" t="s">
        <v>18</v>
      </c>
      <c r="H577" s="76"/>
    </row>
    <row r="578">
      <c r="A578" s="98" t="s">
        <v>18</v>
      </c>
      <c r="B578" s="99"/>
      <c r="C578" s="4"/>
      <c r="D578" s="86"/>
      <c r="E578" s="58"/>
      <c r="F578" s="100" t="s">
        <v>18</v>
      </c>
      <c r="G578" s="98" t="s">
        <v>18</v>
      </c>
      <c r="H578" s="76"/>
    </row>
    <row r="579">
      <c r="A579" s="98" t="s">
        <v>18</v>
      </c>
      <c r="B579" s="99"/>
      <c r="C579" s="4"/>
      <c r="D579" s="86"/>
      <c r="E579" s="58"/>
      <c r="F579" s="100" t="s">
        <v>18</v>
      </c>
      <c r="G579" s="98" t="s">
        <v>18</v>
      </c>
      <c r="H579" s="76"/>
    </row>
    <row r="580">
      <c r="A580" s="98" t="s">
        <v>18</v>
      </c>
      <c r="B580" s="99"/>
      <c r="C580" s="4"/>
      <c r="D580" s="86"/>
      <c r="E580" s="58"/>
      <c r="F580" s="100" t="s">
        <v>18</v>
      </c>
      <c r="G580" s="98" t="s">
        <v>18</v>
      </c>
      <c r="H580" s="76"/>
    </row>
    <row r="581">
      <c r="A581" s="98" t="s">
        <v>18</v>
      </c>
      <c r="B581" s="99"/>
      <c r="C581" s="4"/>
      <c r="D581" s="86"/>
      <c r="E581" s="58"/>
      <c r="F581" s="100" t="s">
        <v>18</v>
      </c>
      <c r="G581" s="98" t="s">
        <v>18</v>
      </c>
      <c r="H581" s="76"/>
    </row>
    <row r="582">
      <c r="A582" s="98" t="s">
        <v>18</v>
      </c>
      <c r="B582" s="99"/>
      <c r="C582" s="4"/>
      <c r="D582" s="86"/>
      <c r="E582" s="58"/>
      <c r="F582" s="100" t="s">
        <v>18</v>
      </c>
      <c r="G582" s="98" t="s">
        <v>18</v>
      </c>
      <c r="H582" s="76"/>
    </row>
    <row r="583">
      <c r="A583" s="98" t="s">
        <v>18</v>
      </c>
      <c r="B583" s="99"/>
      <c r="C583" s="4"/>
      <c r="D583" s="86"/>
      <c r="E583" s="58"/>
      <c r="F583" s="100" t="s">
        <v>18</v>
      </c>
      <c r="G583" s="98" t="s">
        <v>18</v>
      </c>
      <c r="H583" s="76"/>
    </row>
    <row r="584">
      <c r="A584" s="98" t="s">
        <v>18</v>
      </c>
      <c r="B584" s="99"/>
      <c r="C584" s="4"/>
      <c r="D584" s="86"/>
      <c r="E584" s="58"/>
      <c r="F584" s="100" t="s">
        <v>18</v>
      </c>
      <c r="G584" s="98" t="s">
        <v>18</v>
      </c>
      <c r="H584" s="76"/>
    </row>
    <row r="585">
      <c r="A585" s="98" t="s">
        <v>18</v>
      </c>
      <c r="B585" s="99"/>
      <c r="C585" s="4"/>
      <c r="D585" s="86"/>
      <c r="E585" s="58"/>
      <c r="F585" s="100" t="s">
        <v>18</v>
      </c>
      <c r="G585" s="98" t="s">
        <v>18</v>
      </c>
      <c r="H585" s="76"/>
    </row>
    <row r="586">
      <c r="A586" s="98" t="s">
        <v>18</v>
      </c>
      <c r="B586" s="99"/>
      <c r="C586" s="4"/>
      <c r="D586" s="86"/>
      <c r="E586" s="58"/>
      <c r="F586" s="100" t="s">
        <v>18</v>
      </c>
      <c r="G586" s="98" t="s">
        <v>18</v>
      </c>
      <c r="H586" s="76"/>
    </row>
    <row r="587">
      <c r="A587" s="98" t="s">
        <v>18</v>
      </c>
      <c r="B587" s="99"/>
      <c r="C587" s="4"/>
      <c r="D587" s="86"/>
      <c r="E587" s="58"/>
      <c r="F587" s="100" t="s">
        <v>18</v>
      </c>
      <c r="G587" s="98" t="s">
        <v>18</v>
      </c>
      <c r="H587" s="76"/>
    </row>
    <row r="588">
      <c r="A588" s="98" t="s">
        <v>18</v>
      </c>
      <c r="B588" s="99"/>
      <c r="C588" s="4"/>
      <c r="D588" s="86"/>
      <c r="E588" s="58"/>
      <c r="F588" s="100" t="s">
        <v>18</v>
      </c>
      <c r="G588" s="98" t="s">
        <v>18</v>
      </c>
      <c r="H588" s="76"/>
    </row>
    <row r="589">
      <c r="A589" s="98" t="s">
        <v>18</v>
      </c>
      <c r="B589" s="99"/>
      <c r="C589" s="4"/>
      <c r="D589" s="86"/>
      <c r="E589" s="58"/>
      <c r="F589" s="100" t="s">
        <v>18</v>
      </c>
      <c r="G589" s="98" t="s">
        <v>18</v>
      </c>
      <c r="H589" s="76"/>
    </row>
    <row r="590">
      <c r="A590" s="98" t="s">
        <v>18</v>
      </c>
      <c r="B590" s="99"/>
      <c r="C590" s="4"/>
      <c r="D590" s="86"/>
      <c r="E590" s="58"/>
      <c r="F590" s="100" t="s">
        <v>18</v>
      </c>
      <c r="G590" s="98" t="s">
        <v>18</v>
      </c>
      <c r="H590" s="76"/>
    </row>
    <row r="591">
      <c r="A591" s="98" t="s">
        <v>18</v>
      </c>
      <c r="B591" s="99"/>
      <c r="C591" s="4"/>
      <c r="D591" s="86"/>
      <c r="E591" s="58"/>
      <c r="F591" s="100" t="s">
        <v>18</v>
      </c>
      <c r="G591" s="98" t="s">
        <v>18</v>
      </c>
      <c r="H591" s="76"/>
    </row>
    <row r="592">
      <c r="A592" s="98" t="s">
        <v>18</v>
      </c>
      <c r="B592" s="99"/>
      <c r="C592" s="4"/>
      <c r="D592" s="86"/>
      <c r="E592" s="58"/>
      <c r="F592" s="100" t="s">
        <v>18</v>
      </c>
      <c r="G592" s="98" t="s">
        <v>18</v>
      </c>
      <c r="H592" s="76"/>
    </row>
    <row r="593">
      <c r="A593" s="98" t="s">
        <v>18</v>
      </c>
      <c r="B593" s="99"/>
      <c r="C593" s="4"/>
      <c r="D593" s="86"/>
      <c r="E593" s="58"/>
      <c r="F593" s="100" t="s">
        <v>18</v>
      </c>
      <c r="G593" s="98" t="s">
        <v>18</v>
      </c>
      <c r="H593" s="76"/>
    </row>
    <row r="594">
      <c r="A594" s="98" t="s">
        <v>18</v>
      </c>
      <c r="B594" s="99"/>
      <c r="C594" s="4"/>
      <c r="D594" s="86"/>
      <c r="E594" s="58"/>
      <c r="F594" s="100" t="s">
        <v>18</v>
      </c>
      <c r="G594" s="98" t="s">
        <v>18</v>
      </c>
      <c r="H594" s="76"/>
    </row>
    <row r="595">
      <c r="A595" s="98" t="s">
        <v>18</v>
      </c>
      <c r="B595" s="99"/>
      <c r="C595" s="4"/>
      <c r="D595" s="86"/>
      <c r="E595" s="58"/>
      <c r="F595" s="100" t="s">
        <v>18</v>
      </c>
      <c r="G595" s="98" t="s">
        <v>18</v>
      </c>
      <c r="H595" s="76"/>
    </row>
    <row r="596">
      <c r="A596" s="98" t="s">
        <v>18</v>
      </c>
      <c r="B596" s="99"/>
      <c r="C596" s="4"/>
      <c r="D596" s="86"/>
      <c r="E596" s="58"/>
      <c r="F596" s="100" t="s">
        <v>18</v>
      </c>
      <c r="G596" s="98" t="s">
        <v>18</v>
      </c>
      <c r="H596" s="76"/>
    </row>
    <row r="597">
      <c r="A597" s="98" t="s">
        <v>18</v>
      </c>
      <c r="B597" s="99"/>
      <c r="C597" s="4"/>
      <c r="D597" s="86"/>
      <c r="E597" s="58"/>
      <c r="F597" s="100" t="s">
        <v>18</v>
      </c>
      <c r="G597" s="98" t="s">
        <v>18</v>
      </c>
      <c r="H597" s="76"/>
    </row>
    <row r="598">
      <c r="A598" s="98" t="s">
        <v>18</v>
      </c>
      <c r="B598" s="99"/>
      <c r="C598" s="4"/>
      <c r="D598" s="86"/>
      <c r="E598" s="58"/>
      <c r="F598" s="100" t="s">
        <v>18</v>
      </c>
      <c r="G598" s="98" t="s">
        <v>18</v>
      </c>
      <c r="H598" s="76"/>
    </row>
    <row r="599">
      <c r="A599" s="98" t="s">
        <v>18</v>
      </c>
      <c r="B599" s="99"/>
      <c r="C599" s="4"/>
      <c r="D599" s="86"/>
      <c r="E599" s="58"/>
      <c r="F599" s="100" t="s">
        <v>18</v>
      </c>
      <c r="G599" s="98" t="s">
        <v>18</v>
      </c>
      <c r="H599" s="76"/>
    </row>
    <row r="600">
      <c r="A600" s="98" t="s">
        <v>18</v>
      </c>
      <c r="B600" s="99"/>
      <c r="C600" s="4"/>
      <c r="D600" s="86"/>
      <c r="E600" s="58"/>
      <c r="F600" s="100" t="s">
        <v>18</v>
      </c>
      <c r="G600" s="98" t="s">
        <v>18</v>
      </c>
      <c r="H600" s="76"/>
    </row>
    <row r="601">
      <c r="A601" s="98" t="s">
        <v>18</v>
      </c>
      <c r="B601" s="99"/>
      <c r="C601" s="4"/>
      <c r="D601" s="86"/>
      <c r="E601" s="58"/>
      <c r="F601" s="100" t="s">
        <v>18</v>
      </c>
      <c r="G601" s="98" t="s">
        <v>18</v>
      </c>
      <c r="H601" s="76"/>
    </row>
    <row r="602">
      <c r="A602" s="98" t="s">
        <v>18</v>
      </c>
      <c r="B602" s="99"/>
      <c r="C602" s="4"/>
      <c r="D602" s="86"/>
      <c r="E602" s="58"/>
      <c r="F602" s="100" t="s">
        <v>18</v>
      </c>
      <c r="G602" s="98" t="s">
        <v>18</v>
      </c>
      <c r="H602" s="76"/>
    </row>
    <row r="603">
      <c r="A603" s="98" t="s">
        <v>18</v>
      </c>
      <c r="B603" s="99"/>
      <c r="C603" s="4"/>
      <c r="D603" s="86"/>
      <c r="E603" s="58"/>
      <c r="F603" s="100" t="s">
        <v>18</v>
      </c>
      <c r="G603" s="98" t="s">
        <v>18</v>
      </c>
      <c r="H603" s="76"/>
    </row>
    <row r="604">
      <c r="A604" s="98" t="s">
        <v>18</v>
      </c>
      <c r="B604" s="99"/>
      <c r="C604" s="4"/>
      <c r="D604" s="86"/>
      <c r="E604" s="58"/>
      <c r="F604" s="100" t="s">
        <v>18</v>
      </c>
      <c r="G604" s="98" t="s">
        <v>18</v>
      </c>
      <c r="H604" s="76"/>
    </row>
    <row r="605">
      <c r="A605" s="98" t="s">
        <v>18</v>
      </c>
      <c r="B605" s="99"/>
      <c r="C605" s="4"/>
      <c r="D605" s="86"/>
      <c r="E605" s="58"/>
      <c r="F605" s="100" t="s">
        <v>18</v>
      </c>
      <c r="G605" s="98" t="s">
        <v>18</v>
      </c>
      <c r="H605" s="76"/>
    </row>
    <row r="606">
      <c r="A606" s="98" t="s">
        <v>18</v>
      </c>
      <c r="B606" s="99"/>
      <c r="C606" s="4"/>
      <c r="D606" s="86"/>
      <c r="E606" s="58"/>
      <c r="F606" s="100" t="s">
        <v>18</v>
      </c>
      <c r="G606" s="98" t="s">
        <v>18</v>
      </c>
      <c r="H606" s="76"/>
    </row>
    <row r="607">
      <c r="A607" s="98" t="s">
        <v>18</v>
      </c>
      <c r="B607" s="99"/>
      <c r="C607" s="4"/>
      <c r="D607" s="86"/>
      <c r="E607" s="58"/>
      <c r="F607" s="100" t="s">
        <v>18</v>
      </c>
      <c r="G607" s="98" t="s">
        <v>18</v>
      </c>
      <c r="H607" s="76"/>
    </row>
    <row r="608">
      <c r="A608" s="98" t="s">
        <v>18</v>
      </c>
      <c r="B608" s="99"/>
      <c r="C608" s="4"/>
      <c r="D608" s="86"/>
      <c r="E608" s="58"/>
      <c r="F608" s="100" t="s">
        <v>18</v>
      </c>
      <c r="G608" s="98" t="s">
        <v>18</v>
      </c>
      <c r="H608" s="76"/>
    </row>
    <row r="609">
      <c r="A609" s="98" t="s">
        <v>18</v>
      </c>
      <c r="B609" s="99"/>
      <c r="C609" s="4"/>
      <c r="D609" s="86"/>
      <c r="E609" s="58"/>
      <c r="F609" s="100" t="s">
        <v>18</v>
      </c>
      <c r="G609" s="98" t="s">
        <v>18</v>
      </c>
      <c r="H609" s="76"/>
    </row>
    <row r="610">
      <c r="A610" s="98" t="s">
        <v>18</v>
      </c>
      <c r="B610" s="99"/>
      <c r="C610" s="4"/>
      <c r="D610" s="86"/>
      <c r="E610" s="58"/>
      <c r="F610" s="100" t="s">
        <v>18</v>
      </c>
      <c r="G610" s="98" t="s">
        <v>18</v>
      </c>
      <c r="H610" s="76"/>
    </row>
    <row r="611">
      <c r="A611" s="98" t="s">
        <v>18</v>
      </c>
      <c r="B611" s="99"/>
      <c r="C611" s="4"/>
      <c r="D611" s="86"/>
      <c r="E611" s="58"/>
      <c r="F611" s="100" t="s">
        <v>18</v>
      </c>
      <c r="G611" s="98" t="s">
        <v>18</v>
      </c>
      <c r="H611" s="76"/>
    </row>
    <row r="612">
      <c r="A612" s="98" t="s">
        <v>18</v>
      </c>
      <c r="B612" s="99"/>
      <c r="C612" s="4"/>
      <c r="D612" s="86"/>
      <c r="E612" s="58"/>
      <c r="F612" s="100" t="s">
        <v>18</v>
      </c>
      <c r="G612" s="98" t="s">
        <v>18</v>
      </c>
      <c r="H612" s="76"/>
    </row>
    <row r="613">
      <c r="A613" s="98" t="s">
        <v>18</v>
      </c>
      <c r="B613" s="99"/>
      <c r="C613" s="4"/>
      <c r="D613" s="86"/>
      <c r="E613" s="58"/>
      <c r="F613" s="100" t="s">
        <v>18</v>
      </c>
      <c r="G613" s="98" t="s">
        <v>18</v>
      </c>
      <c r="H613" s="76"/>
    </row>
    <row r="614">
      <c r="A614" s="98" t="s">
        <v>18</v>
      </c>
      <c r="B614" s="99"/>
      <c r="C614" s="4"/>
      <c r="D614" s="86"/>
      <c r="E614" s="58"/>
      <c r="F614" s="100" t="s">
        <v>18</v>
      </c>
      <c r="G614" s="98" t="s">
        <v>18</v>
      </c>
      <c r="H614" s="76"/>
    </row>
    <row r="615">
      <c r="A615" s="98" t="s">
        <v>18</v>
      </c>
      <c r="B615" s="99"/>
      <c r="C615" s="4"/>
      <c r="D615" s="86"/>
      <c r="E615" s="58"/>
      <c r="F615" s="100" t="s">
        <v>18</v>
      </c>
      <c r="G615" s="98" t="s">
        <v>18</v>
      </c>
      <c r="H615" s="76"/>
    </row>
    <row r="616">
      <c r="A616" s="98" t="s">
        <v>18</v>
      </c>
      <c r="B616" s="99"/>
      <c r="C616" s="4"/>
      <c r="D616" s="86"/>
      <c r="E616" s="58"/>
      <c r="F616" s="100" t="s">
        <v>18</v>
      </c>
      <c r="G616" s="98" t="s">
        <v>18</v>
      </c>
      <c r="H616" s="76"/>
    </row>
    <row r="617">
      <c r="A617" s="98" t="s">
        <v>18</v>
      </c>
      <c r="B617" s="99"/>
      <c r="C617" s="4"/>
      <c r="D617" s="86"/>
      <c r="E617" s="58"/>
      <c r="F617" s="100" t="s">
        <v>18</v>
      </c>
      <c r="G617" s="98" t="s">
        <v>18</v>
      </c>
      <c r="H617" s="76"/>
    </row>
    <row r="618">
      <c r="A618" s="98" t="s">
        <v>18</v>
      </c>
      <c r="B618" s="99"/>
      <c r="C618" s="4"/>
      <c r="D618" s="86"/>
      <c r="E618" s="58"/>
      <c r="F618" s="100" t="s">
        <v>18</v>
      </c>
      <c r="G618" s="98" t="s">
        <v>18</v>
      </c>
      <c r="H618" s="76"/>
    </row>
    <row r="619">
      <c r="A619" s="98" t="s">
        <v>18</v>
      </c>
      <c r="B619" s="99"/>
      <c r="C619" s="4"/>
      <c r="D619" s="86"/>
      <c r="E619" s="58"/>
      <c r="F619" s="100" t="s">
        <v>18</v>
      </c>
      <c r="G619" s="98" t="s">
        <v>18</v>
      </c>
      <c r="H619" s="76"/>
    </row>
    <row r="620">
      <c r="A620" s="98" t="s">
        <v>18</v>
      </c>
      <c r="B620" s="99"/>
      <c r="C620" s="4"/>
      <c r="D620" s="86"/>
      <c r="E620" s="58"/>
      <c r="F620" s="100" t="s">
        <v>18</v>
      </c>
      <c r="G620" s="98" t="s">
        <v>18</v>
      </c>
      <c r="H620" s="76"/>
    </row>
    <row r="621">
      <c r="A621" s="98" t="s">
        <v>18</v>
      </c>
      <c r="B621" s="99"/>
      <c r="C621" s="4"/>
      <c r="D621" s="86"/>
      <c r="E621" s="58"/>
      <c r="F621" s="100" t="s">
        <v>18</v>
      </c>
      <c r="G621" s="98" t="s">
        <v>18</v>
      </c>
      <c r="H621" s="76"/>
    </row>
    <row r="622">
      <c r="A622" s="98" t="s">
        <v>18</v>
      </c>
      <c r="B622" s="99"/>
      <c r="C622" s="4"/>
      <c r="D622" s="86"/>
      <c r="E622" s="58"/>
      <c r="F622" s="100" t="s">
        <v>18</v>
      </c>
      <c r="G622" s="98" t="s">
        <v>18</v>
      </c>
      <c r="H622" s="76"/>
    </row>
    <row r="623">
      <c r="A623" s="98" t="s">
        <v>18</v>
      </c>
      <c r="B623" s="99"/>
      <c r="C623" s="4"/>
      <c r="D623" s="86"/>
      <c r="E623" s="58"/>
      <c r="F623" s="100" t="s">
        <v>18</v>
      </c>
      <c r="G623" s="98" t="s">
        <v>18</v>
      </c>
      <c r="H623" s="76"/>
    </row>
    <row r="624">
      <c r="A624" s="98" t="s">
        <v>18</v>
      </c>
      <c r="B624" s="99"/>
      <c r="C624" s="4"/>
      <c r="D624" s="86"/>
      <c r="E624" s="58"/>
      <c r="F624" s="100" t="s">
        <v>18</v>
      </c>
      <c r="G624" s="98" t="s">
        <v>18</v>
      </c>
      <c r="H624" s="76"/>
    </row>
    <row r="625">
      <c r="A625" s="98" t="s">
        <v>18</v>
      </c>
      <c r="B625" s="99"/>
      <c r="C625" s="4"/>
      <c r="D625" s="86"/>
      <c r="E625" s="58"/>
      <c r="F625" s="100" t="s">
        <v>18</v>
      </c>
      <c r="G625" s="98" t="s">
        <v>18</v>
      </c>
      <c r="H625" s="76"/>
    </row>
    <row r="626">
      <c r="A626" s="98" t="s">
        <v>18</v>
      </c>
      <c r="B626" s="99"/>
      <c r="C626" s="4"/>
      <c r="D626" s="86"/>
      <c r="E626" s="58"/>
      <c r="F626" s="100" t="s">
        <v>18</v>
      </c>
      <c r="G626" s="98" t="s">
        <v>18</v>
      </c>
      <c r="H626" s="76"/>
    </row>
    <row r="627">
      <c r="A627" s="98" t="s">
        <v>18</v>
      </c>
      <c r="B627" s="99"/>
      <c r="C627" s="4"/>
      <c r="D627" s="86"/>
      <c r="E627" s="58"/>
      <c r="F627" s="100" t="s">
        <v>18</v>
      </c>
      <c r="G627" s="98" t="s">
        <v>18</v>
      </c>
      <c r="H627" s="76"/>
    </row>
    <row r="628">
      <c r="A628" s="98" t="s">
        <v>18</v>
      </c>
      <c r="B628" s="99"/>
      <c r="C628" s="4"/>
      <c r="D628" s="86"/>
      <c r="E628" s="58"/>
      <c r="F628" s="100" t="s">
        <v>18</v>
      </c>
      <c r="G628" s="98" t="s">
        <v>18</v>
      </c>
      <c r="H628" s="76"/>
    </row>
    <row r="629">
      <c r="A629" s="98" t="s">
        <v>18</v>
      </c>
      <c r="B629" s="99"/>
      <c r="C629" s="4"/>
      <c r="D629" s="86"/>
      <c r="E629" s="58"/>
      <c r="F629" s="100" t="s">
        <v>18</v>
      </c>
      <c r="G629" s="98" t="s">
        <v>18</v>
      </c>
      <c r="H629" s="76"/>
    </row>
    <row r="630">
      <c r="A630" s="98" t="s">
        <v>18</v>
      </c>
      <c r="B630" s="99"/>
      <c r="C630" s="4"/>
      <c r="D630" s="86"/>
      <c r="E630" s="58"/>
      <c r="F630" s="100" t="s">
        <v>18</v>
      </c>
      <c r="G630" s="98" t="s">
        <v>18</v>
      </c>
      <c r="H630" s="76"/>
    </row>
    <row r="631">
      <c r="A631" s="98" t="s">
        <v>18</v>
      </c>
      <c r="B631" s="99"/>
      <c r="C631" s="4"/>
      <c r="D631" s="86"/>
      <c r="E631" s="58"/>
      <c r="F631" s="100" t="s">
        <v>18</v>
      </c>
      <c r="G631" s="98" t="s">
        <v>18</v>
      </c>
      <c r="H631" s="76"/>
    </row>
    <row r="632">
      <c r="A632" s="98" t="s">
        <v>18</v>
      </c>
      <c r="B632" s="99"/>
      <c r="C632" s="4"/>
      <c r="D632" s="86"/>
      <c r="E632" s="58"/>
      <c r="F632" s="100" t="s">
        <v>18</v>
      </c>
      <c r="G632" s="98" t="s">
        <v>18</v>
      </c>
      <c r="H632" s="76"/>
    </row>
    <row r="633">
      <c r="A633" s="98" t="s">
        <v>18</v>
      </c>
      <c r="B633" s="99"/>
      <c r="C633" s="4"/>
      <c r="D633" s="86"/>
      <c r="E633" s="58"/>
      <c r="F633" s="100" t="s">
        <v>18</v>
      </c>
      <c r="G633" s="98" t="s">
        <v>18</v>
      </c>
      <c r="H633" s="76"/>
    </row>
    <row r="634">
      <c r="A634" s="98" t="s">
        <v>18</v>
      </c>
      <c r="B634" s="99"/>
      <c r="C634" s="4"/>
      <c r="D634" s="86"/>
      <c r="E634" s="58"/>
      <c r="F634" s="100" t="s">
        <v>18</v>
      </c>
      <c r="G634" s="98" t="s">
        <v>18</v>
      </c>
      <c r="H634" s="76"/>
    </row>
    <row r="635">
      <c r="A635" s="98" t="s">
        <v>18</v>
      </c>
      <c r="B635" s="99"/>
      <c r="C635" s="4"/>
      <c r="D635" s="86"/>
      <c r="E635" s="58"/>
      <c r="F635" s="100" t="s">
        <v>18</v>
      </c>
      <c r="G635" s="98" t="s">
        <v>18</v>
      </c>
      <c r="H635" s="76"/>
    </row>
    <row r="636">
      <c r="A636" s="98" t="s">
        <v>18</v>
      </c>
      <c r="B636" s="99"/>
      <c r="C636" s="4"/>
      <c r="D636" s="86"/>
      <c r="E636" s="58"/>
      <c r="F636" s="100" t="s">
        <v>18</v>
      </c>
      <c r="G636" s="98" t="s">
        <v>18</v>
      </c>
      <c r="H636" s="76"/>
    </row>
    <row r="637">
      <c r="A637" s="98" t="s">
        <v>18</v>
      </c>
      <c r="B637" s="99"/>
      <c r="C637" s="4"/>
      <c r="D637" s="86"/>
      <c r="E637" s="58"/>
      <c r="F637" s="100" t="s">
        <v>18</v>
      </c>
      <c r="G637" s="98" t="s">
        <v>18</v>
      </c>
      <c r="H637" s="76"/>
    </row>
    <row r="638">
      <c r="A638" s="98" t="s">
        <v>18</v>
      </c>
      <c r="B638" s="99"/>
      <c r="C638" s="4"/>
      <c r="D638" s="86"/>
      <c r="E638" s="58"/>
      <c r="F638" s="100" t="s">
        <v>18</v>
      </c>
      <c r="G638" s="98" t="s">
        <v>18</v>
      </c>
      <c r="H638" s="76"/>
    </row>
    <row r="639">
      <c r="A639" s="98" t="s">
        <v>18</v>
      </c>
      <c r="B639" s="99"/>
      <c r="C639" s="4"/>
      <c r="D639" s="86"/>
      <c r="E639" s="58"/>
      <c r="F639" s="100" t="s">
        <v>18</v>
      </c>
      <c r="G639" s="98" t="s">
        <v>18</v>
      </c>
      <c r="H639" s="76"/>
    </row>
    <row r="640">
      <c r="A640" s="98" t="s">
        <v>18</v>
      </c>
      <c r="B640" s="99"/>
      <c r="C640" s="4"/>
      <c r="D640" s="86"/>
      <c r="E640" s="58"/>
      <c r="F640" s="100" t="s">
        <v>18</v>
      </c>
      <c r="G640" s="98" t="s">
        <v>18</v>
      </c>
      <c r="H640" s="76"/>
    </row>
    <row r="641">
      <c r="A641" s="98" t="s">
        <v>18</v>
      </c>
      <c r="B641" s="99"/>
      <c r="C641" s="4"/>
      <c r="D641" s="86"/>
      <c r="E641" s="58"/>
      <c r="F641" s="100" t="s">
        <v>18</v>
      </c>
      <c r="G641" s="98" t="s">
        <v>18</v>
      </c>
      <c r="H641" s="76"/>
    </row>
    <row r="642">
      <c r="A642" s="98" t="s">
        <v>18</v>
      </c>
      <c r="B642" s="99"/>
      <c r="C642" s="4"/>
      <c r="D642" s="86"/>
      <c r="E642" s="58"/>
      <c r="F642" s="100" t="s">
        <v>18</v>
      </c>
      <c r="G642" s="98" t="s">
        <v>18</v>
      </c>
      <c r="H642" s="76"/>
    </row>
    <row r="643">
      <c r="A643" s="98" t="s">
        <v>18</v>
      </c>
      <c r="B643" s="99"/>
      <c r="C643" s="4"/>
      <c r="D643" s="86"/>
      <c r="E643" s="58"/>
      <c r="F643" s="100" t="s">
        <v>18</v>
      </c>
      <c r="G643" s="98" t="s">
        <v>18</v>
      </c>
      <c r="H643" s="76"/>
    </row>
    <row r="644">
      <c r="A644" s="98" t="s">
        <v>18</v>
      </c>
      <c r="B644" s="99"/>
      <c r="C644" s="4"/>
      <c r="D644" s="86"/>
      <c r="E644" s="58"/>
      <c r="F644" s="100" t="s">
        <v>18</v>
      </c>
      <c r="G644" s="98" t="s">
        <v>18</v>
      </c>
      <c r="H644" s="76"/>
    </row>
    <row r="645">
      <c r="A645" s="98" t="s">
        <v>18</v>
      </c>
      <c r="B645" s="99"/>
      <c r="C645" s="4"/>
      <c r="D645" s="86"/>
      <c r="E645" s="58"/>
      <c r="F645" s="100" t="s">
        <v>18</v>
      </c>
      <c r="G645" s="98" t="s">
        <v>18</v>
      </c>
      <c r="H645" s="76"/>
    </row>
    <row r="646">
      <c r="A646" s="98" t="s">
        <v>18</v>
      </c>
      <c r="B646" s="99"/>
      <c r="C646" s="4"/>
      <c r="D646" s="86"/>
      <c r="E646" s="58"/>
      <c r="F646" s="100" t="s">
        <v>18</v>
      </c>
      <c r="G646" s="98" t="s">
        <v>18</v>
      </c>
      <c r="H646" s="76"/>
    </row>
    <row r="647">
      <c r="A647" s="98" t="s">
        <v>18</v>
      </c>
      <c r="B647" s="99"/>
      <c r="C647" s="4"/>
      <c r="D647" s="86"/>
      <c r="E647" s="58"/>
      <c r="F647" s="100" t="s">
        <v>18</v>
      </c>
      <c r="G647" s="98" t="s">
        <v>18</v>
      </c>
      <c r="H647" s="76"/>
    </row>
    <row r="648">
      <c r="A648" s="98" t="s">
        <v>18</v>
      </c>
      <c r="B648" s="99"/>
      <c r="C648" s="4"/>
      <c r="D648" s="86"/>
      <c r="E648" s="58"/>
      <c r="F648" s="100" t="s">
        <v>18</v>
      </c>
      <c r="G648" s="98" t="s">
        <v>18</v>
      </c>
      <c r="H648" s="76"/>
    </row>
    <row r="649">
      <c r="A649" s="98" t="s">
        <v>18</v>
      </c>
      <c r="B649" s="99"/>
      <c r="C649" s="4"/>
      <c r="D649" s="86"/>
      <c r="E649" s="58"/>
      <c r="F649" s="100" t="s">
        <v>18</v>
      </c>
      <c r="G649" s="98" t="s">
        <v>18</v>
      </c>
      <c r="H649" s="76"/>
    </row>
    <row r="650">
      <c r="A650" s="98" t="s">
        <v>18</v>
      </c>
      <c r="B650" s="99"/>
      <c r="C650" s="4"/>
      <c r="D650" s="86"/>
      <c r="E650" s="58"/>
      <c r="F650" s="100" t="s">
        <v>18</v>
      </c>
      <c r="G650" s="98" t="s">
        <v>18</v>
      </c>
      <c r="H650" s="76"/>
    </row>
    <row r="651">
      <c r="A651" s="98" t="s">
        <v>18</v>
      </c>
      <c r="B651" s="99"/>
      <c r="C651" s="4"/>
      <c r="D651" s="86"/>
      <c r="E651" s="58"/>
      <c r="F651" s="100" t="s">
        <v>18</v>
      </c>
      <c r="G651" s="98" t="s">
        <v>18</v>
      </c>
      <c r="H651" s="76"/>
    </row>
    <row r="652">
      <c r="A652" s="98" t="s">
        <v>18</v>
      </c>
      <c r="B652" s="99"/>
      <c r="C652" s="4"/>
      <c r="D652" s="86"/>
      <c r="E652" s="58"/>
      <c r="F652" s="100" t="s">
        <v>18</v>
      </c>
      <c r="G652" s="98" t="s">
        <v>18</v>
      </c>
      <c r="H652" s="76"/>
    </row>
    <row r="653">
      <c r="A653" s="98" t="s">
        <v>18</v>
      </c>
      <c r="B653" s="99"/>
      <c r="C653" s="4"/>
      <c r="D653" s="86"/>
      <c r="E653" s="58"/>
      <c r="F653" s="100" t="s">
        <v>18</v>
      </c>
      <c r="G653" s="98" t="s">
        <v>18</v>
      </c>
      <c r="H653" s="76"/>
    </row>
    <row r="654">
      <c r="A654" s="98" t="s">
        <v>18</v>
      </c>
      <c r="B654" s="99"/>
      <c r="C654" s="4"/>
      <c r="D654" s="86"/>
      <c r="E654" s="58"/>
      <c r="F654" s="100" t="s">
        <v>18</v>
      </c>
      <c r="G654" s="98" t="s">
        <v>18</v>
      </c>
      <c r="H654" s="76"/>
    </row>
    <row r="655">
      <c r="A655" s="98" t="s">
        <v>18</v>
      </c>
      <c r="B655" s="99"/>
      <c r="C655" s="4"/>
      <c r="D655" s="86"/>
      <c r="E655" s="58"/>
      <c r="F655" s="100" t="s">
        <v>18</v>
      </c>
      <c r="G655" s="98" t="s">
        <v>18</v>
      </c>
      <c r="H655" s="76"/>
    </row>
    <row r="656">
      <c r="A656" s="98" t="s">
        <v>18</v>
      </c>
      <c r="B656" s="99"/>
      <c r="C656" s="4"/>
      <c r="D656" s="86"/>
      <c r="E656" s="58"/>
      <c r="F656" s="100" t="s">
        <v>18</v>
      </c>
      <c r="G656" s="98" t="s">
        <v>18</v>
      </c>
      <c r="H656" s="76"/>
    </row>
    <row r="657">
      <c r="A657" s="98" t="s">
        <v>18</v>
      </c>
      <c r="B657" s="99"/>
      <c r="C657" s="4"/>
      <c r="D657" s="86"/>
      <c r="E657" s="58"/>
      <c r="F657" s="100" t="s">
        <v>18</v>
      </c>
      <c r="G657" s="98" t="s">
        <v>18</v>
      </c>
      <c r="H657" s="76"/>
    </row>
    <row r="658">
      <c r="A658" s="98" t="s">
        <v>18</v>
      </c>
      <c r="B658" s="99"/>
      <c r="C658" s="4"/>
      <c r="D658" s="86"/>
      <c r="E658" s="58"/>
      <c r="F658" s="100" t="s">
        <v>18</v>
      </c>
      <c r="G658" s="98" t="s">
        <v>18</v>
      </c>
      <c r="H658" s="76"/>
    </row>
    <row r="659">
      <c r="A659" s="98" t="s">
        <v>18</v>
      </c>
      <c r="B659" s="99"/>
      <c r="C659" s="4"/>
      <c r="D659" s="86"/>
      <c r="E659" s="58"/>
      <c r="F659" s="100" t="s">
        <v>18</v>
      </c>
      <c r="G659" s="98" t="s">
        <v>18</v>
      </c>
      <c r="H659" s="76"/>
    </row>
    <row r="660">
      <c r="A660" s="98" t="s">
        <v>18</v>
      </c>
      <c r="B660" s="99"/>
      <c r="C660" s="4"/>
      <c r="D660" s="86"/>
      <c r="E660" s="58"/>
      <c r="F660" s="100" t="s">
        <v>18</v>
      </c>
      <c r="G660" s="98" t="s">
        <v>18</v>
      </c>
      <c r="H660" s="76"/>
    </row>
    <row r="661">
      <c r="A661" s="98" t="s">
        <v>18</v>
      </c>
      <c r="B661" s="99"/>
      <c r="C661" s="4"/>
      <c r="D661" s="86"/>
      <c r="E661" s="58"/>
      <c r="F661" s="100" t="s">
        <v>18</v>
      </c>
      <c r="G661" s="98" t="s">
        <v>18</v>
      </c>
      <c r="H661" s="76"/>
    </row>
    <row r="662">
      <c r="A662" s="98" t="s">
        <v>18</v>
      </c>
      <c r="B662" s="99"/>
      <c r="C662" s="4"/>
      <c r="D662" s="86"/>
      <c r="E662" s="58"/>
      <c r="F662" s="100" t="s">
        <v>18</v>
      </c>
      <c r="G662" s="98" t="s">
        <v>18</v>
      </c>
      <c r="H662" s="76"/>
    </row>
    <row r="663">
      <c r="A663" s="98" t="s">
        <v>18</v>
      </c>
      <c r="B663" s="99"/>
      <c r="C663" s="4"/>
      <c r="D663" s="86"/>
      <c r="E663" s="58"/>
      <c r="F663" s="100" t="s">
        <v>18</v>
      </c>
      <c r="G663" s="98" t="s">
        <v>18</v>
      </c>
      <c r="H663" s="76"/>
    </row>
    <row r="664">
      <c r="A664" s="98" t="s">
        <v>18</v>
      </c>
      <c r="B664" s="99"/>
      <c r="C664" s="4"/>
      <c r="D664" s="86"/>
      <c r="E664" s="58"/>
      <c r="F664" s="100" t="s">
        <v>18</v>
      </c>
      <c r="G664" s="98" t="s">
        <v>18</v>
      </c>
      <c r="H664" s="76"/>
    </row>
    <row r="665">
      <c r="A665" s="98" t="s">
        <v>18</v>
      </c>
      <c r="B665" s="99"/>
      <c r="C665" s="4"/>
      <c r="D665" s="86"/>
      <c r="E665" s="58"/>
      <c r="F665" s="100" t="s">
        <v>18</v>
      </c>
      <c r="G665" s="98" t="s">
        <v>18</v>
      </c>
      <c r="H665" s="76"/>
    </row>
    <row r="666">
      <c r="A666" s="98" t="s">
        <v>18</v>
      </c>
      <c r="B666" s="99"/>
      <c r="C666" s="4"/>
      <c r="D666" s="86"/>
      <c r="E666" s="58"/>
      <c r="F666" s="100" t="s">
        <v>18</v>
      </c>
      <c r="G666" s="98" t="s">
        <v>18</v>
      </c>
      <c r="H666" s="76"/>
    </row>
    <row r="667">
      <c r="A667" s="98" t="s">
        <v>18</v>
      </c>
      <c r="B667" s="99"/>
      <c r="C667" s="4"/>
      <c r="D667" s="86"/>
      <c r="E667" s="58"/>
      <c r="F667" s="100" t="s">
        <v>18</v>
      </c>
      <c r="G667" s="98" t="s">
        <v>18</v>
      </c>
      <c r="H667" s="76"/>
    </row>
    <row r="668">
      <c r="A668" s="98" t="s">
        <v>18</v>
      </c>
      <c r="B668" s="99"/>
      <c r="C668" s="4"/>
      <c r="D668" s="86"/>
      <c r="E668" s="58"/>
      <c r="F668" s="100" t="s">
        <v>18</v>
      </c>
      <c r="G668" s="98" t="s">
        <v>18</v>
      </c>
      <c r="H668" s="76"/>
    </row>
    <row r="669">
      <c r="A669" s="98" t="s">
        <v>18</v>
      </c>
      <c r="B669" s="99"/>
      <c r="C669" s="4"/>
      <c r="D669" s="86"/>
      <c r="E669" s="58"/>
      <c r="F669" s="100" t="s">
        <v>18</v>
      </c>
      <c r="G669" s="98" t="s">
        <v>18</v>
      </c>
      <c r="H669" s="76"/>
    </row>
    <row r="670">
      <c r="A670" s="98" t="s">
        <v>18</v>
      </c>
      <c r="B670" s="99"/>
      <c r="C670" s="4"/>
      <c r="D670" s="86"/>
      <c r="E670" s="58"/>
      <c r="F670" s="100" t="s">
        <v>18</v>
      </c>
      <c r="G670" s="98" t="s">
        <v>18</v>
      </c>
      <c r="H670" s="76"/>
    </row>
    <row r="671">
      <c r="A671" s="98" t="s">
        <v>18</v>
      </c>
      <c r="B671" s="99"/>
      <c r="C671" s="4"/>
      <c r="D671" s="86"/>
      <c r="E671" s="58"/>
      <c r="F671" s="100" t="s">
        <v>18</v>
      </c>
      <c r="G671" s="98" t="s">
        <v>18</v>
      </c>
      <c r="H671" s="76"/>
    </row>
    <row r="672">
      <c r="A672" s="98" t="s">
        <v>18</v>
      </c>
      <c r="B672" s="99"/>
      <c r="C672" s="4"/>
      <c r="D672" s="86"/>
      <c r="E672" s="58"/>
      <c r="F672" s="100" t="s">
        <v>18</v>
      </c>
      <c r="G672" s="98" t="s">
        <v>18</v>
      </c>
      <c r="H672" s="76"/>
    </row>
    <row r="673">
      <c r="A673" s="98" t="s">
        <v>18</v>
      </c>
      <c r="B673" s="99"/>
      <c r="C673" s="4"/>
      <c r="D673" s="86"/>
      <c r="E673" s="58"/>
      <c r="F673" s="100" t="s">
        <v>18</v>
      </c>
      <c r="G673" s="98" t="s">
        <v>18</v>
      </c>
      <c r="H673" s="76"/>
    </row>
    <row r="674">
      <c r="A674" s="98" t="s">
        <v>18</v>
      </c>
      <c r="B674" s="99"/>
      <c r="C674" s="4"/>
      <c r="D674" s="86"/>
      <c r="E674" s="58"/>
      <c r="F674" s="100" t="s">
        <v>18</v>
      </c>
      <c r="G674" s="98" t="s">
        <v>18</v>
      </c>
      <c r="H674" s="76"/>
    </row>
    <row r="675">
      <c r="A675" s="98" t="s">
        <v>18</v>
      </c>
      <c r="B675" s="99"/>
      <c r="C675" s="4"/>
      <c r="D675" s="86"/>
      <c r="E675" s="58"/>
      <c r="F675" s="100" t="s">
        <v>18</v>
      </c>
      <c r="G675" s="98" t="s">
        <v>18</v>
      </c>
      <c r="H675" s="76"/>
    </row>
    <row r="676">
      <c r="A676" s="98" t="s">
        <v>18</v>
      </c>
      <c r="B676" s="99"/>
      <c r="C676" s="4"/>
      <c r="D676" s="86"/>
      <c r="E676" s="58"/>
      <c r="F676" s="100" t="s">
        <v>18</v>
      </c>
      <c r="G676" s="98" t="s">
        <v>18</v>
      </c>
      <c r="H676" s="76"/>
    </row>
    <row r="677">
      <c r="A677" s="98" t="s">
        <v>18</v>
      </c>
      <c r="B677" s="99"/>
      <c r="C677" s="4"/>
      <c r="D677" s="86"/>
      <c r="E677" s="58"/>
      <c r="F677" s="100" t="s">
        <v>18</v>
      </c>
      <c r="G677" s="98" t="s">
        <v>18</v>
      </c>
      <c r="H677" s="76"/>
    </row>
    <row r="678">
      <c r="A678" s="98" t="s">
        <v>18</v>
      </c>
      <c r="B678" s="99"/>
      <c r="C678" s="4"/>
      <c r="D678" s="86"/>
      <c r="E678" s="58"/>
      <c r="F678" s="100" t="s">
        <v>18</v>
      </c>
      <c r="G678" s="98" t="s">
        <v>18</v>
      </c>
      <c r="H678" s="76"/>
    </row>
    <row r="679">
      <c r="A679" s="98" t="s">
        <v>18</v>
      </c>
      <c r="B679" s="99"/>
      <c r="C679" s="4"/>
      <c r="D679" s="86"/>
      <c r="E679" s="58"/>
      <c r="F679" s="100" t="s">
        <v>18</v>
      </c>
      <c r="G679" s="98" t="s">
        <v>18</v>
      </c>
      <c r="H679" s="76"/>
    </row>
    <row r="680">
      <c r="A680" s="98" t="s">
        <v>18</v>
      </c>
      <c r="B680" s="99"/>
      <c r="C680" s="4"/>
      <c r="D680" s="86"/>
      <c r="E680" s="58"/>
      <c r="F680" s="100" t="s">
        <v>18</v>
      </c>
      <c r="G680" s="98" t="s">
        <v>18</v>
      </c>
      <c r="H680" s="76"/>
    </row>
    <row r="681">
      <c r="A681" s="98" t="s">
        <v>18</v>
      </c>
      <c r="B681" s="99"/>
      <c r="C681" s="4"/>
      <c r="D681" s="86"/>
      <c r="E681" s="58"/>
      <c r="F681" s="100" t="s">
        <v>18</v>
      </c>
      <c r="G681" s="98" t="s">
        <v>18</v>
      </c>
      <c r="H681" s="76"/>
    </row>
    <row r="682">
      <c r="A682" s="98" t="s">
        <v>18</v>
      </c>
      <c r="B682" s="99"/>
      <c r="C682" s="4"/>
      <c r="D682" s="86"/>
      <c r="E682" s="58"/>
      <c r="F682" s="100" t="s">
        <v>18</v>
      </c>
      <c r="G682" s="98" t="s">
        <v>18</v>
      </c>
      <c r="H682" s="76"/>
    </row>
    <row r="683">
      <c r="A683" s="98" t="s">
        <v>18</v>
      </c>
      <c r="B683" s="99"/>
      <c r="C683" s="4"/>
      <c r="D683" s="86"/>
      <c r="E683" s="58"/>
      <c r="F683" s="100" t="s">
        <v>18</v>
      </c>
      <c r="G683" s="98" t="s">
        <v>18</v>
      </c>
      <c r="H683" s="76"/>
    </row>
    <row r="684">
      <c r="A684" s="98" t="s">
        <v>18</v>
      </c>
      <c r="B684" s="99"/>
      <c r="C684" s="4"/>
      <c r="D684" s="86"/>
      <c r="E684" s="58"/>
      <c r="F684" s="100" t="s">
        <v>18</v>
      </c>
      <c r="G684" s="98" t="s">
        <v>18</v>
      </c>
      <c r="H684" s="76"/>
    </row>
    <row r="685">
      <c r="A685" s="98" t="s">
        <v>18</v>
      </c>
      <c r="B685" s="99"/>
      <c r="C685" s="4"/>
      <c r="D685" s="86"/>
      <c r="E685" s="58"/>
      <c r="F685" s="100" t="s">
        <v>18</v>
      </c>
      <c r="G685" s="98" t="s">
        <v>18</v>
      </c>
      <c r="H685" s="76"/>
    </row>
    <row r="686">
      <c r="A686" s="98" t="s">
        <v>18</v>
      </c>
      <c r="B686" s="99"/>
      <c r="C686" s="4"/>
      <c r="D686" s="86"/>
      <c r="E686" s="58"/>
      <c r="F686" s="100" t="s">
        <v>18</v>
      </c>
      <c r="G686" s="98" t="s">
        <v>18</v>
      </c>
      <c r="H686" s="76"/>
    </row>
    <row r="687">
      <c r="A687" s="98" t="s">
        <v>18</v>
      </c>
      <c r="B687" s="99"/>
      <c r="C687" s="4"/>
      <c r="D687" s="86"/>
      <c r="E687" s="58"/>
      <c r="F687" s="100" t="s">
        <v>18</v>
      </c>
      <c r="G687" s="98" t="s">
        <v>18</v>
      </c>
      <c r="H687" s="76"/>
    </row>
    <row r="688">
      <c r="A688" s="98" t="s">
        <v>18</v>
      </c>
      <c r="B688" s="99"/>
      <c r="C688" s="4"/>
      <c r="D688" s="86"/>
      <c r="E688" s="58"/>
      <c r="F688" s="100" t="s">
        <v>18</v>
      </c>
      <c r="G688" s="98" t="s">
        <v>18</v>
      </c>
      <c r="H688" s="76"/>
    </row>
    <row r="689">
      <c r="A689" s="98" t="s">
        <v>18</v>
      </c>
      <c r="B689" s="99"/>
      <c r="C689" s="4"/>
      <c r="D689" s="86"/>
      <c r="E689" s="58"/>
      <c r="F689" s="100" t="s">
        <v>18</v>
      </c>
      <c r="G689" s="98" t="s">
        <v>18</v>
      </c>
      <c r="H689" s="76"/>
    </row>
    <row r="690">
      <c r="A690" s="98" t="s">
        <v>18</v>
      </c>
      <c r="B690" s="99"/>
      <c r="C690" s="4"/>
      <c r="D690" s="86"/>
      <c r="E690" s="58"/>
      <c r="F690" s="100" t="s">
        <v>18</v>
      </c>
      <c r="G690" s="98" t="s">
        <v>18</v>
      </c>
      <c r="H690" s="76"/>
    </row>
    <row r="691">
      <c r="A691" s="98" t="s">
        <v>18</v>
      </c>
      <c r="B691" s="99"/>
      <c r="C691" s="4"/>
      <c r="D691" s="86"/>
      <c r="E691" s="58"/>
      <c r="F691" s="100" t="s">
        <v>18</v>
      </c>
      <c r="G691" s="98" t="s">
        <v>18</v>
      </c>
      <c r="H691" s="76"/>
    </row>
    <row r="692">
      <c r="A692" s="98" t="s">
        <v>18</v>
      </c>
      <c r="B692" s="99"/>
      <c r="C692" s="4"/>
      <c r="D692" s="86"/>
      <c r="E692" s="58"/>
      <c r="F692" s="100" t="s">
        <v>18</v>
      </c>
      <c r="G692" s="98" t="s">
        <v>18</v>
      </c>
      <c r="H692" s="76"/>
    </row>
    <row r="693">
      <c r="A693" s="98" t="s">
        <v>18</v>
      </c>
      <c r="B693" s="99"/>
      <c r="C693" s="4"/>
      <c r="D693" s="86"/>
      <c r="E693" s="58"/>
      <c r="F693" s="100" t="s">
        <v>18</v>
      </c>
      <c r="G693" s="98" t="s">
        <v>18</v>
      </c>
      <c r="H693" s="76"/>
    </row>
    <row r="694">
      <c r="A694" s="98" t="s">
        <v>18</v>
      </c>
      <c r="B694" s="99"/>
      <c r="C694" s="4"/>
      <c r="D694" s="86"/>
      <c r="E694" s="58"/>
      <c r="F694" s="100" t="s">
        <v>18</v>
      </c>
      <c r="G694" s="98" t="s">
        <v>18</v>
      </c>
      <c r="H694" s="76"/>
    </row>
    <row r="695">
      <c r="A695" s="98" t="s">
        <v>18</v>
      </c>
      <c r="B695" s="99"/>
      <c r="C695" s="4"/>
      <c r="D695" s="86"/>
      <c r="E695" s="58"/>
      <c r="F695" s="100" t="s">
        <v>18</v>
      </c>
      <c r="G695" s="98" t="s">
        <v>18</v>
      </c>
      <c r="H695" s="76"/>
    </row>
    <row r="696">
      <c r="A696" s="98" t="s">
        <v>18</v>
      </c>
      <c r="B696" s="99"/>
      <c r="C696" s="4"/>
      <c r="D696" s="86"/>
      <c r="E696" s="58"/>
      <c r="F696" s="100" t="s">
        <v>18</v>
      </c>
      <c r="G696" s="98" t="s">
        <v>18</v>
      </c>
      <c r="H696" s="76"/>
    </row>
    <row r="697">
      <c r="A697" s="98" t="s">
        <v>18</v>
      </c>
      <c r="B697" s="99"/>
      <c r="C697" s="4"/>
      <c r="D697" s="86"/>
      <c r="E697" s="58"/>
      <c r="F697" s="100" t="s">
        <v>18</v>
      </c>
      <c r="G697" s="98" t="s">
        <v>18</v>
      </c>
      <c r="H697" s="76"/>
    </row>
    <row r="698">
      <c r="A698" s="98" t="s">
        <v>18</v>
      </c>
      <c r="B698" s="99"/>
      <c r="C698" s="4"/>
      <c r="D698" s="86"/>
      <c r="E698" s="58"/>
      <c r="F698" s="100" t="s">
        <v>18</v>
      </c>
      <c r="G698" s="98" t="s">
        <v>18</v>
      </c>
      <c r="H698" s="76"/>
    </row>
    <row r="699">
      <c r="A699" s="98" t="s">
        <v>18</v>
      </c>
      <c r="B699" s="99"/>
      <c r="C699" s="4"/>
      <c r="D699" s="86"/>
      <c r="E699" s="58"/>
      <c r="F699" s="100" t="s">
        <v>18</v>
      </c>
      <c r="G699" s="98" t="s">
        <v>18</v>
      </c>
      <c r="H699" s="76"/>
    </row>
    <row r="700">
      <c r="A700" s="98" t="s">
        <v>18</v>
      </c>
      <c r="B700" s="99"/>
      <c r="C700" s="4"/>
      <c r="D700" s="86"/>
      <c r="E700" s="58"/>
      <c r="F700" s="100" t="s">
        <v>18</v>
      </c>
      <c r="G700" s="98" t="s">
        <v>18</v>
      </c>
      <c r="H700" s="76"/>
    </row>
    <row r="701">
      <c r="A701" s="98" t="s">
        <v>18</v>
      </c>
      <c r="B701" s="99"/>
      <c r="C701" s="4"/>
      <c r="D701" s="86"/>
      <c r="E701" s="58"/>
      <c r="F701" s="100" t="s">
        <v>18</v>
      </c>
      <c r="G701" s="98" t="s">
        <v>18</v>
      </c>
      <c r="H701" s="76"/>
    </row>
    <row r="702">
      <c r="A702" s="98" t="s">
        <v>18</v>
      </c>
      <c r="B702" s="99"/>
      <c r="C702" s="4"/>
      <c r="D702" s="86"/>
      <c r="E702" s="58"/>
      <c r="F702" s="100" t="s">
        <v>18</v>
      </c>
      <c r="G702" s="98" t="s">
        <v>18</v>
      </c>
      <c r="H702" s="76"/>
    </row>
    <row r="703">
      <c r="A703" s="98" t="s">
        <v>18</v>
      </c>
      <c r="B703" s="99"/>
      <c r="C703" s="4"/>
      <c r="D703" s="86"/>
      <c r="E703" s="58"/>
      <c r="F703" s="100" t="s">
        <v>18</v>
      </c>
      <c r="G703" s="98" t="s">
        <v>18</v>
      </c>
      <c r="H703" s="76"/>
    </row>
    <row r="704">
      <c r="A704" s="98" t="s">
        <v>18</v>
      </c>
      <c r="B704" s="99"/>
      <c r="C704" s="4"/>
      <c r="D704" s="86"/>
      <c r="E704" s="58"/>
      <c r="F704" s="100" t="s">
        <v>18</v>
      </c>
      <c r="G704" s="98" t="s">
        <v>18</v>
      </c>
      <c r="H704" s="76"/>
    </row>
    <row r="705">
      <c r="A705" s="98" t="s">
        <v>18</v>
      </c>
      <c r="B705" s="99"/>
      <c r="C705" s="4"/>
      <c r="D705" s="86"/>
      <c r="E705" s="58"/>
      <c r="F705" s="100" t="s">
        <v>18</v>
      </c>
      <c r="G705" s="98" t="s">
        <v>18</v>
      </c>
      <c r="H705" s="76"/>
    </row>
    <row r="706">
      <c r="A706" s="98" t="s">
        <v>18</v>
      </c>
      <c r="B706" s="99"/>
      <c r="C706" s="4"/>
      <c r="D706" s="86"/>
      <c r="E706" s="58"/>
      <c r="F706" s="100" t="s">
        <v>18</v>
      </c>
      <c r="G706" s="98" t="s">
        <v>18</v>
      </c>
      <c r="H706" s="76"/>
    </row>
    <row r="707">
      <c r="A707" s="98" t="s">
        <v>18</v>
      </c>
      <c r="B707" s="99"/>
      <c r="C707" s="4"/>
      <c r="D707" s="86"/>
      <c r="E707" s="58"/>
      <c r="F707" s="100" t="s">
        <v>18</v>
      </c>
      <c r="G707" s="98" t="s">
        <v>18</v>
      </c>
      <c r="H707" s="76"/>
    </row>
    <row r="708">
      <c r="A708" s="98" t="s">
        <v>18</v>
      </c>
      <c r="B708" s="99"/>
      <c r="C708" s="4"/>
      <c r="D708" s="86"/>
      <c r="E708" s="58"/>
      <c r="F708" s="100" t="s">
        <v>18</v>
      </c>
      <c r="G708" s="98" t="s">
        <v>18</v>
      </c>
      <c r="H708" s="76"/>
    </row>
    <row r="709">
      <c r="A709" s="98" t="s">
        <v>18</v>
      </c>
      <c r="B709" s="99"/>
      <c r="C709" s="4"/>
      <c r="D709" s="86"/>
      <c r="E709" s="58"/>
      <c r="F709" s="100" t="s">
        <v>18</v>
      </c>
      <c r="G709" s="98" t="s">
        <v>18</v>
      </c>
      <c r="H709" s="76"/>
    </row>
    <row r="710">
      <c r="A710" s="98" t="s">
        <v>18</v>
      </c>
      <c r="B710" s="99"/>
      <c r="C710" s="4"/>
      <c r="D710" s="86"/>
      <c r="E710" s="58"/>
      <c r="F710" s="100" t="s">
        <v>18</v>
      </c>
      <c r="G710" s="98" t="s">
        <v>18</v>
      </c>
      <c r="H710" s="76"/>
    </row>
    <row r="711">
      <c r="A711" s="98" t="s">
        <v>18</v>
      </c>
      <c r="B711" s="99"/>
      <c r="C711" s="4"/>
      <c r="D711" s="86"/>
      <c r="E711" s="58"/>
      <c r="F711" s="100" t="s">
        <v>18</v>
      </c>
      <c r="G711" s="98" t="s">
        <v>18</v>
      </c>
      <c r="H711" s="76"/>
    </row>
    <row r="712">
      <c r="A712" s="98" t="s">
        <v>18</v>
      </c>
      <c r="B712" s="99"/>
      <c r="C712" s="4"/>
      <c r="D712" s="86"/>
      <c r="E712" s="58"/>
      <c r="F712" s="100" t="s">
        <v>18</v>
      </c>
      <c r="G712" s="98" t="s">
        <v>18</v>
      </c>
      <c r="H712" s="76"/>
    </row>
    <row r="713">
      <c r="A713" s="98" t="s">
        <v>18</v>
      </c>
      <c r="B713" s="99"/>
      <c r="C713" s="4"/>
      <c r="D713" s="86"/>
      <c r="E713" s="58"/>
      <c r="F713" s="100" t="s">
        <v>18</v>
      </c>
      <c r="G713" s="98" t="s">
        <v>18</v>
      </c>
      <c r="H713" s="76"/>
    </row>
    <row r="714">
      <c r="A714" s="98" t="s">
        <v>18</v>
      </c>
      <c r="B714" s="99"/>
      <c r="C714" s="4"/>
      <c r="D714" s="86"/>
      <c r="E714" s="58"/>
      <c r="F714" s="100" t="s">
        <v>18</v>
      </c>
      <c r="G714" s="98" t="s">
        <v>18</v>
      </c>
      <c r="H714" s="76"/>
    </row>
    <row r="715">
      <c r="A715" s="98" t="s">
        <v>18</v>
      </c>
      <c r="B715" s="99"/>
      <c r="C715" s="4"/>
      <c r="D715" s="86"/>
      <c r="E715" s="58"/>
      <c r="F715" s="100" t="s">
        <v>18</v>
      </c>
      <c r="G715" s="98" t="s">
        <v>18</v>
      </c>
      <c r="H715" s="76"/>
    </row>
    <row r="716">
      <c r="A716" s="98" t="s">
        <v>18</v>
      </c>
      <c r="B716" s="99"/>
      <c r="C716" s="4"/>
      <c r="D716" s="86"/>
      <c r="E716" s="58"/>
      <c r="F716" s="100" t="s">
        <v>18</v>
      </c>
      <c r="G716" s="98" t="s">
        <v>18</v>
      </c>
      <c r="H716" s="76"/>
    </row>
    <row r="717">
      <c r="A717" s="98" t="s">
        <v>18</v>
      </c>
      <c r="B717" s="99"/>
      <c r="C717" s="4"/>
      <c r="D717" s="86"/>
      <c r="E717" s="58"/>
      <c r="F717" s="100" t="s">
        <v>18</v>
      </c>
      <c r="G717" s="98" t="s">
        <v>18</v>
      </c>
      <c r="H717" s="76"/>
    </row>
    <row r="718">
      <c r="A718" s="98" t="s">
        <v>18</v>
      </c>
      <c r="B718" s="99"/>
      <c r="C718" s="4"/>
      <c r="D718" s="86"/>
      <c r="E718" s="58"/>
      <c r="F718" s="100" t="s">
        <v>18</v>
      </c>
      <c r="G718" s="98" t="s">
        <v>18</v>
      </c>
      <c r="H718" s="76"/>
    </row>
    <row r="719">
      <c r="A719" s="98" t="s">
        <v>18</v>
      </c>
      <c r="B719" s="99"/>
      <c r="C719" s="4"/>
      <c r="D719" s="86"/>
      <c r="E719" s="58"/>
      <c r="F719" s="100" t="s">
        <v>18</v>
      </c>
      <c r="G719" s="98" t="s">
        <v>18</v>
      </c>
      <c r="H719" s="76"/>
    </row>
    <row r="720">
      <c r="A720" s="98" t="s">
        <v>18</v>
      </c>
      <c r="B720" s="99"/>
      <c r="C720" s="4"/>
      <c r="D720" s="86"/>
      <c r="E720" s="58"/>
      <c r="F720" s="100" t="s">
        <v>18</v>
      </c>
      <c r="G720" s="98" t="s">
        <v>18</v>
      </c>
      <c r="H720" s="76"/>
    </row>
    <row r="721">
      <c r="A721" s="98" t="s">
        <v>18</v>
      </c>
      <c r="B721" s="99"/>
      <c r="C721" s="4"/>
      <c r="D721" s="86"/>
      <c r="E721" s="58"/>
      <c r="F721" s="100" t="s">
        <v>18</v>
      </c>
      <c r="G721" s="98" t="s">
        <v>18</v>
      </c>
      <c r="H721" s="76"/>
    </row>
    <row r="722">
      <c r="A722" s="98" t="s">
        <v>18</v>
      </c>
      <c r="B722" s="99"/>
      <c r="C722" s="4"/>
      <c r="D722" s="86"/>
      <c r="E722" s="58"/>
      <c r="F722" s="100" t="s">
        <v>18</v>
      </c>
      <c r="G722" s="98" t="s">
        <v>18</v>
      </c>
      <c r="H722" s="76"/>
    </row>
    <row r="723">
      <c r="A723" s="98" t="s">
        <v>18</v>
      </c>
      <c r="B723" s="99"/>
      <c r="C723" s="4"/>
      <c r="D723" s="86"/>
      <c r="E723" s="58"/>
      <c r="F723" s="100" t="s">
        <v>18</v>
      </c>
      <c r="G723" s="98" t="s">
        <v>18</v>
      </c>
      <c r="H723" s="76"/>
    </row>
    <row r="724">
      <c r="A724" s="98" t="s">
        <v>18</v>
      </c>
      <c r="B724" s="99"/>
      <c r="C724" s="4"/>
      <c r="D724" s="86"/>
      <c r="E724" s="58"/>
      <c r="F724" s="100" t="s">
        <v>18</v>
      </c>
      <c r="G724" s="98" t="s">
        <v>18</v>
      </c>
      <c r="H724" s="76"/>
    </row>
    <row r="725">
      <c r="A725" s="98" t="s">
        <v>18</v>
      </c>
      <c r="B725" s="99"/>
      <c r="C725" s="4"/>
      <c r="D725" s="86"/>
      <c r="E725" s="58"/>
      <c r="F725" s="100" t="s">
        <v>18</v>
      </c>
      <c r="G725" s="98" t="s">
        <v>18</v>
      </c>
      <c r="H725" s="76"/>
    </row>
    <row r="726">
      <c r="A726" s="98" t="s">
        <v>18</v>
      </c>
      <c r="B726" s="99"/>
      <c r="C726" s="4"/>
      <c r="D726" s="86"/>
      <c r="E726" s="58"/>
      <c r="F726" s="100" t="s">
        <v>18</v>
      </c>
      <c r="G726" s="98" t="s">
        <v>18</v>
      </c>
      <c r="H726" s="76"/>
    </row>
    <row r="727">
      <c r="A727" s="98" t="s">
        <v>18</v>
      </c>
      <c r="B727" s="99"/>
      <c r="C727" s="4"/>
      <c r="D727" s="86"/>
      <c r="E727" s="58"/>
      <c r="F727" s="100" t="s">
        <v>18</v>
      </c>
      <c r="G727" s="98" t="s">
        <v>18</v>
      </c>
      <c r="H727" s="76"/>
    </row>
    <row r="728">
      <c r="A728" s="98" t="s">
        <v>18</v>
      </c>
      <c r="B728" s="99"/>
      <c r="C728" s="4"/>
      <c r="D728" s="86"/>
      <c r="E728" s="58"/>
      <c r="F728" s="100" t="s">
        <v>18</v>
      </c>
      <c r="G728" s="98" t="s">
        <v>18</v>
      </c>
      <c r="H728" s="76"/>
    </row>
    <row r="729">
      <c r="A729" s="98" t="s">
        <v>18</v>
      </c>
      <c r="B729" s="99"/>
      <c r="C729" s="4"/>
      <c r="D729" s="86"/>
      <c r="E729" s="58"/>
      <c r="F729" s="100" t="s">
        <v>18</v>
      </c>
      <c r="G729" s="98" t="s">
        <v>18</v>
      </c>
      <c r="H729" s="76"/>
    </row>
    <row r="730">
      <c r="A730" s="98" t="s">
        <v>18</v>
      </c>
      <c r="B730" s="99"/>
      <c r="C730" s="4"/>
      <c r="D730" s="86"/>
      <c r="E730" s="58"/>
      <c r="F730" s="100" t="s">
        <v>18</v>
      </c>
      <c r="G730" s="98" t="s">
        <v>18</v>
      </c>
      <c r="H730" s="76"/>
    </row>
    <row r="731">
      <c r="A731" s="98" t="s">
        <v>18</v>
      </c>
      <c r="B731" s="99"/>
      <c r="C731" s="4"/>
      <c r="D731" s="86"/>
      <c r="E731" s="58"/>
      <c r="F731" s="100" t="s">
        <v>18</v>
      </c>
      <c r="G731" s="98" t="s">
        <v>18</v>
      </c>
      <c r="H731" s="76"/>
    </row>
    <row r="732">
      <c r="A732" s="98" t="s">
        <v>18</v>
      </c>
      <c r="B732" s="99"/>
      <c r="C732" s="4"/>
      <c r="D732" s="86"/>
      <c r="E732" s="58"/>
      <c r="F732" s="100" t="s">
        <v>18</v>
      </c>
      <c r="G732" s="98" t="s">
        <v>18</v>
      </c>
      <c r="H732" s="76"/>
    </row>
    <row r="733">
      <c r="A733" s="98" t="s">
        <v>18</v>
      </c>
      <c r="B733" s="99"/>
      <c r="C733" s="4"/>
      <c r="D733" s="86"/>
      <c r="E733" s="58"/>
      <c r="F733" s="100" t="s">
        <v>18</v>
      </c>
      <c r="G733" s="98" t="s">
        <v>18</v>
      </c>
      <c r="H733" s="76"/>
    </row>
    <row r="734">
      <c r="A734" s="98" t="s">
        <v>18</v>
      </c>
      <c r="B734" s="99"/>
      <c r="C734" s="4"/>
      <c r="D734" s="86"/>
      <c r="E734" s="58"/>
      <c r="F734" s="100" t="s">
        <v>18</v>
      </c>
      <c r="G734" s="98" t="s">
        <v>18</v>
      </c>
      <c r="H734" s="76"/>
    </row>
    <row r="735">
      <c r="A735" s="98" t="s">
        <v>18</v>
      </c>
      <c r="B735" s="99"/>
      <c r="C735" s="4"/>
      <c r="D735" s="86"/>
      <c r="E735" s="58"/>
      <c r="F735" s="100" t="s">
        <v>18</v>
      </c>
      <c r="G735" s="98" t="s">
        <v>18</v>
      </c>
      <c r="H735" s="76"/>
    </row>
    <row r="736">
      <c r="A736" s="98" t="s">
        <v>18</v>
      </c>
      <c r="B736" s="99"/>
      <c r="C736" s="4"/>
      <c r="D736" s="86"/>
      <c r="E736" s="58"/>
      <c r="F736" s="100" t="s">
        <v>18</v>
      </c>
      <c r="G736" s="98" t="s">
        <v>18</v>
      </c>
      <c r="H736" s="76"/>
    </row>
    <row r="737">
      <c r="A737" s="98" t="s">
        <v>18</v>
      </c>
      <c r="B737" s="99"/>
      <c r="C737" s="4"/>
      <c r="D737" s="86"/>
      <c r="E737" s="58"/>
      <c r="F737" s="100" t="s">
        <v>18</v>
      </c>
      <c r="G737" s="98" t="s">
        <v>18</v>
      </c>
      <c r="H737" s="76"/>
    </row>
    <row r="738">
      <c r="A738" s="98" t="s">
        <v>18</v>
      </c>
      <c r="B738" s="99"/>
      <c r="C738" s="4"/>
      <c r="D738" s="86"/>
      <c r="E738" s="58"/>
      <c r="F738" s="100" t="s">
        <v>18</v>
      </c>
      <c r="G738" s="98" t="s">
        <v>18</v>
      </c>
      <c r="H738" s="76"/>
    </row>
    <row r="739">
      <c r="A739" s="98" t="s">
        <v>18</v>
      </c>
      <c r="B739" s="99"/>
      <c r="C739" s="4"/>
      <c r="D739" s="86"/>
      <c r="E739" s="58"/>
      <c r="F739" s="100" t="s">
        <v>18</v>
      </c>
      <c r="G739" s="98" t="s">
        <v>18</v>
      </c>
      <c r="H739" s="76"/>
    </row>
    <row r="740">
      <c r="A740" s="98" t="s">
        <v>18</v>
      </c>
      <c r="B740" s="99"/>
      <c r="C740" s="4"/>
      <c r="D740" s="86"/>
      <c r="E740" s="58"/>
      <c r="F740" s="100" t="s">
        <v>18</v>
      </c>
      <c r="G740" s="98" t="s">
        <v>18</v>
      </c>
      <c r="H740" s="76"/>
    </row>
    <row r="741">
      <c r="A741" s="98" t="s">
        <v>18</v>
      </c>
      <c r="B741" s="99"/>
      <c r="C741" s="4"/>
      <c r="D741" s="86"/>
      <c r="E741" s="58"/>
      <c r="F741" s="100" t="s">
        <v>18</v>
      </c>
      <c r="G741" s="98" t="s">
        <v>18</v>
      </c>
      <c r="H741" s="76"/>
    </row>
    <row r="742">
      <c r="A742" s="98" t="s">
        <v>18</v>
      </c>
      <c r="B742" s="99"/>
      <c r="C742" s="4"/>
      <c r="D742" s="86"/>
      <c r="E742" s="58"/>
      <c r="F742" s="100" t="s">
        <v>18</v>
      </c>
      <c r="G742" s="98" t="s">
        <v>18</v>
      </c>
      <c r="H742" s="76"/>
    </row>
    <row r="743">
      <c r="A743" s="98" t="s">
        <v>18</v>
      </c>
      <c r="B743" s="99"/>
      <c r="C743" s="4"/>
      <c r="D743" s="2"/>
      <c r="E743" s="58"/>
      <c r="F743" s="100" t="s">
        <v>18</v>
      </c>
      <c r="G743" s="98" t="s">
        <v>18</v>
      </c>
      <c r="H743" s="76"/>
    </row>
    <row r="744">
      <c r="A744" s="98" t="s">
        <v>18</v>
      </c>
      <c r="B744" s="99"/>
      <c r="C744" s="4"/>
      <c r="D744" s="2"/>
      <c r="E744" s="58"/>
      <c r="F744" s="100" t="s">
        <v>18</v>
      </c>
      <c r="G744" s="98" t="s">
        <v>18</v>
      </c>
      <c r="H744" s="76"/>
    </row>
    <row r="745">
      <c r="A745" s="98" t="s">
        <v>18</v>
      </c>
      <c r="B745" s="99"/>
      <c r="C745" s="4"/>
      <c r="D745" s="2"/>
      <c r="E745" s="58"/>
      <c r="F745" s="100" t="s">
        <v>18</v>
      </c>
      <c r="G745" s="98" t="s">
        <v>18</v>
      </c>
      <c r="H745" s="76"/>
    </row>
    <row r="746">
      <c r="A746" s="98" t="s">
        <v>18</v>
      </c>
      <c r="B746" s="99"/>
      <c r="C746" s="4"/>
      <c r="D746" s="2"/>
      <c r="E746" s="58"/>
      <c r="F746" s="100" t="s">
        <v>18</v>
      </c>
      <c r="G746" s="98" t="s">
        <v>18</v>
      </c>
      <c r="H746" s="76"/>
    </row>
    <row r="747">
      <c r="A747" s="98" t="s">
        <v>18</v>
      </c>
      <c r="B747" s="99"/>
      <c r="C747" s="4"/>
      <c r="D747" s="2"/>
      <c r="E747" s="58"/>
      <c r="F747" s="100" t="s">
        <v>18</v>
      </c>
      <c r="G747" s="98" t="s">
        <v>18</v>
      </c>
      <c r="H747" s="76"/>
    </row>
    <row r="748">
      <c r="A748" s="98" t="s">
        <v>18</v>
      </c>
      <c r="B748" s="99"/>
      <c r="C748" s="4"/>
      <c r="D748" s="2"/>
      <c r="E748" s="58"/>
      <c r="F748" s="100" t="s">
        <v>18</v>
      </c>
      <c r="G748" s="98" t="s">
        <v>18</v>
      </c>
      <c r="H748" s="76"/>
    </row>
    <row r="749">
      <c r="A749" s="98" t="s">
        <v>18</v>
      </c>
      <c r="B749" s="99"/>
      <c r="C749" s="4"/>
      <c r="D749" s="2"/>
      <c r="E749" s="58"/>
      <c r="F749" s="100" t="s">
        <v>18</v>
      </c>
      <c r="G749" s="98" t="s">
        <v>18</v>
      </c>
      <c r="H749" s="76"/>
    </row>
    <row r="750">
      <c r="A750" s="98" t="s">
        <v>18</v>
      </c>
      <c r="B750" s="99"/>
      <c r="C750" s="4"/>
      <c r="D750" s="2"/>
      <c r="E750" s="58"/>
      <c r="F750" s="100" t="s">
        <v>18</v>
      </c>
      <c r="G750" s="98" t="s">
        <v>18</v>
      </c>
      <c r="H750" s="76"/>
    </row>
    <row r="751">
      <c r="A751" s="98" t="s">
        <v>18</v>
      </c>
      <c r="B751" s="99"/>
      <c r="C751" s="4"/>
      <c r="D751" s="2"/>
      <c r="E751" s="58"/>
      <c r="F751" s="100" t="s">
        <v>18</v>
      </c>
      <c r="G751" s="98" t="s">
        <v>18</v>
      </c>
      <c r="H751" s="76"/>
    </row>
    <row r="752">
      <c r="A752" s="98" t="s">
        <v>18</v>
      </c>
      <c r="B752" s="99"/>
      <c r="C752" s="4"/>
      <c r="D752" s="2"/>
      <c r="E752" s="58"/>
      <c r="F752" s="100" t="s">
        <v>18</v>
      </c>
      <c r="G752" s="98" t="s">
        <v>18</v>
      </c>
      <c r="H752" s="76"/>
    </row>
    <row r="753">
      <c r="A753" s="98" t="s">
        <v>18</v>
      </c>
      <c r="B753" s="99"/>
      <c r="C753" s="4"/>
      <c r="D753" s="2"/>
      <c r="E753" s="58"/>
      <c r="F753" s="100" t="s">
        <v>18</v>
      </c>
      <c r="G753" s="98" t="s">
        <v>18</v>
      </c>
      <c r="H753" s="76"/>
    </row>
    <row r="754">
      <c r="A754" s="98" t="s">
        <v>18</v>
      </c>
      <c r="B754" s="99"/>
      <c r="C754" s="4"/>
      <c r="D754" s="2"/>
      <c r="E754" s="58"/>
      <c r="F754" s="100" t="s">
        <v>18</v>
      </c>
      <c r="G754" s="98" t="s">
        <v>18</v>
      </c>
      <c r="H754" s="76"/>
    </row>
    <row r="755">
      <c r="A755" s="98" t="s">
        <v>18</v>
      </c>
      <c r="B755" s="99"/>
      <c r="C755" s="4"/>
      <c r="D755" s="2"/>
      <c r="E755" s="58"/>
      <c r="F755" s="100" t="s">
        <v>18</v>
      </c>
      <c r="G755" s="98" t="s">
        <v>18</v>
      </c>
      <c r="H755" s="76"/>
    </row>
    <row r="756">
      <c r="A756" s="98" t="s">
        <v>18</v>
      </c>
      <c r="B756" s="99"/>
      <c r="C756" s="4"/>
      <c r="D756" s="2"/>
      <c r="E756" s="58"/>
      <c r="F756" s="100" t="s">
        <v>18</v>
      </c>
      <c r="G756" s="98" t="s">
        <v>18</v>
      </c>
      <c r="H756" s="76"/>
    </row>
    <row r="757">
      <c r="A757" s="98" t="s">
        <v>18</v>
      </c>
      <c r="B757" s="101"/>
      <c r="C757" s="102"/>
      <c r="D757" s="2"/>
      <c r="E757" s="58"/>
      <c r="F757" s="100" t="s">
        <v>18</v>
      </c>
      <c r="G757" s="98" t="s">
        <v>18</v>
      </c>
      <c r="H757" s="76"/>
    </row>
    <row r="758">
      <c r="A758" s="98" t="s">
        <v>18</v>
      </c>
      <c r="B758" s="99"/>
      <c r="C758" s="4"/>
      <c r="D758" s="2"/>
      <c r="E758" s="58"/>
      <c r="F758" s="100" t="s">
        <v>18</v>
      </c>
      <c r="G758" s="98" t="s">
        <v>18</v>
      </c>
      <c r="H758" s="76"/>
    </row>
    <row r="759">
      <c r="A759" s="98" t="s">
        <v>18</v>
      </c>
      <c r="B759" s="99"/>
      <c r="C759" s="4"/>
      <c r="D759" s="2"/>
      <c r="E759" s="58"/>
      <c r="F759" s="100" t="s">
        <v>18</v>
      </c>
      <c r="G759" s="98" t="s">
        <v>18</v>
      </c>
      <c r="H759" s="76"/>
    </row>
    <row r="760">
      <c r="A760" s="98" t="s">
        <v>18</v>
      </c>
      <c r="B760" s="99"/>
      <c r="C760" s="4"/>
      <c r="D760" s="2"/>
      <c r="E760" s="58"/>
      <c r="F760" s="100" t="s">
        <v>18</v>
      </c>
      <c r="G760" s="98" t="s">
        <v>18</v>
      </c>
      <c r="H760" s="76"/>
    </row>
    <row r="761">
      <c r="A761" s="98" t="s">
        <v>18</v>
      </c>
      <c r="B761" s="99"/>
      <c r="C761" s="4"/>
      <c r="D761" s="2"/>
      <c r="E761" s="58"/>
      <c r="F761" s="100" t="s">
        <v>18</v>
      </c>
      <c r="G761" s="98" t="s">
        <v>18</v>
      </c>
      <c r="H761" s="76"/>
    </row>
    <row r="762">
      <c r="A762" s="98" t="s">
        <v>18</v>
      </c>
      <c r="B762" s="99"/>
      <c r="C762" s="4"/>
      <c r="D762" s="2"/>
      <c r="E762" s="58"/>
      <c r="F762" s="100" t="s">
        <v>18</v>
      </c>
      <c r="G762" s="98" t="s">
        <v>18</v>
      </c>
      <c r="H762" s="76"/>
    </row>
    <row r="763">
      <c r="A763" s="98" t="s">
        <v>18</v>
      </c>
      <c r="B763" s="99"/>
      <c r="C763" s="4"/>
      <c r="D763" s="2"/>
      <c r="E763" s="58"/>
      <c r="F763" s="100" t="s">
        <v>18</v>
      </c>
      <c r="G763" s="98" t="s">
        <v>18</v>
      </c>
      <c r="H763" s="76"/>
    </row>
    <row r="764">
      <c r="A764" s="98" t="s">
        <v>18</v>
      </c>
      <c r="B764" s="99"/>
      <c r="C764" s="4"/>
      <c r="D764" s="2"/>
      <c r="E764" s="58"/>
      <c r="F764" s="100" t="s">
        <v>18</v>
      </c>
      <c r="G764" s="98" t="s">
        <v>18</v>
      </c>
      <c r="H764" s="76"/>
    </row>
    <row r="765">
      <c r="A765" s="98" t="s">
        <v>18</v>
      </c>
      <c r="B765" s="99"/>
      <c r="C765" s="4"/>
      <c r="D765" s="2"/>
      <c r="E765" s="58"/>
      <c r="F765" s="100" t="s">
        <v>18</v>
      </c>
      <c r="G765" s="98" t="s">
        <v>18</v>
      </c>
      <c r="H765" s="76"/>
    </row>
    <row r="766">
      <c r="A766" s="98" t="s">
        <v>18</v>
      </c>
      <c r="B766" s="99"/>
      <c r="C766" s="4"/>
      <c r="D766" s="2"/>
      <c r="E766" s="58"/>
      <c r="F766" s="100" t="s">
        <v>18</v>
      </c>
      <c r="G766" s="98" t="s">
        <v>18</v>
      </c>
      <c r="H766" s="76"/>
    </row>
    <row r="767">
      <c r="A767" s="98" t="s">
        <v>18</v>
      </c>
      <c r="B767" s="99"/>
      <c r="C767" s="4"/>
      <c r="D767" s="2"/>
      <c r="E767" s="58"/>
      <c r="F767" s="100" t="s">
        <v>18</v>
      </c>
      <c r="G767" s="98" t="s">
        <v>18</v>
      </c>
      <c r="H767" s="76"/>
    </row>
    <row r="768">
      <c r="A768" s="98" t="s">
        <v>18</v>
      </c>
      <c r="B768" s="99"/>
      <c r="C768" s="4"/>
      <c r="D768" s="2"/>
      <c r="E768" s="58"/>
      <c r="F768" s="100" t="s">
        <v>18</v>
      </c>
      <c r="G768" s="98" t="s">
        <v>18</v>
      </c>
      <c r="H768" s="76"/>
    </row>
    <row r="769">
      <c r="A769" s="98" t="s">
        <v>18</v>
      </c>
      <c r="B769" s="99"/>
      <c r="C769" s="4"/>
      <c r="D769" s="2"/>
      <c r="E769" s="58"/>
      <c r="F769" s="100" t="s">
        <v>18</v>
      </c>
      <c r="G769" s="98" t="s">
        <v>18</v>
      </c>
      <c r="H769" s="76"/>
    </row>
    <row r="770">
      <c r="A770" s="98" t="s">
        <v>18</v>
      </c>
      <c r="B770" s="99"/>
      <c r="C770" s="4"/>
      <c r="D770" s="2"/>
      <c r="E770" s="58"/>
      <c r="F770" s="100" t="s">
        <v>18</v>
      </c>
      <c r="G770" s="98" t="s">
        <v>18</v>
      </c>
      <c r="H770" s="76"/>
    </row>
    <row r="771">
      <c r="A771" s="98" t="s">
        <v>18</v>
      </c>
      <c r="B771" s="99"/>
      <c r="C771" s="4"/>
      <c r="D771" s="2"/>
      <c r="E771" s="58"/>
      <c r="F771" s="100" t="s">
        <v>18</v>
      </c>
      <c r="G771" s="98" t="s">
        <v>18</v>
      </c>
      <c r="H771" s="76"/>
    </row>
    <row r="772">
      <c r="A772" s="98" t="s">
        <v>18</v>
      </c>
      <c r="B772" s="99"/>
      <c r="C772" s="4"/>
      <c r="D772" s="2"/>
      <c r="E772" s="58"/>
      <c r="F772" s="100" t="s">
        <v>18</v>
      </c>
      <c r="G772" s="98" t="s">
        <v>18</v>
      </c>
      <c r="H772" s="76"/>
    </row>
    <row r="773">
      <c r="A773" s="98" t="s">
        <v>18</v>
      </c>
      <c r="B773" s="99"/>
      <c r="C773" s="4"/>
      <c r="D773" s="2"/>
      <c r="E773" s="58"/>
      <c r="F773" s="100" t="s">
        <v>18</v>
      </c>
      <c r="G773" s="98" t="s">
        <v>18</v>
      </c>
      <c r="H773" s="76"/>
    </row>
    <row r="774">
      <c r="A774" s="98" t="s">
        <v>18</v>
      </c>
      <c r="B774" s="99"/>
      <c r="C774" s="4"/>
      <c r="D774" s="2"/>
      <c r="E774" s="58"/>
      <c r="F774" s="100" t="s">
        <v>18</v>
      </c>
      <c r="G774" s="98" t="s">
        <v>18</v>
      </c>
      <c r="H774" s="76"/>
    </row>
    <row r="775">
      <c r="A775" s="98" t="s">
        <v>18</v>
      </c>
      <c r="B775" s="99"/>
      <c r="C775" s="4"/>
      <c r="D775" s="2"/>
      <c r="E775" s="58"/>
      <c r="F775" s="100" t="s">
        <v>18</v>
      </c>
      <c r="G775" s="98" t="s">
        <v>18</v>
      </c>
      <c r="H775" s="76"/>
    </row>
    <row r="776">
      <c r="A776" s="98" t="s">
        <v>18</v>
      </c>
      <c r="B776" s="99"/>
      <c r="C776" s="4"/>
      <c r="D776" s="2"/>
      <c r="E776" s="58"/>
      <c r="F776" s="100" t="s">
        <v>18</v>
      </c>
      <c r="G776" s="98" t="s">
        <v>18</v>
      </c>
      <c r="H776" s="76"/>
    </row>
    <row r="777">
      <c r="A777" s="98" t="s">
        <v>18</v>
      </c>
      <c r="B777" s="99"/>
      <c r="C777" s="4"/>
      <c r="D777" s="2"/>
      <c r="E777" s="58"/>
      <c r="F777" s="100" t="s">
        <v>18</v>
      </c>
      <c r="G777" s="98" t="s">
        <v>18</v>
      </c>
      <c r="H777" s="76"/>
    </row>
    <row r="778">
      <c r="A778" s="98" t="s">
        <v>18</v>
      </c>
      <c r="B778" s="99"/>
      <c r="C778" s="4"/>
      <c r="D778" s="2"/>
      <c r="E778" s="58"/>
      <c r="F778" s="100" t="s">
        <v>18</v>
      </c>
      <c r="G778" s="98" t="s">
        <v>18</v>
      </c>
      <c r="H778" s="76"/>
    </row>
    <row r="779">
      <c r="A779" s="98" t="s">
        <v>18</v>
      </c>
      <c r="B779" s="99"/>
      <c r="C779" s="4"/>
      <c r="D779" s="2"/>
      <c r="E779" s="58"/>
      <c r="F779" s="100" t="s">
        <v>18</v>
      </c>
      <c r="G779" s="98" t="s">
        <v>18</v>
      </c>
      <c r="H779" s="76"/>
    </row>
    <row r="780">
      <c r="A780" s="98" t="s">
        <v>18</v>
      </c>
      <c r="B780" s="99"/>
      <c r="C780" s="4"/>
      <c r="D780" s="2"/>
      <c r="E780" s="58"/>
      <c r="F780" s="100" t="s">
        <v>18</v>
      </c>
      <c r="G780" s="98" t="s">
        <v>18</v>
      </c>
      <c r="H780" s="76"/>
    </row>
    <row r="781">
      <c r="A781" s="98" t="s">
        <v>18</v>
      </c>
      <c r="B781" s="99"/>
      <c r="C781" s="4"/>
      <c r="D781" s="2"/>
      <c r="E781" s="58"/>
      <c r="F781" s="100" t="s">
        <v>18</v>
      </c>
      <c r="G781" s="98" t="s">
        <v>18</v>
      </c>
      <c r="H781" s="76"/>
    </row>
    <row r="782">
      <c r="A782" s="98" t="s">
        <v>18</v>
      </c>
      <c r="B782" s="99"/>
      <c r="C782" s="4"/>
      <c r="D782" s="2"/>
      <c r="E782" s="58"/>
      <c r="F782" s="100" t="s">
        <v>18</v>
      </c>
      <c r="G782" s="98" t="s">
        <v>18</v>
      </c>
      <c r="H782" s="76"/>
    </row>
    <row r="783">
      <c r="A783" s="98" t="s">
        <v>18</v>
      </c>
      <c r="B783" s="99"/>
      <c r="C783" s="4"/>
      <c r="D783" s="2"/>
      <c r="E783" s="58"/>
      <c r="F783" s="100" t="s">
        <v>18</v>
      </c>
      <c r="G783" s="98" t="s">
        <v>18</v>
      </c>
      <c r="H783" s="76"/>
    </row>
    <row r="784">
      <c r="A784" s="98" t="s">
        <v>18</v>
      </c>
      <c r="B784" s="99"/>
      <c r="C784" s="4"/>
      <c r="D784" s="2"/>
      <c r="E784" s="58"/>
      <c r="F784" s="100" t="s">
        <v>18</v>
      </c>
      <c r="G784" s="98" t="s">
        <v>18</v>
      </c>
      <c r="H784" s="76"/>
    </row>
    <row r="785">
      <c r="A785" s="98" t="s">
        <v>18</v>
      </c>
      <c r="B785" s="99"/>
      <c r="C785" s="4"/>
      <c r="D785" s="2"/>
      <c r="E785" s="58"/>
      <c r="F785" s="100" t="s">
        <v>18</v>
      </c>
      <c r="G785" s="98" t="s">
        <v>18</v>
      </c>
      <c r="H785" s="76"/>
    </row>
    <row r="786">
      <c r="A786" s="98" t="s">
        <v>18</v>
      </c>
      <c r="B786" s="99"/>
      <c r="C786" s="4"/>
      <c r="D786" s="2"/>
      <c r="E786" s="58"/>
      <c r="F786" s="100" t="s">
        <v>18</v>
      </c>
      <c r="G786" s="98" t="s">
        <v>18</v>
      </c>
      <c r="H786" s="76"/>
    </row>
    <row r="787">
      <c r="A787" s="98" t="s">
        <v>18</v>
      </c>
      <c r="B787" s="99"/>
      <c r="C787" s="4"/>
      <c r="D787" s="2"/>
      <c r="E787" s="58"/>
      <c r="F787" s="100" t="s">
        <v>18</v>
      </c>
      <c r="G787" s="98" t="s">
        <v>18</v>
      </c>
      <c r="H787" s="76"/>
    </row>
    <row r="788">
      <c r="A788" s="98" t="s">
        <v>18</v>
      </c>
      <c r="B788" s="99"/>
      <c r="C788" s="4"/>
      <c r="D788" s="2"/>
      <c r="E788" s="58"/>
      <c r="F788" s="100" t="s">
        <v>18</v>
      </c>
      <c r="G788" s="98" t="s">
        <v>18</v>
      </c>
      <c r="H788" s="76"/>
    </row>
    <row r="789">
      <c r="A789" s="98" t="s">
        <v>18</v>
      </c>
      <c r="B789" s="99"/>
      <c r="C789" s="4"/>
      <c r="D789" s="2"/>
      <c r="E789" s="58"/>
      <c r="F789" s="100" t="s">
        <v>18</v>
      </c>
      <c r="G789" s="98" t="s">
        <v>18</v>
      </c>
      <c r="H789" s="76"/>
    </row>
    <row r="790">
      <c r="A790" s="98" t="s">
        <v>18</v>
      </c>
      <c r="B790" s="99"/>
      <c r="C790" s="4"/>
      <c r="D790" s="2"/>
      <c r="E790" s="58"/>
      <c r="F790" s="100" t="s">
        <v>18</v>
      </c>
      <c r="G790" s="98" t="s">
        <v>18</v>
      </c>
      <c r="H790" s="76"/>
    </row>
    <row r="791">
      <c r="A791" s="98" t="s">
        <v>18</v>
      </c>
      <c r="B791" s="99"/>
      <c r="C791" s="4"/>
      <c r="D791" s="2"/>
      <c r="E791" s="58"/>
      <c r="F791" s="100" t="s">
        <v>18</v>
      </c>
      <c r="G791" s="98" t="s">
        <v>18</v>
      </c>
      <c r="H791" s="76"/>
    </row>
    <row r="792">
      <c r="A792" s="98" t="s">
        <v>18</v>
      </c>
      <c r="B792" s="99"/>
      <c r="C792" s="4"/>
      <c r="D792" s="2"/>
      <c r="E792" s="58"/>
      <c r="F792" s="100" t="s">
        <v>18</v>
      </c>
      <c r="G792" s="98" t="s">
        <v>18</v>
      </c>
      <c r="H792" s="76"/>
    </row>
    <row r="793">
      <c r="A793" s="98" t="s">
        <v>18</v>
      </c>
      <c r="B793" s="99"/>
      <c r="C793" s="4"/>
      <c r="D793" s="2"/>
      <c r="E793" s="58"/>
      <c r="F793" s="100" t="s">
        <v>18</v>
      </c>
      <c r="G793" s="98" t="s">
        <v>18</v>
      </c>
      <c r="H793" s="76"/>
    </row>
    <row r="794">
      <c r="A794" s="98" t="s">
        <v>18</v>
      </c>
      <c r="B794" s="99"/>
      <c r="C794" s="4"/>
      <c r="D794" s="2"/>
      <c r="E794" s="58"/>
      <c r="F794" s="100" t="s">
        <v>18</v>
      </c>
      <c r="G794" s="98" t="s">
        <v>18</v>
      </c>
      <c r="H794" s="76"/>
    </row>
    <row r="795">
      <c r="A795" s="98" t="s">
        <v>18</v>
      </c>
      <c r="B795" s="99"/>
      <c r="C795" s="4"/>
      <c r="D795" s="2"/>
      <c r="E795" s="58"/>
      <c r="F795" s="100" t="s">
        <v>18</v>
      </c>
      <c r="G795" s="98" t="s">
        <v>18</v>
      </c>
      <c r="H795" s="76"/>
    </row>
    <row r="796">
      <c r="A796" s="98" t="s">
        <v>18</v>
      </c>
      <c r="B796" s="99"/>
      <c r="C796" s="4"/>
      <c r="D796" s="2"/>
      <c r="E796" s="58"/>
      <c r="F796" s="100" t="s">
        <v>18</v>
      </c>
      <c r="G796" s="98" t="s">
        <v>18</v>
      </c>
      <c r="H796" s="76"/>
    </row>
    <row r="797">
      <c r="A797" s="98" t="s">
        <v>18</v>
      </c>
      <c r="B797" s="99"/>
      <c r="C797" s="4"/>
      <c r="D797" s="2"/>
      <c r="E797" s="58"/>
      <c r="F797" s="100" t="s">
        <v>18</v>
      </c>
      <c r="G797" s="98" t="s">
        <v>18</v>
      </c>
      <c r="H797" s="76"/>
    </row>
    <row r="798">
      <c r="A798" s="98" t="s">
        <v>18</v>
      </c>
      <c r="B798" s="99"/>
      <c r="C798" s="4"/>
      <c r="D798" s="2"/>
      <c r="E798" s="58"/>
      <c r="F798" s="100" t="s">
        <v>18</v>
      </c>
      <c r="G798" s="98" t="s">
        <v>18</v>
      </c>
      <c r="H798" s="76"/>
    </row>
    <row r="799">
      <c r="A799" s="98" t="s">
        <v>18</v>
      </c>
      <c r="B799" s="99"/>
      <c r="C799" s="4"/>
      <c r="D799" s="2"/>
      <c r="E799" s="58"/>
      <c r="F799" s="100" t="s">
        <v>18</v>
      </c>
      <c r="G799" s="98" t="s">
        <v>18</v>
      </c>
      <c r="H799" s="76"/>
    </row>
    <row r="800">
      <c r="A800" s="98" t="s">
        <v>18</v>
      </c>
      <c r="B800" s="99"/>
      <c r="C800" s="4"/>
      <c r="D800" s="2"/>
      <c r="E800" s="58"/>
      <c r="F800" s="100" t="s">
        <v>18</v>
      </c>
      <c r="G800" s="98" t="s">
        <v>18</v>
      </c>
      <c r="H800" s="76"/>
    </row>
    <row r="801">
      <c r="A801" s="98" t="s">
        <v>18</v>
      </c>
      <c r="B801" s="99"/>
      <c r="C801" s="4"/>
      <c r="D801" s="2"/>
      <c r="E801" s="58"/>
      <c r="F801" s="100" t="s">
        <v>18</v>
      </c>
      <c r="G801" s="98" t="s">
        <v>18</v>
      </c>
      <c r="H801" s="76"/>
    </row>
    <row r="802">
      <c r="A802" s="98" t="s">
        <v>18</v>
      </c>
      <c r="B802" s="99"/>
      <c r="C802" s="4"/>
      <c r="D802" s="2"/>
      <c r="E802" s="58"/>
      <c r="F802" s="100" t="s">
        <v>18</v>
      </c>
      <c r="G802" s="98" t="s">
        <v>18</v>
      </c>
      <c r="H802" s="76"/>
    </row>
    <row r="803">
      <c r="A803" s="98" t="s">
        <v>18</v>
      </c>
      <c r="B803" s="99"/>
      <c r="C803" s="4"/>
      <c r="D803" s="2"/>
      <c r="E803" s="58"/>
      <c r="F803" s="100" t="s">
        <v>18</v>
      </c>
      <c r="G803" s="98" t="s">
        <v>18</v>
      </c>
      <c r="H803" s="76"/>
    </row>
    <row r="804">
      <c r="A804" s="98" t="s">
        <v>18</v>
      </c>
      <c r="B804" s="99"/>
      <c r="C804" s="4"/>
      <c r="D804" s="2"/>
      <c r="E804" s="58"/>
      <c r="F804" s="100" t="s">
        <v>18</v>
      </c>
      <c r="G804" s="98" t="s">
        <v>18</v>
      </c>
      <c r="H804" s="76"/>
    </row>
    <row r="805">
      <c r="A805" s="98" t="s">
        <v>18</v>
      </c>
      <c r="B805" s="99"/>
      <c r="C805" s="4"/>
      <c r="D805" s="2"/>
      <c r="E805" s="58"/>
      <c r="F805" s="100" t="s">
        <v>18</v>
      </c>
      <c r="G805" s="98" t="s">
        <v>18</v>
      </c>
      <c r="H805" s="76"/>
    </row>
    <row r="806">
      <c r="A806" s="98" t="s">
        <v>18</v>
      </c>
      <c r="B806" s="99"/>
      <c r="C806" s="4"/>
      <c r="D806" s="2"/>
      <c r="E806" s="58"/>
      <c r="F806" s="100" t="s">
        <v>18</v>
      </c>
      <c r="G806" s="98" t="s">
        <v>18</v>
      </c>
      <c r="H806" s="76"/>
    </row>
    <row r="807">
      <c r="A807" s="98" t="s">
        <v>18</v>
      </c>
      <c r="B807" s="99"/>
      <c r="C807" s="4"/>
      <c r="D807" s="2"/>
      <c r="E807" s="58"/>
      <c r="F807" s="100" t="s">
        <v>18</v>
      </c>
      <c r="G807" s="98" t="s">
        <v>18</v>
      </c>
      <c r="H807" s="76"/>
    </row>
    <row r="808">
      <c r="A808" s="98" t="s">
        <v>18</v>
      </c>
      <c r="B808" s="99"/>
      <c r="C808" s="4"/>
      <c r="D808" s="2"/>
      <c r="E808" s="58"/>
      <c r="F808" s="100" t="s">
        <v>18</v>
      </c>
      <c r="G808" s="98" t="s">
        <v>18</v>
      </c>
      <c r="H808" s="76"/>
    </row>
    <row r="809">
      <c r="A809" s="98" t="s">
        <v>18</v>
      </c>
      <c r="B809" s="99"/>
      <c r="C809" s="4"/>
      <c r="D809" s="2"/>
      <c r="E809" s="58"/>
      <c r="F809" s="100" t="s">
        <v>18</v>
      </c>
      <c r="G809" s="98" t="s">
        <v>18</v>
      </c>
      <c r="H809" s="76"/>
    </row>
    <row r="810">
      <c r="A810" s="98" t="s">
        <v>18</v>
      </c>
      <c r="B810" s="99"/>
      <c r="C810" s="4"/>
      <c r="D810" s="2"/>
      <c r="E810" s="58"/>
      <c r="F810" s="100" t="s">
        <v>18</v>
      </c>
      <c r="G810" s="98" t="s">
        <v>18</v>
      </c>
      <c r="H810" s="76"/>
    </row>
    <row r="811">
      <c r="A811" s="98" t="s">
        <v>18</v>
      </c>
      <c r="B811" s="99"/>
      <c r="C811" s="4"/>
      <c r="D811" s="2"/>
      <c r="E811" s="58"/>
      <c r="F811" s="100" t="s">
        <v>18</v>
      </c>
      <c r="G811" s="98" t="s">
        <v>18</v>
      </c>
      <c r="H811" s="76"/>
    </row>
    <row r="812">
      <c r="A812" s="98" t="s">
        <v>18</v>
      </c>
      <c r="B812" s="99"/>
      <c r="C812" s="4"/>
      <c r="D812" s="2"/>
      <c r="E812" s="58"/>
      <c r="F812" s="100" t="s">
        <v>18</v>
      </c>
      <c r="G812" s="98" t="s">
        <v>18</v>
      </c>
      <c r="H812" s="76"/>
    </row>
    <row r="813">
      <c r="A813" s="98" t="s">
        <v>18</v>
      </c>
      <c r="B813" s="99"/>
      <c r="C813" s="4"/>
      <c r="D813" s="2"/>
      <c r="E813" s="58"/>
      <c r="F813" s="100" t="s">
        <v>18</v>
      </c>
      <c r="G813" s="98" t="s">
        <v>18</v>
      </c>
      <c r="H813" s="76"/>
    </row>
    <row r="814">
      <c r="A814" s="98" t="s">
        <v>18</v>
      </c>
      <c r="B814" s="99"/>
      <c r="C814" s="4"/>
      <c r="D814" s="2"/>
      <c r="E814" s="58"/>
      <c r="F814" s="100" t="s">
        <v>18</v>
      </c>
      <c r="G814" s="98" t="s">
        <v>18</v>
      </c>
      <c r="H814" s="76"/>
    </row>
    <row r="815">
      <c r="A815" s="98" t="s">
        <v>18</v>
      </c>
      <c r="B815" s="99"/>
      <c r="C815" s="4"/>
      <c r="D815" s="2"/>
      <c r="E815" s="58"/>
      <c r="F815" s="100" t="s">
        <v>18</v>
      </c>
      <c r="G815" s="98" t="s">
        <v>18</v>
      </c>
      <c r="H815" s="76"/>
    </row>
    <row r="816">
      <c r="A816" s="98" t="s">
        <v>18</v>
      </c>
      <c r="B816" s="99"/>
      <c r="C816" s="4"/>
      <c r="D816" s="2"/>
      <c r="E816" s="58"/>
      <c r="F816" s="100" t="s">
        <v>18</v>
      </c>
      <c r="G816" s="98" t="s">
        <v>18</v>
      </c>
      <c r="H816" s="76"/>
    </row>
    <row r="817">
      <c r="A817" s="98" t="s">
        <v>18</v>
      </c>
      <c r="B817" s="99"/>
      <c r="C817" s="4"/>
      <c r="D817" s="2"/>
      <c r="E817" s="58"/>
      <c r="F817" s="100" t="s">
        <v>18</v>
      </c>
      <c r="G817" s="98" t="s">
        <v>18</v>
      </c>
      <c r="H817" s="76"/>
    </row>
    <row r="818">
      <c r="A818" s="98" t="s">
        <v>18</v>
      </c>
      <c r="B818" s="99"/>
      <c r="C818" s="4"/>
      <c r="D818" s="2"/>
      <c r="E818" s="58"/>
      <c r="F818" s="100" t="s">
        <v>18</v>
      </c>
      <c r="G818" s="98" t="s">
        <v>18</v>
      </c>
      <c r="H818" s="76"/>
    </row>
    <row r="819">
      <c r="A819" s="98" t="s">
        <v>18</v>
      </c>
      <c r="B819" s="99"/>
      <c r="C819" s="4"/>
      <c r="D819" s="2"/>
      <c r="E819" s="58"/>
      <c r="F819" s="100" t="s">
        <v>18</v>
      </c>
      <c r="G819" s="98" t="s">
        <v>18</v>
      </c>
      <c r="H819" s="76"/>
    </row>
    <row r="820">
      <c r="A820" s="98" t="s">
        <v>18</v>
      </c>
      <c r="B820" s="99"/>
      <c r="C820" s="4"/>
      <c r="D820" s="2"/>
      <c r="E820" s="58"/>
      <c r="F820" s="100" t="s">
        <v>18</v>
      </c>
      <c r="G820" s="98" t="s">
        <v>18</v>
      </c>
      <c r="H820" s="76"/>
    </row>
    <row r="821">
      <c r="A821" s="98" t="s">
        <v>18</v>
      </c>
      <c r="B821" s="99"/>
      <c r="C821" s="4"/>
      <c r="D821" s="2"/>
      <c r="E821" s="58"/>
      <c r="F821" s="100" t="s">
        <v>18</v>
      </c>
      <c r="G821" s="98" t="s">
        <v>18</v>
      </c>
      <c r="H821" s="76"/>
    </row>
    <row r="822">
      <c r="A822" s="98" t="s">
        <v>18</v>
      </c>
      <c r="B822" s="99"/>
      <c r="C822" s="4"/>
      <c r="D822" s="2"/>
      <c r="E822" s="58"/>
      <c r="F822" s="100" t="s">
        <v>18</v>
      </c>
      <c r="G822" s="98" t="s">
        <v>18</v>
      </c>
      <c r="H822" s="76"/>
    </row>
    <row r="823">
      <c r="A823" s="98" t="s">
        <v>18</v>
      </c>
      <c r="B823" s="99"/>
      <c r="C823" s="4"/>
      <c r="D823" s="2"/>
      <c r="E823" s="58"/>
      <c r="F823" s="100" t="s">
        <v>18</v>
      </c>
      <c r="G823" s="98" t="s">
        <v>18</v>
      </c>
      <c r="H823" s="76"/>
    </row>
    <row r="824">
      <c r="A824" s="98" t="s">
        <v>18</v>
      </c>
      <c r="B824" s="99"/>
      <c r="C824" s="4"/>
      <c r="D824" s="2"/>
      <c r="E824" s="58"/>
      <c r="F824" s="100" t="s">
        <v>18</v>
      </c>
      <c r="G824" s="98" t="s">
        <v>18</v>
      </c>
      <c r="H824" s="76"/>
    </row>
    <row r="825">
      <c r="A825" s="98" t="s">
        <v>18</v>
      </c>
      <c r="B825" s="99"/>
      <c r="C825" s="4"/>
      <c r="D825" s="2"/>
      <c r="E825" s="58"/>
      <c r="F825" s="100" t="s">
        <v>18</v>
      </c>
      <c r="G825" s="98" t="s">
        <v>18</v>
      </c>
      <c r="H825" s="76"/>
    </row>
    <row r="826">
      <c r="A826" s="98" t="s">
        <v>18</v>
      </c>
      <c r="B826" s="99"/>
      <c r="C826" s="4"/>
      <c r="D826" s="2"/>
      <c r="E826" s="58"/>
      <c r="F826" s="100" t="s">
        <v>18</v>
      </c>
      <c r="G826" s="98" t="s">
        <v>18</v>
      </c>
      <c r="H826" s="76"/>
    </row>
    <row r="827">
      <c r="A827" s="98" t="s">
        <v>18</v>
      </c>
      <c r="B827" s="99"/>
      <c r="C827" s="4"/>
      <c r="D827" s="2"/>
      <c r="E827" s="58"/>
      <c r="F827" s="100" t="s">
        <v>18</v>
      </c>
      <c r="G827" s="98" t="s">
        <v>18</v>
      </c>
      <c r="H827" s="76"/>
    </row>
    <row r="828">
      <c r="A828" s="98" t="s">
        <v>18</v>
      </c>
      <c r="B828" s="99"/>
      <c r="C828" s="4"/>
      <c r="D828" s="2"/>
      <c r="E828" s="58"/>
      <c r="F828" s="100" t="s">
        <v>18</v>
      </c>
      <c r="G828" s="98" t="s">
        <v>18</v>
      </c>
      <c r="H828" s="76"/>
    </row>
    <row r="829">
      <c r="A829" s="98" t="s">
        <v>18</v>
      </c>
      <c r="B829" s="99"/>
      <c r="C829" s="4"/>
      <c r="D829" s="2"/>
      <c r="E829" s="58"/>
      <c r="F829" s="100" t="s">
        <v>18</v>
      </c>
      <c r="G829" s="98" t="s">
        <v>18</v>
      </c>
      <c r="H829" s="76"/>
    </row>
    <row r="830">
      <c r="A830" s="98" t="s">
        <v>18</v>
      </c>
      <c r="B830" s="99"/>
      <c r="C830" s="4"/>
      <c r="D830" s="2"/>
      <c r="E830" s="58"/>
      <c r="F830" s="100" t="s">
        <v>18</v>
      </c>
      <c r="G830" s="98" t="s">
        <v>18</v>
      </c>
      <c r="H830" s="76"/>
    </row>
    <row r="831">
      <c r="A831" s="98" t="s">
        <v>18</v>
      </c>
      <c r="B831" s="99"/>
      <c r="C831" s="4"/>
      <c r="D831" s="2"/>
      <c r="E831" s="58"/>
      <c r="F831" s="100" t="s">
        <v>18</v>
      </c>
      <c r="G831" s="98" t="s">
        <v>18</v>
      </c>
      <c r="H831" s="76"/>
    </row>
    <row r="832">
      <c r="A832" s="98" t="s">
        <v>18</v>
      </c>
      <c r="B832" s="99"/>
      <c r="C832" s="4"/>
      <c r="D832" s="2"/>
      <c r="E832" s="58"/>
      <c r="F832" s="100" t="s">
        <v>18</v>
      </c>
      <c r="G832" s="98" t="s">
        <v>18</v>
      </c>
      <c r="H832" s="76"/>
    </row>
    <row r="833">
      <c r="A833" s="98" t="s">
        <v>18</v>
      </c>
      <c r="B833" s="99"/>
      <c r="C833" s="4"/>
      <c r="D833" s="2"/>
      <c r="E833" s="58"/>
      <c r="F833" s="100" t="s">
        <v>18</v>
      </c>
      <c r="G833" s="98" t="s">
        <v>18</v>
      </c>
      <c r="H833" s="76"/>
    </row>
    <row r="834">
      <c r="A834" s="98" t="s">
        <v>18</v>
      </c>
      <c r="B834" s="99"/>
      <c r="C834" s="4"/>
      <c r="D834" s="2"/>
      <c r="E834" s="58"/>
      <c r="F834" s="100" t="s">
        <v>18</v>
      </c>
      <c r="G834" s="98" t="s">
        <v>18</v>
      </c>
      <c r="H834" s="76"/>
    </row>
    <row r="835">
      <c r="A835" s="98" t="s">
        <v>18</v>
      </c>
      <c r="B835" s="99"/>
      <c r="C835" s="4"/>
      <c r="D835" s="2"/>
      <c r="E835" s="58"/>
      <c r="F835" s="100" t="s">
        <v>18</v>
      </c>
      <c r="G835" s="98" t="s">
        <v>18</v>
      </c>
      <c r="H835" s="76"/>
    </row>
    <row r="836">
      <c r="A836" s="98" t="s">
        <v>18</v>
      </c>
      <c r="B836" s="99"/>
      <c r="C836" s="4"/>
      <c r="D836" s="2"/>
      <c r="E836" s="58"/>
      <c r="F836" s="100" t="s">
        <v>18</v>
      </c>
      <c r="G836" s="98" t="s">
        <v>18</v>
      </c>
      <c r="H836" s="76"/>
    </row>
    <row r="837">
      <c r="A837" s="98" t="s">
        <v>18</v>
      </c>
      <c r="B837" s="99"/>
      <c r="C837" s="4"/>
      <c r="D837" s="2"/>
      <c r="E837" s="58"/>
      <c r="F837" s="100" t="s">
        <v>18</v>
      </c>
      <c r="G837" s="98" t="s">
        <v>18</v>
      </c>
      <c r="H837" s="76"/>
    </row>
    <row r="838">
      <c r="A838" s="98" t="s">
        <v>18</v>
      </c>
      <c r="B838" s="99"/>
      <c r="C838" s="4"/>
      <c r="D838" s="2"/>
      <c r="E838" s="58"/>
      <c r="F838" s="100" t="s">
        <v>18</v>
      </c>
      <c r="G838" s="98" t="s">
        <v>18</v>
      </c>
      <c r="H838" s="76"/>
    </row>
    <row r="839">
      <c r="A839" s="98" t="s">
        <v>18</v>
      </c>
      <c r="B839" s="99"/>
      <c r="C839" s="4"/>
      <c r="D839" s="2"/>
      <c r="E839" s="58"/>
      <c r="F839" s="100" t="s">
        <v>18</v>
      </c>
      <c r="G839" s="98" t="s">
        <v>18</v>
      </c>
      <c r="H839" s="76"/>
    </row>
    <row r="840">
      <c r="A840" s="98" t="s">
        <v>18</v>
      </c>
      <c r="B840" s="99"/>
      <c r="C840" s="4"/>
      <c r="D840" s="2"/>
      <c r="E840" s="58"/>
      <c r="F840" s="100" t="s">
        <v>18</v>
      </c>
      <c r="G840" s="98" t="s">
        <v>18</v>
      </c>
      <c r="H840" s="76"/>
    </row>
    <row r="841">
      <c r="A841" s="98" t="s">
        <v>18</v>
      </c>
      <c r="B841" s="99"/>
      <c r="C841" s="4"/>
      <c r="D841" s="2"/>
      <c r="E841" s="58"/>
      <c r="F841" s="100" t="s">
        <v>18</v>
      </c>
      <c r="G841" s="98" t="s">
        <v>18</v>
      </c>
      <c r="H841" s="76"/>
    </row>
    <row r="842">
      <c r="A842" s="98" t="s">
        <v>18</v>
      </c>
      <c r="B842" s="99"/>
      <c r="C842" s="4"/>
      <c r="D842" s="2"/>
      <c r="E842" s="58"/>
      <c r="F842" s="100" t="s">
        <v>18</v>
      </c>
      <c r="G842" s="98" t="s">
        <v>18</v>
      </c>
      <c r="H842" s="76"/>
    </row>
    <row r="843">
      <c r="A843" s="98" t="s">
        <v>18</v>
      </c>
      <c r="B843" s="99"/>
      <c r="C843" s="4"/>
      <c r="D843" s="2"/>
      <c r="E843" s="58"/>
      <c r="F843" s="100" t="s">
        <v>18</v>
      </c>
      <c r="G843" s="98" t="s">
        <v>18</v>
      </c>
      <c r="H843" s="76"/>
    </row>
    <row r="844">
      <c r="A844" s="98" t="s">
        <v>18</v>
      </c>
      <c r="B844" s="99"/>
      <c r="C844" s="4"/>
      <c r="D844" s="2"/>
      <c r="E844" s="58"/>
      <c r="F844" s="100" t="s">
        <v>18</v>
      </c>
      <c r="G844" s="98" t="s">
        <v>18</v>
      </c>
      <c r="H844" s="76"/>
    </row>
    <row r="845">
      <c r="A845" s="98" t="s">
        <v>18</v>
      </c>
      <c r="B845" s="99"/>
      <c r="C845" s="4"/>
      <c r="D845" s="2"/>
      <c r="E845" s="58"/>
      <c r="F845" s="100" t="s">
        <v>18</v>
      </c>
      <c r="G845" s="98" t="s">
        <v>18</v>
      </c>
      <c r="H845" s="76"/>
    </row>
    <row r="846">
      <c r="A846" s="98" t="s">
        <v>18</v>
      </c>
      <c r="B846" s="99"/>
      <c r="C846" s="4"/>
      <c r="D846" s="2"/>
      <c r="E846" s="58"/>
      <c r="F846" s="100" t="s">
        <v>18</v>
      </c>
      <c r="G846" s="98" t="s">
        <v>18</v>
      </c>
      <c r="H846" s="76"/>
    </row>
    <row r="847">
      <c r="A847" s="98" t="s">
        <v>18</v>
      </c>
      <c r="B847" s="99"/>
      <c r="C847" s="4"/>
      <c r="D847" s="2"/>
      <c r="E847" s="58"/>
      <c r="F847" s="100" t="s">
        <v>18</v>
      </c>
      <c r="G847" s="98" t="s">
        <v>18</v>
      </c>
      <c r="H847" s="76"/>
    </row>
    <row r="848">
      <c r="A848" s="98" t="s">
        <v>18</v>
      </c>
      <c r="B848" s="99"/>
      <c r="C848" s="4"/>
      <c r="D848" s="2"/>
      <c r="E848" s="58"/>
      <c r="F848" s="100" t="s">
        <v>18</v>
      </c>
      <c r="G848" s="98" t="s">
        <v>18</v>
      </c>
      <c r="H848" s="76"/>
    </row>
    <row r="849">
      <c r="A849" s="98" t="s">
        <v>18</v>
      </c>
      <c r="B849" s="99"/>
      <c r="C849" s="4"/>
      <c r="D849" s="2"/>
      <c r="E849" s="58"/>
      <c r="F849" s="100" t="s">
        <v>18</v>
      </c>
      <c r="G849" s="98" t="s">
        <v>18</v>
      </c>
      <c r="H849" s="76"/>
    </row>
    <row r="850">
      <c r="A850" s="98" t="s">
        <v>18</v>
      </c>
      <c r="B850" s="99"/>
      <c r="C850" s="4"/>
      <c r="D850" s="2"/>
      <c r="E850" s="58"/>
      <c r="F850" s="100" t="s">
        <v>18</v>
      </c>
      <c r="G850" s="98" t="s">
        <v>18</v>
      </c>
      <c r="H850" s="76"/>
    </row>
    <row r="851">
      <c r="A851" s="98" t="s">
        <v>18</v>
      </c>
      <c r="B851" s="99"/>
      <c r="C851" s="4"/>
      <c r="D851" s="2"/>
      <c r="E851" s="58"/>
      <c r="F851" s="100" t="s">
        <v>18</v>
      </c>
      <c r="G851" s="98" t="s">
        <v>18</v>
      </c>
      <c r="H851" s="76"/>
    </row>
    <row r="852">
      <c r="A852" s="98" t="s">
        <v>18</v>
      </c>
      <c r="B852" s="99"/>
      <c r="C852" s="4"/>
      <c r="D852" s="2"/>
      <c r="E852" s="58"/>
      <c r="F852" s="100" t="s">
        <v>18</v>
      </c>
      <c r="G852" s="98" t="s">
        <v>18</v>
      </c>
      <c r="H852" s="76"/>
    </row>
    <row r="853">
      <c r="A853" s="98" t="s">
        <v>18</v>
      </c>
      <c r="B853" s="99"/>
      <c r="C853" s="4"/>
      <c r="D853" s="2"/>
      <c r="E853" s="58"/>
      <c r="F853" s="100" t="s">
        <v>18</v>
      </c>
      <c r="G853" s="98" t="s">
        <v>18</v>
      </c>
      <c r="H853" s="76"/>
    </row>
    <row r="854">
      <c r="A854" s="98" t="s">
        <v>18</v>
      </c>
      <c r="B854" s="99"/>
      <c r="C854" s="4"/>
      <c r="D854" s="2"/>
      <c r="E854" s="58"/>
      <c r="F854" s="100" t="s">
        <v>18</v>
      </c>
      <c r="G854" s="98" t="s">
        <v>18</v>
      </c>
      <c r="H854" s="76"/>
    </row>
    <row r="855">
      <c r="A855" s="98" t="s">
        <v>18</v>
      </c>
      <c r="B855" s="99"/>
      <c r="C855" s="4"/>
      <c r="D855" s="2"/>
      <c r="E855" s="58"/>
      <c r="F855" s="100" t="s">
        <v>18</v>
      </c>
      <c r="G855" s="98" t="s">
        <v>18</v>
      </c>
      <c r="H855" s="76"/>
    </row>
    <row r="856">
      <c r="A856" s="98" t="s">
        <v>18</v>
      </c>
      <c r="B856" s="99"/>
      <c r="C856" s="4"/>
      <c r="D856" s="2"/>
      <c r="E856" s="58"/>
      <c r="F856" s="100" t="s">
        <v>18</v>
      </c>
      <c r="G856" s="98" t="s">
        <v>18</v>
      </c>
      <c r="H856" s="76"/>
    </row>
    <row r="857">
      <c r="A857" s="98" t="s">
        <v>18</v>
      </c>
      <c r="B857" s="99"/>
      <c r="C857" s="4"/>
      <c r="D857" s="2"/>
      <c r="E857" s="58"/>
      <c r="F857" s="100" t="s">
        <v>18</v>
      </c>
      <c r="G857" s="98" t="s">
        <v>18</v>
      </c>
      <c r="H857" s="76"/>
    </row>
    <row r="858">
      <c r="A858" s="98" t="s">
        <v>18</v>
      </c>
      <c r="B858" s="99"/>
      <c r="C858" s="4"/>
      <c r="D858" s="2"/>
      <c r="E858" s="58"/>
      <c r="F858" s="100" t="s">
        <v>18</v>
      </c>
      <c r="G858" s="98" t="s">
        <v>18</v>
      </c>
      <c r="H858" s="76"/>
    </row>
    <row r="859">
      <c r="A859" s="98" t="s">
        <v>18</v>
      </c>
      <c r="B859" s="99"/>
      <c r="C859" s="4"/>
      <c r="D859" s="2"/>
      <c r="E859" s="58"/>
      <c r="F859" s="100" t="s">
        <v>18</v>
      </c>
      <c r="G859" s="98" t="s">
        <v>18</v>
      </c>
      <c r="H859" s="76"/>
    </row>
    <row r="860">
      <c r="A860" s="98" t="s">
        <v>18</v>
      </c>
      <c r="B860" s="99"/>
      <c r="C860" s="4"/>
      <c r="D860" s="2"/>
      <c r="E860" s="58"/>
      <c r="F860" s="100" t="s">
        <v>18</v>
      </c>
      <c r="G860" s="98" t="s">
        <v>18</v>
      </c>
      <c r="H860" s="76"/>
    </row>
    <row r="861">
      <c r="A861" s="98" t="s">
        <v>18</v>
      </c>
      <c r="B861" s="99"/>
      <c r="C861" s="4"/>
      <c r="D861" s="2"/>
      <c r="E861" s="58"/>
      <c r="F861" s="100" t="s">
        <v>18</v>
      </c>
      <c r="G861" s="98" t="s">
        <v>18</v>
      </c>
      <c r="H861" s="76"/>
    </row>
    <row r="862">
      <c r="A862" s="98" t="s">
        <v>18</v>
      </c>
      <c r="B862" s="99"/>
      <c r="C862" s="4"/>
      <c r="D862" s="2"/>
      <c r="E862" s="58"/>
      <c r="F862" s="100" t="s">
        <v>18</v>
      </c>
      <c r="G862" s="98" t="s">
        <v>18</v>
      </c>
      <c r="H862" s="76"/>
    </row>
    <row r="863">
      <c r="A863" s="98" t="s">
        <v>18</v>
      </c>
      <c r="B863" s="99"/>
      <c r="C863" s="4"/>
      <c r="D863" s="2"/>
      <c r="E863" s="58"/>
      <c r="F863" s="100" t="s">
        <v>18</v>
      </c>
      <c r="G863" s="98" t="s">
        <v>18</v>
      </c>
      <c r="H863" s="76"/>
    </row>
    <row r="864">
      <c r="A864" s="98" t="s">
        <v>18</v>
      </c>
      <c r="B864" s="99"/>
      <c r="C864" s="4"/>
      <c r="D864" s="2"/>
      <c r="E864" s="58"/>
      <c r="F864" s="100" t="s">
        <v>18</v>
      </c>
      <c r="G864" s="98" t="s">
        <v>18</v>
      </c>
      <c r="H864" s="76"/>
    </row>
    <row r="865">
      <c r="A865" s="98" t="s">
        <v>18</v>
      </c>
      <c r="B865" s="99"/>
      <c r="C865" s="4"/>
      <c r="D865" s="2"/>
      <c r="E865" s="58"/>
      <c r="F865" s="100" t="s">
        <v>18</v>
      </c>
      <c r="G865" s="98" t="s">
        <v>18</v>
      </c>
      <c r="H865" s="76"/>
    </row>
    <row r="866">
      <c r="A866" s="98" t="s">
        <v>18</v>
      </c>
      <c r="B866" s="99"/>
      <c r="C866" s="4"/>
      <c r="D866" s="2"/>
      <c r="E866" s="58"/>
      <c r="F866" s="100" t="s">
        <v>18</v>
      </c>
      <c r="G866" s="98" t="s">
        <v>18</v>
      </c>
      <c r="H866" s="76"/>
    </row>
    <row r="867">
      <c r="A867" s="98" t="s">
        <v>18</v>
      </c>
      <c r="B867" s="99"/>
      <c r="C867" s="4"/>
      <c r="D867" s="2"/>
      <c r="E867" s="58"/>
      <c r="F867" s="100" t="s">
        <v>18</v>
      </c>
      <c r="G867" s="98" t="s">
        <v>18</v>
      </c>
      <c r="H867" s="76"/>
    </row>
    <row r="868">
      <c r="A868" s="98" t="s">
        <v>18</v>
      </c>
      <c r="B868" s="99"/>
      <c r="C868" s="4"/>
      <c r="D868" s="2"/>
      <c r="E868" s="58"/>
      <c r="F868" s="100" t="s">
        <v>18</v>
      </c>
      <c r="G868" s="98" t="s">
        <v>18</v>
      </c>
      <c r="H868" s="76"/>
    </row>
    <row r="869">
      <c r="A869" s="98" t="s">
        <v>18</v>
      </c>
      <c r="B869" s="99"/>
      <c r="C869" s="4"/>
      <c r="D869" s="2"/>
      <c r="E869" s="58"/>
      <c r="F869" s="100" t="s">
        <v>18</v>
      </c>
      <c r="G869" s="98" t="s">
        <v>18</v>
      </c>
      <c r="H869" s="76"/>
    </row>
    <row r="870">
      <c r="A870" s="98" t="s">
        <v>18</v>
      </c>
      <c r="B870" s="99"/>
      <c r="C870" s="4"/>
      <c r="D870" s="2"/>
      <c r="E870" s="58"/>
      <c r="F870" s="100" t="s">
        <v>18</v>
      </c>
      <c r="G870" s="98" t="s">
        <v>18</v>
      </c>
      <c r="H870" s="76"/>
    </row>
    <row r="871">
      <c r="A871" s="98" t="s">
        <v>18</v>
      </c>
      <c r="B871" s="99"/>
      <c r="C871" s="4"/>
      <c r="D871" s="2"/>
      <c r="E871" s="58"/>
      <c r="F871" s="100" t="s">
        <v>18</v>
      </c>
      <c r="G871" s="98" t="s">
        <v>18</v>
      </c>
      <c r="H871" s="76"/>
    </row>
    <row r="872">
      <c r="A872" s="98" t="s">
        <v>18</v>
      </c>
      <c r="B872" s="99"/>
      <c r="C872" s="4"/>
      <c r="D872" s="2"/>
      <c r="E872" s="58"/>
      <c r="F872" s="100" t="s">
        <v>18</v>
      </c>
      <c r="G872" s="98" t="s">
        <v>18</v>
      </c>
      <c r="H872" s="76"/>
    </row>
    <row r="873">
      <c r="A873" s="98" t="s">
        <v>18</v>
      </c>
      <c r="B873" s="99"/>
      <c r="C873" s="4"/>
      <c r="D873" s="2"/>
      <c r="E873" s="58"/>
      <c r="F873" s="100" t="s">
        <v>18</v>
      </c>
      <c r="G873" s="98" t="s">
        <v>18</v>
      </c>
      <c r="H873" s="76"/>
    </row>
    <row r="874">
      <c r="A874" s="98" t="s">
        <v>18</v>
      </c>
      <c r="B874" s="99"/>
      <c r="C874" s="4"/>
      <c r="D874" s="2"/>
      <c r="E874" s="58"/>
      <c r="F874" s="100" t="s">
        <v>18</v>
      </c>
      <c r="G874" s="98" t="s">
        <v>18</v>
      </c>
      <c r="H874" s="76"/>
    </row>
    <row r="875">
      <c r="A875" s="98" t="s">
        <v>18</v>
      </c>
      <c r="B875" s="99"/>
      <c r="C875" s="4"/>
      <c r="D875" s="2"/>
      <c r="E875" s="58"/>
      <c r="F875" s="100" t="s">
        <v>18</v>
      </c>
      <c r="G875" s="98" t="s">
        <v>18</v>
      </c>
      <c r="H875" s="76"/>
    </row>
    <row r="876">
      <c r="A876" s="98" t="s">
        <v>18</v>
      </c>
      <c r="B876" s="99"/>
      <c r="C876" s="4"/>
      <c r="D876" s="2"/>
      <c r="E876" s="58"/>
      <c r="F876" s="100" t="s">
        <v>18</v>
      </c>
      <c r="G876" s="98" t="s">
        <v>18</v>
      </c>
      <c r="H876" s="76"/>
    </row>
    <row r="877">
      <c r="A877" s="98" t="s">
        <v>18</v>
      </c>
      <c r="B877" s="99"/>
      <c r="C877" s="4"/>
      <c r="D877" s="2"/>
      <c r="E877" s="58"/>
      <c r="F877" s="100" t="s">
        <v>18</v>
      </c>
      <c r="G877" s="98" t="s">
        <v>18</v>
      </c>
      <c r="H877" s="76"/>
    </row>
    <row r="878">
      <c r="A878" s="98" t="s">
        <v>18</v>
      </c>
      <c r="B878" s="99"/>
      <c r="C878" s="4"/>
      <c r="D878" s="2"/>
      <c r="E878" s="58"/>
      <c r="F878" s="100" t="s">
        <v>18</v>
      </c>
      <c r="G878" s="98" t="s">
        <v>18</v>
      </c>
      <c r="H878" s="76"/>
    </row>
    <row r="879">
      <c r="A879" s="98" t="s">
        <v>18</v>
      </c>
      <c r="B879" s="99"/>
      <c r="C879" s="4"/>
      <c r="D879" s="2"/>
      <c r="E879" s="58"/>
      <c r="F879" s="100" t="s">
        <v>18</v>
      </c>
      <c r="G879" s="98" t="s">
        <v>18</v>
      </c>
      <c r="H879" s="76"/>
    </row>
    <row r="880">
      <c r="A880" s="98" t="s">
        <v>18</v>
      </c>
      <c r="B880" s="99"/>
      <c r="C880" s="4"/>
      <c r="D880" s="2"/>
      <c r="E880" s="58"/>
      <c r="F880" s="100" t="s">
        <v>18</v>
      </c>
      <c r="G880" s="98" t="s">
        <v>18</v>
      </c>
      <c r="H880" s="76"/>
    </row>
    <row r="881">
      <c r="A881" s="98" t="s">
        <v>18</v>
      </c>
      <c r="B881" s="99"/>
      <c r="C881" s="4"/>
      <c r="D881" s="2"/>
      <c r="E881" s="58"/>
      <c r="F881" s="100" t="s">
        <v>18</v>
      </c>
      <c r="G881" s="98" t="s">
        <v>18</v>
      </c>
      <c r="H881" s="76"/>
    </row>
    <row r="882">
      <c r="A882" s="98" t="s">
        <v>18</v>
      </c>
      <c r="B882" s="99"/>
      <c r="C882" s="4"/>
      <c r="D882" s="2"/>
      <c r="E882" s="58"/>
      <c r="F882" s="100" t="s">
        <v>18</v>
      </c>
      <c r="G882" s="98" t="s">
        <v>18</v>
      </c>
      <c r="H882" s="76"/>
    </row>
    <row r="883">
      <c r="A883" s="98" t="s">
        <v>18</v>
      </c>
      <c r="B883" s="99"/>
      <c r="C883" s="4"/>
      <c r="D883" s="2"/>
      <c r="E883" s="58"/>
      <c r="F883" s="100" t="s">
        <v>18</v>
      </c>
      <c r="G883" s="98" t="s">
        <v>18</v>
      </c>
      <c r="H883" s="76"/>
    </row>
    <row r="884">
      <c r="A884" s="98" t="s">
        <v>18</v>
      </c>
      <c r="B884" s="99"/>
      <c r="C884" s="4"/>
      <c r="D884" s="2"/>
      <c r="E884" s="58"/>
      <c r="F884" s="100" t="s">
        <v>18</v>
      </c>
      <c r="G884" s="98" t="s">
        <v>18</v>
      </c>
      <c r="H884" s="76"/>
    </row>
    <row r="885">
      <c r="A885" s="98" t="s">
        <v>18</v>
      </c>
      <c r="B885" s="99"/>
      <c r="C885" s="4"/>
      <c r="D885" s="2"/>
      <c r="E885" s="58"/>
      <c r="F885" s="100" t="s">
        <v>18</v>
      </c>
      <c r="G885" s="98" t="s">
        <v>18</v>
      </c>
      <c r="H885" s="76"/>
    </row>
    <row r="886">
      <c r="A886" s="98" t="s">
        <v>18</v>
      </c>
      <c r="B886" s="99"/>
      <c r="C886" s="4"/>
      <c r="D886" s="2"/>
      <c r="E886" s="58"/>
      <c r="F886" s="100" t="s">
        <v>18</v>
      </c>
      <c r="G886" s="98" t="s">
        <v>18</v>
      </c>
      <c r="H886" s="76"/>
    </row>
    <row r="887">
      <c r="A887" s="98" t="s">
        <v>18</v>
      </c>
      <c r="B887" s="99"/>
      <c r="C887" s="4"/>
      <c r="D887" s="2"/>
      <c r="E887" s="58"/>
      <c r="F887" s="100" t="s">
        <v>18</v>
      </c>
      <c r="G887" s="98" t="s">
        <v>18</v>
      </c>
      <c r="H887" s="76"/>
    </row>
    <row r="888">
      <c r="A888" s="98" t="s">
        <v>18</v>
      </c>
      <c r="B888" s="99"/>
      <c r="C888" s="4"/>
      <c r="D888" s="2"/>
      <c r="E888" s="58"/>
      <c r="F888" s="100" t="s">
        <v>18</v>
      </c>
      <c r="G888" s="98" t="s">
        <v>18</v>
      </c>
      <c r="H888" s="76"/>
    </row>
    <row r="889">
      <c r="A889" s="98" t="s">
        <v>18</v>
      </c>
      <c r="B889" s="99"/>
      <c r="C889" s="4"/>
      <c r="D889" s="2"/>
      <c r="E889" s="58"/>
      <c r="F889" s="100" t="s">
        <v>18</v>
      </c>
      <c r="G889" s="98" t="s">
        <v>18</v>
      </c>
      <c r="H889" s="76"/>
    </row>
    <row r="890">
      <c r="A890" s="98" t="s">
        <v>18</v>
      </c>
      <c r="B890" s="99"/>
      <c r="C890" s="4"/>
      <c r="D890" s="2"/>
      <c r="E890" s="58"/>
      <c r="F890" s="100" t="s">
        <v>18</v>
      </c>
      <c r="G890" s="98" t="s">
        <v>18</v>
      </c>
      <c r="H890" s="76"/>
    </row>
    <row r="891">
      <c r="A891" s="98" t="s">
        <v>18</v>
      </c>
      <c r="B891" s="99"/>
      <c r="C891" s="4"/>
      <c r="D891" s="2"/>
      <c r="E891" s="58"/>
      <c r="F891" s="100" t="s">
        <v>18</v>
      </c>
      <c r="G891" s="98" t="s">
        <v>18</v>
      </c>
      <c r="H891" s="76"/>
    </row>
    <row r="892">
      <c r="A892" s="98" t="s">
        <v>18</v>
      </c>
      <c r="B892" s="99"/>
      <c r="C892" s="4"/>
      <c r="D892" s="2"/>
      <c r="E892" s="58"/>
      <c r="F892" s="100" t="s">
        <v>18</v>
      </c>
      <c r="G892" s="98" t="s">
        <v>18</v>
      </c>
      <c r="H892" s="76"/>
    </row>
    <row r="893">
      <c r="A893" s="98" t="s">
        <v>18</v>
      </c>
      <c r="B893" s="99"/>
      <c r="C893" s="4"/>
      <c r="D893" s="2"/>
      <c r="E893" s="58"/>
      <c r="F893" s="100" t="s">
        <v>18</v>
      </c>
      <c r="G893" s="98" t="s">
        <v>18</v>
      </c>
      <c r="H893" s="76"/>
    </row>
    <row r="894">
      <c r="A894" s="98" t="s">
        <v>18</v>
      </c>
      <c r="B894" s="99"/>
      <c r="C894" s="4"/>
      <c r="D894" s="2"/>
      <c r="E894" s="58"/>
      <c r="F894" s="100" t="s">
        <v>18</v>
      </c>
      <c r="G894" s="98" t="s">
        <v>18</v>
      </c>
      <c r="H894" s="76"/>
    </row>
    <row r="895">
      <c r="A895" s="98" t="s">
        <v>18</v>
      </c>
      <c r="B895" s="99"/>
      <c r="C895" s="4"/>
      <c r="D895" s="2"/>
      <c r="E895" s="58"/>
      <c r="F895" s="100" t="s">
        <v>18</v>
      </c>
      <c r="G895" s="98" t="s">
        <v>18</v>
      </c>
      <c r="H895" s="76"/>
    </row>
    <row r="896">
      <c r="A896" s="98" t="s">
        <v>18</v>
      </c>
      <c r="B896" s="99"/>
      <c r="C896" s="4"/>
      <c r="D896" s="2"/>
      <c r="E896" s="58"/>
      <c r="F896" s="100" t="s">
        <v>18</v>
      </c>
      <c r="G896" s="98" t="s">
        <v>18</v>
      </c>
      <c r="H896" s="76"/>
    </row>
    <row r="897">
      <c r="A897" s="98" t="s">
        <v>18</v>
      </c>
      <c r="B897" s="99"/>
      <c r="C897" s="4"/>
      <c r="D897" s="2"/>
      <c r="E897" s="58"/>
      <c r="F897" s="100" t="s">
        <v>18</v>
      </c>
      <c r="G897" s="98" t="s">
        <v>18</v>
      </c>
      <c r="H897" s="76"/>
    </row>
    <row r="898">
      <c r="A898" s="98" t="s">
        <v>18</v>
      </c>
      <c r="B898" s="99"/>
      <c r="C898" s="4"/>
      <c r="D898" s="2"/>
      <c r="E898" s="58"/>
      <c r="F898" s="100" t="s">
        <v>18</v>
      </c>
      <c r="G898" s="98" t="s">
        <v>18</v>
      </c>
      <c r="H898" s="76"/>
    </row>
    <row r="899">
      <c r="A899" s="98" t="s">
        <v>18</v>
      </c>
      <c r="B899" s="99"/>
      <c r="C899" s="4"/>
      <c r="D899" s="2"/>
      <c r="E899" s="58"/>
      <c r="F899" s="100" t="s">
        <v>18</v>
      </c>
      <c r="G899" s="98" t="s">
        <v>18</v>
      </c>
      <c r="H899" s="76"/>
    </row>
    <row r="900">
      <c r="A900" s="98" t="s">
        <v>18</v>
      </c>
      <c r="B900" s="99"/>
      <c r="C900" s="4"/>
      <c r="D900" s="2"/>
      <c r="E900" s="58"/>
      <c r="F900" s="100" t="s">
        <v>18</v>
      </c>
      <c r="G900" s="98" t="s">
        <v>18</v>
      </c>
      <c r="H900" s="76"/>
    </row>
    <row r="901">
      <c r="A901" s="98" t="s">
        <v>18</v>
      </c>
      <c r="B901" s="99"/>
      <c r="C901" s="4"/>
      <c r="D901" s="2"/>
      <c r="E901" s="58"/>
      <c r="F901" s="100" t="s">
        <v>18</v>
      </c>
      <c r="G901" s="98" t="s">
        <v>18</v>
      </c>
      <c r="H901" s="76"/>
    </row>
    <row r="902">
      <c r="A902" s="98" t="s">
        <v>18</v>
      </c>
      <c r="B902" s="99"/>
      <c r="C902" s="4"/>
      <c r="D902" s="2"/>
      <c r="E902" s="58"/>
      <c r="F902" s="100" t="s">
        <v>18</v>
      </c>
      <c r="G902" s="98" t="s">
        <v>18</v>
      </c>
      <c r="H902" s="76"/>
    </row>
    <row r="903">
      <c r="A903" s="98" t="s">
        <v>18</v>
      </c>
      <c r="B903" s="99"/>
      <c r="C903" s="4"/>
      <c r="D903" s="2"/>
      <c r="E903" s="58"/>
      <c r="F903" s="100" t="s">
        <v>18</v>
      </c>
      <c r="G903" s="98" t="s">
        <v>18</v>
      </c>
      <c r="H903" s="76"/>
    </row>
    <row r="904">
      <c r="A904" s="98" t="s">
        <v>18</v>
      </c>
      <c r="B904" s="99"/>
      <c r="C904" s="4"/>
      <c r="D904" s="2"/>
      <c r="E904" s="58"/>
      <c r="F904" s="100" t="s">
        <v>18</v>
      </c>
      <c r="G904" s="98" t="s">
        <v>18</v>
      </c>
      <c r="H904" s="76"/>
    </row>
    <row r="905">
      <c r="A905" s="98" t="s">
        <v>18</v>
      </c>
      <c r="B905" s="99"/>
      <c r="C905" s="4"/>
      <c r="D905" s="2"/>
      <c r="E905" s="58"/>
      <c r="F905" s="100" t="s">
        <v>18</v>
      </c>
      <c r="G905" s="98" t="s">
        <v>18</v>
      </c>
      <c r="H905" s="76"/>
    </row>
    <row r="906">
      <c r="A906" s="98" t="s">
        <v>18</v>
      </c>
      <c r="B906" s="99"/>
      <c r="C906" s="4"/>
      <c r="D906" s="2"/>
      <c r="E906" s="58"/>
      <c r="F906" s="100" t="s">
        <v>18</v>
      </c>
      <c r="G906" s="98" t="s">
        <v>18</v>
      </c>
      <c r="H906" s="76"/>
    </row>
    <row r="907">
      <c r="A907" s="98" t="s">
        <v>18</v>
      </c>
      <c r="B907" s="99"/>
      <c r="C907" s="4"/>
      <c r="D907" s="2"/>
      <c r="E907" s="58"/>
      <c r="F907" s="100" t="s">
        <v>18</v>
      </c>
      <c r="G907" s="98" t="s">
        <v>18</v>
      </c>
      <c r="H907" s="76"/>
    </row>
    <row r="908">
      <c r="A908" s="98" t="s">
        <v>18</v>
      </c>
      <c r="B908" s="99"/>
      <c r="C908" s="4"/>
      <c r="D908" s="2"/>
      <c r="E908" s="58"/>
      <c r="F908" s="100" t="s">
        <v>18</v>
      </c>
      <c r="G908" s="98" t="s">
        <v>18</v>
      </c>
      <c r="H908" s="76"/>
    </row>
    <row r="909">
      <c r="A909" s="98" t="s">
        <v>18</v>
      </c>
      <c r="B909" s="99"/>
      <c r="C909" s="4"/>
      <c r="D909" s="2"/>
      <c r="E909" s="58"/>
      <c r="F909" s="100" t="s">
        <v>18</v>
      </c>
      <c r="G909" s="98" t="s">
        <v>18</v>
      </c>
      <c r="H909" s="76"/>
    </row>
    <row r="910">
      <c r="A910" s="98" t="s">
        <v>18</v>
      </c>
      <c r="B910" s="99"/>
      <c r="C910" s="4"/>
      <c r="D910" s="2"/>
      <c r="E910" s="58"/>
      <c r="F910" s="100" t="s">
        <v>18</v>
      </c>
      <c r="G910" s="98" t="s">
        <v>18</v>
      </c>
      <c r="H910" s="76"/>
    </row>
    <row r="911">
      <c r="A911" s="98" t="s">
        <v>18</v>
      </c>
      <c r="B911" s="99"/>
      <c r="C911" s="4"/>
      <c r="D911" s="2"/>
      <c r="E911" s="58"/>
      <c r="F911" s="100" t="s">
        <v>18</v>
      </c>
      <c r="G911" s="98" t="s">
        <v>18</v>
      </c>
      <c r="H911" s="76"/>
    </row>
    <row r="912">
      <c r="A912" s="98" t="s">
        <v>18</v>
      </c>
      <c r="B912" s="99"/>
      <c r="C912" s="4"/>
      <c r="D912" s="2"/>
      <c r="E912" s="58"/>
      <c r="F912" s="100" t="s">
        <v>18</v>
      </c>
      <c r="G912" s="98" t="s">
        <v>18</v>
      </c>
      <c r="H912" s="76"/>
    </row>
    <row r="913">
      <c r="A913" s="98" t="s">
        <v>18</v>
      </c>
      <c r="B913" s="99"/>
      <c r="C913" s="4"/>
      <c r="D913" s="2"/>
      <c r="E913" s="58"/>
      <c r="F913" s="100" t="s">
        <v>18</v>
      </c>
      <c r="G913" s="98" t="s">
        <v>18</v>
      </c>
      <c r="H913" s="76"/>
    </row>
    <row r="914">
      <c r="A914" s="98" t="s">
        <v>18</v>
      </c>
      <c r="B914" s="99"/>
      <c r="C914" s="4"/>
      <c r="D914" s="2"/>
      <c r="E914" s="58"/>
      <c r="F914" s="100" t="s">
        <v>18</v>
      </c>
      <c r="G914" s="98" t="s">
        <v>18</v>
      </c>
      <c r="H914" s="76"/>
    </row>
    <row r="915">
      <c r="A915" s="98" t="s">
        <v>18</v>
      </c>
      <c r="B915" s="99"/>
      <c r="C915" s="4"/>
      <c r="D915" s="2"/>
      <c r="E915" s="58"/>
      <c r="F915" s="100" t="s">
        <v>18</v>
      </c>
      <c r="G915" s="98" t="s">
        <v>18</v>
      </c>
      <c r="H915" s="76"/>
    </row>
    <row r="916">
      <c r="A916" s="98" t="s">
        <v>18</v>
      </c>
      <c r="B916" s="99"/>
      <c r="C916" s="4"/>
      <c r="D916" s="2"/>
      <c r="E916" s="58"/>
      <c r="F916" s="100" t="s">
        <v>18</v>
      </c>
      <c r="G916" s="98" t="s">
        <v>18</v>
      </c>
      <c r="H916" s="76"/>
    </row>
    <row r="917">
      <c r="A917" s="98" t="s">
        <v>18</v>
      </c>
      <c r="B917" s="99"/>
      <c r="C917" s="4"/>
      <c r="D917" s="2"/>
      <c r="E917" s="58"/>
      <c r="F917" s="100" t="s">
        <v>18</v>
      </c>
      <c r="G917" s="98" t="s">
        <v>18</v>
      </c>
      <c r="H917" s="76"/>
    </row>
    <row r="918">
      <c r="A918" s="98" t="s">
        <v>18</v>
      </c>
      <c r="B918" s="99"/>
      <c r="C918" s="4"/>
      <c r="D918" s="2"/>
      <c r="E918" s="58"/>
      <c r="F918" s="100" t="s">
        <v>18</v>
      </c>
      <c r="G918" s="98" t="s">
        <v>18</v>
      </c>
      <c r="H918" s="76"/>
    </row>
    <row r="919">
      <c r="A919" s="98" t="s">
        <v>18</v>
      </c>
      <c r="B919" s="99"/>
      <c r="C919" s="4"/>
      <c r="D919" s="2"/>
      <c r="E919" s="58"/>
      <c r="F919" s="100" t="s">
        <v>18</v>
      </c>
      <c r="G919" s="98" t="s">
        <v>18</v>
      </c>
      <c r="H919" s="76"/>
    </row>
    <row r="920">
      <c r="A920" s="98" t="s">
        <v>18</v>
      </c>
      <c r="B920" s="99"/>
      <c r="C920" s="4"/>
      <c r="D920" s="2"/>
      <c r="E920" s="58"/>
      <c r="F920" s="100" t="s">
        <v>18</v>
      </c>
      <c r="G920" s="98" t="s">
        <v>18</v>
      </c>
      <c r="H920" s="76"/>
    </row>
    <row r="921">
      <c r="A921" s="98" t="s">
        <v>18</v>
      </c>
      <c r="B921" s="99"/>
      <c r="C921" s="4"/>
      <c r="D921" s="2"/>
      <c r="E921" s="58"/>
      <c r="F921" s="100" t="s">
        <v>18</v>
      </c>
      <c r="G921" s="98" t="s">
        <v>18</v>
      </c>
      <c r="H921" s="76"/>
    </row>
    <row r="922">
      <c r="A922" s="98" t="s">
        <v>18</v>
      </c>
      <c r="B922" s="99"/>
      <c r="C922" s="4"/>
      <c r="D922" s="2"/>
      <c r="E922" s="58"/>
      <c r="F922" s="100" t="s">
        <v>18</v>
      </c>
      <c r="G922" s="98" t="s">
        <v>18</v>
      </c>
      <c r="H922" s="76"/>
    </row>
    <row r="923">
      <c r="A923" s="98" t="s">
        <v>18</v>
      </c>
      <c r="B923" s="99"/>
      <c r="C923" s="4"/>
      <c r="D923" s="2"/>
      <c r="E923" s="58"/>
      <c r="F923" s="100" t="s">
        <v>18</v>
      </c>
      <c r="G923" s="98" t="s">
        <v>18</v>
      </c>
      <c r="H923" s="76"/>
    </row>
    <row r="924">
      <c r="A924" s="98" t="s">
        <v>18</v>
      </c>
      <c r="B924" s="99"/>
      <c r="C924" s="4"/>
      <c r="D924" s="2"/>
      <c r="E924" s="58"/>
      <c r="F924" s="100" t="s">
        <v>18</v>
      </c>
      <c r="G924" s="98" t="s">
        <v>18</v>
      </c>
      <c r="H924" s="76"/>
    </row>
    <row r="925">
      <c r="A925" s="98" t="s">
        <v>18</v>
      </c>
      <c r="B925" s="99"/>
      <c r="C925" s="4"/>
      <c r="D925" s="2"/>
      <c r="E925" s="58"/>
      <c r="F925" s="100" t="s">
        <v>18</v>
      </c>
      <c r="G925" s="98" t="s">
        <v>18</v>
      </c>
      <c r="H925" s="76"/>
    </row>
    <row r="926">
      <c r="A926" s="98" t="s">
        <v>18</v>
      </c>
      <c r="B926" s="99"/>
      <c r="C926" s="4"/>
      <c r="D926" s="2"/>
      <c r="E926" s="58"/>
      <c r="F926" s="100" t="s">
        <v>18</v>
      </c>
      <c r="G926" s="98" t="s">
        <v>18</v>
      </c>
      <c r="H926" s="76"/>
    </row>
    <row r="927">
      <c r="A927" s="98" t="s">
        <v>18</v>
      </c>
      <c r="B927" s="99"/>
      <c r="C927" s="4"/>
      <c r="D927" s="2"/>
      <c r="E927" s="58"/>
      <c r="F927" s="100" t="s">
        <v>18</v>
      </c>
      <c r="G927" s="98" t="s">
        <v>18</v>
      </c>
      <c r="H927" s="76"/>
    </row>
    <row r="928">
      <c r="A928" s="98" t="s">
        <v>18</v>
      </c>
      <c r="B928" s="99"/>
      <c r="C928" s="4"/>
      <c r="D928" s="2"/>
      <c r="E928" s="58"/>
      <c r="F928" s="100" t="s">
        <v>18</v>
      </c>
      <c r="G928" s="98" t="s">
        <v>18</v>
      </c>
      <c r="H928" s="76"/>
    </row>
    <row r="929">
      <c r="A929" s="98" t="s">
        <v>18</v>
      </c>
      <c r="B929" s="99"/>
      <c r="C929" s="4"/>
      <c r="D929" s="2"/>
      <c r="E929" s="58"/>
      <c r="F929" s="100" t="s">
        <v>18</v>
      </c>
      <c r="G929" s="98" t="s">
        <v>18</v>
      </c>
      <c r="H929" s="76"/>
    </row>
    <row r="930">
      <c r="A930" s="98" t="s">
        <v>18</v>
      </c>
      <c r="B930" s="99"/>
      <c r="C930" s="4"/>
      <c r="D930" s="2"/>
      <c r="E930" s="58"/>
      <c r="F930" s="100" t="s">
        <v>18</v>
      </c>
      <c r="G930" s="98" t="s">
        <v>18</v>
      </c>
      <c r="H930" s="76"/>
    </row>
    <row r="931">
      <c r="A931" s="98" t="s">
        <v>18</v>
      </c>
      <c r="B931" s="99"/>
      <c r="C931" s="4"/>
      <c r="D931" s="2"/>
      <c r="E931" s="58"/>
      <c r="F931" s="100" t="s">
        <v>18</v>
      </c>
      <c r="G931" s="98" t="s">
        <v>18</v>
      </c>
      <c r="H931" s="76"/>
    </row>
    <row r="932">
      <c r="A932" s="98" t="s">
        <v>18</v>
      </c>
      <c r="B932" s="99"/>
      <c r="C932" s="4"/>
      <c r="D932" s="2"/>
      <c r="E932" s="58"/>
      <c r="F932" s="100" t="s">
        <v>18</v>
      </c>
      <c r="G932" s="98" t="s">
        <v>18</v>
      </c>
      <c r="H932" s="76"/>
    </row>
    <row r="933">
      <c r="A933" s="98" t="s">
        <v>18</v>
      </c>
      <c r="B933" s="99"/>
      <c r="C933" s="4"/>
      <c r="D933" s="2"/>
      <c r="E933" s="58"/>
      <c r="F933" s="100" t="s">
        <v>18</v>
      </c>
      <c r="G933" s="98" t="s">
        <v>18</v>
      </c>
      <c r="H933" s="76"/>
    </row>
    <row r="934">
      <c r="A934" s="98" t="s">
        <v>18</v>
      </c>
      <c r="B934" s="99"/>
      <c r="C934" s="4"/>
      <c r="D934" s="2"/>
      <c r="E934" s="58"/>
      <c r="F934" s="100" t="s">
        <v>18</v>
      </c>
      <c r="G934" s="98" t="s">
        <v>18</v>
      </c>
      <c r="H934" s="76"/>
    </row>
    <row r="935">
      <c r="A935" s="98" t="s">
        <v>18</v>
      </c>
      <c r="B935" s="99"/>
      <c r="C935" s="4"/>
      <c r="D935" s="2"/>
      <c r="E935" s="58"/>
      <c r="F935" s="100" t="s">
        <v>18</v>
      </c>
      <c r="G935" s="98" t="s">
        <v>18</v>
      </c>
      <c r="H935" s="76"/>
    </row>
    <row r="936">
      <c r="A936" s="98" t="s">
        <v>18</v>
      </c>
      <c r="B936" s="99"/>
      <c r="C936" s="4"/>
      <c r="D936" s="2"/>
      <c r="E936" s="58"/>
      <c r="F936" s="100" t="s">
        <v>18</v>
      </c>
      <c r="G936" s="98" t="s">
        <v>18</v>
      </c>
      <c r="H936" s="76"/>
    </row>
    <row r="937">
      <c r="A937" s="98" t="s">
        <v>18</v>
      </c>
      <c r="B937" s="99"/>
      <c r="C937" s="4"/>
      <c r="D937" s="2"/>
      <c r="E937" s="58"/>
      <c r="F937" s="100" t="s">
        <v>18</v>
      </c>
      <c r="G937" s="98" t="s">
        <v>18</v>
      </c>
      <c r="H937" s="76"/>
    </row>
    <row r="938">
      <c r="A938" s="98" t="s">
        <v>18</v>
      </c>
      <c r="B938" s="99"/>
      <c r="C938" s="4"/>
      <c r="D938" s="2"/>
      <c r="E938" s="58"/>
      <c r="F938" s="100" t="s">
        <v>18</v>
      </c>
      <c r="G938" s="98" t="s">
        <v>18</v>
      </c>
      <c r="H938" s="76"/>
    </row>
    <row r="939">
      <c r="A939" s="98" t="s">
        <v>18</v>
      </c>
      <c r="B939" s="99"/>
      <c r="C939" s="4"/>
      <c r="D939" s="2"/>
      <c r="E939" s="58"/>
      <c r="F939" s="100" t="s">
        <v>18</v>
      </c>
      <c r="G939" s="98" t="s">
        <v>18</v>
      </c>
      <c r="H939" s="76"/>
    </row>
    <row r="940">
      <c r="A940" s="98" t="s">
        <v>18</v>
      </c>
      <c r="B940" s="99"/>
      <c r="C940" s="4"/>
      <c r="D940" s="2"/>
      <c r="E940" s="58"/>
      <c r="F940" s="100" t="s">
        <v>18</v>
      </c>
      <c r="G940" s="98" t="s">
        <v>18</v>
      </c>
      <c r="H940" s="76"/>
    </row>
    <row r="941">
      <c r="A941" s="98" t="s">
        <v>18</v>
      </c>
      <c r="B941" s="99"/>
      <c r="C941" s="4"/>
      <c r="D941" s="2"/>
      <c r="E941" s="58"/>
      <c r="F941" s="100" t="s">
        <v>18</v>
      </c>
      <c r="G941" s="98" t="s">
        <v>18</v>
      </c>
      <c r="H941" s="76"/>
    </row>
    <row r="942">
      <c r="A942" s="98" t="s">
        <v>18</v>
      </c>
      <c r="B942" s="99"/>
      <c r="C942" s="4"/>
      <c r="D942" s="2"/>
      <c r="E942" s="58"/>
      <c r="F942" s="100" t="s">
        <v>18</v>
      </c>
      <c r="G942" s="98" t="s">
        <v>18</v>
      </c>
      <c r="H942" s="76"/>
    </row>
    <row r="943">
      <c r="A943" s="98" t="s">
        <v>18</v>
      </c>
      <c r="B943" s="99"/>
      <c r="C943" s="4"/>
      <c r="D943" s="2"/>
      <c r="E943" s="58"/>
      <c r="F943" s="100" t="s">
        <v>18</v>
      </c>
      <c r="G943" s="98" t="s">
        <v>18</v>
      </c>
      <c r="H943" s="76"/>
    </row>
    <row r="944">
      <c r="A944" s="98" t="s">
        <v>18</v>
      </c>
      <c r="B944" s="99"/>
      <c r="C944" s="4"/>
      <c r="D944" s="2"/>
      <c r="E944" s="58"/>
      <c r="F944" s="100" t="s">
        <v>18</v>
      </c>
      <c r="G944" s="98" t="s">
        <v>18</v>
      </c>
      <c r="H944" s="76"/>
    </row>
    <row r="945">
      <c r="A945" s="98" t="s">
        <v>18</v>
      </c>
      <c r="B945" s="99"/>
      <c r="C945" s="4"/>
      <c r="D945" s="2"/>
      <c r="E945" s="58"/>
      <c r="F945" s="100" t="s">
        <v>18</v>
      </c>
      <c r="G945" s="98" t="s">
        <v>18</v>
      </c>
      <c r="H945" s="76"/>
    </row>
    <row r="946">
      <c r="A946" s="98" t="s">
        <v>18</v>
      </c>
      <c r="B946" s="99"/>
      <c r="C946" s="4"/>
      <c r="D946" s="2"/>
      <c r="E946" s="58"/>
      <c r="F946" s="100" t="s">
        <v>18</v>
      </c>
      <c r="G946" s="98" t="s">
        <v>18</v>
      </c>
      <c r="H946" s="76"/>
    </row>
    <row r="947">
      <c r="A947" s="98" t="s">
        <v>18</v>
      </c>
      <c r="B947" s="99"/>
      <c r="C947" s="4"/>
      <c r="D947" s="2"/>
      <c r="E947" s="58"/>
      <c r="F947" s="100" t="s">
        <v>18</v>
      </c>
      <c r="G947" s="98" t="s">
        <v>18</v>
      </c>
      <c r="H947" s="76"/>
    </row>
    <row r="948">
      <c r="A948" s="98" t="s">
        <v>18</v>
      </c>
      <c r="B948" s="99"/>
      <c r="C948" s="4"/>
      <c r="D948" s="2"/>
      <c r="E948" s="58"/>
      <c r="F948" s="100" t="s">
        <v>18</v>
      </c>
      <c r="G948" s="98" t="s">
        <v>18</v>
      </c>
      <c r="H948" s="76"/>
    </row>
    <row r="949">
      <c r="A949" s="98" t="s">
        <v>18</v>
      </c>
      <c r="B949" s="99"/>
      <c r="C949" s="4"/>
      <c r="D949" s="2"/>
      <c r="E949" s="58"/>
      <c r="F949" s="100" t="s">
        <v>18</v>
      </c>
      <c r="G949" s="98" t="s">
        <v>18</v>
      </c>
      <c r="H949" s="76"/>
    </row>
    <row r="950">
      <c r="A950" s="98" t="s">
        <v>18</v>
      </c>
      <c r="B950" s="99"/>
      <c r="C950" s="4"/>
      <c r="D950" s="2"/>
      <c r="E950" s="58"/>
      <c r="F950" s="100" t="s">
        <v>18</v>
      </c>
      <c r="G950" s="98" t="s">
        <v>18</v>
      </c>
      <c r="H950" s="76"/>
    </row>
    <row r="951">
      <c r="A951" s="98" t="s">
        <v>18</v>
      </c>
      <c r="B951" s="99"/>
      <c r="C951" s="4"/>
      <c r="D951" s="2"/>
      <c r="E951" s="58"/>
      <c r="F951" s="100" t="s">
        <v>18</v>
      </c>
      <c r="G951" s="98" t="s">
        <v>18</v>
      </c>
      <c r="H951" s="76"/>
    </row>
    <row r="952">
      <c r="A952" s="98" t="s">
        <v>18</v>
      </c>
      <c r="B952" s="99"/>
      <c r="C952" s="4"/>
      <c r="D952" s="2"/>
      <c r="E952" s="58"/>
      <c r="F952" s="100" t="s">
        <v>18</v>
      </c>
      <c r="G952" s="98" t="s">
        <v>18</v>
      </c>
      <c r="H952" s="76"/>
    </row>
    <row r="953">
      <c r="A953" s="98" t="s">
        <v>18</v>
      </c>
      <c r="B953" s="99"/>
      <c r="C953" s="4"/>
      <c r="D953" s="2"/>
      <c r="E953" s="58"/>
      <c r="F953" s="100" t="s">
        <v>18</v>
      </c>
      <c r="G953" s="98" t="s">
        <v>18</v>
      </c>
      <c r="H953" s="76"/>
    </row>
    <row r="954">
      <c r="A954" s="98" t="s">
        <v>18</v>
      </c>
      <c r="B954" s="99"/>
      <c r="C954" s="4"/>
      <c r="D954" s="2"/>
      <c r="E954" s="58"/>
      <c r="F954" s="100" t="s">
        <v>18</v>
      </c>
      <c r="G954" s="98" t="s">
        <v>18</v>
      </c>
      <c r="H954" s="76"/>
    </row>
    <row r="955">
      <c r="A955" s="98" t="s">
        <v>18</v>
      </c>
      <c r="B955" s="99"/>
      <c r="C955" s="4"/>
      <c r="D955" s="2"/>
      <c r="E955" s="58"/>
      <c r="F955" s="100" t="s">
        <v>18</v>
      </c>
      <c r="G955" s="98" t="s">
        <v>18</v>
      </c>
      <c r="H955" s="76"/>
    </row>
    <row r="956">
      <c r="A956" s="98" t="s">
        <v>18</v>
      </c>
      <c r="B956" s="99"/>
      <c r="C956" s="4"/>
      <c r="D956" s="2"/>
      <c r="E956" s="58"/>
      <c r="F956" s="100" t="s">
        <v>18</v>
      </c>
      <c r="G956" s="98" t="s">
        <v>18</v>
      </c>
      <c r="H956" s="76"/>
    </row>
    <row r="957">
      <c r="A957" s="98" t="s">
        <v>18</v>
      </c>
      <c r="B957" s="99"/>
      <c r="C957" s="4"/>
      <c r="D957" s="2"/>
      <c r="E957" s="58"/>
      <c r="F957" s="100" t="s">
        <v>18</v>
      </c>
      <c r="G957" s="98" t="s">
        <v>18</v>
      </c>
      <c r="H957" s="76"/>
    </row>
    <row r="958">
      <c r="A958" s="98" t="s">
        <v>18</v>
      </c>
      <c r="B958" s="99"/>
      <c r="C958" s="4"/>
      <c r="D958" s="2"/>
      <c r="E958" s="58"/>
      <c r="F958" s="100" t="s">
        <v>18</v>
      </c>
      <c r="G958" s="98" t="s">
        <v>18</v>
      </c>
      <c r="H958" s="76"/>
    </row>
    <row r="959">
      <c r="A959" s="98" t="s">
        <v>18</v>
      </c>
      <c r="B959" s="99"/>
      <c r="C959" s="4"/>
      <c r="D959" s="2"/>
      <c r="E959" s="58"/>
      <c r="F959" s="100" t="s">
        <v>18</v>
      </c>
      <c r="G959" s="98" t="s">
        <v>18</v>
      </c>
      <c r="H959" s="76"/>
    </row>
    <row r="960">
      <c r="A960" s="98" t="s">
        <v>18</v>
      </c>
      <c r="B960" s="99"/>
      <c r="C960" s="4"/>
      <c r="D960" s="2"/>
      <c r="E960" s="58"/>
      <c r="F960" s="100" t="s">
        <v>18</v>
      </c>
      <c r="G960" s="98" t="s">
        <v>18</v>
      </c>
      <c r="H960" s="76"/>
    </row>
    <row r="961">
      <c r="A961" s="98" t="s">
        <v>18</v>
      </c>
      <c r="B961" s="99"/>
      <c r="C961" s="4"/>
      <c r="D961" s="2"/>
      <c r="E961" s="58"/>
      <c r="F961" s="100" t="s">
        <v>18</v>
      </c>
      <c r="G961" s="98" t="s">
        <v>18</v>
      </c>
      <c r="H961" s="76"/>
    </row>
    <row r="962">
      <c r="A962" s="98" t="s">
        <v>18</v>
      </c>
      <c r="B962" s="99"/>
      <c r="C962" s="4"/>
      <c r="D962" s="2"/>
      <c r="E962" s="58"/>
      <c r="F962" s="100" t="s">
        <v>18</v>
      </c>
      <c r="G962" s="98" t="s">
        <v>18</v>
      </c>
      <c r="H962" s="76"/>
    </row>
    <row r="963">
      <c r="A963" s="98" t="s">
        <v>18</v>
      </c>
      <c r="B963" s="99"/>
      <c r="C963" s="4"/>
      <c r="D963" s="2"/>
      <c r="E963" s="58"/>
      <c r="F963" s="100" t="s">
        <v>18</v>
      </c>
      <c r="G963" s="98" t="s">
        <v>18</v>
      </c>
      <c r="H963" s="76"/>
    </row>
    <row r="964">
      <c r="A964" s="98" t="s">
        <v>18</v>
      </c>
      <c r="B964" s="99"/>
      <c r="C964" s="4"/>
      <c r="D964" s="2"/>
      <c r="E964" s="58"/>
      <c r="F964" s="100" t="s">
        <v>18</v>
      </c>
      <c r="G964" s="98" t="s">
        <v>18</v>
      </c>
      <c r="H964" s="76"/>
    </row>
    <row r="965">
      <c r="A965" s="98" t="s">
        <v>18</v>
      </c>
      <c r="B965" s="99"/>
      <c r="C965" s="4"/>
      <c r="D965" s="2"/>
      <c r="E965" s="58"/>
      <c r="F965" s="100" t="s">
        <v>18</v>
      </c>
      <c r="G965" s="98" t="s">
        <v>18</v>
      </c>
      <c r="H965" s="76"/>
    </row>
    <row r="966">
      <c r="A966" s="98" t="s">
        <v>18</v>
      </c>
      <c r="B966" s="99"/>
      <c r="C966" s="4"/>
      <c r="D966" s="2"/>
      <c r="E966" s="58"/>
      <c r="F966" s="100" t="s">
        <v>18</v>
      </c>
      <c r="G966" s="98" t="s">
        <v>18</v>
      </c>
      <c r="H966" s="76"/>
    </row>
    <row r="967">
      <c r="A967" s="98" t="s">
        <v>18</v>
      </c>
      <c r="B967" s="99"/>
      <c r="C967" s="4"/>
      <c r="D967" s="2"/>
      <c r="E967" s="58"/>
      <c r="F967" s="100" t="s">
        <v>18</v>
      </c>
      <c r="G967" s="98" t="s">
        <v>18</v>
      </c>
      <c r="H967" s="76"/>
    </row>
    <row r="968">
      <c r="A968" s="98" t="s">
        <v>18</v>
      </c>
      <c r="B968" s="99"/>
      <c r="C968" s="4"/>
      <c r="D968" s="2"/>
      <c r="E968" s="58"/>
      <c r="F968" s="100" t="s">
        <v>18</v>
      </c>
      <c r="G968" s="98" t="s">
        <v>18</v>
      </c>
      <c r="H968" s="76"/>
    </row>
    <row r="969">
      <c r="A969" s="98" t="s">
        <v>18</v>
      </c>
      <c r="B969" s="99"/>
      <c r="C969" s="4"/>
      <c r="D969" s="2"/>
      <c r="E969" s="58"/>
      <c r="F969" s="100" t="s">
        <v>18</v>
      </c>
      <c r="G969" s="98" t="s">
        <v>18</v>
      </c>
      <c r="H969" s="76"/>
    </row>
    <row r="970">
      <c r="A970" s="98" t="s">
        <v>18</v>
      </c>
      <c r="B970" s="99"/>
      <c r="C970" s="4"/>
      <c r="D970" s="2"/>
      <c r="E970" s="58"/>
      <c r="F970" s="100" t="s">
        <v>18</v>
      </c>
      <c r="G970" s="98" t="s">
        <v>18</v>
      </c>
      <c r="H970" s="76"/>
    </row>
    <row r="971">
      <c r="A971" s="98" t="s">
        <v>18</v>
      </c>
      <c r="B971" s="99"/>
      <c r="C971" s="4"/>
      <c r="D971" s="2"/>
      <c r="E971" s="58"/>
      <c r="F971" s="100" t="s">
        <v>18</v>
      </c>
      <c r="G971" s="98" t="s">
        <v>18</v>
      </c>
      <c r="H971" s="76"/>
    </row>
    <row r="972">
      <c r="A972" s="98" t="s">
        <v>18</v>
      </c>
      <c r="B972" s="99"/>
      <c r="C972" s="4"/>
      <c r="D972" s="2"/>
      <c r="E972" s="58"/>
      <c r="F972" s="100" t="s">
        <v>18</v>
      </c>
      <c r="G972" s="98" t="s">
        <v>18</v>
      </c>
      <c r="H972" s="76"/>
    </row>
    <row r="973">
      <c r="A973" s="98" t="s">
        <v>18</v>
      </c>
      <c r="B973" s="99"/>
      <c r="C973" s="4"/>
      <c r="D973" s="2"/>
      <c r="E973" s="58"/>
      <c r="F973" s="100" t="s">
        <v>18</v>
      </c>
      <c r="G973" s="98" t="s">
        <v>18</v>
      </c>
      <c r="H973" s="76"/>
    </row>
    <row r="974">
      <c r="A974" s="98" t="s">
        <v>18</v>
      </c>
      <c r="B974" s="99"/>
      <c r="C974" s="4"/>
      <c r="D974" s="2"/>
      <c r="E974" s="58"/>
      <c r="F974" s="100" t="s">
        <v>18</v>
      </c>
      <c r="G974" s="98" t="s">
        <v>18</v>
      </c>
      <c r="H974" s="76"/>
    </row>
    <row r="975">
      <c r="A975" s="98" t="s">
        <v>18</v>
      </c>
      <c r="B975" s="99"/>
      <c r="C975" s="4"/>
      <c r="D975" s="2"/>
      <c r="E975" s="58"/>
      <c r="F975" s="100" t="s">
        <v>18</v>
      </c>
      <c r="G975" s="98" t="s">
        <v>18</v>
      </c>
      <c r="H975" s="76"/>
    </row>
    <row r="976">
      <c r="A976" s="98" t="s">
        <v>18</v>
      </c>
      <c r="B976" s="99"/>
      <c r="C976" s="4"/>
      <c r="D976" s="2"/>
      <c r="E976" s="58"/>
      <c r="F976" s="100" t="s">
        <v>18</v>
      </c>
      <c r="G976" s="98" t="s">
        <v>18</v>
      </c>
      <c r="H976" s="76"/>
    </row>
    <row r="977">
      <c r="A977" s="98" t="s">
        <v>18</v>
      </c>
      <c r="B977" s="99"/>
      <c r="C977" s="4"/>
      <c r="D977" s="2"/>
      <c r="E977" s="58"/>
      <c r="F977" s="100" t="s">
        <v>18</v>
      </c>
      <c r="G977" s="98" t="s">
        <v>18</v>
      </c>
      <c r="H977" s="76"/>
    </row>
    <row r="978">
      <c r="A978" s="98" t="s">
        <v>18</v>
      </c>
      <c r="B978" s="99"/>
      <c r="C978" s="4"/>
      <c r="D978" s="2"/>
      <c r="E978" s="58"/>
      <c r="F978" s="100" t="s">
        <v>18</v>
      </c>
      <c r="G978" s="98" t="s">
        <v>18</v>
      </c>
      <c r="H978" s="76"/>
    </row>
    <row r="979">
      <c r="A979" s="98" t="s">
        <v>18</v>
      </c>
      <c r="B979" s="99"/>
      <c r="C979" s="4"/>
      <c r="D979" s="2"/>
      <c r="E979" s="58"/>
      <c r="F979" s="100" t="s">
        <v>18</v>
      </c>
      <c r="G979" s="98" t="s">
        <v>18</v>
      </c>
      <c r="H979" s="76"/>
    </row>
    <row r="980">
      <c r="A980" s="98" t="s">
        <v>18</v>
      </c>
      <c r="B980" s="99"/>
      <c r="C980" s="4"/>
      <c r="D980" s="2"/>
      <c r="E980" s="58"/>
      <c r="F980" s="100" t="s">
        <v>18</v>
      </c>
      <c r="G980" s="98" t="s">
        <v>18</v>
      </c>
      <c r="H980" s="76"/>
    </row>
    <row r="981">
      <c r="A981" s="98" t="s">
        <v>18</v>
      </c>
      <c r="B981" s="99"/>
      <c r="C981" s="4"/>
      <c r="D981" s="2"/>
      <c r="E981" s="58"/>
      <c r="F981" s="100" t="s">
        <v>18</v>
      </c>
      <c r="G981" s="98" t="s">
        <v>18</v>
      </c>
      <c r="H981" s="76"/>
    </row>
    <row r="982">
      <c r="A982" s="98" t="s">
        <v>18</v>
      </c>
      <c r="B982" s="99"/>
      <c r="C982" s="4"/>
      <c r="D982" s="2"/>
      <c r="E982" s="58"/>
      <c r="F982" s="100" t="s">
        <v>18</v>
      </c>
      <c r="G982" s="98" t="s">
        <v>18</v>
      </c>
      <c r="H982" s="76"/>
    </row>
    <row r="983">
      <c r="A983" s="98" t="s">
        <v>18</v>
      </c>
      <c r="B983" s="99"/>
      <c r="C983" s="4"/>
      <c r="D983" s="2"/>
      <c r="E983" s="58"/>
      <c r="F983" s="100" t="s">
        <v>18</v>
      </c>
      <c r="G983" s="98" t="s">
        <v>18</v>
      </c>
      <c r="H983" s="76"/>
    </row>
    <row r="984">
      <c r="A984" s="98" t="s">
        <v>18</v>
      </c>
      <c r="B984" s="99"/>
      <c r="C984" s="4"/>
      <c r="D984" s="2"/>
      <c r="E984" s="58"/>
      <c r="F984" s="100" t="s">
        <v>18</v>
      </c>
      <c r="G984" s="98" t="s">
        <v>18</v>
      </c>
      <c r="H984" s="76"/>
    </row>
    <row r="985">
      <c r="A985" s="98" t="s">
        <v>18</v>
      </c>
      <c r="B985" s="99"/>
      <c r="C985" s="4"/>
      <c r="D985" s="2"/>
      <c r="E985" s="58"/>
      <c r="F985" s="100" t="s">
        <v>18</v>
      </c>
      <c r="G985" s="98" t="s">
        <v>18</v>
      </c>
      <c r="H985" s="76"/>
    </row>
    <row r="986">
      <c r="A986" s="98" t="s">
        <v>18</v>
      </c>
      <c r="B986" s="99"/>
      <c r="C986" s="4"/>
      <c r="D986" s="2"/>
      <c r="E986" s="58"/>
      <c r="F986" s="100" t="s">
        <v>18</v>
      </c>
      <c r="G986" s="98" t="s">
        <v>18</v>
      </c>
      <c r="H986" s="76"/>
    </row>
    <row r="987">
      <c r="A987" s="98" t="s">
        <v>18</v>
      </c>
      <c r="B987" s="99"/>
      <c r="C987" s="4"/>
      <c r="D987" s="2"/>
      <c r="E987" s="58"/>
      <c r="F987" s="100" t="s">
        <v>18</v>
      </c>
      <c r="G987" s="98" t="s">
        <v>18</v>
      </c>
      <c r="H987" s="76"/>
    </row>
    <row r="988">
      <c r="A988" s="98" t="s">
        <v>18</v>
      </c>
      <c r="B988" s="99"/>
      <c r="C988" s="4"/>
      <c r="D988" s="2"/>
      <c r="E988" s="58"/>
      <c r="F988" s="100" t="s">
        <v>18</v>
      </c>
      <c r="G988" s="98" t="s">
        <v>18</v>
      </c>
      <c r="H988" s="76"/>
    </row>
    <row r="989">
      <c r="A989" s="98" t="s">
        <v>18</v>
      </c>
      <c r="B989" s="99"/>
      <c r="C989" s="4"/>
      <c r="D989" s="2"/>
      <c r="E989" s="58"/>
      <c r="F989" s="100" t="s">
        <v>18</v>
      </c>
      <c r="G989" s="98" t="s">
        <v>18</v>
      </c>
      <c r="H989" s="76"/>
    </row>
    <row r="990">
      <c r="A990" s="98" t="s">
        <v>18</v>
      </c>
      <c r="B990" s="99"/>
      <c r="C990" s="4"/>
      <c r="D990" s="2"/>
      <c r="E990" s="58"/>
      <c r="F990" s="100" t="s">
        <v>18</v>
      </c>
      <c r="G990" s="98" t="s">
        <v>18</v>
      </c>
      <c r="H990" s="76"/>
    </row>
    <row r="991">
      <c r="A991" s="98" t="s">
        <v>18</v>
      </c>
      <c r="B991" s="99"/>
      <c r="C991" s="4"/>
      <c r="D991" s="2"/>
      <c r="E991" s="58"/>
      <c r="F991" s="100" t="s">
        <v>18</v>
      </c>
      <c r="G991" s="98" t="s">
        <v>18</v>
      </c>
      <c r="H991" s="76"/>
    </row>
    <row r="992">
      <c r="A992" s="98" t="s">
        <v>18</v>
      </c>
      <c r="B992" s="99"/>
      <c r="C992" s="4"/>
      <c r="D992" s="2"/>
      <c r="E992" s="58"/>
      <c r="F992" s="100" t="s">
        <v>18</v>
      </c>
      <c r="G992" s="98" t="s">
        <v>18</v>
      </c>
      <c r="H992" s="76"/>
    </row>
    <row r="993">
      <c r="A993" s="98" t="s">
        <v>18</v>
      </c>
      <c r="B993" s="99"/>
      <c r="C993" s="4"/>
      <c r="D993" s="2"/>
      <c r="E993" s="58"/>
      <c r="F993" s="100" t="s">
        <v>18</v>
      </c>
      <c r="G993" s="98" t="s">
        <v>18</v>
      </c>
      <c r="H993" s="76"/>
    </row>
    <row r="994">
      <c r="A994" s="98" t="s">
        <v>18</v>
      </c>
      <c r="B994" s="99"/>
      <c r="C994" s="4"/>
      <c r="D994" s="2"/>
      <c r="E994" s="58"/>
      <c r="F994" s="100" t="s">
        <v>18</v>
      </c>
      <c r="G994" s="98" t="s">
        <v>18</v>
      </c>
      <c r="H994" s="76"/>
    </row>
    <row r="995">
      <c r="A995" s="98" t="s">
        <v>18</v>
      </c>
      <c r="B995" s="99"/>
      <c r="C995" s="4"/>
      <c r="D995" s="2"/>
      <c r="E995" s="58"/>
      <c r="F995" s="100" t="s">
        <v>18</v>
      </c>
      <c r="G995" s="98" t="s">
        <v>18</v>
      </c>
      <c r="H995" s="76"/>
    </row>
    <row r="996">
      <c r="A996" s="98" t="s">
        <v>18</v>
      </c>
      <c r="B996" s="99"/>
      <c r="C996" s="4"/>
      <c r="D996" s="2"/>
      <c r="E996" s="58"/>
      <c r="F996" s="100" t="s">
        <v>18</v>
      </c>
      <c r="G996" s="98" t="s">
        <v>18</v>
      </c>
      <c r="H996" s="76"/>
    </row>
    <row r="997">
      <c r="A997" s="98" t="s">
        <v>18</v>
      </c>
      <c r="B997" s="99"/>
      <c r="C997" s="4"/>
      <c r="D997" s="2"/>
      <c r="E997" s="58"/>
      <c r="F997" s="100" t="s">
        <v>18</v>
      </c>
      <c r="G997" s="98" t="s">
        <v>18</v>
      </c>
      <c r="H997" s="76"/>
    </row>
    <row r="998">
      <c r="A998" s="98" t="s">
        <v>18</v>
      </c>
      <c r="B998" s="99"/>
      <c r="C998" s="4"/>
      <c r="D998" s="2"/>
      <c r="E998" s="58"/>
      <c r="F998" s="100" t="s">
        <v>18</v>
      </c>
      <c r="G998" s="98" t="s">
        <v>18</v>
      </c>
      <c r="H998" s="76"/>
    </row>
    <row r="999">
      <c r="A999" s="98" t="s">
        <v>18</v>
      </c>
      <c r="B999" s="99"/>
      <c r="C999" s="4"/>
      <c r="D999" s="2"/>
      <c r="E999" s="58"/>
      <c r="F999" s="100" t="s">
        <v>18</v>
      </c>
      <c r="G999" s="98" t="s">
        <v>18</v>
      </c>
      <c r="H999" s="76"/>
    </row>
    <row r="1000">
      <c r="A1000" s="98" t="s">
        <v>18</v>
      </c>
      <c r="B1000" s="99"/>
      <c r="C1000" s="4"/>
      <c r="D1000" s="2"/>
      <c r="E1000" s="58"/>
      <c r="F1000" s="100" t="s">
        <v>18</v>
      </c>
      <c r="G1000" s="98" t="s">
        <v>18</v>
      </c>
      <c r="H1000" s="76"/>
    </row>
    <row r="1001">
      <c r="A1001" s="98" t="s">
        <v>18</v>
      </c>
      <c r="B1001" s="99"/>
      <c r="C1001" s="4"/>
      <c r="D1001" s="2"/>
      <c r="E1001" s="58"/>
      <c r="F1001" s="100" t="s">
        <v>18</v>
      </c>
      <c r="G1001" s="98" t="s">
        <v>18</v>
      </c>
      <c r="H1001" s="76"/>
    </row>
    <row r="1002">
      <c r="A1002" s="98" t="s">
        <v>18</v>
      </c>
      <c r="B1002" s="99"/>
      <c r="C1002" s="4"/>
      <c r="D1002" s="2"/>
      <c r="E1002" s="58"/>
      <c r="F1002" s="100" t="s">
        <v>18</v>
      </c>
      <c r="G1002" s="98" t="s">
        <v>18</v>
      </c>
      <c r="H1002" s="76"/>
    </row>
    <row r="1003">
      <c r="A1003" s="98" t="s">
        <v>18</v>
      </c>
      <c r="B1003" s="99"/>
      <c r="C1003" s="4"/>
      <c r="D1003" s="2"/>
      <c r="E1003" s="58"/>
      <c r="F1003" s="100" t="s">
        <v>18</v>
      </c>
      <c r="G1003" s="98" t="s">
        <v>18</v>
      </c>
      <c r="H1003" s="76"/>
    </row>
    <row r="1004">
      <c r="A1004" s="98" t="s">
        <v>18</v>
      </c>
      <c r="B1004" s="99"/>
      <c r="C1004" s="4"/>
      <c r="D1004" s="2"/>
      <c r="E1004" s="58"/>
      <c r="F1004" s="100" t="s">
        <v>18</v>
      </c>
      <c r="G1004" s="98" t="s">
        <v>18</v>
      </c>
      <c r="H1004" s="76"/>
    </row>
    <row r="1005">
      <c r="A1005" s="98" t="s">
        <v>18</v>
      </c>
      <c r="B1005" s="99"/>
      <c r="C1005" s="4"/>
      <c r="D1005" s="2"/>
      <c r="E1005" s="58"/>
      <c r="F1005" s="100" t="s">
        <v>18</v>
      </c>
      <c r="G1005" s="98" t="s">
        <v>18</v>
      </c>
      <c r="H1005" s="76"/>
    </row>
    <row r="1006">
      <c r="A1006" s="98" t="s">
        <v>18</v>
      </c>
      <c r="B1006" s="99"/>
      <c r="C1006" s="4"/>
      <c r="D1006" s="2"/>
      <c r="E1006" s="58"/>
      <c r="F1006" s="100" t="s">
        <v>18</v>
      </c>
      <c r="G1006" s="98" t="s">
        <v>18</v>
      </c>
      <c r="H1006" s="76"/>
    </row>
    <row r="1007">
      <c r="A1007" s="98" t="s">
        <v>18</v>
      </c>
      <c r="B1007" s="99"/>
      <c r="C1007" s="4"/>
      <c r="D1007" s="2"/>
      <c r="E1007" s="58"/>
      <c r="F1007" s="100" t="s">
        <v>18</v>
      </c>
      <c r="G1007" s="98" t="s">
        <v>18</v>
      </c>
      <c r="H1007" s="76"/>
    </row>
    <row r="1008">
      <c r="A1008" s="98" t="s">
        <v>18</v>
      </c>
      <c r="B1008" s="99"/>
      <c r="C1008" s="4"/>
      <c r="D1008" s="2"/>
      <c r="E1008" s="58"/>
      <c r="F1008" s="100" t="s">
        <v>18</v>
      </c>
      <c r="G1008" s="98" t="s">
        <v>18</v>
      </c>
      <c r="H1008" s="76"/>
    </row>
    <row r="1009">
      <c r="A1009" s="98" t="s">
        <v>18</v>
      </c>
      <c r="B1009" s="99"/>
      <c r="C1009" s="4"/>
      <c r="D1009" s="2"/>
      <c r="E1009" s="58"/>
      <c r="F1009" s="100" t="s">
        <v>18</v>
      </c>
      <c r="G1009" s="98" t="s">
        <v>18</v>
      </c>
      <c r="H1009" s="76"/>
    </row>
    <row r="1010">
      <c r="A1010" s="98" t="s">
        <v>18</v>
      </c>
      <c r="B1010" s="99"/>
      <c r="C1010" s="4"/>
      <c r="D1010" s="2"/>
      <c r="E1010" s="58"/>
      <c r="F1010" s="100" t="s">
        <v>18</v>
      </c>
      <c r="G1010" s="98" t="s">
        <v>18</v>
      </c>
      <c r="H1010" s="76"/>
    </row>
    <row r="1011">
      <c r="A1011" s="98" t="s">
        <v>18</v>
      </c>
      <c r="B1011" s="99"/>
      <c r="C1011" s="4"/>
      <c r="D1011" s="2"/>
      <c r="E1011" s="58"/>
      <c r="F1011" s="100" t="s">
        <v>18</v>
      </c>
      <c r="G1011" s="98" t="s">
        <v>18</v>
      </c>
      <c r="H1011" s="76"/>
    </row>
    <row r="1012">
      <c r="A1012" s="98" t="s">
        <v>18</v>
      </c>
      <c r="B1012" s="99"/>
      <c r="C1012" s="4"/>
      <c r="D1012" s="2"/>
      <c r="E1012" s="58"/>
      <c r="F1012" s="100" t="s">
        <v>18</v>
      </c>
      <c r="G1012" s="98" t="s">
        <v>18</v>
      </c>
      <c r="H1012" s="76"/>
    </row>
    <row r="1013">
      <c r="A1013" s="98" t="s">
        <v>18</v>
      </c>
      <c r="B1013" s="99"/>
      <c r="C1013" s="4"/>
      <c r="D1013" s="2"/>
      <c r="E1013" s="58"/>
      <c r="F1013" s="100" t="s">
        <v>18</v>
      </c>
      <c r="G1013" s="98" t="s">
        <v>18</v>
      </c>
      <c r="H1013" s="76"/>
    </row>
    <row r="1014">
      <c r="A1014" s="98" t="s">
        <v>18</v>
      </c>
      <c r="B1014" s="99"/>
      <c r="C1014" s="4"/>
      <c r="D1014" s="2"/>
      <c r="E1014" s="58"/>
      <c r="F1014" s="100" t="s">
        <v>18</v>
      </c>
      <c r="G1014" s="98" t="s">
        <v>18</v>
      </c>
      <c r="H1014" s="76"/>
    </row>
    <row r="1015">
      <c r="A1015" s="98" t="s">
        <v>18</v>
      </c>
      <c r="B1015" s="99"/>
      <c r="C1015" s="4"/>
      <c r="D1015" s="2"/>
      <c r="E1015" s="58"/>
      <c r="F1015" s="100" t="s">
        <v>18</v>
      </c>
      <c r="G1015" s="98" t="s">
        <v>18</v>
      </c>
      <c r="H1015" s="76"/>
    </row>
    <row r="1016">
      <c r="A1016" s="98" t="s">
        <v>18</v>
      </c>
      <c r="B1016" s="99"/>
      <c r="C1016" s="4"/>
      <c r="D1016" s="2"/>
      <c r="E1016" s="58"/>
      <c r="F1016" s="100" t="s">
        <v>18</v>
      </c>
      <c r="G1016" s="98" t="s">
        <v>18</v>
      </c>
      <c r="H1016" s="76"/>
    </row>
    <row r="1017">
      <c r="A1017" s="98" t="s">
        <v>18</v>
      </c>
      <c r="B1017" s="99"/>
      <c r="C1017" s="4"/>
      <c r="D1017" s="2"/>
      <c r="E1017" s="58"/>
      <c r="F1017" s="100" t="s">
        <v>18</v>
      </c>
      <c r="G1017" s="98" t="s">
        <v>18</v>
      </c>
      <c r="H1017" s="76"/>
    </row>
    <row r="1018">
      <c r="A1018" s="98" t="s">
        <v>18</v>
      </c>
      <c r="B1018" s="99"/>
      <c r="C1018" s="4"/>
      <c r="D1018" s="2"/>
      <c r="E1018" s="58"/>
      <c r="F1018" s="100" t="s">
        <v>18</v>
      </c>
      <c r="G1018" s="98" t="s">
        <v>18</v>
      </c>
      <c r="H1018" s="76"/>
    </row>
    <row r="1019">
      <c r="A1019" s="98" t="s">
        <v>18</v>
      </c>
      <c r="B1019" s="99"/>
      <c r="C1019" s="4"/>
      <c r="D1019" s="2"/>
      <c r="E1019" s="58"/>
      <c r="F1019" s="100" t="s">
        <v>18</v>
      </c>
      <c r="G1019" s="98" t="s">
        <v>18</v>
      </c>
      <c r="H1019" s="76"/>
    </row>
    <row r="1020">
      <c r="A1020" s="98" t="s">
        <v>18</v>
      </c>
      <c r="B1020" s="99"/>
      <c r="C1020" s="4"/>
      <c r="D1020" s="2"/>
      <c r="E1020" s="58"/>
      <c r="F1020" s="100" t="s">
        <v>18</v>
      </c>
      <c r="G1020" s="98" t="s">
        <v>18</v>
      </c>
      <c r="H1020" s="76"/>
    </row>
    <row r="1021">
      <c r="A1021" s="98" t="s">
        <v>18</v>
      </c>
      <c r="B1021" s="99"/>
      <c r="C1021" s="4"/>
      <c r="D1021" s="2"/>
      <c r="E1021" s="58"/>
      <c r="F1021" s="100" t="s">
        <v>18</v>
      </c>
      <c r="G1021" s="98" t="s">
        <v>18</v>
      </c>
      <c r="H1021" s="76"/>
    </row>
    <row r="1022">
      <c r="A1022" s="98" t="s">
        <v>18</v>
      </c>
      <c r="B1022" s="99"/>
      <c r="C1022" s="4"/>
      <c r="D1022" s="2"/>
      <c r="E1022" s="58"/>
      <c r="F1022" s="100" t="s">
        <v>18</v>
      </c>
      <c r="G1022" s="98" t="s">
        <v>18</v>
      </c>
      <c r="H1022" s="76"/>
    </row>
    <row r="1023">
      <c r="A1023" s="98" t="s">
        <v>18</v>
      </c>
      <c r="B1023" s="99"/>
      <c r="C1023" s="4"/>
      <c r="D1023" s="2"/>
      <c r="E1023" s="58"/>
      <c r="F1023" s="100" t="s">
        <v>18</v>
      </c>
      <c r="G1023" s="98" t="s">
        <v>18</v>
      </c>
      <c r="H1023" s="76"/>
    </row>
    <row r="1024">
      <c r="A1024" s="98" t="s">
        <v>18</v>
      </c>
      <c r="B1024" s="99"/>
      <c r="C1024" s="4"/>
      <c r="D1024" s="2"/>
      <c r="E1024" s="58"/>
      <c r="F1024" s="100" t="s">
        <v>18</v>
      </c>
      <c r="G1024" s="98" t="s">
        <v>18</v>
      </c>
      <c r="H1024" s="76"/>
    </row>
    <row r="1025">
      <c r="A1025" s="98" t="s">
        <v>18</v>
      </c>
      <c r="B1025" s="99"/>
      <c r="C1025" s="4"/>
      <c r="D1025" s="2"/>
      <c r="E1025" s="58"/>
      <c r="F1025" s="100" t="s">
        <v>18</v>
      </c>
      <c r="G1025" s="98" t="s">
        <v>18</v>
      </c>
      <c r="H1025" s="76"/>
    </row>
    <row r="1026">
      <c r="A1026" s="98" t="s">
        <v>18</v>
      </c>
      <c r="B1026" s="99"/>
      <c r="C1026" s="4"/>
      <c r="D1026" s="2"/>
      <c r="E1026" s="58"/>
      <c r="F1026" s="100" t="s">
        <v>18</v>
      </c>
      <c r="G1026" s="98" t="s">
        <v>18</v>
      </c>
      <c r="H1026" s="76"/>
    </row>
    <row r="1027">
      <c r="A1027" s="98" t="s">
        <v>18</v>
      </c>
      <c r="B1027" s="99"/>
      <c r="C1027" s="4"/>
      <c r="D1027" s="2"/>
      <c r="E1027" s="58"/>
      <c r="F1027" s="100" t="s">
        <v>18</v>
      </c>
      <c r="G1027" s="98" t="s">
        <v>18</v>
      </c>
      <c r="H1027" s="76"/>
    </row>
    <row r="1028">
      <c r="A1028" s="98" t="s">
        <v>18</v>
      </c>
      <c r="B1028" s="99"/>
      <c r="C1028" s="4"/>
      <c r="D1028" s="2"/>
      <c r="E1028" s="58"/>
      <c r="F1028" s="100" t="s">
        <v>18</v>
      </c>
      <c r="G1028" s="98" t="s">
        <v>18</v>
      </c>
      <c r="H1028" s="76"/>
    </row>
    <row r="1029">
      <c r="A1029" s="98" t="s">
        <v>18</v>
      </c>
      <c r="B1029" s="99"/>
      <c r="C1029" s="4"/>
      <c r="D1029" s="2"/>
      <c r="E1029" s="58"/>
      <c r="F1029" s="100" t="s">
        <v>18</v>
      </c>
      <c r="G1029" s="98" t="s">
        <v>18</v>
      </c>
      <c r="H1029" s="76"/>
    </row>
    <row r="1030">
      <c r="A1030" s="98" t="s">
        <v>18</v>
      </c>
      <c r="B1030" s="99"/>
      <c r="C1030" s="4"/>
      <c r="D1030" s="2"/>
      <c r="E1030" s="58"/>
      <c r="F1030" s="100" t="s">
        <v>18</v>
      </c>
      <c r="G1030" s="98" t="s">
        <v>18</v>
      </c>
      <c r="H1030" s="76"/>
    </row>
    <row r="1031">
      <c r="A1031" s="98" t="s">
        <v>18</v>
      </c>
      <c r="B1031" s="99"/>
      <c r="C1031" s="4"/>
      <c r="D1031" s="2"/>
      <c r="E1031" s="58"/>
      <c r="F1031" s="100" t="s">
        <v>18</v>
      </c>
      <c r="G1031" s="98" t="s">
        <v>18</v>
      </c>
      <c r="H1031" s="76"/>
    </row>
    <row r="1032">
      <c r="A1032" s="98" t="s">
        <v>18</v>
      </c>
      <c r="B1032" s="99"/>
      <c r="C1032" s="4"/>
      <c r="D1032" s="2"/>
      <c r="E1032" s="58"/>
      <c r="F1032" s="100" t="s">
        <v>18</v>
      </c>
      <c r="G1032" s="98" t="s">
        <v>18</v>
      </c>
      <c r="H1032" s="76"/>
    </row>
    <row r="1033">
      <c r="A1033" s="98" t="s">
        <v>18</v>
      </c>
      <c r="B1033" s="99"/>
      <c r="C1033" s="4"/>
      <c r="D1033" s="2"/>
      <c r="E1033" s="58"/>
      <c r="F1033" s="100" t="s">
        <v>18</v>
      </c>
      <c r="G1033" s="98" t="s">
        <v>18</v>
      </c>
      <c r="H1033" s="76"/>
    </row>
    <row r="1034">
      <c r="A1034" s="98" t="s">
        <v>18</v>
      </c>
      <c r="B1034" s="99"/>
      <c r="C1034" s="4"/>
      <c r="D1034" s="2"/>
      <c r="E1034" s="58"/>
      <c r="F1034" s="100" t="s">
        <v>18</v>
      </c>
      <c r="G1034" s="98" t="s">
        <v>18</v>
      </c>
      <c r="H1034" s="76"/>
    </row>
    <row r="1035">
      <c r="A1035" s="98" t="s">
        <v>18</v>
      </c>
      <c r="B1035" s="99"/>
      <c r="C1035" s="4"/>
      <c r="D1035" s="2"/>
      <c r="E1035" s="58"/>
      <c r="F1035" s="100" t="s">
        <v>18</v>
      </c>
      <c r="G1035" s="98" t="s">
        <v>18</v>
      </c>
      <c r="H1035" s="76"/>
    </row>
    <row r="1036">
      <c r="A1036" s="98" t="s">
        <v>18</v>
      </c>
      <c r="B1036" s="99"/>
      <c r="C1036" s="4"/>
      <c r="D1036" s="2"/>
      <c r="E1036" s="58"/>
      <c r="F1036" s="100" t="s">
        <v>18</v>
      </c>
      <c r="G1036" s="98" t="s">
        <v>18</v>
      </c>
      <c r="H1036" s="76"/>
    </row>
    <row r="1037">
      <c r="A1037" s="98" t="s">
        <v>18</v>
      </c>
      <c r="B1037" s="99"/>
      <c r="C1037" s="4"/>
      <c r="D1037" s="2"/>
      <c r="E1037" s="58"/>
      <c r="F1037" s="100" t="s">
        <v>18</v>
      </c>
      <c r="G1037" s="98" t="s">
        <v>18</v>
      </c>
      <c r="H1037" s="76"/>
    </row>
    <row r="1038">
      <c r="A1038" s="98" t="s">
        <v>18</v>
      </c>
      <c r="B1038" s="99"/>
      <c r="C1038" s="4"/>
      <c r="D1038" s="2"/>
      <c r="E1038" s="58"/>
      <c r="F1038" s="100" t="s">
        <v>18</v>
      </c>
      <c r="G1038" s="98" t="s">
        <v>18</v>
      </c>
      <c r="H1038" s="76"/>
    </row>
    <row r="1039">
      <c r="A1039" s="98" t="s">
        <v>18</v>
      </c>
      <c r="B1039" s="99"/>
      <c r="C1039" s="4"/>
      <c r="D1039" s="2"/>
      <c r="E1039" s="58"/>
      <c r="F1039" s="100" t="s">
        <v>18</v>
      </c>
      <c r="G1039" s="98" t="s">
        <v>18</v>
      </c>
      <c r="H1039" s="76"/>
    </row>
    <row r="1040">
      <c r="A1040" s="98" t="s">
        <v>18</v>
      </c>
      <c r="B1040" s="99"/>
      <c r="C1040" s="4"/>
      <c r="D1040" s="2"/>
      <c r="E1040" s="58"/>
      <c r="F1040" s="100" t="s">
        <v>18</v>
      </c>
      <c r="G1040" s="98" t="s">
        <v>18</v>
      </c>
      <c r="H1040" s="76"/>
    </row>
    <row r="1041">
      <c r="A1041" s="98" t="s">
        <v>18</v>
      </c>
      <c r="B1041" s="99"/>
      <c r="C1041" s="4"/>
      <c r="D1041" s="2"/>
      <c r="E1041" s="58"/>
      <c r="F1041" s="100" t="s">
        <v>18</v>
      </c>
      <c r="G1041" s="98" t="s">
        <v>18</v>
      </c>
      <c r="H1041" s="76"/>
    </row>
    <row r="1042">
      <c r="A1042" s="98" t="s">
        <v>18</v>
      </c>
      <c r="B1042" s="99"/>
      <c r="C1042" s="4"/>
      <c r="D1042" s="2"/>
      <c r="E1042" s="58"/>
      <c r="F1042" s="100" t="s">
        <v>18</v>
      </c>
      <c r="G1042" s="98" t="s">
        <v>18</v>
      </c>
      <c r="H1042" s="76"/>
    </row>
    <row r="1043">
      <c r="A1043" s="98" t="s">
        <v>18</v>
      </c>
      <c r="B1043" s="99"/>
      <c r="C1043" s="4"/>
      <c r="D1043" s="2"/>
      <c r="E1043" s="58"/>
      <c r="F1043" s="100" t="s">
        <v>18</v>
      </c>
      <c r="G1043" s="98" t="s">
        <v>18</v>
      </c>
      <c r="H1043" s="76"/>
    </row>
    <row r="1044">
      <c r="A1044" s="98" t="s">
        <v>18</v>
      </c>
      <c r="B1044" s="99"/>
      <c r="C1044" s="4"/>
      <c r="D1044" s="2"/>
      <c r="E1044" s="58"/>
      <c r="F1044" s="100" t="s">
        <v>18</v>
      </c>
      <c r="G1044" s="98" t="s">
        <v>18</v>
      </c>
      <c r="H1044" s="76"/>
    </row>
    <row r="1045">
      <c r="A1045" s="98" t="s">
        <v>18</v>
      </c>
      <c r="B1045" s="99"/>
      <c r="C1045" s="4"/>
      <c r="D1045" s="2"/>
      <c r="E1045" s="58"/>
      <c r="F1045" s="100" t="s">
        <v>18</v>
      </c>
      <c r="G1045" s="98" t="s">
        <v>18</v>
      </c>
      <c r="H1045" s="76"/>
    </row>
    <row r="1046">
      <c r="A1046" s="98" t="s">
        <v>18</v>
      </c>
      <c r="B1046" s="99"/>
      <c r="C1046" s="4"/>
      <c r="D1046" s="2"/>
      <c r="E1046" s="58"/>
      <c r="F1046" s="100" t="s">
        <v>18</v>
      </c>
      <c r="G1046" s="98" t="s">
        <v>18</v>
      </c>
      <c r="H1046" s="76"/>
    </row>
    <row r="1047">
      <c r="A1047" s="98" t="s">
        <v>18</v>
      </c>
      <c r="B1047" s="99"/>
      <c r="C1047" s="4"/>
      <c r="D1047" s="2"/>
      <c r="E1047" s="58"/>
      <c r="F1047" s="100" t="s">
        <v>18</v>
      </c>
      <c r="G1047" s="98" t="s">
        <v>18</v>
      </c>
      <c r="H1047" s="76"/>
    </row>
    <row r="1048">
      <c r="A1048" s="98" t="s">
        <v>18</v>
      </c>
      <c r="B1048" s="99"/>
      <c r="C1048" s="4"/>
      <c r="D1048" s="2"/>
      <c r="E1048" s="58"/>
      <c r="F1048" s="100" t="s">
        <v>18</v>
      </c>
      <c r="G1048" s="98" t="s">
        <v>18</v>
      </c>
      <c r="H1048" s="76"/>
    </row>
    <row r="1049">
      <c r="A1049" s="98" t="s">
        <v>18</v>
      </c>
      <c r="B1049" s="99"/>
      <c r="C1049" s="4"/>
      <c r="D1049" s="2"/>
      <c r="E1049" s="58"/>
      <c r="F1049" s="100" t="s">
        <v>18</v>
      </c>
      <c r="G1049" s="98" t="s">
        <v>18</v>
      </c>
      <c r="H1049" s="76"/>
    </row>
    <row r="1050">
      <c r="A1050" s="98" t="s">
        <v>18</v>
      </c>
      <c r="B1050" s="99"/>
      <c r="C1050" s="4"/>
      <c r="D1050" s="2"/>
      <c r="E1050" s="58"/>
      <c r="F1050" s="100" t="s">
        <v>18</v>
      </c>
      <c r="G1050" s="98" t="s">
        <v>18</v>
      </c>
      <c r="H1050" s="76"/>
    </row>
    <row r="1051">
      <c r="A1051" s="98" t="s">
        <v>18</v>
      </c>
      <c r="B1051" s="99"/>
      <c r="C1051" s="4"/>
      <c r="D1051" s="2"/>
      <c r="E1051" s="58"/>
      <c r="F1051" s="100" t="s">
        <v>18</v>
      </c>
      <c r="G1051" s="98" t="s">
        <v>18</v>
      </c>
      <c r="H1051" s="76"/>
    </row>
    <row r="1052">
      <c r="A1052" s="98" t="s">
        <v>18</v>
      </c>
      <c r="B1052" s="99"/>
      <c r="C1052" s="4"/>
      <c r="D1052" s="2"/>
      <c r="E1052" s="58"/>
      <c r="F1052" s="100" t="s">
        <v>18</v>
      </c>
      <c r="G1052" s="98" t="s">
        <v>18</v>
      </c>
      <c r="H1052" s="76"/>
    </row>
    <row r="1053">
      <c r="A1053" s="98" t="s">
        <v>18</v>
      </c>
      <c r="B1053" s="99"/>
      <c r="C1053" s="4"/>
      <c r="D1053" s="2"/>
      <c r="E1053" s="58"/>
      <c r="F1053" s="100" t="s">
        <v>18</v>
      </c>
      <c r="G1053" s="98" t="s">
        <v>18</v>
      </c>
      <c r="H1053" s="76"/>
    </row>
    <row r="1054">
      <c r="A1054" s="98" t="s">
        <v>18</v>
      </c>
      <c r="B1054" s="99"/>
      <c r="C1054" s="4"/>
      <c r="D1054" s="2"/>
      <c r="E1054" s="58"/>
      <c r="F1054" s="100" t="s">
        <v>18</v>
      </c>
      <c r="G1054" s="98" t="s">
        <v>18</v>
      </c>
      <c r="H1054" s="76"/>
    </row>
    <row r="1055">
      <c r="A1055" s="98" t="s">
        <v>18</v>
      </c>
      <c r="B1055" s="99"/>
      <c r="C1055" s="4"/>
      <c r="D1055" s="2"/>
      <c r="E1055" s="58"/>
      <c r="F1055" s="100" t="s">
        <v>18</v>
      </c>
      <c r="G1055" s="98" t="s">
        <v>18</v>
      </c>
      <c r="H1055" s="76"/>
    </row>
    <row r="1056">
      <c r="A1056" s="98" t="s">
        <v>18</v>
      </c>
      <c r="B1056" s="99"/>
      <c r="C1056" s="4"/>
      <c r="D1056" s="2"/>
      <c r="E1056" s="58"/>
      <c r="F1056" s="100" t="s">
        <v>18</v>
      </c>
      <c r="G1056" s="98" t="s">
        <v>18</v>
      </c>
      <c r="H1056" s="76"/>
    </row>
    <row r="1057">
      <c r="A1057" s="98" t="s">
        <v>18</v>
      </c>
      <c r="B1057" s="99"/>
      <c r="C1057" s="4"/>
      <c r="D1057" s="2"/>
      <c r="E1057" s="58"/>
      <c r="F1057" s="100" t="s">
        <v>18</v>
      </c>
      <c r="G1057" s="98" t="s">
        <v>18</v>
      </c>
      <c r="H1057" s="76"/>
    </row>
    <row r="1058">
      <c r="A1058" s="98" t="s">
        <v>18</v>
      </c>
      <c r="B1058" s="99"/>
      <c r="C1058" s="4"/>
      <c r="D1058" s="2"/>
      <c r="E1058" s="58"/>
      <c r="F1058" s="100" t="s">
        <v>18</v>
      </c>
      <c r="G1058" s="98" t="s">
        <v>18</v>
      </c>
      <c r="H1058" s="76"/>
    </row>
    <row r="1059">
      <c r="A1059" s="98" t="s">
        <v>18</v>
      </c>
      <c r="B1059" s="99"/>
      <c r="C1059" s="4"/>
      <c r="D1059" s="2"/>
      <c r="E1059" s="58"/>
      <c r="F1059" s="100" t="s">
        <v>18</v>
      </c>
      <c r="G1059" s="98" t="s">
        <v>18</v>
      </c>
      <c r="H1059" s="76"/>
    </row>
    <row r="1060">
      <c r="A1060" s="98" t="s">
        <v>18</v>
      </c>
      <c r="B1060" s="99"/>
      <c r="C1060" s="4"/>
      <c r="D1060" s="2"/>
      <c r="E1060" s="58"/>
      <c r="F1060" s="100" t="s">
        <v>18</v>
      </c>
      <c r="G1060" s="98" t="s">
        <v>18</v>
      </c>
      <c r="H1060" s="76"/>
    </row>
    <row r="1061">
      <c r="A1061" s="98" t="s">
        <v>18</v>
      </c>
      <c r="B1061" s="99"/>
      <c r="C1061" s="4"/>
      <c r="D1061" s="2"/>
      <c r="E1061" s="58"/>
      <c r="F1061" s="100" t="s">
        <v>18</v>
      </c>
      <c r="G1061" s="98" t="s">
        <v>18</v>
      </c>
      <c r="H1061" s="76"/>
    </row>
    <row r="1062">
      <c r="A1062" s="98" t="s">
        <v>18</v>
      </c>
      <c r="B1062" s="99"/>
      <c r="C1062" s="4"/>
      <c r="D1062" s="2"/>
      <c r="E1062" s="58"/>
      <c r="F1062" s="100" t="s">
        <v>18</v>
      </c>
      <c r="G1062" s="98" t="s">
        <v>18</v>
      </c>
      <c r="H1062" s="76"/>
    </row>
    <row r="1063">
      <c r="A1063" s="98" t="s">
        <v>18</v>
      </c>
      <c r="B1063" s="99"/>
      <c r="C1063" s="4"/>
      <c r="D1063" s="2"/>
      <c r="E1063" s="58"/>
      <c r="F1063" s="100" t="s">
        <v>18</v>
      </c>
      <c r="G1063" s="98" t="s">
        <v>18</v>
      </c>
      <c r="H1063" s="76"/>
    </row>
    <row r="1064">
      <c r="A1064" s="98" t="s">
        <v>18</v>
      </c>
      <c r="B1064" s="99"/>
      <c r="C1064" s="4"/>
      <c r="D1064" s="2"/>
      <c r="E1064" s="58"/>
      <c r="F1064" s="100" t="s">
        <v>18</v>
      </c>
      <c r="G1064" s="98" t="s">
        <v>18</v>
      </c>
      <c r="H1064" s="76"/>
    </row>
    <row r="1065">
      <c r="A1065" s="98" t="s">
        <v>18</v>
      </c>
      <c r="B1065" s="99"/>
      <c r="C1065" s="4"/>
      <c r="D1065" s="2"/>
      <c r="E1065" s="58"/>
      <c r="F1065" s="100" t="s">
        <v>18</v>
      </c>
      <c r="G1065" s="98" t="s">
        <v>18</v>
      </c>
      <c r="H1065" s="76"/>
    </row>
    <row r="1066">
      <c r="A1066" s="98" t="s">
        <v>18</v>
      </c>
      <c r="B1066" s="99"/>
      <c r="C1066" s="4"/>
      <c r="D1066" s="2"/>
      <c r="E1066" s="58"/>
      <c r="F1066" s="100" t="s">
        <v>18</v>
      </c>
      <c r="G1066" s="98" t="s">
        <v>18</v>
      </c>
      <c r="H1066" s="76"/>
    </row>
    <row r="1067">
      <c r="A1067" s="98" t="s">
        <v>18</v>
      </c>
      <c r="B1067" s="99"/>
      <c r="C1067" s="4"/>
      <c r="D1067" s="2"/>
      <c r="E1067" s="58"/>
      <c r="F1067" s="100" t="s">
        <v>18</v>
      </c>
      <c r="G1067" s="98" t="s">
        <v>18</v>
      </c>
      <c r="H1067" s="76"/>
    </row>
    <row r="1068">
      <c r="A1068" s="98" t="s">
        <v>18</v>
      </c>
      <c r="B1068" s="99"/>
      <c r="C1068" s="4"/>
      <c r="D1068" s="2"/>
      <c r="E1068" s="58"/>
      <c r="F1068" s="100" t="s">
        <v>18</v>
      </c>
      <c r="G1068" s="98" t="s">
        <v>18</v>
      </c>
      <c r="H1068" s="76"/>
    </row>
    <row r="1069">
      <c r="A1069" s="98" t="s">
        <v>18</v>
      </c>
      <c r="B1069" s="99"/>
      <c r="C1069" s="4"/>
      <c r="D1069" s="2"/>
      <c r="E1069" s="58"/>
      <c r="F1069" s="100" t="s">
        <v>18</v>
      </c>
      <c r="G1069" s="98" t="s">
        <v>18</v>
      </c>
      <c r="H1069" s="76"/>
    </row>
    <row r="1070">
      <c r="A1070" s="98" t="s">
        <v>18</v>
      </c>
      <c r="B1070" s="99"/>
      <c r="C1070" s="4"/>
      <c r="D1070" s="2"/>
      <c r="E1070" s="58"/>
      <c r="F1070" s="100" t="s">
        <v>18</v>
      </c>
      <c r="G1070" s="98" t="s">
        <v>18</v>
      </c>
      <c r="H1070" s="76"/>
    </row>
    <row r="1071">
      <c r="A1071" s="98" t="s">
        <v>18</v>
      </c>
      <c r="B1071" s="99"/>
      <c r="C1071" s="4"/>
      <c r="D1071" s="2"/>
      <c r="E1071" s="58"/>
      <c r="F1071" s="100" t="s">
        <v>18</v>
      </c>
      <c r="G1071" s="98" t="s">
        <v>18</v>
      </c>
      <c r="H1071" s="76"/>
    </row>
    <row r="1072">
      <c r="A1072" s="98" t="s">
        <v>18</v>
      </c>
      <c r="B1072" s="99"/>
      <c r="C1072" s="4"/>
      <c r="D1072" s="2"/>
      <c r="E1072" s="58"/>
      <c r="F1072" s="100" t="s">
        <v>18</v>
      </c>
      <c r="G1072" s="98" t="s">
        <v>18</v>
      </c>
      <c r="H1072" s="76"/>
    </row>
    <row r="1073">
      <c r="A1073" s="98" t="s">
        <v>18</v>
      </c>
      <c r="B1073" s="99"/>
      <c r="C1073" s="4"/>
      <c r="D1073" s="2"/>
      <c r="E1073" s="58"/>
      <c r="F1073" s="100" t="s">
        <v>18</v>
      </c>
      <c r="G1073" s="98" t="s">
        <v>18</v>
      </c>
      <c r="H1073" s="76"/>
    </row>
    <row r="1074">
      <c r="A1074" s="98" t="s">
        <v>18</v>
      </c>
      <c r="B1074" s="99"/>
      <c r="C1074" s="4"/>
      <c r="D1074" s="2"/>
      <c r="E1074" s="58"/>
      <c r="F1074" s="100" t="s">
        <v>18</v>
      </c>
      <c r="G1074" s="98" t="s">
        <v>18</v>
      </c>
      <c r="H1074" s="76"/>
    </row>
    <row r="1075">
      <c r="A1075" s="98" t="s">
        <v>18</v>
      </c>
      <c r="B1075" s="99"/>
      <c r="C1075" s="4"/>
      <c r="D1075" s="2"/>
      <c r="E1075" s="58"/>
      <c r="F1075" s="100" t="s">
        <v>18</v>
      </c>
      <c r="G1075" s="98" t="s">
        <v>18</v>
      </c>
      <c r="H1075" s="76"/>
    </row>
    <row r="1076">
      <c r="A1076" s="98" t="s">
        <v>18</v>
      </c>
      <c r="B1076" s="99"/>
      <c r="C1076" s="4"/>
      <c r="D1076" s="2"/>
      <c r="E1076" s="58"/>
      <c r="F1076" s="100" t="s">
        <v>18</v>
      </c>
      <c r="G1076" s="98" t="s">
        <v>18</v>
      </c>
      <c r="H1076" s="76"/>
    </row>
    <row r="1077">
      <c r="A1077" s="98" t="s">
        <v>18</v>
      </c>
      <c r="B1077" s="99"/>
      <c r="C1077" s="4"/>
      <c r="D1077" s="2"/>
      <c r="E1077" s="58"/>
      <c r="F1077" s="100" t="s">
        <v>18</v>
      </c>
      <c r="G1077" s="98" t="s">
        <v>18</v>
      </c>
      <c r="H1077" s="76"/>
    </row>
    <row r="1078">
      <c r="A1078" s="98" t="s">
        <v>18</v>
      </c>
      <c r="B1078" s="99"/>
      <c r="C1078" s="4"/>
      <c r="D1078" s="2"/>
      <c r="E1078" s="58"/>
      <c r="F1078" s="100" t="s">
        <v>18</v>
      </c>
      <c r="G1078" s="98" t="s">
        <v>18</v>
      </c>
      <c r="H1078" s="76"/>
    </row>
    <row r="1079">
      <c r="A1079" s="98" t="s">
        <v>18</v>
      </c>
      <c r="B1079" s="99"/>
      <c r="C1079" s="4"/>
      <c r="D1079" s="2"/>
      <c r="E1079" s="58"/>
      <c r="F1079" s="100" t="s">
        <v>18</v>
      </c>
      <c r="G1079" s="98" t="s">
        <v>18</v>
      </c>
      <c r="H1079" s="76"/>
    </row>
    <row r="1080">
      <c r="A1080" s="98" t="s">
        <v>18</v>
      </c>
      <c r="B1080" s="99"/>
      <c r="C1080" s="4"/>
      <c r="D1080" s="2"/>
      <c r="E1080" s="58"/>
      <c r="F1080" s="100" t="s">
        <v>18</v>
      </c>
      <c r="G1080" s="98" t="s">
        <v>18</v>
      </c>
      <c r="H1080" s="76"/>
    </row>
    <row r="1081">
      <c r="A1081" s="98" t="s">
        <v>18</v>
      </c>
      <c r="B1081" s="99"/>
      <c r="C1081" s="4"/>
      <c r="D1081" s="2"/>
      <c r="E1081" s="58"/>
      <c r="F1081" s="100" t="s">
        <v>18</v>
      </c>
      <c r="G1081" s="98" t="s">
        <v>18</v>
      </c>
      <c r="H1081" s="76"/>
    </row>
    <row r="1082">
      <c r="A1082" s="98" t="s">
        <v>18</v>
      </c>
      <c r="B1082" s="99"/>
      <c r="C1082" s="4"/>
      <c r="D1082" s="2"/>
      <c r="E1082" s="58"/>
      <c r="F1082" s="100" t="s">
        <v>18</v>
      </c>
      <c r="G1082" s="98" t="s">
        <v>18</v>
      </c>
      <c r="H1082" s="76"/>
    </row>
    <row r="1083">
      <c r="A1083" s="98" t="s">
        <v>18</v>
      </c>
      <c r="B1083" s="99"/>
      <c r="C1083" s="4"/>
      <c r="D1083" s="2"/>
      <c r="E1083" s="58"/>
      <c r="F1083" s="100" t="s">
        <v>18</v>
      </c>
      <c r="G1083" s="98" t="s">
        <v>18</v>
      </c>
      <c r="H1083" s="76"/>
    </row>
    <row r="1084">
      <c r="A1084" s="98" t="s">
        <v>18</v>
      </c>
      <c r="B1084" s="99"/>
      <c r="C1084" s="4"/>
      <c r="D1084" s="2"/>
      <c r="E1084" s="58"/>
      <c r="F1084" s="100" t="s">
        <v>18</v>
      </c>
      <c r="G1084" s="98" t="s">
        <v>18</v>
      </c>
      <c r="H1084" s="76"/>
    </row>
    <row r="1085">
      <c r="A1085" s="98" t="s">
        <v>18</v>
      </c>
      <c r="B1085" s="99"/>
      <c r="C1085" s="4"/>
      <c r="D1085" s="2"/>
      <c r="E1085" s="58"/>
      <c r="F1085" s="100" t="s">
        <v>18</v>
      </c>
      <c r="G1085" s="98" t="s">
        <v>18</v>
      </c>
      <c r="H1085" s="76"/>
    </row>
    <row r="1086">
      <c r="A1086" s="98" t="s">
        <v>18</v>
      </c>
      <c r="B1086" s="99"/>
      <c r="C1086" s="4"/>
      <c r="D1086" s="2"/>
      <c r="E1086" s="58"/>
      <c r="F1086" s="100" t="s">
        <v>18</v>
      </c>
      <c r="G1086" s="98" t="s">
        <v>18</v>
      </c>
      <c r="H1086" s="76"/>
    </row>
    <row r="1087">
      <c r="A1087" s="98" t="s">
        <v>18</v>
      </c>
      <c r="B1087" s="99"/>
      <c r="C1087" s="4"/>
      <c r="D1087" s="2"/>
      <c r="E1087" s="58"/>
      <c r="F1087" s="100" t="s">
        <v>18</v>
      </c>
      <c r="G1087" s="98" t="s">
        <v>18</v>
      </c>
      <c r="H1087" s="76"/>
    </row>
    <row r="1088">
      <c r="A1088" s="98" t="s">
        <v>18</v>
      </c>
      <c r="B1088" s="99"/>
      <c r="C1088" s="4"/>
      <c r="D1088" s="2"/>
      <c r="E1088" s="58"/>
      <c r="F1088" s="100" t="s">
        <v>18</v>
      </c>
      <c r="G1088" s="98" t="s">
        <v>18</v>
      </c>
      <c r="H1088" s="76"/>
    </row>
    <row r="1089">
      <c r="A1089" s="98" t="s">
        <v>18</v>
      </c>
      <c r="B1089" s="99"/>
      <c r="C1089" s="4"/>
      <c r="D1089" s="2"/>
      <c r="E1089" s="58"/>
      <c r="F1089" s="100" t="s">
        <v>18</v>
      </c>
      <c r="G1089" s="98" t="s">
        <v>18</v>
      </c>
      <c r="H1089" s="76"/>
    </row>
    <row r="1090">
      <c r="A1090" s="98" t="s">
        <v>18</v>
      </c>
      <c r="B1090" s="99"/>
      <c r="C1090" s="4"/>
      <c r="D1090" s="2"/>
      <c r="E1090" s="58"/>
      <c r="F1090" s="100" t="s">
        <v>18</v>
      </c>
      <c r="G1090" s="98" t="s">
        <v>18</v>
      </c>
      <c r="H1090" s="76"/>
    </row>
    <row r="1091">
      <c r="A1091" s="98" t="s">
        <v>18</v>
      </c>
      <c r="B1091" s="99"/>
      <c r="C1091" s="4"/>
      <c r="D1091" s="2"/>
      <c r="E1091" s="58"/>
      <c r="F1091" s="100" t="s">
        <v>18</v>
      </c>
      <c r="G1091" s="98" t="s">
        <v>18</v>
      </c>
      <c r="H1091" s="76"/>
    </row>
    <row r="1092">
      <c r="A1092" s="98" t="s">
        <v>18</v>
      </c>
      <c r="B1092" s="99"/>
      <c r="C1092" s="4"/>
      <c r="D1092" s="2"/>
      <c r="E1092" s="58"/>
      <c r="F1092" s="100" t="s">
        <v>18</v>
      </c>
      <c r="G1092" s="98" t="s">
        <v>18</v>
      </c>
      <c r="H1092" s="76"/>
    </row>
    <row r="1093">
      <c r="A1093" s="98" t="s">
        <v>18</v>
      </c>
      <c r="B1093" s="99"/>
      <c r="C1093" s="4"/>
      <c r="D1093" s="2"/>
      <c r="E1093" s="58"/>
      <c r="F1093" s="100" t="s">
        <v>18</v>
      </c>
      <c r="G1093" s="98" t="s">
        <v>18</v>
      </c>
      <c r="H1093" s="76"/>
    </row>
    <row r="1094">
      <c r="A1094" s="98" t="s">
        <v>18</v>
      </c>
      <c r="B1094" s="99"/>
      <c r="C1094" s="4"/>
      <c r="D1094" s="2"/>
      <c r="E1094" s="58"/>
      <c r="F1094" s="100" t="s">
        <v>18</v>
      </c>
      <c r="G1094" s="98" t="s">
        <v>18</v>
      </c>
      <c r="H1094" s="76"/>
    </row>
    <row r="1095">
      <c r="A1095" s="98" t="s">
        <v>18</v>
      </c>
      <c r="B1095" s="99"/>
      <c r="C1095" s="4"/>
      <c r="D1095" s="2"/>
      <c r="E1095" s="58"/>
      <c r="F1095" s="100" t="s">
        <v>18</v>
      </c>
      <c r="G1095" s="98" t="s">
        <v>18</v>
      </c>
      <c r="H1095" s="76"/>
    </row>
    <row r="1096">
      <c r="A1096" s="98" t="s">
        <v>18</v>
      </c>
      <c r="B1096" s="99"/>
      <c r="C1096" s="4"/>
      <c r="D1096" s="2"/>
      <c r="E1096" s="58"/>
      <c r="F1096" s="100" t="s">
        <v>18</v>
      </c>
      <c r="G1096" s="98" t="s">
        <v>18</v>
      </c>
      <c r="H1096" s="76"/>
    </row>
    <row r="1097">
      <c r="A1097" s="98" t="s">
        <v>18</v>
      </c>
      <c r="B1097" s="99"/>
      <c r="C1097" s="4"/>
      <c r="D1097" s="2"/>
      <c r="E1097" s="58"/>
      <c r="F1097" s="100" t="s">
        <v>18</v>
      </c>
      <c r="G1097" s="98" t="s">
        <v>18</v>
      </c>
      <c r="H1097" s="76"/>
    </row>
    <row r="1098">
      <c r="A1098" s="98" t="s">
        <v>18</v>
      </c>
      <c r="B1098" s="99"/>
      <c r="C1098" s="4"/>
      <c r="D1098" s="2"/>
      <c r="E1098" s="58"/>
      <c r="F1098" s="100" t="s">
        <v>18</v>
      </c>
      <c r="G1098" s="98" t="s">
        <v>18</v>
      </c>
      <c r="H1098" s="76"/>
    </row>
    <row r="1099">
      <c r="A1099" s="98" t="s">
        <v>18</v>
      </c>
      <c r="B1099" s="99"/>
      <c r="C1099" s="4"/>
      <c r="D1099" s="2"/>
      <c r="E1099" s="58"/>
      <c r="F1099" s="100" t="s">
        <v>18</v>
      </c>
      <c r="G1099" s="98" t="s">
        <v>18</v>
      </c>
      <c r="H1099" s="76"/>
    </row>
    <row r="1100">
      <c r="A1100" s="98" t="s">
        <v>18</v>
      </c>
      <c r="B1100" s="99"/>
      <c r="C1100" s="4"/>
      <c r="D1100" s="2"/>
      <c r="E1100" s="58"/>
      <c r="F1100" s="100" t="s">
        <v>18</v>
      </c>
      <c r="G1100" s="98" t="s">
        <v>18</v>
      </c>
      <c r="H1100" s="76"/>
    </row>
    <row r="1101">
      <c r="A1101" s="98" t="s">
        <v>18</v>
      </c>
      <c r="B1101" s="99"/>
      <c r="C1101" s="4"/>
      <c r="D1101" s="2"/>
      <c r="E1101" s="58"/>
      <c r="F1101" s="100" t="s">
        <v>18</v>
      </c>
      <c r="G1101" s="98" t="s">
        <v>18</v>
      </c>
      <c r="H1101" s="76"/>
    </row>
    <row r="1102">
      <c r="A1102" s="98" t="s">
        <v>18</v>
      </c>
      <c r="B1102" s="99"/>
      <c r="C1102" s="4"/>
      <c r="D1102" s="2"/>
      <c r="E1102" s="58"/>
      <c r="F1102" s="100" t="s">
        <v>18</v>
      </c>
      <c r="G1102" s="98" t="s">
        <v>18</v>
      </c>
      <c r="H1102" s="76"/>
    </row>
    <row r="1103">
      <c r="A1103" s="98" t="s">
        <v>18</v>
      </c>
      <c r="B1103" s="99"/>
      <c r="C1103" s="4"/>
      <c r="D1103" s="2"/>
      <c r="E1103" s="58"/>
      <c r="F1103" s="100" t="s">
        <v>18</v>
      </c>
      <c r="G1103" s="98" t="s">
        <v>18</v>
      </c>
      <c r="H1103" s="76"/>
    </row>
    <row r="1104">
      <c r="A1104" s="98" t="s">
        <v>18</v>
      </c>
      <c r="B1104" s="99"/>
      <c r="C1104" s="4"/>
      <c r="D1104" s="2"/>
      <c r="E1104" s="58"/>
      <c r="F1104" s="100" t="s">
        <v>18</v>
      </c>
      <c r="G1104" s="98" t="s">
        <v>18</v>
      </c>
      <c r="H1104" s="76"/>
    </row>
    <row r="1105">
      <c r="A1105" s="98" t="s">
        <v>18</v>
      </c>
      <c r="B1105" s="99"/>
      <c r="C1105" s="4"/>
      <c r="D1105" s="2"/>
      <c r="E1105" s="58"/>
      <c r="F1105" s="100" t="s">
        <v>18</v>
      </c>
      <c r="G1105" s="98" t="s">
        <v>18</v>
      </c>
      <c r="H1105" s="76"/>
    </row>
    <row r="1106">
      <c r="A1106" s="98" t="s">
        <v>18</v>
      </c>
      <c r="B1106" s="99"/>
      <c r="C1106" s="4"/>
      <c r="D1106" s="2"/>
      <c r="E1106" s="58"/>
      <c r="F1106" s="100" t="s">
        <v>18</v>
      </c>
      <c r="G1106" s="98" t="s">
        <v>18</v>
      </c>
      <c r="H1106" s="76"/>
    </row>
    <row r="1107">
      <c r="A1107" s="98" t="s">
        <v>18</v>
      </c>
      <c r="B1107" s="99"/>
      <c r="C1107" s="4"/>
      <c r="D1107" s="2"/>
      <c r="E1107" s="58"/>
      <c r="F1107" s="100" t="s">
        <v>18</v>
      </c>
      <c r="G1107" s="98" t="s">
        <v>18</v>
      </c>
      <c r="H1107" s="76"/>
    </row>
    <row r="1108">
      <c r="A1108" s="98" t="s">
        <v>18</v>
      </c>
      <c r="B1108" s="99"/>
      <c r="C1108" s="4"/>
      <c r="D1108" s="2"/>
      <c r="E1108" s="58"/>
      <c r="F1108" s="100" t="s">
        <v>18</v>
      </c>
      <c r="G1108" s="98" t="s">
        <v>18</v>
      </c>
      <c r="H1108" s="76"/>
    </row>
    <row r="1109">
      <c r="A1109" s="98" t="s">
        <v>18</v>
      </c>
      <c r="B1109" s="99"/>
      <c r="C1109" s="4"/>
      <c r="D1109" s="2"/>
      <c r="E1109" s="58"/>
      <c r="F1109" s="100" t="s">
        <v>18</v>
      </c>
      <c r="G1109" s="98" t="s">
        <v>18</v>
      </c>
      <c r="H1109" s="76"/>
    </row>
    <row r="1110">
      <c r="A1110" s="98" t="s">
        <v>18</v>
      </c>
      <c r="B1110" s="99"/>
      <c r="C1110" s="4"/>
      <c r="D1110" s="2"/>
      <c r="E1110" s="58"/>
      <c r="F1110" s="100" t="s">
        <v>18</v>
      </c>
      <c r="G1110" s="98" t="s">
        <v>18</v>
      </c>
      <c r="H1110" s="76"/>
    </row>
    <row r="1111">
      <c r="A1111" s="98" t="s">
        <v>18</v>
      </c>
      <c r="B1111" s="99"/>
      <c r="C1111" s="4"/>
      <c r="D1111" s="2"/>
      <c r="E1111" s="58"/>
      <c r="F1111" s="100" t="s">
        <v>18</v>
      </c>
      <c r="G1111" s="98" t="s">
        <v>18</v>
      </c>
      <c r="H1111" s="76"/>
    </row>
    <row r="1112">
      <c r="A1112" s="98" t="s">
        <v>18</v>
      </c>
      <c r="B1112" s="99"/>
      <c r="C1112" s="4"/>
      <c r="D1112" s="2"/>
      <c r="E1112" s="58"/>
      <c r="F1112" s="100" t="s">
        <v>18</v>
      </c>
      <c r="G1112" s="98" t="s">
        <v>18</v>
      </c>
      <c r="H1112" s="76"/>
    </row>
    <row r="1113">
      <c r="A1113" s="98" t="s">
        <v>18</v>
      </c>
      <c r="B1113" s="99"/>
      <c r="C1113" s="4"/>
      <c r="D1113" s="2"/>
      <c r="E1113" s="58"/>
      <c r="F1113" s="100" t="s">
        <v>18</v>
      </c>
      <c r="G1113" s="98" t="s">
        <v>18</v>
      </c>
      <c r="H1113" s="76"/>
    </row>
    <row r="1114">
      <c r="A1114" s="98" t="s">
        <v>18</v>
      </c>
      <c r="B1114" s="99"/>
      <c r="C1114" s="4"/>
      <c r="D1114" s="2"/>
      <c r="E1114" s="58"/>
      <c r="F1114" s="100" t="s">
        <v>18</v>
      </c>
      <c r="G1114" s="98" t="s">
        <v>18</v>
      </c>
      <c r="H1114" s="76"/>
    </row>
    <row r="1115">
      <c r="A1115" s="98" t="s">
        <v>18</v>
      </c>
      <c r="B1115" s="99"/>
      <c r="C1115" s="4"/>
      <c r="D1115" s="2"/>
      <c r="E1115" s="58"/>
      <c r="F1115" s="100" t="s">
        <v>18</v>
      </c>
      <c r="G1115" s="98" t="s">
        <v>18</v>
      </c>
      <c r="H1115" s="76"/>
    </row>
    <row r="1116">
      <c r="A1116" s="98" t="s">
        <v>18</v>
      </c>
      <c r="B1116" s="99"/>
      <c r="C1116" s="4"/>
      <c r="D1116" s="2"/>
      <c r="E1116" s="58"/>
      <c r="F1116" s="100" t="s">
        <v>18</v>
      </c>
      <c r="G1116" s="98" t="s">
        <v>18</v>
      </c>
      <c r="H1116" s="76"/>
    </row>
    <row r="1117">
      <c r="A1117" s="98" t="s">
        <v>18</v>
      </c>
      <c r="B1117" s="99"/>
      <c r="C1117" s="4"/>
      <c r="D1117" s="2"/>
      <c r="E1117" s="58"/>
      <c r="F1117" s="100" t="s">
        <v>18</v>
      </c>
      <c r="G1117" s="98" t="s">
        <v>18</v>
      </c>
      <c r="H1117" s="76"/>
    </row>
    <row r="1118">
      <c r="A1118" s="98" t="s">
        <v>18</v>
      </c>
      <c r="B1118" s="99"/>
      <c r="C1118" s="4"/>
      <c r="D1118" s="2"/>
      <c r="E1118" s="58"/>
      <c r="F1118" s="100" t="s">
        <v>18</v>
      </c>
      <c r="G1118" s="98" t="s">
        <v>18</v>
      </c>
      <c r="H1118" s="76"/>
    </row>
    <row r="1119">
      <c r="A1119" s="98" t="s">
        <v>18</v>
      </c>
      <c r="B1119" s="99"/>
      <c r="C1119" s="4"/>
      <c r="D1119" s="2"/>
      <c r="E1119" s="58"/>
      <c r="F1119" s="100" t="s">
        <v>18</v>
      </c>
      <c r="G1119" s="98" t="s">
        <v>18</v>
      </c>
      <c r="H1119" s="76"/>
    </row>
    <row r="1120">
      <c r="A1120" s="98" t="s">
        <v>18</v>
      </c>
      <c r="B1120" s="99"/>
      <c r="C1120" s="4"/>
      <c r="D1120" s="2"/>
      <c r="E1120" s="58"/>
      <c r="F1120" s="100" t="s">
        <v>18</v>
      </c>
      <c r="G1120" s="98" t="s">
        <v>18</v>
      </c>
      <c r="H1120" s="76"/>
    </row>
    <row r="1121">
      <c r="A1121" s="98" t="s">
        <v>18</v>
      </c>
      <c r="B1121" s="99"/>
      <c r="C1121" s="4"/>
      <c r="D1121" s="2"/>
      <c r="E1121" s="58"/>
      <c r="F1121" s="100" t="s">
        <v>18</v>
      </c>
      <c r="G1121" s="98" t="s">
        <v>18</v>
      </c>
      <c r="H1121" s="76"/>
    </row>
    <row r="1122">
      <c r="A1122" s="98" t="s">
        <v>18</v>
      </c>
      <c r="B1122" s="99"/>
      <c r="C1122" s="4"/>
      <c r="D1122" s="2"/>
      <c r="E1122" s="58"/>
      <c r="F1122" s="100" t="s">
        <v>18</v>
      </c>
      <c r="G1122" s="98" t="s">
        <v>18</v>
      </c>
      <c r="H1122" s="76"/>
    </row>
    <row r="1123">
      <c r="A1123" s="98" t="s">
        <v>18</v>
      </c>
      <c r="B1123" s="99"/>
      <c r="C1123" s="4"/>
      <c r="D1123" s="2"/>
      <c r="E1123" s="58"/>
      <c r="F1123" s="100" t="s">
        <v>18</v>
      </c>
      <c r="G1123" s="98" t="s">
        <v>18</v>
      </c>
      <c r="H1123" s="76"/>
    </row>
    <row r="1124">
      <c r="A1124" s="98" t="s">
        <v>18</v>
      </c>
      <c r="B1124" s="99"/>
      <c r="C1124" s="4"/>
      <c r="D1124" s="2"/>
      <c r="E1124" s="58"/>
      <c r="F1124" s="100" t="s">
        <v>18</v>
      </c>
      <c r="G1124" s="98" t="s">
        <v>18</v>
      </c>
      <c r="H1124" s="76"/>
    </row>
    <row r="1125">
      <c r="A1125" s="98" t="s">
        <v>18</v>
      </c>
      <c r="B1125" s="99"/>
      <c r="C1125" s="4"/>
      <c r="D1125" s="2"/>
      <c r="E1125" s="58"/>
      <c r="F1125" s="100" t="s">
        <v>18</v>
      </c>
      <c r="G1125" s="98" t="s">
        <v>18</v>
      </c>
      <c r="H1125" s="76"/>
    </row>
    <row r="1126">
      <c r="A1126" s="98" t="s">
        <v>18</v>
      </c>
      <c r="B1126" s="99"/>
      <c r="C1126" s="4"/>
      <c r="D1126" s="2"/>
      <c r="E1126" s="58"/>
      <c r="F1126" s="100" t="s">
        <v>18</v>
      </c>
      <c r="G1126" s="98" t="s">
        <v>18</v>
      </c>
      <c r="H1126" s="76"/>
    </row>
    <row r="1127">
      <c r="A1127" s="98" t="s">
        <v>18</v>
      </c>
      <c r="B1127" s="99"/>
      <c r="C1127" s="4"/>
      <c r="D1127" s="2"/>
      <c r="E1127" s="58"/>
      <c r="F1127" s="100" t="s">
        <v>18</v>
      </c>
      <c r="G1127" s="98" t="s">
        <v>18</v>
      </c>
      <c r="H1127" s="76"/>
    </row>
    <row r="1128">
      <c r="A1128" s="98" t="s">
        <v>18</v>
      </c>
      <c r="B1128" s="99"/>
      <c r="C1128" s="4"/>
      <c r="D1128" s="2"/>
      <c r="E1128" s="58"/>
      <c r="F1128" s="100" t="s">
        <v>18</v>
      </c>
      <c r="G1128" s="98" t="s">
        <v>18</v>
      </c>
      <c r="H1128" s="76"/>
    </row>
    <row r="1129">
      <c r="A1129" s="98" t="s">
        <v>18</v>
      </c>
      <c r="B1129" s="99"/>
      <c r="C1129" s="4"/>
      <c r="D1129" s="2"/>
      <c r="E1129" s="58"/>
      <c r="F1129" s="100" t="s">
        <v>18</v>
      </c>
      <c r="G1129" s="98" t="s">
        <v>18</v>
      </c>
      <c r="H1129" s="76"/>
    </row>
    <row r="1130">
      <c r="A1130" s="98" t="s">
        <v>18</v>
      </c>
      <c r="B1130" s="99"/>
      <c r="C1130" s="4"/>
      <c r="D1130" s="2"/>
      <c r="E1130" s="58"/>
      <c r="F1130" s="100" t="s">
        <v>18</v>
      </c>
      <c r="G1130" s="98" t="s">
        <v>18</v>
      </c>
      <c r="H1130" s="76"/>
    </row>
    <row r="1131">
      <c r="A1131" s="98" t="s">
        <v>18</v>
      </c>
      <c r="B1131" s="99"/>
      <c r="C1131" s="4"/>
      <c r="D1131" s="2"/>
      <c r="E1131" s="58"/>
      <c r="F1131" s="100" t="s">
        <v>18</v>
      </c>
      <c r="G1131" s="98" t="s">
        <v>18</v>
      </c>
      <c r="H1131" s="76"/>
    </row>
    <row r="1132">
      <c r="A1132" s="98" t="s">
        <v>18</v>
      </c>
      <c r="B1132" s="99"/>
      <c r="C1132" s="4"/>
      <c r="D1132" s="2"/>
      <c r="E1132" s="58"/>
      <c r="F1132" s="100" t="s">
        <v>18</v>
      </c>
      <c r="G1132" s="98" t="s">
        <v>18</v>
      </c>
      <c r="H1132" s="76"/>
    </row>
    <row r="1133">
      <c r="A1133" s="98" t="s">
        <v>18</v>
      </c>
      <c r="B1133" s="99"/>
      <c r="C1133" s="4"/>
      <c r="D1133" s="2"/>
      <c r="E1133" s="58"/>
      <c r="F1133" s="100" t="s">
        <v>18</v>
      </c>
      <c r="G1133" s="98" t="s">
        <v>18</v>
      </c>
      <c r="H1133" s="76"/>
    </row>
    <row r="1134">
      <c r="A1134" s="98" t="s">
        <v>18</v>
      </c>
      <c r="B1134" s="99"/>
      <c r="C1134" s="4"/>
      <c r="D1134" s="2"/>
      <c r="E1134" s="58"/>
      <c r="F1134" s="100" t="s">
        <v>18</v>
      </c>
      <c r="G1134" s="98" t="s">
        <v>18</v>
      </c>
      <c r="H1134" s="76"/>
    </row>
    <row r="1135">
      <c r="A1135" s="98" t="s">
        <v>18</v>
      </c>
      <c r="B1135" s="99"/>
      <c r="C1135" s="4"/>
      <c r="D1135" s="2"/>
      <c r="E1135" s="58"/>
      <c r="F1135" s="100" t="s">
        <v>18</v>
      </c>
      <c r="G1135" s="98" t="s">
        <v>18</v>
      </c>
      <c r="H1135" s="76"/>
    </row>
    <row r="1136">
      <c r="A1136" s="98" t="s">
        <v>18</v>
      </c>
      <c r="B1136" s="99"/>
      <c r="C1136" s="4"/>
      <c r="D1136" s="2"/>
      <c r="E1136" s="58"/>
      <c r="F1136" s="100" t="s">
        <v>18</v>
      </c>
      <c r="G1136" s="98" t="s">
        <v>18</v>
      </c>
      <c r="H1136" s="76"/>
    </row>
    <row r="1137">
      <c r="A1137" s="98" t="s">
        <v>18</v>
      </c>
      <c r="B1137" s="99"/>
      <c r="C1137" s="4"/>
      <c r="D1137" s="2"/>
      <c r="E1137" s="58"/>
      <c r="F1137" s="100" t="s">
        <v>18</v>
      </c>
      <c r="G1137" s="98" t="s">
        <v>18</v>
      </c>
      <c r="H1137" s="76"/>
    </row>
    <row r="1138">
      <c r="A1138" s="98" t="s">
        <v>18</v>
      </c>
      <c r="B1138" s="99"/>
      <c r="C1138" s="4"/>
      <c r="D1138" s="2"/>
      <c r="E1138" s="58"/>
      <c r="F1138" s="100" t="s">
        <v>18</v>
      </c>
      <c r="G1138" s="98" t="s">
        <v>18</v>
      </c>
      <c r="H1138" s="76"/>
    </row>
    <row r="1139">
      <c r="A1139" s="98" t="s">
        <v>18</v>
      </c>
      <c r="B1139" s="99"/>
      <c r="C1139" s="4"/>
      <c r="D1139" s="2"/>
      <c r="E1139" s="58"/>
      <c r="F1139" s="100" t="s">
        <v>18</v>
      </c>
      <c r="G1139" s="98" t="s">
        <v>18</v>
      </c>
      <c r="H1139" s="76"/>
    </row>
    <row r="1140">
      <c r="A1140" s="98" t="s">
        <v>18</v>
      </c>
      <c r="B1140" s="99"/>
      <c r="C1140" s="4"/>
      <c r="D1140" s="2"/>
      <c r="E1140" s="58"/>
      <c r="F1140" s="100" t="s">
        <v>18</v>
      </c>
      <c r="G1140" s="98" t="s">
        <v>18</v>
      </c>
      <c r="H1140" s="76"/>
    </row>
    <row r="1141">
      <c r="A1141" s="98" t="s">
        <v>18</v>
      </c>
      <c r="B1141" s="99"/>
      <c r="C1141" s="4"/>
      <c r="D1141" s="2"/>
      <c r="E1141" s="58"/>
      <c r="F1141" s="100" t="s">
        <v>18</v>
      </c>
      <c r="G1141" s="98" t="s">
        <v>18</v>
      </c>
      <c r="H1141" s="76"/>
    </row>
    <row r="1142">
      <c r="A1142" s="98" t="s">
        <v>18</v>
      </c>
      <c r="B1142" s="99"/>
      <c r="C1142" s="4"/>
      <c r="D1142" s="2"/>
      <c r="E1142" s="58"/>
      <c r="F1142" s="100" t="s">
        <v>18</v>
      </c>
      <c r="G1142" s="98" t="s">
        <v>18</v>
      </c>
      <c r="H1142" s="76"/>
    </row>
    <row r="1143">
      <c r="A1143" s="98" t="s">
        <v>18</v>
      </c>
      <c r="B1143" s="99"/>
      <c r="C1143" s="4"/>
      <c r="D1143" s="2"/>
      <c r="E1143" s="58"/>
      <c r="F1143" s="100" t="s">
        <v>18</v>
      </c>
      <c r="G1143" s="98" t="s">
        <v>18</v>
      </c>
      <c r="H1143" s="76"/>
    </row>
    <row r="1144">
      <c r="A1144" s="98" t="s">
        <v>18</v>
      </c>
      <c r="B1144" s="99"/>
      <c r="C1144" s="4"/>
      <c r="D1144" s="2"/>
      <c r="E1144" s="58"/>
      <c r="F1144" s="100" t="s">
        <v>18</v>
      </c>
      <c r="G1144" s="98" t="s">
        <v>18</v>
      </c>
      <c r="H1144" s="76"/>
    </row>
    <row r="1145">
      <c r="A1145" s="98" t="s">
        <v>18</v>
      </c>
      <c r="B1145" s="99"/>
      <c r="C1145" s="4"/>
      <c r="D1145" s="2"/>
      <c r="E1145" s="58"/>
      <c r="F1145" s="100" t="s">
        <v>18</v>
      </c>
      <c r="G1145" s="98" t="s">
        <v>18</v>
      </c>
      <c r="H1145" s="76"/>
    </row>
    <row r="1146">
      <c r="A1146" s="98" t="s">
        <v>18</v>
      </c>
      <c r="B1146" s="99"/>
      <c r="C1146" s="4"/>
      <c r="D1146" s="2"/>
      <c r="E1146" s="58"/>
      <c r="F1146" s="100" t="s">
        <v>18</v>
      </c>
      <c r="G1146" s="98" t="s">
        <v>18</v>
      </c>
      <c r="H1146" s="76"/>
    </row>
    <row r="1147">
      <c r="A1147" s="98" t="s">
        <v>18</v>
      </c>
      <c r="B1147" s="99"/>
      <c r="C1147" s="4"/>
      <c r="D1147" s="2"/>
      <c r="E1147" s="58"/>
      <c r="F1147" s="100" t="s">
        <v>18</v>
      </c>
      <c r="G1147" s="98" t="s">
        <v>18</v>
      </c>
      <c r="H1147" s="76"/>
    </row>
    <row r="1148">
      <c r="A1148" s="98" t="s">
        <v>18</v>
      </c>
      <c r="B1148" s="99"/>
      <c r="C1148" s="4"/>
      <c r="D1148" s="2"/>
      <c r="E1148" s="58"/>
      <c r="F1148" s="100" t="s">
        <v>18</v>
      </c>
      <c r="G1148" s="98" t="s">
        <v>18</v>
      </c>
      <c r="H1148" s="76"/>
    </row>
    <row r="1149">
      <c r="A1149" s="98" t="s">
        <v>18</v>
      </c>
      <c r="B1149" s="99"/>
      <c r="C1149" s="4"/>
      <c r="D1149" s="2"/>
      <c r="E1149" s="58"/>
      <c r="F1149" s="100" t="s">
        <v>18</v>
      </c>
      <c r="G1149" s="98" t="s">
        <v>18</v>
      </c>
      <c r="H1149" s="76"/>
    </row>
    <row r="1150">
      <c r="A1150" s="98" t="s">
        <v>18</v>
      </c>
      <c r="B1150" s="99"/>
      <c r="C1150" s="4"/>
      <c r="D1150" s="2"/>
      <c r="E1150" s="58"/>
      <c r="F1150" s="100" t="s">
        <v>18</v>
      </c>
      <c r="G1150" s="98" t="s">
        <v>18</v>
      </c>
      <c r="H1150" s="76"/>
    </row>
    <row r="1151">
      <c r="A1151" s="98" t="s">
        <v>18</v>
      </c>
      <c r="B1151" s="99"/>
      <c r="C1151" s="4"/>
      <c r="D1151" s="2"/>
      <c r="E1151" s="58"/>
      <c r="F1151" s="100" t="s">
        <v>18</v>
      </c>
      <c r="G1151" s="98" t="s">
        <v>18</v>
      </c>
      <c r="H1151" s="76"/>
    </row>
    <row r="1152">
      <c r="A1152" s="98" t="s">
        <v>18</v>
      </c>
      <c r="B1152" s="99"/>
      <c r="C1152" s="4"/>
      <c r="D1152" s="2"/>
      <c r="E1152" s="58"/>
      <c r="F1152" s="100" t="s">
        <v>18</v>
      </c>
      <c r="G1152" s="98" t="s">
        <v>18</v>
      </c>
      <c r="H1152" s="76"/>
    </row>
    <row r="1153">
      <c r="A1153" s="98" t="s">
        <v>18</v>
      </c>
      <c r="B1153" s="99"/>
      <c r="C1153" s="4"/>
      <c r="D1153" s="2"/>
      <c r="E1153" s="58"/>
      <c r="F1153" s="100" t="s">
        <v>18</v>
      </c>
      <c r="G1153" s="98" t="s">
        <v>18</v>
      </c>
      <c r="H1153" s="76"/>
    </row>
    <row r="1154">
      <c r="A1154" s="98" t="s">
        <v>18</v>
      </c>
      <c r="B1154" s="99"/>
      <c r="C1154" s="4"/>
      <c r="D1154" s="2"/>
      <c r="E1154" s="58"/>
      <c r="F1154" s="100" t="s">
        <v>18</v>
      </c>
      <c r="G1154" s="98" t="s">
        <v>18</v>
      </c>
      <c r="H1154" s="76"/>
    </row>
    <row r="1155">
      <c r="A1155" s="98" t="s">
        <v>18</v>
      </c>
      <c r="B1155" s="99"/>
      <c r="C1155" s="4"/>
      <c r="D1155" s="2"/>
      <c r="E1155" s="58"/>
      <c r="F1155" s="100" t="s">
        <v>18</v>
      </c>
      <c r="G1155" s="98" t="s">
        <v>18</v>
      </c>
      <c r="H1155" s="76"/>
    </row>
    <row r="1156">
      <c r="A1156" s="98" t="s">
        <v>18</v>
      </c>
      <c r="B1156" s="99"/>
      <c r="C1156" s="4"/>
      <c r="D1156" s="2"/>
      <c r="E1156" s="58"/>
      <c r="F1156" s="100" t="s">
        <v>18</v>
      </c>
      <c r="G1156" s="98" t="s">
        <v>18</v>
      </c>
      <c r="H1156" s="76"/>
    </row>
    <row r="1157">
      <c r="A1157" s="98" t="s">
        <v>18</v>
      </c>
      <c r="B1157" s="99"/>
      <c r="C1157" s="4"/>
      <c r="D1157" s="2"/>
      <c r="E1157" s="58"/>
      <c r="F1157" s="100" t="s">
        <v>18</v>
      </c>
      <c r="G1157" s="98" t="s">
        <v>18</v>
      </c>
      <c r="H1157" s="76"/>
    </row>
    <row r="1158">
      <c r="A1158" s="98" t="s">
        <v>18</v>
      </c>
      <c r="B1158" s="99"/>
      <c r="C1158" s="4"/>
      <c r="D1158" s="2"/>
      <c r="E1158" s="58"/>
      <c r="F1158" s="100" t="s">
        <v>18</v>
      </c>
      <c r="G1158" s="98" t="s">
        <v>18</v>
      </c>
      <c r="H1158" s="76"/>
    </row>
    <row r="1159">
      <c r="A1159" s="98" t="s">
        <v>18</v>
      </c>
      <c r="B1159" s="99"/>
      <c r="C1159" s="4"/>
      <c r="D1159" s="2"/>
      <c r="E1159" s="58"/>
      <c r="F1159" s="100" t="s">
        <v>18</v>
      </c>
      <c r="G1159" s="98" t="s">
        <v>18</v>
      </c>
      <c r="H1159" s="76"/>
    </row>
    <row r="1160">
      <c r="A1160" s="98" t="s">
        <v>18</v>
      </c>
      <c r="B1160" s="99"/>
      <c r="C1160" s="4"/>
      <c r="D1160" s="2"/>
      <c r="E1160" s="58"/>
      <c r="F1160" s="100" t="s">
        <v>18</v>
      </c>
      <c r="G1160" s="98" t="s">
        <v>18</v>
      </c>
      <c r="H1160" s="76"/>
    </row>
    <row r="1161">
      <c r="A1161" s="98" t="s">
        <v>18</v>
      </c>
      <c r="B1161" s="99"/>
      <c r="C1161" s="4"/>
      <c r="D1161" s="2"/>
      <c r="E1161" s="58"/>
      <c r="F1161" s="100" t="s">
        <v>18</v>
      </c>
      <c r="G1161" s="98" t="s">
        <v>18</v>
      </c>
      <c r="H1161" s="76"/>
    </row>
    <row r="1162">
      <c r="A1162" s="98" t="s">
        <v>18</v>
      </c>
      <c r="B1162" s="99"/>
      <c r="C1162" s="4"/>
      <c r="D1162" s="2"/>
      <c r="E1162" s="58"/>
      <c r="F1162" s="100" t="s">
        <v>18</v>
      </c>
      <c r="G1162" s="98" t="s">
        <v>18</v>
      </c>
      <c r="H1162" s="76"/>
    </row>
    <row r="1163">
      <c r="A1163" s="98" t="s">
        <v>18</v>
      </c>
      <c r="B1163" s="99"/>
      <c r="C1163" s="4"/>
      <c r="D1163" s="2"/>
      <c r="E1163" s="58"/>
      <c r="F1163" s="100" t="s">
        <v>18</v>
      </c>
      <c r="G1163" s="98" t="s">
        <v>18</v>
      </c>
      <c r="H1163" s="76"/>
    </row>
    <row r="1164">
      <c r="A1164" s="98" t="s">
        <v>18</v>
      </c>
      <c r="B1164" s="99"/>
      <c r="C1164" s="4"/>
      <c r="D1164" s="2"/>
      <c r="E1164" s="58"/>
      <c r="F1164" s="100" t="s">
        <v>18</v>
      </c>
      <c r="G1164" s="98" t="s">
        <v>18</v>
      </c>
      <c r="H1164" s="76"/>
    </row>
    <row r="1165">
      <c r="A1165" s="98" t="s">
        <v>18</v>
      </c>
      <c r="B1165" s="99"/>
      <c r="C1165" s="4"/>
      <c r="D1165" s="2"/>
      <c r="E1165" s="58"/>
      <c r="F1165" s="100" t="s">
        <v>18</v>
      </c>
      <c r="G1165" s="98" t="s">
        <v>18</v>
      </c>
      <c r="H1165" s="76"/>
    </row>
    <row r="1166">
      <c r="A1166" s="98" t="s">
        <v>18</v>
      </c>
      <c r="B1166" s="99"/>
      <c r="C1166" s="4"/>
      <c r="D1166" s="2"/>
      <c r="E1166" s="58"/>
      <c r="F1166" s="100" t="s">
        <v>18</v>
      </c>
      <c r="G1166" s="98" t="s">
        <v>18</v>
      </c>
      <c r="H1166" s="76"/>
    </row>
    <row r="1167">
      <c r="A1167" s="98" t="s">
        <v>18</v>
      </c>
      <c r="B1167" s="99"/>
      <c r="C1167" s="4"/>
      <c r="D1167" s="2"/>
      <c r="E1167" s="58"/>
      <c r="F1167" s="100" t="s">
        <v>18</v>
      </c>
      <c r="G1167" s="98" t="s">
        <v>18</v>
      </c>
      <c r="H1167" s="76"/>
    </row>
    <row r="1168">
      <c r="A1168" s="98" t="s">
        <v>18</v>
      </c>
      <c r="B1168" s="99"/>
      <c r="C1168" s="4"/>
      <c r="D1168" s="2"/>
      <c r="E1168" s="58"/>
      <c r="F1168" s="100" t="s">
        <v>18</v>
      </c>
      <c r="G1168" s="98" t="s">
        <v>18</v>
      </c>
      <c r="H1168" s="76"/>
    </row>
    <row r="1169">
      <c r="A1169" s="98" t="s">
        <v>18</v>
      </c>
      <c r="B1169" s="99"/>
      <c r="C1169" s="4"/>
      <c r="D1169" s="2"/>
      <c r="E1169" s="58"/>
      <c r="F1169" s="100" t="s">
        <v>18</v>
      </c>
      <c r="G1169" s="98" t="s">
        <v>18</v>
      </c>
      <c r="H1169" s="76"/>
    </row>
    <row r="1170">
      <c r="A1170" s="98" t="s">
        <v>18</v>
      </c>
      <c r="B1170" s="99"/>
      <c r="C1170" s="4"/>
      <c r="D1170" s="2"/>
      <c r="E1170" s="58"/>
      <c r="F1170" s="100" t="s">
        <v>18</v>
      </c>
      <c r="G1170" s="98" t="s">
        <v>18</v>
      </c>
      <c r="H1170" s="76"/>
    </row>
    <row r="1171">
      <c r="A1171" s="98" t="s">
        <v>18</v>
      </c>
      <c r="B1171" s="99"/>
      <c r="C1171" s="4"/>
      <c r="D1171" s="2"/>
      <c r="E1171" s="58"/>
      <c r="F1171" s="100" t="s">
        <v>18</v>
      </c>
      <c r="G1171" s="98" t="s">
        <v>18</v>
      </c>
      <c r="H1171" s="76"/>
    </row>
    <row r="1172">
      <c r="A1172" s="98" t="s">
        <v>18</v>
      </c>
      <c r="B1172" s="99"/>
      <c r="C1172" s="4"/>
      <c r="D1172" s="2"/>
      <c r="E1172" s="58"/>
      <c r="F1172" s="100" t="s">
        <v>18</v>
      </c>
      <c r="G1172" s="98" t="s">
        <v>18</v>
      </c>
      <c r="H1172" s="76"/>
    </row>
    <row r="1173">
      <c r="A1173" s="98" t="s">
        <v>18</v>
      </c>
      <c r="B1173" s="99"/>
      <c r="C1173" s="4"/>
      <c r="D1173" s="2"/>
      <c r="E1173" s="58"/>
      <c r="F1173" s="100" t="s">
        <v>18</v>
      </c>
      <c r="G1173" s="98" t="s">
        <v>18</v>
      </c>
      <c r="H1173" s="76"/>
    </row>
    <row r="1174">
      <c r="A1174" s="98" t="s">
        <v>18</v>
      </c>
      <c r="B1174" s="99"/>
      <c r="C1174" s="4"/>
      <c r="D1174" s="2"/>
      <c r="E1174" s="58"/>
      <c r="F1174" s="100" t="s">
        <v>18</v>
      </c>
      <c r="G1174" s="98" t="s">
        <v>18</v>
      </c>
      <c r="H1174" s="76"/>
    </row>
    <row r="1175">
      <c r="A1175" s="98" t="s">
        <v>18</v>
      </c>
      <c r="B1175" s="99"/>
      <c r="C1175" s="4"/>
      <c r="D1175" s="2"/>
      <c r="E1175" s="58"/>
      <c r="F1175" s="100" t="s">
        <v>18</v>
      </c>
      <c r="G1175" s="98" t="s">
        <v>18</v>
      </c>
      <c r="H1175" s="76"/>
    </row>
    <row r="1176">
      <c r="A1176" s="98" t="s">
        <v>18</v>
      </c>
      <c r="B1176" s="99"/>
      <c r="C1176" s="4"/>
      <c r="D1176" s="2"/>
      <c r="E1176" s="58"/>
      <c r="F1176" s="100" t="s">
        <v>18</v>
      </c>
      <c r="G1176" s="98" t="s">
        <v>18</v>
      </c>
      <c r="H1176" s="76"/>
    </row>
    <row r="1177">
      <c r="A1177" s="98" t="s">
        <v>18</v>
      </c>
      <c r="B1177" s="99"/>
      <c r="C1177" s="4"/>
      <c r="D1177" s="2"/>
      <c r="E1177" s="58"/>
      <c r="F1177" s="100" t="s">
        <v>18</v>
      </c>
      <c r="G1177" s="98" t="s">
        <v>18</v>
      </c>
      <c r="H1177" s="76"/>
    </row>
    <row r="1178">
      <c r="A1178" s="98" t="s">
        <v>18</v>
      </c>
      <c r="B1178" s="99"/>
      <c r="C1178" s="4"/>
      <c r="D1178" s="2"/>
      <c r="E1178" s="58"/>
      <c r="F1178" s="100" t="s">
        <v>18</v>
      </c>
      <c r="G1178" s="98" t="s">
        <v>18</v>
      </c>
      <c r="H1178" s="76"/>
    </row>
    <row r="1179">
      <c r="A1179" s="98" t="s">
        <v>18</v>
      </c>
      <c r="B1179" s="99"/>
      <c r="C1179" s="4"/>
      <c r="D1179" s="2"/>
      <c r="E1179" s="58"/>
      <c r="F1179" s="100" t="s">
        <v>18</v>
      </c>
      <c r="G1179" s="98" t="s">
        <v>18</v>
      </c>
      <c r="H1179" s="76"/>
    </row>
    <row r="1180">
      <c r="A1180" s="98" t="s">
        <v>18</v>
      </c>
      <c r="B1180" s="99"/>
      <c r="C1180" s="4"/>
      <c r="D1180" s="2"/>
      <c r="E1180" s="58"/>
      <c r="F1180" s="100" t="s">
        <v>18</v>
      </c>
      <c r="G1180" s="98" t="s">
        <v>18</v>
      </c>
      <c r="H1180" s="76"/>
    </row>
    <row r="1181">
      <c r="A1181" s="98" t="s">
        <v>18</v>
      </c>
      <c r="B1181" s="99"/>
      <c r="C1181" s="4"/>
      <c r="D1181" s="2"/>
      <c r="E1181" s="58"/>
      <c r="F1181" s="100" t="s">
        <v>18</v>
      </c>
      <c r="G1181" s="98" t="s">
        <v>18</v>
      </c>
      <c r="H1181" s="76"/>
    </row>
    <row r="1182">
      <c r="A1182" s="98" t="s">
        <v>18</v>
      </c>
      <c r="B1182" s="99"/>
      <c r="C1182" s="4"/>
      <c r="D1182" s="2"/>
      <c r="E1182" s="58"/>
      <c r="F1182" s="100" t="s">
        <v>18</v>
      </c>
      <c r="G1182" s="98" t="s">
        <v>18</v>
      </c>
      <c r="H1182" s="76"/>
    </row>
    <row r="1183">
      <c r="A1183" s="98" t="s">
        <v>18</v>
      </c>
      <c r="B1183" s="99"/>
      <c r="C1183" s="4"/>
      <c r="D1183" s="2"/>
      <c r="E1183" s="58"/>
      <c r="F1183" s="100" t="s">
        <v>18</v>
      </c>
      <c r="G1183" s="98" t="s">
        <v>18</v>
      </c>
      <c r="H1183" s="76"/>
    </row>
    <row r="1184">
      <c r="A1184" s="98" t="s">
        <v>18</v>
      </c>
      <c r="B1184" s="99"/>
      <c r="C1184" s="4"/>
      <c r="D1184" s="2"/>
      <c r="E1184" s="58"/>
      <c r="F1184" s="100" t="s">
        <v>18</v>
      </c>
      <c r="G1184" s="98" t="s">
        <v>18</v>
      </c>
      <c r="H1184" s="76"/>
    </row>
    <row r="1185">
      <c r="A1185" s="98" t="s">
        <v>18</v>
      </c>
      <c r="B1185" s="99"/>
      <c r="C1185" s="4"/>
      <c r="D1185" s="2"/>
      <c r="E1185" s="58"/>
      <c r="F1185" s="100" t="s">
        <v>18</v>
      </c>
      <c r="G1185" s="98" t="s">
        <v>18</v>
      </c>
      <c r="H1185" s="76"/>
    </row>
    <row r="1186">
      <c r="A1186" s="98" t="s">
        <v>18</v>
      </c>
      <c r="B1186" s="99"/>
      <c r="C1186" s="4"/>
      <c r="D1186" s="2"/>
      <c r="E1186" s="58"/>
      <c r="F1186" s="100" t="s">
        <v>18</v>
      </c>
      <c r="G1186" s="98" t="s">
        <v>18</v>
      </c>
      <c r="H1186" s="76"/>
    </row>
    <row r="1187">
      <c r="A1187" s="98" t="s">
        <v>18</v>
      </c>
      <c r="B1187" s="99"/>
      <c r="C1187" s="4"/>
      <c r="D1187" s="2"/>
      <c r="E1187" s="58"/>
      <c r="F1187" s="100" t="s">
        <v>18</v>
      </c>
      <c r="G1187" s="98" t="s">
        <v>18</v>
      </c>
      <c r="H1187" s="76"/>
    </row>
    <row r="1188">
      <c r="A1188" s="98" t="s">
        <v>18</v>
      </c>
      <c r="B1188" s="99"/>
      <c r="C1188" s="4"/>
      <c r="D1188" s="2"/>
      <c r="E1188" s="58"/>
      <c r="F1188" s="100" t="s">
        <v>18</v>
      </c>
      <c r="G1188" s="98" t="s">
        <v>18</v>
      </c>
      <c r="H1188" s="76"/>
    </row>
    <row r="1189">
      <c r="A1189" s="98" t="s">
        <v>18</v>
      </c>
      <c r="B1189" s="99"/>
      <c r="C1189" s="4"/>
      <c r="D1189" s="2"/>
      <c r="E1189" s="58"/>
      <c r="F1189" s="100" t="s">
        <v>18</v>
      </c>
      <c r="G1189" s="98" t="s">
        <v>18</v>
      </c>
      <c r="H1189" s="76"/>
    </row>
    <row r="1190">
      <c r="A1190" s="98" t="s">
        <v>18</v>
      </c>
      <c r="B1190" s="99"/>
      <c r="C1190" s="4"/>
      <c r="D1190" s="2"/>
      <c r="E1190" s="58"/>
      <c r="F1190" s="100" t="s">
        <v>18</v>
      </c>
      <c r="G1190" s="98" t="s">
        <v>18</v>
      </c>
      <c r="H1190" s="76"/>
    </row>
    <row r="1191">
      <c r="A1191" s="98" t="s">
        <v>18</v>
      </c>
      <c r="B1191" s="99"/>
      <c r="C1191" s="4"/>
      <c r="D1191" s="2"/>
      <c r="E1191" s="58"/>
      <c r="F1191" s="100" t="s">
        <v>18</v>
      </c>
      <c r="G1191" s="98" t="s">
        <v>18</v>
      </c>
      <c r="H1191" s="76"/>
    </row>
    <row r="1192">
      <c r="A1192" s="98" t="s">
        <v>18</v>
      </c>
      <c r="B1192" s="99"/>
      <c r="C1192" s="4"/>
      <c r="D1192" s="2"/>
      <c r="E1192" s="58"/>
      <c r="F1192" s="100" t="s">
        <v>18</v>
      </c>
      <c r="G1192" s="98" t="s">
        <v>18</v>
      </c>
      <c r="H1192" s="76"/>
    </row>
    <row r="1193">
      <c r="A1193" s="98" t="s">
        <v>18</v>
      </c>
      <c r="B1193" s="99"/>
      <c r="C1193" s="4"/>
      <c r="D1193" s="2"/>
      <c r="E1193" s="58"/>
      <c r="F1193" s="100" t="s">
        <v>18</v>
      </c>
      <c r="G1193" s="98" t="s">
        <v>18</v>
      </c>
      <c r="H1193" s="76"/>
    </row>
    <row r="1194">
      <c r="A1194" s="98" t="s">
        <v>18</v>
      </c>
      <c r="B1194" s="99"/>
      <c r="C1194" s="4"/>
      <c r="D1194" s="2"/>
      <c r="E1194" s="58"/>
      <c r="F1194" s="100" t="s">
        <v>18</v>
      </c>
      <c r="G1194" s="98" t="s">
        <v>18</v>
      </c>
      <c r="H1194" s="76"/>
    </row>
    <row r="1195">
      <c r="A1195" s="98" t="s">
        <v>18</v>
      </c>
      <c r="B1195" s="99"/>
      <c r="C1195" s="4"/>
      <c r="D1195" s="2"/>
      <c r="E1195" s="58"/>
      <c r="F1195" s="100" t="s">
        <v>18</v>
      </c>
      <c r="G1195" s="98" t="s">
        <v>18</v>
      </c>
      <c r="H1195" s="76"/>
    </row>
    <row r="1196">
      <c r="A1196" s="98" t="s">
        <v>18</v>
      </c>
      <c r="B1196" s="99"/>
      <c r="C1196" s="4"/>
      <c r="D1196" s="2"/>
      <c r="E1196" s="58"/>
      <c r="F1196" s="100" t="s">
        <v>18</v>
      </c>
      <c r="G1196" s="98" t="s">
        <v>18</v>
      </c>
      <c r="H1196" s="76"/>
    </row>
    <row r="1197">
      <c r="A1197" s="98" t="s">
        <v>18</v>
      </c>
      <c r="B1197" s="99"/>
      <c r="C1197" s="4"/>
      <c r="D1197" s="2"/>
      <c r="E1197" s="58"/>
      <c r="F1197" s="100" t="s">
        <v>18</v>
      </c>
      <c r="G1197" s="98" t="s">
        <v>18</v>
      </c>
      <c r="H1197" s="76"/>
    </row>
    <row r="1198">
      <c r="A1198" s="98" t="s">
        <v>18</v>
      </c>
      <c r="B1198" s="99"/>
      <c r="C1198" s="4"/>
      <c r="D1198" s="2"/>
      <c r="E1198" s="58"/>
      <c r="F1198" s="100" t="s">
        <v>18</v>
      </c>
      <c r="G1198" s="98" t="s">
        <v>18</v>
      </c>
      <c r="H1198" s="76"/>
    </row>
    <row r="1199">
      <c r="A1199" s="98" t="s">
        <v>18</v>
      </c>
      <c r="B1199" s="99"/>
      <c r="C1199" s="4"/>
      <c r="D1199" s="2"/>
      <c r="E1199" s="58"/>
      <c r="F1199" s="100" t="s">
        <v>18</v>
      </c>
      <c r="G1199" s="98" t="s">
        <v>18</v>
      </c>
      <c r="H1199" s="76"/>
    </row>
    <row r="1200">
      <c r="A1200" s="98" t="s">
        <v>18</v>
      </c>
      <c r="B1200" s="99"/>
      <c r="C1200" s="4"/>
      <c r="D1200" s="2"/>
      <c r="E1200" s="58"/>
      <c r="F1200" s="100" t="s">
        <v>18</v>
      </c>
      <c r="G1200" s="98" t="s">
        <v>18</v>
      </c>
      <c r="H1200" s="76"/>
    </row>
    <row r="1201">
      <c r="A1201" s="98" t="s">
        <v>18</v>
      </c>
      <c r="B1201" s="99"/>
      <c r="C1201" s="4"/>
      <c r="D1201" s="2"/>
      <c r="E1201" s="58"/>
      <c r="F1201" s="100" t="s">
        <v>18</v>
      </c>
      <c r="G1201" s="98" t="s">
        <v>18</v>
      </c>
      <c r="H1201" s="76"/>
    </row>
    <row r="1202">
      <c r="A1202" s="98" t="s">
        <v>18</v>
      </c>
      <c r="B1202" s="99"/>
      <c r="C1202" s="4"/>
      <c r="D1202" s="2"/>
      <c r="E1202" s="58"/>
      <c r="F1202" s="100" t="s">
        <v>18</v>
      </c>
      <c r="G1202" s="98" t="s">
        <v>18</v>
      </c>
      <c r="H1202" s="76"/>
    </row>
    <row r="1203">
      <c r="A1203" s="98" t="s">
        <v>18</v>
      </c>
      <c r="B1203" s="99"/>
      <c r="C1203" s="4"/>
      <c r="D1203" s="2"/>
      <c r="E1203" s="58"/>
      <c r="F1203" s="100" t="s">
        <v>18</v>
      </c>
      <c r="G1203" s="98" t="s">
        <v>18</v>
      </c>
      <c r="H1203" s="76"/>
    </row>
    <row r="1204">
      <c r="A1204" s="98" t="s">
        <v>18</v>
      </c>
      <c r="B1204" s="99"/>
      <c r="C1204" s="4"/>
      <c r="D1204" s="2"/>
      <c r="E1204" s="58"/>
      <c r="F1204" s="100" t="s">
        <v>18</v>
      </c>
      <c r="G1204" s="98" t="s">
        <v>18</v>
      </c>
      <c r="H1204" s="76"/>
    </row>
    <row r="1205">
      <c r="A1205" s="98" t="s">
        <v>18</v>
      </c>
      <c r="B1205" s="99"/>
      <c r="C1205" s="4"/>
      <c r="D1205" s="2"/>
      <c r="E1205" s="58"/>
      <c r="F1205" s="100" t="s">
        <v>18</v>
      </c>
      <c r="G1205" s="98" t="s">
        <v>18</v>
      </c>
      <c r="H1205" s="76"/>
    </row>
    <row r="1206">
      <c r="A1206" s="98" t="s">
        <v>18</v>
      </c>
      <c r="B1206" s="99"/>
      <c r="C1206" s="4"/>
      <c r="D1206" s="2"/>
      <c r="E1206" s="58"/>
      <c r="F1206" s="100" t="s">
        <v>18</v>
      </c>
      <c r="G1206" s="98" t="s">
        <v>18</v>
      </c>
      <c r="H1206" s="76"/>
    </row>
    <row r="1207">
      <c r="A1207" s="98" t="s">
        <v>18</v>
      </c>
      <c r="B1207" s="99"/>
      <c r="C1207" s="4"/>
      <c r="D1207" s="2"/>
      <c r="E1207" s="58"/>
      <c r="F1207" s="100" t="s">
        <v>18</v>
      </c>
      <c r="G1207" s="98" t="s">
        <v>18</v>
      </c>
      <c r="H1207" s="76"/>
    </row>
    <row r="1208">
      <c r="A1208" s="98" t="s">
        <v>18</v>
      </c>
      <c r="B1208" s="99"/>
      <c r="C1208" s="4"/>
      <c r="D1208" s="2"/>
      <c r="E1208" s="58"/>
      <c r="F1208" s="100" t="s">
        <v>18</v>
      </c>
      <c r="G1208" s="98" t="s">
        <v>18</v>
      </c>
      <c r="H1208" s="76"/>
    </row>
    <row r="1209">
      <c r="A1209" s="98" t="s">
        <v>18</v>
      </c>
      <c r="B1209" s="99"/>
      <c r="C1209" s="4"/>
      <c r="D1209" s="2"/>
      <c r="E1209" s="58"/>
      <c r="F1209" s="100" t="s">
        <v>18</v>
      </c>
      <c r="G1209" s="98" t="s">
        <v>18</v>
      </c>
      <c r="H1209" s="76"/>
    </row>
    <row r="1210">
      <c r="A1210" s="98" t="s">
        <v>18</v>
      </c>
      <c r="B1210" s="99"/>
      <c r="C1210" s="4"/>
      <c r="D1210" s="2"/>
      <c r="E1210" s="58"/>
      <c r="F1210" s="100" t="s">
        <v>18</v>
      </c>
      <c r="G1210" s="98" t="s">
        <v>18</v>
      </c>
      <c r="H1210" s="76"/>
    </row>
    <row r="1211">
      <c r="A1211" s="98" t="s">
        <v>18</v>
      </c>
      <c r="B1211" s="99"/>
      <c r="C1211" s="4"/>
      <c r="D1211" s="2"/>
      <c r="E1211" s="58"/>
      <c r="F1211" s="100" t="s">
        <v>18</v>
      </c>
      <c r="G1211" s="98" t="s">
        <v>18</v>
      </c>
      <c r="H1211" s="76"/>
    </row>
    <row r="1212">
      <c r="A1212" s="98" t="s">
        <v>18</v>
      </c>
      <c r="B1212" s="99"/>
      <c r="C1212" s="4"/>
      <c r="D1212" s="2"/>
      <c r="E1212" s="58"/>
      <c r="F1212" s="100" t="s">
        <v>18</v>
      </c>
      <c r="G1212" s="98" t="s">
        <v>18</v>
      </c>
      <c r="H1212" s="76"/>
    </row>
    <row r="1213">
      <c r="A1213" s="98" t="s">
        <v>18</v>
      </c>
      <c r="B1213" s="99"/>
      <c r="C1213" s="4"/>
      <c r="D1213" s="2"/>
      <c r="E1213" s="58"/>
      <c r="F1213" s="100" t="s">
        <v>18</v>
      </c>
      <c r="G1213" s="98" t="s">
        <v>18</v>
      </c>
      <c r="H1213" s="76"/>
    </row>
    <row r="1214">
      <c r="A1214" s="98" t="s">
        <v>18</v>
      </c>
      <c r="B1214" s="99"/>
      <c r="C1214" s="4"/>
      <c r="D1214" s="2"/>
      <c r="E1214" s="58"/>
      <c r="F1214" s="100" t="s">
        <v>18</v>
      </c>
      <c r="G1214" s="98" t="s">
        <v>18</v>
      </c>
      <c r="H1214" s="76"/>
    </row>
    <row r="1215">
      <c r="A1215" s="98" t="s">
        <v>18</v>
      </c>
      <c r="B1215" s="99"/>
      <c r="C1215" s="4"/>
      <c r="D1215" s="2"/>
      <c r="E1215" s="58"/>
      <c r="F1215" s="100" t="s">
        <v>18</v>
      </c>
      <c r="G1215" s="98" t="s">
        <v>18</v>
      </c>
      <c r="H1215" s="76"/>
    </row>
    <row r="1216">
      <c r="A1216" s="98" t="s">
        <v>18</v>
      </c>
      <c r="B1216" s="99"/>
      <c r="C1216" s="4"/>
      <c r="D1216" s="2"/>
      <c r="E1216" s="58"/>
      <c r="F1216" s="100" t="s">
        <v>18</v>
      </c>
      <c r="G1216" s="98" t="s">
        <v>18</v>
      </c>
      <c r="H1216" s="76"/>
    </row>
    <row r="1217">
      <c r="A1217" s="98" t="s">
        <v>18</v>
      </c>
      <c r="B1217" s="99"/>
      <c r="C1217" s="4"/>
      <c r="D1217" s="2"/>
      <c r="E1217" s="58"/>
      <c r="F1217" s="100" t="s">
        <v>18</v>
      </c>
      <c r="G1217" s="98" t="s">
        <v>18</v>
      </c>
      <c r="H1217" s="76"/>
    </row>
    <row r="1218">
      <c r="A1218" s="98" t="s">
        <v>18</v>
      </c>
      <c r="B1218" s="99"/>
      <c r="C1218" s="4"/>
      <c r="D1218" s="2"/>
      <c r="E1218" s="58"/>
      <c r="F1218" s="100" t="s">
        <v>18</v>
      </c>
      <c r="G1218" s="98" t="s">
        <v>18</v>
      </c>
      <c r="H1218" s="76"/>
    </row>
    <row r="1219">
      <c r="A1219" s="98" t="s">
        <v>18</v>
      </c>
      <c r="B1219" s="99"/>
      <c r="C1219" s="4"/>
      <c r="D1219" s="2"/>
      <c r="E1219" s="58"/>
      <c r="F1219" s="100" t="s">
        <v>18</v>
      </c>
      <c r="G1219" s="98" t="s">
        <v>18</v>
      </c>
      <c r="H1219" s="76"/>
    </row>
    <row r="1220">
      <c r="A1220" s="98" t="s">
        <v>18</v>
      </c>
      <c r="B1220" s="99"/>
      <c r="C1220" s="4"/>
      <c r="D1220" s="2"/>
      <c r="E1220" s="58"/>
      <c r="F1220" s="100" t="s">
        <v>18</v>
      </c>
      <c r="G1220" s="98" t="s">
        <v>18</v>
      </c>
      <c r="H1220" s="76"/>
    </row>
    <row r="1221">
      <c r="A1221" s="98" t="s">
        <v>18</v>
      </c>
      <c r="B1221" s="99"/>
      <c r="C1221" s="4"/>
      <c r="D1221" s="2"/>
      <c r="E1221" s="58"/>
      <c r="F1221" s="100" t="s">
        <v>18</v>
      </c>
      <c r="G1221" s="98" t="s">
        <v>18</v>
      </c>
      <c r="H1221" s="76"/>
    </row>
    <row r="1222">
      <c r="A1222" s="98" t="s">
        <v>18</v>
      </c>
      <c r="B1222" s="99"/>
      <c r="C1222" s="4"/>
      <c r="D1222" s="2"/>
      <c r="E1222" s="58"/>
      <c r="F1222" s="100" t="s">
        <v>18</v>
      </c>
      <c r="G1222" s="98" t="s">
        <v>18</v>
      </c>
      <c r="H1222" s="76"/>
    </row>
    <row r="1223">
      <c r="A1223" s="98" t="s">
        <v>18</v>
      </c>
      <c r="B1223" s="99"/>
      <c r="C1223" s="4"/>
      <c r="D1223" s="2"/>
      <c r="E1223" s="58"/>
      <c r="F1223" s="100" t="s">
        <v>18</v>
      </c>
      <c r="G1223" s="98" t="s">
        <v>18</v>
      </c>
      <c r="H1223" s="76"/>
    </row>
    <row r="1224">
      <c r="A1224" s="98" t="s">
        <v>18</v>
      </c>
      <c r="B1224" s="99"/>
      <c r="C1224" s="4"/>
      <c r="D1224" s="2"/>
      <c r="E1224" s="58"/>
      <c r="F1224" s="100" t="s">
        <v>18</v>
      </c>
      <c r="G1224" s="98" t="s">
        <v>18</v>
      </c>
      <c r="H1224" s="76"/>
    </row>
    <row r="1225">
      <c r="A1225" s="98" t="s">
        <v>18</v>
      </c>
      <c r="B1225" s="99"/>
      <c r="C1225" s="4"/>
      <c r="D1225" s="2"/>
      <c r="E1225" s="58"/>
      <c r="F1225" s="100" t="s">
        <v>18</v>
      </c>
      <c r="G1225" s="98" t="s">
        <v>18</v>
      </c>
      <c r="H1225" s="76"/>
    </row>
    <row r="1226">
      <c r="A1226" s="98" t="s">
        <v>18</v>
      </c>
      <c r="B1226" s="99"/>
      <c r="C1226" s="4"/>
      <c r="D1226" s="2"/>
      <c r="E1226" s="58"/>
      <c r="F1226" s="100" t="s">
        <v>18</v>
      </c>
      <c r="G1226" s="98" t="s">
        <v>18</v>
      </c>
      <c r="H1226" s="76"/>
    </row>
    <row r="1227">
      <c r="A1227" s="98" t="s">
        <v>18</v>
      </c>
      <c r="B1227" s="99"/>
      <c r="C1227" s="4"/>
      <c r="D1227" s="2"/>
      <c r="E1227" s="58"/>
      <c r="F1227" s="100" t="s">
        <v>18</v>
      </c>
      <c r="G1227" s="98" t="s">
        <v>18</v>
      </c>
      <c r="H1227" s="76"/>
    </row>
    <row r="1228">
      <c r="A1228" s="98" t="s">
        <v>18</v>
      </c>
      <c r="B1228" s="99"/>
      <c r="C1228" s="4"/>
      <c r="D1228" s="2"/>
      <c r="E1228" s="58"/>
      <c r="F1228" s="100" t="s">
        <v>18</v>
      </c>
      <c r="G1228" s="98" t="s">
        <v>18</v>
      </c>
      <c r="H1228" s="76"/>
    </row>
    <row r="1229">
      <c r="A1229" s="98" t="s">
        <v>18</v>
      </c>
      <c r="B1229" s="99"/>
      <c r="C1229" s="4"/>
      <c r="D1229" s="2"/>
      <c r="E1229" s="58"/>
      <c r="F1229" s="100" t="s">
        <v>18</v>
      </c>
      <c r="G1229" s="98" t="s">
        <v>18</v>
      </c>
      <c r="H1229" s="76"/>
    </row>
    <row r="1230">
      <c r="A1230" s="98" t="s">
        <v>18</v>
      </c>
      <c r="B1230" s="99"/>
      <c r="C1230" s="4"/>
      <c r="D1230" s="2"/>
      <c r="E1230" s="58"/>
      <c r="F1230" s="100" t="s">
        <v>18</v>
      </c>
      <c r="G1230" s="98" t="s">
        <v>18</v>
      </c>
      <c r="H1230" s="76"/>
    </row>
    <row r="1231">
      <c r="A1231" s="98" t="s">
        <v>18</v>
      </c>
      <c r="B1231" s="99"/>
      <c r="C1231" s="4"/>
      <c r="D1231" s="2"/>
      <c r="E1231" s="58"/>
      <c r="F1231" s="100" t="s">
        <v>18</v>
      </c>
      <c r="G1231" s="98" t="s">
        <v>18</v>
      </c>
      <c r="H1231" s="76"/>
    </row>
    <row r="1232">
      <c r="A1232" s="98" t="s">
        <v>18</v>
      </c>
      <c r="B1232" s="99"/>
      <c r="C1232" s="4"/>
      <c r="D1232" s="2"/>
      <c r="E1232" s="58"/>
      <c r="F1232" s="100" t="s">
        <v>18</v>
      </c>
      <c r="G1232" s="98" t="s">
        <v>18</v>
      </c>
      <c r="H1232" s="76"/>
    </row>
    <row r="1233">
      <c r="A1233" s="98" t="s">
        <v>18</v>
      </c>
      <c r="B1233" s="99"/>
      <c r="C1233" s="4"/>
      <c r="D1233" s="2"/>
      <c r="E1233" s="58"/>
      <c r="F1233" s="100" t="s">
        <v>18</v>
      </c>
      <c r="G1233" s="98" t="s">
        <v>18</v>
      </c>
      <c r="H1233" s="76"/>
    </row>
    <row r="1234">
      <c r="A1234" s="98" t="s">
        <v>18</v>
      </c>
      <c r="B1234" s="99"/>
      <c r="C1234" s="4"/>
      <c r="D1234" s="2"/>
      <c r="E1234" s="58"/>
      <c r="F1234" s="100" t="s">
        <v>18</v>
      </c>
      <c r="G1234" s="98" t="s">
        <v>18</v>
      </c>
      <c r="H1234" s="76"/>
    </row>
    <row r="1235">
      <c r="A1235" s="98" t="s">
        <v>18</v>
      </c>
      <c r="B1235" s="99"/>
      <c r="C1235" s="4"/>
      <c r="D1235" s="2"/>
      <c r="E1235" s="58"/>
      <c r="F1235" s="100" t="s">
        <v>18</v>
      </c>
      <c r="G1235" s="98" t="s">
        <v>18</v>
      </c>
      <c r="H1235" s="76"/>
    </row>
    <row r="1236">
      <c r="A1236" s="98" t="s">
        <v>18</v>
      </c>
      <c r="B1236" s="99"/>
      <c r="C1236" s="4"/>
      <c r="D1236" s="2"/>
      <c r="E1236" s="58"/>
      <c r="F1236" s="100" t="s">
        <v>18</v>
      </c>
      <c r="G1236" s="98" t="s">
        <v>18</v>
      </c>
      <c r="H1236" s="76"/>
    </row>
    <row r="1237">
      <c r="A1237" s="98" t="s">
        <v>18</v>
      </c>
      <c r="B1237" s="99"/>
      <c r="C1237" s="4"/>
      <c r="D1237" s="2"/>
      <c r="E1237" s="58"/>
      <c r="F1237" s="100" t="s">
        <v>18</v>
      </c>
      <c r="G1237" s="98" t="s">
        <v>18</v>
      </c>
      <c r="H1237" s="76"/>
    </row>
    <row r="1238">
      <c r="A1238" s="98" t="s">
        <v>18</v>
      </c>
      <c r="B1238" s="99"/>
      <c r="C1238" s="4"/>
      <c r="D1238" s="2"/>
      <c r="E1238" s="58"/>
      <c r="F1238" s="100" t="s">
        <v>18</v>
      </c>
      <c r="G1238" s="98" t="s">
        <v>18</v>
      </c>
      <c r="H1238" s="76"/>
    </row>
    <row r="1239">
      <c r="A1239" s="98" t="s">
        <v>18</v>
      </c>
      <c r="B1239" s="99"/>
      <c r="C1239" s="4"/>
      <c r="D1239" s="2"/>
      <c r="E1239" s="58"/>
      <c r="F1239" s="100" t="s">
        <v>18</v>
      </c>
      <c r="G1239" s="98" t="s">
        <v>18</v>
      </c>
      <c r="H1239" s="76"/>
    </row>
    <row r="1240">
      <c r="A1240" s="98" t="s">
        <v>18</v>
      </c>
      <c r="B1240" s="99"/>
      <c r="C1240" s="4"/>
      <c r="D1240" s="2"/>
      <c r="E1240" s="58"/>
      <c r="F1240" s="100" t="s">
        <v>18</v>
      </c>
      <c r="G1240" s="98" t="s">
        <v>18</v>
      </c>
      <c r="H1240" s="76"/>
    </row>
    <row r="1241">
      <c r="A1241" s="98" t="s">
        <v>18</v>
      </c>
      <c r="B1241" s="99"/>
      <c r="C1241" s="4"/>
      <c r="D1241" s="2"/>
      <c r="E1241" s="58"/>
      <c r="F1241" s="100" t="s">
        <v>18</v>
      </c>
      <c r="G1241" s="98" t="s">
        <v>18</v>
      </c>
      <c r="H1241" s="76"/>
    </row>
    <row r="1242">
      <c r="A1242" s="98" t="s">
        <v>18</v>
      </c>
      <c r="B1242" s="99"/>
      <c r="C1242" s="4"/>
      <c r="D1242" s="2"/>
      <c r="E1242" s="58"/>
      <c r="F1242" s="100" t="s">
        <v>18</v>
      </c>
      <c r="G1242" s="98" t="s">
        <v>18</v>
      </c>
      <c r="H1242" s="76"/>
    </row>
    <row r="1243">
      <c r="A1243" s="98" t="s">
        <v>18</v>
      </c>
      <c r="B1243" s="99"/>
      <c r="C1243" s="4"/>
      <c r="D1243" s="2"/>
      <c r="E1243" s="58"/>
      <c r="F1243" s="100" t="s">
        <v>18</v>
      </c>
      <c r="G1243" s="98" t="s">
        <v>18</v>
      </c>
      <c r="H1243" s="76"/>
    </row>
    <row r="1244">
      <c r="A1244" s="98" t="s">
        <v>18</v>
      </c>
      <c r="B1244" s="99"/>
      <c r="C1244" s="4"/>
      <c r="D1244" s="2"/>
      <c r="E1244" s="58"/>
      <c r="F1244" s="100" t="s">
        <v>18</v>
      </c>
      <c r="G1244" s="98" t="s">
        <v>18</v>
      </c>
      <c r="H1244" s="76"/>
    </row>
    <row r="1245">
      <c r="A1245" s="98" t="s">
        <v>18</v>
      </c>
      <c r="B1245" s="99"/>
      <c r="C1245" s="4"/>
      <c r="D1245" s="2"/>
      <c r="E1245" s="58"/>
      <c r="F1245" s="100" t="s">
        <v>18</v>
      </c>
      <c r="G1245" s="98" t="s">
        <v>18</v>
      </c>
      <c r="H1245" s="76"/>
    </row>
    <row r="1246">
      <c r="A1246" s="98" t="s">
        <v>18</v>
      </c>
      <c r="B1246" s="99"/>
      <c r="C1246" s="4"/>
      <c r="D1246" s="2"/>
      <c r="E1246" s="58"/>
      <c r="F1246" s="100" t="s">
        <v>18</v>
      </c>
      <c r="G1246" s="98" t="s">
        <v>18</v>
      </c>
      <c r="H1246" s="76"/>
    </row>
    <row r="1247">
      <c r="A1247" s="98" t="s">
        <v>18</v>
      </c>
      <c r="B1247" s="99"/>
      <c r="C1247" s="4"/>
      <c r="D1247" s="2"/>
      <c r="E1247" s="58"/>
      <c r="F1247" s="100" t="s">
        <v>18</v>
      </c>
      <c r="G1247" s="98" t="s">
        <v>18</v>
      </c>
      <c r="H1247" s="76"/>
    </row>
    <row r="1248">
      <c r="A1248" s="98" t="s">
        <v>18</v>
      </c>
      <c r="B1248" s="99"/>
      <c r="C1248" s="4"/>
      <c r="D1248" s="2"/>
      <c r="E1248" s="58"/>
      <c r="F1248" s="100" t="s">
        <v>18</v>
      </c>
      <c r="G1248" s="98" t="s">
        <v>18</v>
      </c>
      <c r="H1248" s="76"/>
    </row>
    <row r="1249">
      <c r="A1249" s="98" t="s">
        <v>18</v>
      </c>
      <c r="B1249" s="99"/>
      <c r="C1249" s="4"/>
      <c r="D1249" s="2"/>
      <c r="E1249" s="58"/>
      <c r="F1249" s="100" t="s">
        <v>18</v>
      </c>
      <c r="G1249" s="98" t="s">
        <v>18</v>
      </c>
      <c r="H1249" s="76"/>
    </row>
    <row r="1250">
      <c r="A1250" s="98" t="s">
        <v>18</v>
      </c>
      <c r="B1250" s="99"/>
      <c r="C1250" s="4"/>
      <c r="D1250" s="2"/>
      <c r="E1250" s="58"/>
      <c r="F1250" s="100" t="s">
        <v>18</v>
      </c>
      <c r="G1250" s="98" t="s">
        <v>18</v>
      </c>
      <c r="H1250" s="76"/>
    </row>
    <row r="1251">
      <c r="A1251" s="98" t="s">
        <v>18</v>
      </c>
      <c r="B1251" s="99"/>
      <c r="C1251" s="4"/>
      <c r="D1251" s="2"/>
      <c r="E1251" s="58"/>
      <c r="F1251" s="100" t="s">
        <v>18</v>
      </c>
      <c r="G1251" s="98" t="s">
        <v>18</v>
      </c>
      <c r="H1251" s="76"/>
    </row>
    <row r="1252">
      <c r="A1252" s="98" t="s">
        <v>18</v>
      </c>
      <c r="B1252" s="99"/>
      <c r="C1252" s="4"/>
      <c r="D1252" s="2"/>
      <c r="E1252" s="58"/>
      <c r="F1252" s="100" t="s">
        <v>18</v>
      </c>
      <c r="G1252" s="98" t="s">
        <v>18</v>
      </c>
      <c r="H1252" s="76"/>
    </row>
    <row r="1253">
      <c r="A1253" s="98" t="s">
        <v>18</v>
      </c>
      <c r="B1253" s="99"/>
      <c r="C1253" s="4"/>
      <c r="D1253" s="2"/>
      <c r="E1253" s="58"/>
      <c r="F1253" s="100" t="s">
        <v>18</v>
      </c>
      <c r="G1253" s="98" t="s">
        <v>18</v>
      </c>
      <c r="H1253" s="76"/>
    </row>
    <row r="1254">
      <c r="A1254" s="98" t="s">
        <v>18</v>
      </c>
      <c r="B1254" s="99"/>
      <c r="C1254" s="4"/>
      <c r="D1254" s="2"/>
      <c r="E1254" s="58"/>
      <c r="F1254" s="100" t="s">
        <v>18</v>
      </c>
      <c r="G1254" s="98" t="s">
        <v>18</v>
      </c>
      <c r="H1254" s="76"/>
    </row>
    <row r="1255">
      <c r="A1255" s="98" t="s">
        <v>18</v>
      </c>
      <c r="B1255" s="99"/>
      <c r="C1255" s="4"/>
      <c r="D1255" s="2"/>
      <c r="E1255" s="58"/>
      <c r="F1255" s="100" t="s">
        <v>18</v>
      </c>
      <c r="G1255" s="98" t="s">
        <v>18</v>
      </c>
      <c r="H1255" s="76"/>
    </row>
    <row r="1256">
      <c r="A1256" s="98" t="s">
        <v>18</v>
      </c>
      <c r="B1256" s="99"/>
      <c r="C1256" s="4"/>
      <c r="D1256" s="2"/>
      <c r="E1256" s="58"/>
      <c r="F1256" s="100" t="s">
        <v>18</v>
      </c>
      <c r="G1256" s="98" t="s">
        <v>18</v>
      </c>
      <c r="H1256" s="76"/>
    </row>
    <row r="1257">
      <c r="A1257" s="98" t="s">
        <v>18</v>
      </c>
      <c r="B1257" s="99"/>
      <c r="C1257" s="4"/>
      <c r="D1257" s="2"/>
      <c r="E1257" s="58"/>
      <c r="F1257" s="100" t="s">
        <v>18</v>
      </c>
      <c r="G1257" s="98" t="s">
        <v>18</v>
      </c>
      <c r="H1257" s="76"/>
    </row>
    <row r="1258">
      <c r="A1258" s="98" t="s">
        <v>18</v>
      </c>
      <c r="B1258" s="99"/>
      <c r="C1258" s="4"/>
      <c r="D1258" s="2"/>
      <c r="E1258" s="58"/>
      <c r="F1258" s="100" t="s">
        <v>18</v>
      </c>
      <c r="G1258" s="98" t="s">
        <v>18</v>
      </c>
      <c r="H1258" s="76"/>
    </row>
    <row r="1259">
      <c r="A1259" s="98" t="s">
        <v>18</v>
      </c>
      <c r="B1259" s="99"/>
      <c r="C1259" s="4"/>
      <c r="D1259" s="2"/>
      <c r="E1259" s="58"/>
      <c r="F1259" s="100" t="s">
        <v>18</v>
      </c>
      <c r="G1259" s="98" t="s">
        <v>18</v>
      </c>
      <c r="H1259" s="76"/>
    </row>
    <row r="1260">
      <c r="A1260" s="98" t="s">
        <v>18</v>
      </c>
      <c r="B1260" s="99"/>
      <c r="C1260" s="4"/>
      <c r="D1260" s="2"/>
      <c r="E1260" s="58"/>
      <c r="F1260" s="100" t="s">
        <v>18</v>
      </c>
      <c r="G1260" s="98" t="s">
        <v>18</v>
      </c>
      <c r="H1260" s="76"/>
    </row>
    <row r="1261">
      <c r="A1261" s="98" t="s">
        <v>18</v>
      </c>
      <c r="B1261" s="99"/>
      <c r="C1261" s="4"/>
      <c r="D1261" s="2"/>
      <c r="E1261" s="58"/>
      <c r="F1261" s="100" t="s">
        <v>18</v>
      </c>
      <c r="G1261" s="98" t="s">
        <v>18</v>
      </c>
      <c r="H1261" s="76"/>
    </row>
    <row r="1262">
      <c r="A1262" s="98" t="s">
        <v>18</v>
      </c>
      <c r="B1262" s="99"/>
      <c r="C1262" s="4"/>
      <c r="D1262" s="2"/>
      <c r="E1262" s="58"/>
      <c r="F1262" s="100" t="s">
        <v>18</v>
      </c>
      <c r="G1262" s="98" t="s">
        <v>18</v>
      </c>
      <c r="H1262" s="76"/>
    </row>
    <row r="1263">
      <c r="A1263" s="98" t="s">
        <v>18</v>
      </c>
      <c r="B1263" s="99"/>
      <c r="C1263" s="4"/>
      <c r="D1263" s="2"/>
      <c r="E1263" s="58"/>
      <c r="F1263" s="100" t="s">
        <v>18</v>
      </c>
      <c r="G1263" s="98" t="s">
        <v>18</v>
      </c>
      <c r="H1263" s="76"/>
    </row>
    <row r="1264">
      <c r="A1264" s="98" t="s">
        <v>18</v>
      </c>
      <c r="B1264" s="99"/>
      <c r="C1264" s="4"/>
      <c r="D1264" s="2"/>
      <c r="E1264" s="58"/>
      <c r="F1264" s="100" t="s">
        <v>18</v>
      </c>
      <c r="G1264" s="98" t="s">
        <v>18</v>
      </c>
      <c r="H1264" s="76"/>
    </row>
    <row r="1265">
      <c r="A1265" s="98" t="s">
        <v>18</v>
      </c>
      <c r="B1265" s="99"/>
      <c r="C1265" s="4"/>
      <c r="D1265" s="2"/>
      <c r="E1265" s="58"/>
      <c r="F1265" s="100" t="s">
        <v>18</v>
      </c>
      <c r="G1265" s="98" t="s">
        <v>18</v>
      </c>
      <c r="H1265" s="76"/>
    </row>
    <row r="1266">
      <c r="A1266" s="98" t="s">
        <v>18</v>
      </c>
      <c r="B1266" s="99"/>
      <c r="C1266" s="4"/>
      <c r="D1266" s="2"/>
      <c r="E1266" s="58"/>
      <c r="F1266" s="100" t="s">
        <v>18</v>
      </c>
      <c r="G1266" s="98" t="s">
        <v>18</v>
      </c>
      <c r="H1266" s="76"/>
    </row>
    <row r="1267">
      <c r="A1267" s="98" t="s">
        <v>18</v>
      </c>
      <c r="B1267" s="99"/>
      <c r="C1267" s="4"/>
      <c r="D1267" s="2"/>
      <c r="E1267" s="58"/>
      <c r="F1267" s="100" t="s">
        <v>18</v>
      </c>
      <c r="G1267" s="98" t="s">
        <v>18</v>
      </c>
      <c r="H1267" s="76"/>
    </row>
    <row r="1268">
      <c r="A1268" s="98" t="s">
        <v>18</v>
      </c>
      <c r="B1268" s="99"/>
      <c r="C1268" s="4"/>
      <c r="D1268" s="2"/>
      <c r="E1268" s="58"/>
      <c r="F1268" s="100" t="s">
        <v>18</v>
      </c>
      <c r="G1268" s="98" t="s">
        <v>18</v>
      </c>
      <c r="H1268" s="76"/>
    </row>
    <row r="1269">
      <c r="A1269" s="98" t="s">
        <v>18</v>
      </c>
      <c r="B1269" s="99"/>
      <c r="C1269" s="4"/>
      <c r="D1269" s="2"/>
      <c r="E1269" s="58"/>
      <c r="F1269" s="100" t="s">
        <v>18</v>
      </c>
      <c r="G1269" s="98" t="s">
        <v>18</v>
      </c>
      <c r="H1269" s="76"/>
    </row>
    <row r="1270">
      <c r="A1270" s="98" t="s">
        <v>18</v>
      </c>
      <c r="B1270" s="99"/>
      <c r="C1270" s="4"/>
      <c r="D1270" s="2"/>
      <c r="E1270" s="58"/>
      <c r="F1270" s="100" t="s">
        <v>18</v>
      </c>
      <c r="G1270" s="98" t="s">
        <v>18</v>
      </c>
      <c r="H1270" s="76"/>
    </row>
    <row r="1271">
      <c r="A1271" s="98" t="s">
        <v>18</v>
      </c>
      <c r="B1271" s="99"/>
      <c r="C1271" s="4"/>
      <c r="D1271" s="2"/>
      <c r="E1271" s="58"/>
      <c r="F1271" s="100" t="s">
        <v>18</v>
      </c>
      <c r="G1271" s="98" t="s">
        <v>18</v>
      </c>
      <c r="H1271" s="76"/>
    </row>
    <row r="1272">
      <c r="A1272" s="98" t="s">
        <v>18</v>
      </c>
      <c r="B1272" s="99"/>
      <c r="C1272" s="4"/>
      <c r="D1272" s="2"/>
      <c r="E1272" s="58"/>
      <c r="F1272" s="100" t="s">
        <v>18</v>
      </c>
      <c r="G1272" s="98" t="s">
        <v>18</v>
      </c>
      <c r="H1272" s="76"/>
    </row>
    <row r="1273">
      <c r="A1273" s="98" t="s">
        <v>18</v>
      </c>
      <c r="B1273" s="99"/>
      <c r="C1273" s="4"/>
      <c r="D1273" s="2"/>
      <c r="E1273" s="58"/>
      <c r="F1273" s="100" t="s">
        <v>18</v>
      </c>
      <c r="G1273" s="98" t="s">
        <v>18</v>
      </c>
      <c r="H1273" s="76"/>
    </row>
    <row r="1274">
      <c r="A1274" s="98" t="s">
        <v>18</v>
      </c>
      <c r="B1274" s="99"/>
      <c r="C1274" s="4"/>
      <c r="D1274" s="2"/>
      <c r="E1274" s="58"/>
      <c r="F1274" s="100" t="s">
        <v>18</v>
      </c>
      <c r="G1274" s="98" t="s">
        <v>18</v>
      </c>
      <c r="H1274" s="76"/>
    </row>
    <row r="1275">
      <c r="A1275" s="98" t="s">
        <v>18</v>
      </c>
      <c r="B1275" s="99"/>
      <c r="C1275" s="4"/>
      <c r="D1275" s="2"/>
      <c r="E1275" s="58"/>
      <c r="F1275" s="100" t="s">
        <v>18</v>
      </c>
      <c r="G1275" s="98" t="s">
        <v>18</v>
      </c>
      <c r="H1275" s="76"/>
    </row>
    <row r="1276">
      <c r="A1276" s="98" t="s">
        <v>18</v>
      </c>
      <c r="B1276" s="99"/>
      <c r="C1276" s="4"/>
      <c r="D1276" s="2"/>
      <c r="E1276" s="58"/>
      <c r="F1276" s="100" t="s">
        <v>18</v>
      </c>
      <c r="G1276" s="98" t="s">
        <v>18</v>
      </c>
      <c r="H1276" s="76"/>
    </row>
    <row r="1277">
      <c r="A1277" s="98" t="s">
        <v>18</v>
      </c>
      <c r="B1277" s="99"/>
      <c r="C1277" s="4"/>
      <c r="D1277" s="2"/>
      <c r="E1277" s="58"/>
      <c r="F1277" s="100" t="s">
        <v>18</v>
      </c>
      <c r="G1277" s="98" t="s">
        <v>18</v>
      </c>
      <c r="H1277" s="76"/>
    </row>
    <row r="1278">
      <c r="A1278" s="98" t="s">
        <v>18</v>
      </c>
      <c r="B1278" s="99"/>
      <c r="C1278" s="4"/>
      <c r="D1278" s="2"/>
      <c r="E1278" s="58"/>
      <c r="F1278" s="100" t="s">
        <v>18</v>
      </c>
      <c r="G1278" s="98" t="s">
        <v>18</v>
      </c>
      <c r="H1278" s="76"/>
    </row>
    <row r="1279">
      <c r="A1279" s="98" t="s">
        <v>18</v>
      </c>
      <c r="B1279" s="99"/>
      <c r="C1279" s="4"/>
      <c r="D1279" s="2"/>
      <c r="E1279" s="58"/>
      <c r="F1279" s="100" t="s">
        <v>18</v>
      </c>
      <c r="G1279" s="98" t="s">
        <v>18</v>
      </c>
      <c r="H1279" s="76"/>
    </row>
    <row r="1280">
      <c r="A1280" s="98" t="s">
        <v>18</v>
      </c>
      <c r="B1280" s="99"/>
      <c r="C1280" s="4"/>
      <c r="D1280" s="2"/>
      <c r="E1280" s="58"/>
      <c r="F1280" s="100" t="s">
        <v>18</v>
      </c>
      <c r="G1280" s="98" t="s">
        <v>18</v>
      </c>
      <c r="H1280" s="76"/>
    </row>
    <row r="1281">
      <c r="A1281" s="98" t="s">
        <v>18</v>
      </c>
      <c r="B1281" s="99"/>
      <c r="C1281" s="4"/>
      <c r="D1281" s="2"/>
      <c r="E1281" s="58"/>
      <c r="F1281" s="100" t="s">
        <v>18</v>
      </c>
      <c r="G1281" s="98" t="s">
        <v>18</v>
      </c>
      <c r="H1281" s="76"/>
    </row>
    <row r="1282">
      <c r="A1282" s="98" t="s">
        <v>18</v>
      </c>
      <c r="B1282" s="99"/>
      <c r="C1282" s="4"/>
      <c r="D1282" s="2"/>
      <c r="E1282" s="58"/>
      <c r="F1282" s="100" t="s">
        <v>18</v>
      </c>
      <c r="G1282" s="98" t="s">
        <v>18</v>
      </c>
      <c r="H1282" s="76"/>
    </row>
    <row r="1283">
      <c r="A1283" s="98" t="s">
        <v>18</v>
      </c>
      <c r="B1283" s="99"/>
      <c r="C1283" s="4"/>
      <c r="D1283" s="2"/>
      <c r="E1283" s="58"/>
      <c r="F1283" s="100" t="s">
        <v>18</v>
      </c>
      <c r="G1283" s="98" t="s">
        <v>18</v>
      </c>
      <c r="H1283" s="76"/>
    </row>
    <row r="1284">
      <c r="A1284" s="98" t="s">
        <v>18</v>
      </c>
      <c r="B1284" s="99"/>
      <c r="C1284" s="4"/>
      <c r="D1284" s="2"/>
      <c r="E1284" s="58"/>
      <c r="F1284" s="100" t="s">
        <v>18</v>
      </c>
      <c r="G1284" s="98" t="s">
        <v>18</v>
      </c>
      <c r="H1284" s="76"/>
    </row>
    <row r="1285">
      <c r="A1285" s="98" t="s">
        <v>18</v>
      </c>
      <c r="B1285" s="99"/>
      <c r="C1285" s="4"/>
      <c r="D1285" s="2"/>
      <c r="E1285" s="58"/>
      <c r="F1285" s="100" t="s">
        <v>18</v>
      </c>
      <c r="G1285" s="98" t="s">
        <v>18</v>
      </c>
      <c r="H1285" s="76"/>
    </row>
    <row r="1286">
      <c r="A1286" s="98" t="s">
        <v>18</v>
      </c>
      <c r="B1286" s="99"/>
      <c r="C1286" s="4"/>
      <c r="D1286" s="2"/>
      <c r="E1286" s="58"/>
      <c r="F1286" s="100" t="s">
        <v>18</v>
      </c>
      <c r="G1286" s="98" t="s">
        <v>18</v>
      </c>
      <c r="H1286" s="76"/>
    </row>
    <row r="1287">
      <c r="A1287" s="98" t="s">
        <v>18</v>
      </c>
      <c r="B1287" s="99"/>
      <c r="C1287" s="4"/>
      <c r="D1287" s="2"/>
      <c r="E1287" s="58"/>
      <c r="F1287" s="100" t="s">
        <v>18</v>
      </c>
      <c r="G1287" s="98" t="s">
        <v>18</v>
      </c>
      <c r="H1287" s="76"/>
    </row>
    <row r="1288">
      <c r="A1288" s="98" t="s">
        <v>18</v>
      </c>
      <c r="B1288" s="99"/>
      <c r="C1288" s="4"/>
      <c r="D1288" s="2"/>
      <c r="E1288" s="58"/>
      <c r="F1288" s="100" t="s">
        <v>18</v>
      </c>
      <c r="G1288" s="98" t="s">
        <v>18</v>
      </c>
      <c r="H1288" s="76"/>
    </row>
    <row r="1289">
      <c r="A1289" s="98" t="s">
        <v>18</v>
      </c>
      <c r="B1289" s="99"/>
      <c r="C1289" s="4"/>
      <c r="D1289" s="2"/>
      <c r="E1289" s="58"/>
      <c r="F1289" s="100" t="s">
        <v>18</v>
      </c>
      <c r="G1289" s="98" t="s">
        <v>18</v>
      </c>
      <c r="H1289" s="76"/>
    </row>
    <row r="1290">
      <c r="A1290" s="98" t="s">
        <v>18</v>
      </c>
      <c r="B1290" s="99"/>
      <c r="C1290" s="4"/>
      <c r="D1290" s="2"/>
      <c r="E1290" s="58"/>
      <c r="F1290" s="100" t="s">
        <v>18</v>
      </c>
      <c r="G1290" s="98" t="s">
        <v>18</v>
      </c>
      <c r="H1290" s="76"/>
    </row>
    <row r="1291">
      <c r="A1291" s="98" t="s">
        <v>18</v>
      </c>
      <c r="B1291" s="99"/>
      <c r="C1291" s="4"/>
      <c r="D1291" s="2"/>
      <c r="E1291" s="58"/>
      <c r="F1291" s="100" t="s">
        <v>18</v>
      </c>
      <c r="G1291" s="98" t="s">
        <v>18</v>
      </c>
      <c r="H1291" s="76"/>
    </row>
    <row r="1292">
      <c r="A1292" s="98" t="s">
        <v>18</v>
      </c>
      <c r="B1292" s="99"/>
      <c r="C1292" s="4"/>
      <c r="D1292" s="2"/>
      <c r="E1292" s="58"/>
      <c r="F1292" s="100" t="s">
        <v>18</v>
      </c>
      <c r="G1292" s="98" t="s">
        <v>18</v>
      </c>
      <c r="H1292" s="76"/>
    </row>
    <row r="1293">
      <c r="A1293" s="98" t="s">
        <v>18</v>
      </c>
      <c r="B1293" s="99"/>
      <c r="C1293" s="4"/>
      <c r="D1293" s="2"/>
      <c r="E1293" s="58"/>
      <c r="F1293" s="100" t="s">
        <v>18</v>
      </c>
      <c r="G1293" s="98" t="s">
        <v>18</v>
      </c>
      <c r="H1293" s="76"/>
    </row>
    <row r="1294">
      <c r="A1294" s="98" t="s">
        <v>18</v>
      </c>
      <c r="B1294" s="99"/>
      <c r="C1294" s="4"/>
      <c r="D1294" s="2"/>
      <c r="E1294" s="58"/>
      <c r="F1294" s="100" t="s">
        <v>18</v>
      </c>
      <c r="G1294" s="98" t="s">
        <v>18</v>
      </c>
      <c r="H1294" s="76"/>
    </row>
    <row r="1295">
      <c r="A1295" s="98" t="s">
        <v>18</v>
      </c>
      <c r="B1295" s="99"/>
      <c r="C1295" s="4"/>
      <c r="D1295" s="2"/>
      <c r="E1295" s="58"/>
      <c r="F1295" s="100" t="s">
        <v>18</v>
      </c>
      <c r="G1295" s="98" t="s">
        <v>18</v>
      </c>
      <c r="H1295" s="76"/>
    </row>
    <row r="1296">
      <c r="A1296" s="98" t="s">
        <v>18</v>
      </c>
      <c r="B1296" s="99"/>
      <c r="C1296" s="4"/>
      <c r="D1296" s="2"/>
      <c r="E1296" s="58"/>
      <c r="F1296" s="100" t="s">
        <v>18</v>
      </c>
      <c r="G1296" s="98" t="s">
        <v>18</v>
      </c>
      <c r="H1296" s="76"/>
    </row>
    <row r="1297">
      <c r="A1297" s="98" t="s">
        <v>18</v>
      </c>
      <c r="B1297" s="99"/>
      <c r="C1297" s="4"/>
      <c r="D1297" s="2"/>
      <c r="E1297" s="58"/>
      <c r="F1297" s="100" t="s">
        <v>18</v>
      </c>
      <c r="G1297" s="98" t="s">
        <v>18</v>
      </c>
      <c r="H1297" s="76"/>
    </row>
    <row r="1298">
      <c r="A1298" s="98" t="s">
        <v>18</v>
      </c>
      <c r="B1298" s="99"/>
      <c r="C1298" s="4"/>
      <c r="D1298" s="2"/>
      <c r="E1298" s="58"/>
      <c r="F1298" s="100" t="s">
        <v>18</v>
      </c>
      <c r="G1298" s="98" t="s">
        <v>18</v>
      </c>
      <c r="H1298" s="76"/>
    </row>
    <row r="1299">
      <c r="A1299" s="98" t="s">
        <v>18</v>
      </c>
      <c r="B1299" s="99"/>
      <c r="C1299" s="4"/>
      <c r="D1299" s="2"/>
      <c r="E1299" s="58"/>
      <c r="F1299" s="100" t="s">
        <v>18</v>
      </c>
      <c r="G1299" s="98" t="s">
        <v>18</v>
      </c>
      <c r="H1299" s="76"/>
    </row>
    <row r="1300">
      <c r="A1300" s="98" t="s">
        <v>18</v>
      </c>
      <c r="B1300" s="99"/>
      <c r="C1300" s="4"/>
      <c r="D1300" s="2"/>
      <c r="E1300" s="58"/>
      <c r="F1300" s="100" t="s">
        <v>18</v>
      </c>
      <c r="G1300" s="98" t="s">
        <v>18</v>
      </c>
      <c r="H1300" s="76"/>
    </row>
    <row r="1301">
      <c r="A1301" s="98" t="s">
        <v>18</v>
      </c>
      <c r="B1301" s="99"/>
      <c r="C1301" s="4"/>
      <c r="D1301" s="2"/>
      <c r="E1301" s="58"/>
      <c r="F1301" s="100" t="s">
        <v>18</v>
      </c>
      <c r="G1301" s="98" t="s">
        <v>18</v>
      </c>
      <c r="H1301" s="76"/>
    </row>
    <row r="1302">
      <c r="A1302" s="98" t="s">
        <v>18</v>
      </c>
      <c r="B1302" s="99"/>
      <c r="C1302" s="4"/>
      <c r="D1302" s="2"/>
      <c r="E1302" s="58"/>
      <c r="F1302" s="100" t="s">
        <v>18</v>
      </c>
      <c r="G1302" s="98" t="s">
        <v>18</v>
      </c>
      <c r="H1302" s="76"/>
    </row>
    <row r="1303">
      <c r="A1303" s="98" t="s">
        <v>18</v>
      </c>
      <c r="B1303" s="99"/>
      <c r="C1303" s="4"/>
      <c r="D1303" s="2"/>
      <c r="E1303" s="58"/>
      <c r="F1303" s="100" t="s">
        <v>18</v>
      </c>
      <c r="G1303" s="98" t="s">
        <v>18</v>
      </c>
      <c r="H1303" s="76"/>
    </row>
    <row r="1304">
      <c r="A1304" s="98" t="s">
        <v>18</v>
      </c>
      <c r="B1304" s="99"/>
      <c r="C1304" s="4"/>
      <c r="D1304" s="2"/>
      <c r="E1304" s="58"/>
      <c r="F1304" s="100" t="s">
        <v>18</v>
      </c>
      <c r="G1304" s="98" t="s">
        <v>18</v>
      </c>
      <c r="H1304" s="76"/>
    </row>
    <row r="1305">
      <c r="A1305" s="98" t="s">
        <v>18</v>
      </c>
      <c r="B1305" s="99"/>
      <c r="C1305" s="4"/>
      <c r="D1305" s="2"/>
      <c r="E1305" s="58"/>
      <c r="F1305" s="100" t="s">
        <v>18</v>
      </c>
      <c r="G1305" s="98" t="s">
        <v>18</v>
      </c>
      <c r="H1305" s="76"/>
    </row>
    <row r="1306">
      <c r="A1306" s="98" t="s">
        <v>18</v>
      </c>
      <c r="B1306" s="99"/>
      <c r="C1306" s="4"/>
      <c r="D1306" s="2"/>
      <c r="E1306" s="58"/>
      <c r="F1306" s="100" t="s">
        <v>18</v>
      </c>
      <c r="G1306" s="98" t="s">
        <v>18</v>
      </c>
      <c r="H1306" s="76"/>
    </row>
    <row r="1307">
      <c r="A1307" s="98" t="s">
        <v>18</v>
      </c>
      <c r="B1307" s="99"/>
      <c r="C1307" s="4"/>
      <c r="D1307" s="2"/>
      <c r="E1307" s="58"/>
      <c r="F1307" s="100" t="s">
        <v>18</v>
      </c>
      <c r="G1307" s="98" t="s">
        <v>18</v>
      </c>
      <c r="H1307" s="76"/>
    </row>
    <row r="1308">
      <c r="A1308" s="98" t="s">
        <v>18</v>
      </c>
      <c r="B1308" s="99"/>
      <c r="C1308" s="4"/>
      <c r="D1308" s="2"/>
      <c r="E1308" s="58"/>
      <c r="F1308" s="100" t="s">
        <v>18</v>
      </c>
      <c r="G1308" s="98" t="s">
        <v>18</v>
      </c>
      <c r="H1308" s="76"/>
    </row>
    <row r="1309">
      <c r="A1309" s="98" t="s">
        <v>18</v>
      </c>
      <c r="B1309" s="99"/>
      <c r="C1309" s="4"/>
      <c r="D1309" s="2"/>
      <c r="E1309" s="58"/>
      <c r="F1309" s="100" t="s">
        <v>18</v>
      </c>
      <c r="G1309" s="98" t="s">
        <v>18</v>
      </c>
      <c r="H1309" s="76"/>
    </row>
    <row r="1310">
      <c r="A1310" s="98" t="s">
        <v>18</v>
      </c>
      <c r="B1310" s="99"/>
      <c r="C1310" s="4"/>
      <c r="D1310" s="2"/>
      <c r="E1310" s="58"/>
      <c r="F1310" s="100" t="s">
        <v>18</v>
      </c>
      <c r="G1310" s="98" t="s">
        <v>18</v>
      </c>
      <c r="H1310" s="76"/>
    </row>
    <row r="1311">
      <c r="A1311" s="98" t="s">
        <v>18</v>
      </c>
      <c r="B1311" s="99"/>
      <c r="C1311" s="4"/>
      <c r="D1311" s="2"/>
      <c r="E1311" s="58"/>
      <c r="F1311" s="100" t="s">
        <v>18</v>
      </c>
      <c r="G1311" s="98" t="s">
        <v>18</v>
      </c>
      <c r="H1311" s="76"/>
    </row>
    <row r="1312">
      <c r="A1312" s="98" t="s">
        <v>18</v>
      </c>
      <c r="B1312" s="99"/>
      <c r="C1312" s="4"/>
      <c r="D1312" s="2"/>
      <c r="E1312" s="58"/>
      <c r="F1312" s="100" t="s">
        <v>18</v>
      </c>
      <c r="G1312" s="98" t="s">
        <v>18</v>
      </c>
      <c r="H1312" s="76"/>
    </row>
    <row r="1313">
      <c r="A1313" s="98" t="s">
        <v>18</v>
      </c>
      <c r="B1313" s="99"/>
      <c r="C1313" s="4"/>
      <c r="D1313" s="2"/>
      <c r="E1313" s="58"/>
      <c r="F1313" s="100" t="s">
        <v>18</v>
      </c>
      <c r="G1313" s="98" t="s">
        <v>18</v>
      </c>
      <c r="H1313" s="76"/>
    </row>
    <row r="1314">
      <c r="A1314" s="98" t="s">
        <v>18</v>
      </c>
      <c r="B1314" s="99"/>
      <c r="C1314" s="4"/>
      <c r="D1314" s="2"/>
      <c r="E1314" s="58"/>
      <c r="F1314" s="100" t="s">
        <v>18</v>
      </c>
      <c r="G1314" s="98" t="s">
        <v>18</v>
      </c>
      <c r="H1314" s="76"/>
    </row>
    <row r="1315">
      <c r="A1315" s="98" t="s">
        <v>18</v>
      </c>
      <c r="B1315" s="99"/>
      <c r="C1315" s="4"/>
      <c r="D1315" s="2"/>
      <c r="E1315" s="58"/>
      <c r="F1315" s="100" t="s">
        <v>18</v>
      </c>
      <c r="G1315" s="98" t="s">
        <v>18</v>
      </c>
      <c r="H1315" s="76"/>
    </row>
    <row r="1316">
      <c r="A1316" s="98" t="s">
        <v>18</v>
      </c>
      <c r="B1316" s="99"/>
      <c r="C1316" s="4"/>
      <c r="D1316" s="2"/>
      <c r="E1316" s="58"/>
      <c r="F1316" s="100" t="s">
        <v>18</v>
      </c>
      <c r="G1316" s="98" t="s">
        <v>18</v>
      </c>
      <c r="H1316" s="76"/>
    </row>
    <row r="1317">
      <c r="A1317" s="98" t="s">
        <v>18</v>
      </c>
      <c r="B1317" s="99"/>
      <c r="C1317" s="4"/>
      <c r="D1317" s="2"/>
      <c r="E1317" s="58"/>
      <c r="F1317" s="100" t="s">
        <v>18</v>
      </c>
      <c r="G1317" s="98" t="s">
        <v>18</v>
      </c>
      <c r="H1317" s="76"/>
    </row>
    <row r="1318">
      <c r="A1318" s="98" t="s">
        <v>18</v>
      </c>
      <c r="B1318" s="99"/>
      <c r="C1318" s="4"/>
      <c r="D1318" s="2"/>
      <c r="E1318" s="58"/>
      <c r="F1318" s="100" t="s">
        <v>18</v>
      </c>
      <c r="G1318" s="98" t="s">
        <v>18</v>
      </c>
      <c r="H1318" s="76"/>
    </row>
    <row r="1319">
      <c r="A1319" s="98" t="s">
        <v>18</v>
      </c>
      <c r="B1319" s="99"/>
      <c r="C1319" s="4"/>
      <c r="D1319" s="2"/>
      <c r="E1319" s="58"/>
      <c r="F1319" s="100" t="s">
        <v>18</v>
      </c>
      <c r="G1319" s="98" t="s">
        <v>18</v>
      </c>
      <c r="H1319" s="76"/>
    </row>
    <row r="1320">
      <c r="A1320" s="98" t="s">
        <v>18</v>
      </c>
      <c r="B1320" s="99"/>
      <c r="C1320" s="4"/>
      <c r="D1320" s="2"/>
      <c r="E1320" s="58"/>
      <c r="F1320" s="100" t="s">
        <v>18</v>
      </c>
      <c r="G1320" s="98" t="s">
        <v>18</v>
      </c>
      <c r="H1320" s="76"/>
    </row>
    <row r="1321">
      <c r="A1321" s="98" t="s">
        <v>18</v>
      </c>
      <c r="B1321" s="99"/>
      <c r="C1321" s="4"/>
      <c r="D1321" s="2"/>
      <c r="E1321" s="58"/>
      <c r="F1321" s="100" t="s">
        <v>18</v>
      </c>
      <c r="G1321" s="98" t="s">
        <v>18</v>
      </c>
      <c r="H1321" s="76"/>
    </row>
    <row r="1322">
      <c r="A1322" s="98" t="s">
        <v>18</v>
      </c>
      <c r="B1322" s="99"/>
      <c r="C1322" s="4"/>
      <c r="D1322" s="2"/>
      <c r="E1322" s="58"/>
      <c r="F1322" s="100" t="s">
        <v>18</v>
      </c>
      <c r="G1322" s="98" t="s">
        <v>18</v>
      </c>
      <c r="H1322" s="76"/>
    </row>
    <row r="1323">
      <c r="A1323" s="98" t="s">
        <v>18</v>
      </c>
      <c r="B1323" s="99"/>
      <c r="C1323" s="4"/>
      <c r="D1323" s="2"/>
      <c r="E1323" s="58"/>
      <c r="F1323" s="100" t="s">
        <v>18</v>
      </c>
      <c r="G1323" s="98" t="s">
        <v>18</v>
      </c>
      <c r="H1323" s="76"/>
    </row>
    <row r="1324">
      <c r="A1324" s="98" t="s">
        <v>18</v>
      </c>
      <c r="B1324" s="99"/>
      <c r="C1324" s="4"/>
      <c r="D1324" s="2"/>
      <c r="E1324" s="58"/>
      <c r="F1324" s="100" t="s">
        <v>18</v>
      </c>
      <c r="G1324" s="98" t="s">
        <v>18</v>
      </c>
      <c r="H1324" s="76"/>
    </row>
    <row r="1325">
      <c r="A1325" s="98" t="s">
        <v>18</v>
      </c>
      <c r="B1325" s="99"/>
      <c r="C1325" s="4"/>
      <c r="D1325" s="2"/>
      <c r="E1325" s="58"/>
      <c r="F1325" s="100" t="s">
        <v>18</v>
      </c>
      <c r="G1325" s="98" t="s">
        <v>18</v>
      </c>
      <c r="H1325" s="76"/>
    </row>
    <row r="1326">
      <c r="A1326" s="98" t="s">
        <v>18</v>
      </c>
      <c r="B1326" s="99"/>
      <c r="C1326" s="4"/>
      <c r="D1326" s="2"/>
      <c r="E1326" s="58"/>
      <c r="F1326" s="100" t="s">
        <v>18</v>
      </c>
      <c r="G1326" s="98" t="s">
        <v>18</v>
      </c>
      <c r="H1326" s="76"/>
    </row>
    <row r="1327">
      <c r="A1327" s="98" t="s">
        <v>18</v>
      </c>
      <c r="B1327" s="99"/>
      <c r="C1327" s="4"/>
      <c r="D1327" s="2"/>
      <c r="E1327" s="58"/>
      <c r="F1327" s="100" t="s">
        <v>18</v>
      </c>
      <c r="G1327" s="98" t="s">
        <v>18</v>
      </c>
      <c r="H1327" s="76"/>
    </row>
    <row r="1328">
      <c r="A1328" s="98" t="s">
        <v>18</v>
      </c>
      <c r="B1328" s="99"/>
      <c r="C1328" s="4"/>
      <c r="D1328" s="2"/>
      <c r="E1328" s="58"/>
      <c r="F1328" s="100" t="s">
        <v>18</v>
      </c>
      <c r="G1328" s="98" t="s">
        <v>18</v>
      </c>
      <c r="H1328" s="76"/>
    </row>
    <row r="1329">
      <c r="A1329" s="98" t="s">
        <v>18</v>
      </c>
      <c r="B1329" s="99"/>
      <c r="C1329" s="4"/>
      <c r="D1329" s="2"/>
      <c r="E1329" s="58"/>
      <c r="F1329" s="100" t="s">
        <v>18</v>
      </c>
      <c r="G1329" s="98" t="s">
        <v>18</v>
      </c>
      <c r="H1329" s="76"/>
    </row>
    <row r="1330">
      <c r="A1330" s="98" t="s">
        <v>18</v>
      </c>
      <c r="B1330" s="99"/>
      <c r="C1330" s="4"/>
      <c r="D1330" s="2"/>
      <c r="E1330" s="58"/>
      <c r="F1330" s="100" t="s">
        <v>18</v>
      </c>
      <c r="G1330" s="98" t="s">
        <v>18</v>
      </c>
      <c r="H1330" s="76"/>
    </row>
    <row r="1331">
      <c r="A1331" s="98" t="s">
        <v>18</v>
      </c>
      <c r="B1331" s="99"/>
      <c r="C1331" s="4"/>
      <c r="D1331" s="2"/>
      <c r="E1331" s="58"/>
      <c r="F1331" s="100" t="s">
        <v>18</v>
      </c>
      <c r="G1331" s="98" t="s">
        <v>18</v>
      </c>
      <c r="H1331" s="76"/>
    </row>
    <row r="1332">
      <c r="A1332" s="98" t="s">
        <v>18</v>
      </c>
      <c r="B1332" s="99"/>
      <c r="C1332" s="4"/>
      <c r="D1332" s="2"/>
      <c r="E1332" s="58"/>
      <c r="F1332" s="100" t="s">
        <v>18</v>
      </c>
      <c r="G1332" s="98" t="s">
        <v>18</v>
      </c>
      <c r="H1332" s="76"/>
    </row>
    <row r="1333">
      <c r="A1333" s="98" t="s">
        <v>18</v>
      </c>
      <c r="B1333" s="99"/>
      <c r="C1333" s="4"/>
      <c r="D1333" s="2"/>
      <c r="E1333" s="58"/>
      <c r="F1333" s="100" t="s">
        <v>18</v>
      </c>
      <c r="G1333" s="98" t="s">
        <v>18</v>
      </c>
      <c r="H1333" s="76"/>
    </row>
    <row r="1334">
      <c r="A1334" s="98" t="s">
        <v>18</v>
      </c>
      <c r="B1334" s="99"/>
      <c r="C1334" s="4"/>
      <c r="D1334" s="2"/>
      <c r="E1334" s="58"/>
      <c r="F1334" s="100" t="s">
        <v>18</v>
      </c>
      <c r="G1334" s="98" t="s">
        <v>18</v>
      </c>
      <c r="H1334" s="76"/>
    </row>
    <row r="1335">
      <c r="A1335" s="98" t="s">
        <v>18</v>
      </c>
      <c r="B1335" s="99"/>
      <c r="C1335" s="4"/>
      <c r="D1335" s="2"/>
      <c r="E1335" s="58"/>
      <c r="F1335" s="100" t="s">
        <v>18</v>
      </c>
      <c r="G1335" s="98" t="s">
        <v>18</v>
      </c>
      <c r="H1335" s="76"/>
    </row>
    <row r="1336">
      <c r="A1336" s="98" t="s">
        <v>18</v>
      </c>
      <c r="B1336" s="99"/>
      <c r="C1336" s="4"/>
      <c r="D1336" s="2"/>
      <c r="E1336" s="58"/>
      <c r="F1336" s="100" t="s">
        <v>18</v>
      </c>
      <c r="G1336" s="98" t="s">
        <v>18</v>
      </c>
      <c r="H1336" s="76"/>
    </row>
    <row r="1337">
      <c r="A1337" s="98" t="s">
        <v>18</v>
      </c>
      <c r="B1337" s="99"/>
      <c r="C1337" s="4"/>
      <c r="D1337" s="2"/>
      <c r="E1337" s="58"/>
      <c r="F1337" s="100" t="s">
        <v>18</v>
      </c>
      <c r="G1337" s="98" t="s">
        <v>18</v>
      </c>
      <c r="H1337" s="76"/>
    </row>
    <row r="1338">
      <c r="A1338" s="98" t="s">
        <v>18</v>
      </c>
      <c r="B1338" s="99"/>
      <c r="C1338" s="4"/>
      <c r="D1338" s="2"/>
      <c r="E1338" s="58"/>
      <c r="F1338" s="100" t="s">
        <v>18</v>
      </c>
      <c r="G1338" s="98" t="s">
        <v>18</v>
      </c>
      <c r="H1338" s="76"/>
    </row>
    <row r="1339">
      <c r="A1339" s="98" t="s">
        <v>18</v>
      </c>
      <c r="B1339" s="99"/>
      <c r="C1339" s="4"/>
      <c r="D1339" s="2"/>
      <c r="E1339" s="58"/>
      <c r="F1339" s="100" t="s">
        <v>18</v>
      </c>
      <c r="G1339" s="98" t="s">
        <v>18</v>
      </c>
      <c r="H1339" s="76"/>
    </row>
    <row r="1340">
      <c r="A1340" s="98" t="s">
        <v>18</v>
      </c>
      <c r="B1340" s="99"/>
      <c r="C1340" s="4"/>
      <c r="D1340" s="2"/>
      <c r="E1340" s="58"/>
      <c r="F1340" s="100" t="s">
        <v>18</v>
      </c>
      <c r="G1340" s="98" t="s">
        <v>18</v>
      </c>
      <c r="H1340" s="76"/>
    </row>
    <row r="1341">
      <c r="A1341" s="98" t="s">
        <v>18</v>
      </c>
      <c r="B1341" s="99"/>
      <c r="C1341" s="4"/>
      <c r="D1341" s="2"/>
      <c r="E1341" s="58"/>
      <c r="F1341" s="100" t="s">
        <v>18</v>
      </c>
      <c r="G1341" s="98" t="s">
        <v>18</v>
      </c>
      <c r="H1341" s="76"/>
    </row>
    <row r="1342">
      <c r="A1342" s="98" t="s">
        <v>18</v>
      </c>
      <c r="B1342" s="99"/>
      <c r="C1342" s="4"/>
      <c r="D1342" s="2"/>
      <c r="E1342" s="58"/>
      <c r="F1342" s="100" t="s">
        <v>18</v>
      </c>
      <c r="G1342" s="98" t="s">
        <v>18</v>
      </c>
      <c r="H1342" s="76"/>
    </row>
    <row r="1343">
      <c r="A1343" s="98" t="s">
        <v>18</v>
      </c>
      <c r="B1343" s="99"/>
      <c r="C1343" s="4"/>
      <c r="D1343" s="2"/>
      <c r="E1343" s="58"/>
      <c r="F1343" s="100" t="s">
        <v>18</v>
      </c>
      <c r="G1343" s="98" t="s">
        <v>18</v>
      </c>
      <c r="H1343" s="76"/>
    </row>
    <row r="1344">
      <c r="A1344" s="98" t="s">
        <v>18</v>
      </c>
      <c r="B1344" s="99"/>
      <c r="C1344" s="4"/>
      <c r="D1344" s="2"/>
      <c r="E1344" s="58"/>
      <c r="F1344" s="100" t="s">
        <v>18</v>
      </c>
      <c r="G1344" s="98" t="s">
        <v>18</v>
      </c>
      <c r="H1344" s="76"/>
    </row>
    <row r="1345">
      <c r="A1345" s="98" t="s">
        <v>18</v>
      </c>
      <c r="B1345" s="99"/>
      <c r="C1345" s="4"/>
      <c r="D1345" s="2"/>
      <c r="E1345" s="58"/>
      <c r="F1345" s="100" t="s">
        <v>18</v>
      </c>
      <c r="G1345" s="98" t="s">
        <v>18</v>
      </c>
      <c r="H1345" s="76"/>
    </row>
    <row r="1346">
      <c r="A1346" s="98" t="s">
        <v>18</v>
      </c>
      <c r="B1346" s="99"/>
      <c r="C1346" s="4"/>
      <c r="D1346" s="2"/>
      <c r="E1346" s="58"/>
      <c r="F1346" s="100" t="s">
        <v>18</v>
      </c>
      <c r="G1346" s="98" t="s">
        <v>18</v>
      </c>
      <c r="H1346" s="76"/>
    </row>
    <row r="1347">
      <c r="A1347" s="98" t="s">
        <v>18</v>
      </c>
      <c r="B1347" s="99"/>
      <c r="C1347" s="4"/>
      <c r="D1347" s="2"/>
      <c r="E1347" s="58"/>
      <c r="F1347" s="100" t="s">
        <v>18</v>
      </c>
      <c r="G1347" s="98" t="s">
        <v>18</v>
      </c>
      <c r="H1347" s="76"/>
    </row>
    <row r="1348">
      <c r="A1348" s="98" t="s">
        <v>18</v>
      </c>
      <c r="B1348" s="99"/>
      <c r="C1348" s="4"/>
      <c r="D1348" s="2"/>
      <c r="E1348" s="58"/>
      <c r="F1348" s="100" t="s">
        <v>18</v>
      </c>
      <c r="G1348" s="98" t="s">
        <v>18</v>
      </c>
      <c r="H1348" s="76"/>
    </row>
    <row r="1349">
      <c r="A1349" s="98" t="s">
        <v>18</v>
      </c>
      <c r="B1349" s="99"/>
      <c r="C1349" s="4"/>
      <c r="D1349" s="2"/>
      <c r="E1349" s="58"/>
      <c r="F1349" s="100" t="s">
        <v>18</v>
      </c>
      <c r="G1349" s="98" t="s">
        <v>18</v>
      </c>
      <c r="H1349" s="76"/>
    </row>
    <row r="1350">
      <c r="A1350" s="98" t="s">
        <v>18</v>
      </c>
      <c r="B1350" s="99"/>
      <c r="C1350" s="4"/>
      <c r="D1350" s="2"/>
      <c r="E1350" s="58"/>
      <c r="F1350" s="100" t="s">
        <v>18</v>
      </c>
      <c r="G1350" s="98" t="s">
        <v>18</v>
      </c>
      <c r="H1350" s="76"/>
    </row>
    <row r="1351">
      <c r="A1351" s="98" t="s">
        <v>18</v>
      </c>
      <c r="B1351" s="99"/>
      <c r="C1351" s="4"/>
      <c r="D1351" s="2"/>
      <c r="E1351" s="58"/>
      <c r="F1351" s="100" t="s">
        <v>18</v>
      </c>
      <c r="G1351" s="98" t="s">
        <v>18</v>
      </c>
      <c r="H1351" s="76"/>
    </row>
    <row r="1352">
      <c r="A1352" s="98" t="s">
        <v>18</v>
      </c>
      <c r="B1352" s="99"/>
      <c r="C1352" s="4"/>
      <c r="D1352" s="2"/>
      <c r="E1352" s="58"/>
      <c r="F1352" s="100" t="s">
        <v>18</v>
      </c>
      <c r="G1352" s="98" t="s">
        <v>18</v>
      </c>
      <c r="H1352" s="76"/>
    </row>
    <row r="1353">
      <c r="A1353" s="98" t="s">
        <v>18</v>
      </c>
      <c r="B1353" s="99"/>
      <c r="C1353" s="4"/>
      <c r="D1353" s="2"/>
      <c r="E1353" s="58"/>
      <c r="F1353" s="100" t="s">
        <v>18</v>
      </c>
      <c r="G1353" s="98" t="s">
        <v>18</v>
      </c>
      <c r="H1353" s="76"/>
    </row>
    <row r="1354">
      <c r="A1354" s="98" t="s">
        <v>18</v>
      </c>
      <c r="B1354" s="99"/>
      <c r="C1354" s="4"/>
      <c r="D1354" s="2"/>
      <c r="E1354" s="58"/>
      <c r="F1354" s="100" t="s">
        <v>18</v>
      </c>
      <c r="G1354" s="98" t="s">
        <v>18</v>
      </c>
      <c r="H1354" s="76"/>
    </row>
    <row r="1355">
      <c r="A1355" s="98" t="s">
        <v>18</v>
      </c>
      <c r="B1355" s="99"/>
      <c r="C1355" s="4"/>
      <c r="D1355" s="2"/>
      <c r="E1355" s="58"/>
      <c r="F1355" s="100" t="s">
        <v>18</v>
      </c>
      <c r="G1355" s="98" t="s">
        <v>18</v>
      </c>
      <c r="H1355" s="76"/>
    </row>
    <row r="1356">
      <c r="A1356" s="98" t="s">
        <v>18</v>
      </c>
      <c r="B1356" s="99"/>
      <c r="C1356" s="4"/>
      <c r="D1356" s="2"/>
      <c r="E1356" s="58"/>
      <c r="F1356" s="100" t="s">
        <v>18</v>
      </c>
      <c r="G1356" s="98" t="s">
        <v>18</v>
      </c>
      <c r="H1356" s="76"/>
    </row>
    <row r="1357">
      <c r="A1357" s="98" t="s">
        <v>18</v>
      </c>
      <c r="B1357" s="99"/>
      <c r="C1357" s="4"/>
      <c r="D1357" s="2"/>
      <c r="E1357" s="58"/>
      <c r="F1357" s="100" t="s">
        <v>18</v>
      </c>
      <c r="G1357" s="98" t="s">
        <v>18</v>
      </c>
      <c r="H1357" s="76"/>
    </row>
    <row r="1358">
      <c r="A1358" s="98" t="s">
        <v>18</v>
      </c>
      <c r="B1358" s="99"/>
      <c r="C1358" s="4"/>
      <c r="D1358" s="2"/>
      <c r="E1358" s="58"/>
      <c r="F1358" s="100" t="s">
        <v>18</v>
      </c>
      <c r="G1358" s="98" t="s">
        <v>18</v>
      </c>
      <c r="H1358" s="76"/>
    </row>
    <row r="1359">
      <c r="A1359" s="98" t="s">
        <v>18</v>
      </c>
      <c r="B1359" s="99"/>
      <c r="C1359" s="4"/>
      <c r="D1359" s="2"/>
      <c r="E1359" s="58"/>
      <c r="F1359" s="100" t="s">
        <v>18</v>
      </c>
      <c r="G1359" s="98" t="s">
        <v>18</v>
      </c>
      <c r="H1359" s="76"/>
    </row>
    <row r="1360">
      <c r="A1360" s="98" t="s">
        <v>18</v>
      </c>
      <c r="B1360" s="99"/>
      <c r="C1360" s="4"/>
      <c r="D1360" s="2"/>
      <c r="E1360" s="58"/>
      <c r="F1360" s="100" t="s">
        <v>18</v>
      </c>
      <c r="G1360" s="98" t="s">
        <v>18</v>
      </c>
      <c r="H1360" s="76"/>
    </row>
    <row r="1361">
      <c r="A1361" s="98" t="s">
        <v>18</v>
      </c>
      <c r="B1361" s="99"/>
      <c r="C1361" s="4"/>
      <c r="D1361" s="2"/>
      <c r="E1361" s="58"/>
      <c r="F1361" s="100" t="s">
        <v>18</v>
      </c>
      <c r="G1361" s="98" t="s">
        <v>18</v>
      </c>
      <c r="H1361" s="76"/>
    </row>
    <row r="1362">
      <c r="A1362" s="98" t="s">
        <v>18</v>
      </c>
      <c r="B1362" s="99"/>
      <c r="C1362" s="4"/>
      <c r="D1362" s="2"/>
      <c r="E1362" s="58"/>
      <c r="F1362" s="100" t="s">
        <v>18</v>
      </c>
      <c r="G1362" s="98" t="s">
        <v>18</v>
      </c>
      <c r="H1362" s="76"/>
    </row>
    <row r="1363">
      <c r="A1363" s="98" t="s">
        <v>18</v>
      </c>
      <c r="B1363" s="99"/>
      <c r="C1363" s="4"/>
      <c r="D1363" s="2"/>
      <c r="E1363" s="58"/>
      <c r="F1363" s="100" t="s">
        <v>18</v>
      </c>
      <c r="G1363" s="98" t="s">
        <v>18</v>
      </c>
      <c r="H1363" s="76"/>
    </row>
    <row r="1364">
      <c r="A1364" s="98" t="s">
        <v>18</v>
      </c>
      <c r="B1364" s="99"/>
      <c r="C1364" s="4"/>
      <c r="D1364" s="2"/>
      <c r="E1364" s="58"/>
      <c r="F1364" s="100" t="s">
        <v>18</v>
      </c>
      <c r="G1364" s="98" t="s">
        <v>18</v>
      </c>
      <c r="H1364" s="76"/>
    </row>
    <row r="1365">
      <c r="A1365" s="98" t="s">
        <v>18</v>
      </c>
      <c r="B1365" s="99"/>
      <c r="C1365" s="4"/>
      <c r="D1365" s="2"/>
      <c r="E1365" s="58"/>
      <c r="F1365" s="100" t="s">
        <v>18</v>
      </c>
      <c r="G1365" s="98" t="s">
        <v>18</v>
      </c>
      <c r="H1365" s="76"/>
    </row>
    <row r="1366">
      <c r="A1366" s="98" t="s">
        <v>18</v>
      </c>
      <c r="B1366" s="99"/>
      <c r="C1366" s="4"/>
      <c r="D1366" s="2"/>
      <c r="E1366" s="58"/>
      <c r="F1366" s="100" t="s">
        <v>18</v>
      </c>
      <c r="G1366" s="98" t="s">
        <v>18</v>
      </c>
      <c r="H1366" s="76"/>
    </row>
    <row r="1367">
      <c r="A1367" s="98" t="s">
        <v>18</v>
      </c>
      <c r="B1367" s="99"/>
      <c r="C1367" s="4"/>
      <c r="D1367" s="2"/>
      <c r="E1367" s="58"/>
      <c r="F1367" s="100" t="s">
        <v>18</v>
      </c>
      <c r="G1367" s="98" t="s">
        <v>18</v>
      </c>
      <c r="H1367" s="76"/>
    </row>
    <row r="1368">
      <c r="A1368" s="98" t="s">
        <v>18</v>
      </c>
      <c r="B1368" s="99"/>
      <c r="C1368" s="4"/>
      <c r="D1368" s="2"/>
      <c r="E1368" s="58"/>
      <c r="F1368" s="100" t="s">
        <v>18</v>
      </c>
      <c r="G1368" s="98" t="s">
        <v>18</v>
      </c>
      <c r="H1368" s="76"/>
    </row>
    <row r="1369">
      <c r="A1369" s="98" t="s">
        <v>18</v>
      </c>
      <c r="B1369" s="99"/>
      <c r="C1369" s="4"/>
      <c r="D1369" s="2"/>
      <c r="E1369" s="58"/>
      <c r="F1369" s="100" t="s">
        <v>18</v>
      </c>
      <c r="G1369" s="98" t="s">
        <v>18</v>
      </c>
      <c r="H1369" s="76"/>
    </row>
    <row r="1370">
      <c r="A1370" s="98" t="s">
        <v>18</v>
      </c>
      <c r="B1370" s="99"/>
      <c r="C1370" s="4"/>
      <c r="D1370" s="2"/>
      <c r="E1370" s="58"/>
      <c r="F1370" s="100" t="s">
        <v>18</v>
      </c>
      <c r="G1370" s="98" t="s">
        <v>18</v>
      </c>
      <c r="H1370" s="76"/>
    </row>
    <row r="1371">
      <c r="A1371" s="98" t="s">
        <v>18</v>
      </c>
      <c r="B1371" s="99"/>
      <c r="C1371" s="4"/>
      <c r="D1371" s="2"/>
      <c r="E1371" s="58"/>
      <c r="F1371" s="100" t="s">
        <v>18</v>
      </c>
      <c r="G1371" s="98" t="s">
        <v>18</v>
      </c>
      <c r="H1371" s="76"/>
    </row>
    <row r="1372">
      <c r="A1372" s="98" t="s">
        <v>18</v>
      </c>
      <c r="B1372" s="99"/>
      <c r="C1372" s="4"/>
      <c r="D1372" s="2"/>
      <c r="E1372" s="58"/>
      <c r="F1372" s="100" t="s">
        <v>18</v>
      </c>
      <c r="G1372" s="98" t="s">
        <v>18</v>
      </c>
      <c r="H1372" s="76"/>
    </row>
    <row r="1373">
      <c r="A1373" s="98" t="s">
        <v>18</v>
      </c>
      <c r="B1373" s="99"/>
      <c r="C1373" s="4"/>
      <c r="D1373" s="2"/>
      <c r="E1373" s="58"/>
      <c r="F1373" s="100" t="s">
        <v>18</v>
      </c>
      <c r="G1373" s="98" t="s">
        <v>18</v>
      </c>
      <c r="H1373" s="76"/>
    </row>
    <row r="1374">
      <c r="A1374" s="98" t="s">
        <v>18</v>
      </c>
      <c r="B1374" s="99"/>
      <c r="C1374" s="4"/>
      <c r="D1374" s="2"/>
      <c r="E1374" s="58"/>
      <c r="F1374" s="100" t="s">
        <v>18</v>
      </c>
      <c r="G1374" s="98" t="s">
        <v>18</v>
      </c>
      <c r="H1374" s="76"/>
    </row>
    <row r="1375">
      <c r="A1375" s="98" t="s">
        <v>18</v>
      </c>
      <c r="B1375" s="99"/>
      <c r="C1375" s="4"/>
      <c r="D1375" s="2"/>
      <c r="E1375" s="58"/>
      <c r="F1375" s="100" t="s">
        <v>18</v>
      </c>
      <c r="G1375" s="98" t="s">
        <v>18</v>
      </c>
      <c r="H1375" s="76"/>
    </row>
    <row r="1376">
      <c r="A1376" s="98" t="s">
        <v>18</v>
      </c>
      <c r="B1376" s="99"/>
      <c r="C1376" s="4"/>
      <c r="D1376" s="2"/>
      <c r="E1376" s="58"/>
      <c r="F1376" s="100" t="s">
        <v>18</v>
      </c>
      <c r="G1376" s="98" t="s">
        <v>18</v>
      </c>
      <c r="H1376" s="76"/>
    </row>
    <row r="1377">
      <c r="A1377" s="98" t="s">
        <v>18</v>
      </c>
      <c r="B1377" s="99"/>
      <c r="C1377" s="4"/>
      <c r="D1377" s="2"/>
      <c r="E1377" s="58"/>
      <c r="F1377" s="100" t="s">
        <v>18</v>
      </c>
      <c r="G1377" s="98" t="s">
        <v>18</v>
      </c>
      <c r="H1377" s="76"/>
    </row>
    <row r="1378">
      <c r="A1378" s="98" t="s">
        <v>18</v>
      </c>
      <c r="B1378" s="99"/>
      <c r="C1378" s="4"/>
      <c r="D1378" s="2"/>
      <c r="E1378" s="58"/>
      <c r="F1378" s="100" t="s">
        <v>18</v>
      </c>
      <c r="G1378" s="98" t="s">
        <v>18</v>
      </c>
      <c r="H1378" s="76"/>
    </row>
    <row r="1379">
      <c r="A1379" s="98" t="s">
        <v>18</v>
      </c>
      <c r="B1379" s="99"/>
      <c r="C1379" s="4"/>
      <c r="D1379" s="2"/>
      <c r="E1379" s="58"/>
      <c r="F1379" s="100" t="s">
        <v>18</v>
      </c>
      <c r="G1379" s="98" t="s">
        <v>18</v>
      </c>
      <c r="H1379" s="76"/>
    </row>
    <row r="1380">
      <c r="A1380" s="98" t="s">
        <v>18</v>
      </c>
      <c r="B1380" s="99"/>
      <c r="C1380" s="4"/>
      <c r="D1380" s="2"/>
      <c r="E1380" s="58"/>
      <c r="F1380" s="100" t="s">
        <v>18</v>
      </c>
      <c r="G1380" s="98" t="s">
        <v>18</v>
      </c>
      <c r="H1380" s="76"/>
    </row>
    <row r="1381">
      <c r="A1381" s="98" t="s">
        <v>18</v>
      </c>
      <c r="B1381" s="99"/>
      <c r="C1381" s="4"/>
      <c r="D1381" s="2"/>
      <c r="E1381" s="58"/>
      <c r="F1381" s="100" t="s">
        <v>18</v>
      </c>
      <c r="G1381" s="98" t="s">
        <v>18</v>
      </c>
      <c r="H1381" s="76"/>
    </row>
    <row r="1382">
      <c r="A1382" s="98" t="s">
        <v>18</v>
      </c>
      <c r="B1382" s="99"/>
      <c r="C1382" s="4"/>
      <c r="D1382" s="2"/>
      <c r="E1382" s="58"/>
      <c r="F1382" s="100" t="s">
        <v>18</v>
      </c>
      <c r="G1382" s="98" t="s">
        <v>18</v>
      </c>
      <c r="H1382" s="76"/>
    </row>
    <row r="1383">
      <c r="A1383" s="98" t="s">
        <v>18</v>
      </c>
      <c r="B1383" s="99"/>
      <c r="C1383" s="4"/>
      <c r="D1383" s="2"/>
      <c r="E1383" s="58"/>
      <c r="F1383" s="100" t="s">
        <v>18</v>
      </c>
      <c r="G1383" s="98" t="s">
        <v>18</v>
      </c>
      <c r="H1383" s="76"/>
    </row>
    <row r="1384">
      <c r="A1384" s="98" t="s">
        <v>18</v>
      </c>
      <c r="B1384" s="99"/>
      <c r="C1384" s="4"/>
      <c r="D1384" s="2"/>
      <c r="E1384" s="58"/>
      <c r="F1384" s="100" t="s">
        <v>18</v>
      </c>
      <c r="G1384" s="98" t="s">
        <v>18</v>
      </c>
      <c r="H1384" s="76"/>
    </row>
    <row r="1385">
      <c r="A1385" s="98" t="s">
        <v>18</v>
      </c>
      <c r="B1385" s="99"/>
      <c r="C1385" s="4"/>
      <c r="D1385" s="2"/>
      <c r="E1385" s="58"/>
      <c r="F1385" s="100" t="s">
        <v>18</v>
      </c>
      <c r="G1385" s="98" t="s">
        <v>18</v>
      </c>
      <c r="H1385" s="76"/>
    </row>
    <row r="1386">
      <c r="A1386" s="98" t="s">
        <v>18</v>
      </c>
      <c r="B1386" s="99"/>
      <c r="C1386" s="4"/>
      <c r="D1386" s="2"/>
      <c r="E1386" s="58"/>
      <c r="F1386" s="100" t="s">
        <v>18</v>
      </c>
      <c r="G1386" s="98" t="s">
        <v>18</v>
      </c>
      <c r="H1386" s="76"/>
    </row>
    <row r="1387">
      <c r="A1387" s="98" t="s">
        <v>18</v>
      </c>
      <c r="B1387" s="99"/>
      <c r="C1387" s="4"/>
      <c r="D1387" s="2"/>
      <c r="E1387" s="58"/>
      <c r="F1387" s="100" t="s">
        <v>18</v>
      </c>
      <c r="G1387" s="98" t="s">
        <v>18</v>
      </c>
      <c r="H1387" s="76"/>
    </row>
    <row r="1388">
      <c r="A1388" s="98" t="s">
        <v>18</v>
      </c>
      <c r="B1388" s="99"/>
      <c r="C1388" s="4"/>
      <c r="D1388" s="2"/>
      <c r="E1388" s="58"/>
      <c r="F1388" s="100" t="s">
        <v>18</v>
      </c>
      <c r="G1388" s="98" t="s">
        <v>18</v>
      </c>
      <c r="H1388" s="76"/>
    </row>
    <row r="1389">
      <c r="A1389" s="98" t="s">
        <v>18</v>
      </c>
      <c r="B1389" s="99"/>
      <c r="C1389" s="4"/>
      <c r="D1389" s="2"/>
      <c r="E1389" s="58"/>
      <c r="F1389" s="100" t="s">
        <v>18</v>
      </c>
      <c r="G1389" s="98" t="s">
        <v>18</v>
      </c>
      <c r="H1389" s="76"/>
    </row>
    <row r="1390">
      <c r="A1390" s="98" t="s">
        <v>18</v>
      </c>
      <c r="B1390" s="99"/>
      <c r="C1390" s="4"/>
      <c r="D1390" s="2"/>
      <c r="E1390" s="58"/>
      <c r="F1390" s="100" t="s">
        <v>18</v>
      </c>
      <c r="G1390" s="98" t="s">
        <v>18</v>
      </c>
      <c r="H1390" s="76"/>
    </row>
    <row r="1391">
      <c r="A1391" s="98" t="s">
        <v>18</v>
      </c>
      <c r="B1391" s="99"/>
      <c r="C1391" s="4"/>
      <c r="D1391" s="2"/>
      <c r="E1391" s="58"/>
      <c r="F1391" s="100" t="s">
        <v>18</v>
      </c>
      <c r="G1391" s="98" t="s">
        <v>18</v>
      </c>
      <c r="H1391" s="76"/>
    </row>
    <row r="1392">
      <c r="A1392" s="98" t="s">
        <v>18</v>
      </c>
      <c r="B1392" s="99"/>
      <c r="C1392" s="4"/>
      <c r="D1392" s="2"/>
      <c r="E1392" s="58"/>
      <c r="F1392" s="100" t="s">
        <v>18</v>
      </c>
      <c r="G1392" s="98" t="s">
        <v>18</v>
      </c>
      <c r="H1392" s="76"/>
    </row>
    <row r="1393">
      <c r="A1393" s="98" t="s">
        <v>18</v>
      </c>
      <c r="B1393" s="99"/>
      <c r="C1393" s="4"/>
      <c r="D1393" s="2"/>
      <c r="E1393" s="58"/>
      <c r="F1393" s="100" t="s">
        <v>18</v>
      </c>
      <c r="G1393" s="98" t="s">
        <v>18</v>
      </c>
      <c r="H1393" s="76"/>
    </row>
    <row r="1394">
      <c r="A1394" s="98" t="s">
        <v>18</v>
      </c>
      <c r="B1394" s="99"/>
      <c r="C1394" s="4"/>
      <c r="D1394" s="2"/>
      <c r="E1394" s="58"/>
      <c r="F1394" s="100" t="s">
        <v>18</v>
      </c>
      <c r="G1394" s="98" t="s">
        <v>18</v>
      </c>
      <c r="H1394" s="76"/>
    </row>
    <row r="1395">
      <c r="A1395" s="98" t="s">
        <v>18</v>
      </c>
      <c r="B1395" s="99"/>
      <c r="C1395" s="4"/>
      <c r="D1395" s="2"/>
      <c r="E1395" s="58"/>
      <c r="F1395" s="100" t="s">
        <v>18</v>
      </c>
      <c r="G1395" s="98" t="s">
        <v>18</v>
      </c>
      <c r="H1395" s="76"/>
    </row>
    <row r="1396">
      <c r="A1396" s="98" t="s">
        <v>18</v>
      </c>
      <c r="B1396" s="99"/>
      <c r="C1396" s="4"/>
      <c r="D1396" s="2"/>
      <c r="E1396" s="58"/>
      <c r="F1396" s="100" t="s">
        <v>18</v>
      </c>
      <c r="G1396" s="98" t="s">
        <v>18</v>
      </c>
      <c r="H1396" s="76"/>
    </row>
    <row r="1397">
      <c r="A1397" s="98" t="s">
        <v>18</v>
      </c>
      <c r="B1397" s="99"/>
      <c r="C1397" s="4"/>
      <c r="D1397" s="2"/>
      <c r="E1397" s="58"/>
      <c r="F1397" s="100" t="s">
        <v>18</v>
      </c>
      <c r="G1397" s="98" t="s">
        <v>18</v>
      </c>
      <c r="H1397" s="76"/>
    </row>
    <row r="1398">
      <c r="A1398" s="98" t="s">
        <v>18</v>
      </c>
      <c r="B1398" s="99"/>
      <c r="C1398" s="4"/>
      <c r="D1398" s="2"/>
      <c r="E1398" s="58"/>
      <c r="F1398" s="100" t="s">
        <v>18</v>
      </c>
      <c r="G1398" s="98" t="s">
        <v>18</v>
      </c>
      <c r="H1398" s="76"/>
    </row>
    <row r="1399">
      <c r="A1399" s="98" t="s">
        <v>18</v>
      </c>
      <c r="B1399" s="99"/>
      <c r="C1399" s="4"/>
      <c r="D1399" s="2"/>
      <c r="E1399" s="58"/>
      <c r="F1399" s="100" t="s">
        <v>18</v>
      </c>
      <c r="G1399" s="98" t="s">
        <v>18</v>
      </c>
      <c r="H1399" s="76"/>
    </row>
    <row r="1400">
      <c r="A1400" s="98" t="s">
        <v>18</v>
      </c>
      <c r="B1400" s="99"/>
      <c r="C1400" s="4"/>
      <c r="D1400" s="2"/>
      <c r="E1400" s="58"/>
      <c r="F1400" s="100" t="s">
        <v>18</v>
      </c>
      <c r="G1400" s="98" t="s">
        <v>18</v>
      </c>
      <c r="H1400" s="76"/>
    </row>
    <row r="1401">
      <c r="A1401" s="98" t="s">
        <v>18</v>
      </c>
      <c r="B1401" s="99"/>
      <c r="C1401" s="4"/>
      <c r="D1401" s="2"/>
      <c r="E1401" s="58"/>
      <c r="F1401" s="100" t="s">
        <v>18</v>
      </c>
      <c r="G1401" s="98" t="s">
        <v>18</v>
      </c>
      <c r="H1401" s="76"/>
    </row>
    <row r="1402">
      <c r="A1402" s="98" t="s">
        <v>18</v>
      </c>
      <c r="B1402" s="99"/>
      <c r="C1402" s="4"/>
      <c r="D1402" s="2"/>
      <c r="E1402" s="58"/>
      <c r="F1402" s="100" t="s">
        <v>18</v>
      </c>
      <c r="G1402" s="98" t="s">
        <v>18</v>
      </c>
      <c r="H1402" s="76"/>
    </row>
    <row r="1403">
      <c r="A1403" s="98" t="s">
        <v>18</v>
      </c>
      <c r="B1403" s="99"/>
      <c r="C1403" s="4"/>
      <c r="D1403" s="2"/>
      <c r="E1403" s="58"/>
      <c r="F1403" s="100" t="s">
        <v>18</v>
      </c>
      <c r="G1403" s="98" t="s">
        <v>18</v>
      </c>
      <c r="H1403" s="76"/>
    </row>
    <row r="1404">
      <c r="A1404" s="98" t="s">
        <v>18</v>
      </c>
      <c r="B1404" s="99"/>
      <c r="C1404" s="4"/>
      <c r="D1404" s="2"/>
      <c r="E1404" s="58"/>
      <c r="F1404" s="100" t="s">
        <v>18</v>
      </c>
      <c r="G1404" s="98" t="s">
        <v>18</v>
      </c>
      <c r="H1404" s="76"/>
    </row>
    <row r="1405">
      <c r="A1405" s="98" t="s">
        <v>18</v>
      </c>
      <c r="B1405" s="99"/>
      <c r="C1405" s="4"/>
      <c r="D1405" s="2"/>
      <c r="E1405" s="58"/>
      <c r="F1405" s="100" t="s">
        <v>18</v>
      </c>
      <c r="G1405" s="98" t="s">
        <v>18</v>
      </c>
      <c r="H1405" s="76"/>
    </row>
    <row r="1406">
      <c r="A1406" s="98" t="s">
        <v>18</v>
      </c>
      <c r="B1406" s="99"/>
      <c r="C1406" s="4"/>
      <c r="D1406" s="2"/>
      <c r="E1406" s="58"/>
      <c r="F1406" s="100" t="s">
        <v>18</v>
      </c>
      <c r="G1406" s="98" t="s">
        <v>18</v>
      </c>
      <c r="H1406" s="76"/>
    </row>
    <row r="1407">
      <c r="A1407" s="98" t="s">
        <v>18</v>
      </c>
      <c r="B1407" s="99"/>
      <c r="C1407" s="4"/>
      <c r="D1407" s="2"/>
      <c r="E1407" s="58"/>
      <c r="F1407" s="100" t="s">
        <v>18</v>
      </c>
      <c r="G1407" s="98" t="s">
        <v>18</v>
      </c>
      <c r="H1407" s="76"/>
    </row>
    <row r="1408">
      <c r="A1408" s="98" t="s">
        <v>18</v>
      </c>
      <c r="B1408" s="99"/>
      <c r="C1408" s="4"/>
      <c r="D1408" s="2"/>
      <c r="E1408" s="58"/>
      <c r="F1408" s="100" t="s">
        <v>18</v>
      </c>
      <c r="G1408" s="98" t="s">
        <v>18</v>
      </c>
      <c r="H1408" s="76"/>
    </row>
    <row r="1409">
      <c r="A1409" s="98" t="s">
        <v>18</v>
      </c>
      <c r="B1409" s="99"/>
      <c r="C1409" s="4"/>
      <c r="D1409" s="2"/>
      <c r="E1409" s="58"/>
      <c r="F1409" s="100" t="s">
        <v>18</v>
      </c>
      <c r="G1409" s="98" t="s">
        <v>18</v>
      </c>
      <c r="H1409" s="76"/>
    </row>
    <row r="1410">
      <c r="A1410" s="98" t="s">
        <v>18</v>
      </c>
      <c r="B1410" s="99"/>
      <c r="C1410" s="4"/>
      <c r="D1410" s="2"/>
      <c r="E1410" s="58"/>
      <c r="F1410" s="100" t="s">
        <v>18</v>
      </c>
      <c r="G1410" s="98" t="s">
        <v>18</v>
      </c>
      <c r="H1410" s="76"/>
    </row>
    <row r="1411">
      <c r="A1411" s="98" t="s">
        <v>18</v>
      </c>
      <c r="B1411" s="99"/>
      <c r="C1411" s="4"/>
      <c r="D1411" s="2"/>
      <c r="E1411" s="58"/>
      <c r="F1411" s="100" t="s">
        <v>18</v>
      </c>
      <c r="G1411" s="98" t="s">
        <v>18</v>
      </c>
      <c r="H1411" s="76"/>
    </row>
    <row r="1412">
      <c r="A1412" s="98" t="s">
        <v>18</v>
      </c>
      <c r="B1412" s="99"/>
      <c r="C1412" s="4"/>
      <c r="D1412" s="2"/>
      <c r="E1412" s="58"/>
      <c r="F1412" s="100" t="s">
        <v>18</v>
      </c>
      <c r="G1412" s="98" t="s">
        <v>18</v>
      </c>
      <c r="H1412" s="76"/>
    </row>
    <row r="1413">
      <c r="A1413" s="98" t="s">
        <v>18</v>
      </c>
      <c r="B1413" s="99"/>
      <c r="C1413" s="4"/>
      <c r="D1413" s="2"/>
      <c r="E1413" s="58"/>
      <c r="F1413" s="100" t="s">
        <v>18</v>
      </c>
      <c r="G1413" s="98" t="s">
        <v>18</v>
      </c>
      <c r="H1413" s="76"/>
    </row>
    <row r="1414">
      <c r="A1414" s="98" t="s">
        <v>18</v>
      </c>
      <c r="B1414" s="99"/>
      <c r="C1414" s="4"/>
      <c r="D1414" s="2"/>
      <c r="E1414" s="58"/>
      <c r="F1414" s="100" t="s">
        <v>18</v>
      </c>
      <c r="G1414" s="98" t="s">
        <v>18</v>
      </c>
      <c r="H1414" s="76"/>
    </row>
    <row r="1415">
      <c r="A1415" s="98" t="s">
        <v>18</v>
      </c>
      <c r="B1415" s="99"/>
      <c r="C1415" s="4"/>
      <c r="D1415" s="2"/>
      <c r="E1415" s="58"/>
      <c r="F1415" s="100" t="s">
        <v>18</v>
      </c>
      <c r="G1415" s="98" t="s">
        <v>18</v>
      </c>
      <c r="H1415" s="76"/>
    </row>
    <row r="1416">
      <c r="A1416" s="98" t="s">
        <v>18</v>
      </c>
      <c r="B1416" s="99"/>
      <c r="C1416" s="4"/>
      <c r="D1416" s="2"/>
      <c r="E1416" s="58"/>
      <c r="F1416" s="100" t="s">
        <v>18</v>
      </c>
      <c r="G1416" s="98" t="s">
        <v>18</v>
      </c>
      <c r="H1416" s="76"/>
    </row>
    <row r="1417">
      <c r="A1417" s="98" t="s">
        <v>18</v>
      </c>
      <c r="B1417" s="99"/>
      <c r="C1417" s="4"/>
      <c r="D1417" s="2"/>
      <c r="E1417" s="58"/>
      <c r="F1417" s="100" t="s">
        <v>18</v>
      </c>
      <c r="G1417" s="98" t="s">
        <v>18</v>
      </c>
      <c r="H1417" s="76"/>
    </row>
    <row r="1418">
      <c r="A1418" s="98" t="s">
        <v>18</v>
      </c>
      <c r="B1418" s="99"/>
      <c r="C1418" s="4"/>
      <c r="D1418" s="2"/>
      <c r="E1418" s="58"/>
      <c r="F1418" s="100" t="s">
        <v>18</v>
      </c>
      <c r="G1418" s="98" t="s">
        <v>18</v>
      </c>
      <c r="H1418" s="76"/>
    </row>
    <row r="1419">
      <c r="A1419" s="98" t="s">
        <v>18</v>
      </c>
      <c r="B1419" s="99"/>
      <c r="C1419" s="4"/>
      <c r="D1419" s="2"/>
      <c r="E1419" s="58"/>
      <c r="F1419" s="100" t="s">
        <v>18</v>
      </c>
      <c r="G1419" s="98" t="s">
        <v>18</v>
      </c>
      <c r="H1419" s="76"/>
    </row>
    <row r="1420">
      <c r="A1420" s="98" t="s">
        <v>18</v>
      </c>
      <c r="B1420" s="99"/>
      <c r="C1420" s="4"/>
      <c r="D1420" s="2"/>
      <c r="E1420" s="58"/>
      <c r="F1420" s="100" t="s">
        <v>18</v>
      </c>
      <c r="G1420" s="98" t="s">
        <v>18</v>
      </c>
      <c r="H1420" s="76"/>
    </row>
    <row r="1421">
      <c r="A1421" s="98" t="s">
        <v>18</v>
      </c>
      <c r="B1421" s="99"/>
      <c r="C1421" s="4"/>
      <c r="D1421" s="2"/>
      <c r="E1421" s="58"/>
      <c r="F1421" s="100" t="s">
        <v>18</v>
      </c>
      <c r="G1421" s="98" t="s">
        <v>18</v>
      </c>
      <c r="H1421" s="76"/>
    </row>
    <row r="1422">
      <c r="A1422" s="98" t="s">
        <v>18</v>
      </c>
      <c r="B1422" s="99"/>
      <c r="C1422" s="4"/>
      <c r="D1422" s="2"/>
      <c r="E1422" s="58"/>
      <c r="F1422" s="100" t="s">
        <v>18</v>
      </c>
      <c r="G1422" s="98" t="s">
        <v>18</v>
      </c>
      <c r="H1422" s="76"/>
    </row>
    <row r="1423">
      <c r="A1423" s="98" t="s">
        <v>18</v>
      </c>
      <c r="B1423" s="99"/>
      <c r="C1423" s="4"/>
      <c r="D1423" s="2"/>
      <c r="E1423" s="58"/>
      <c r="F1423" s="100" t="s">
        <v>18</v>
      </c>
      <c r="G1423" s="98" t="s">
        <v>18</v>
      </c>
      <c r="H1423" s="76"/>
    </row>
    <row r="1424">
      <c r="A1424" s="98" t="s">
        <v>18</v>
      </c>
      <c r="B1424" s="99"/>
      <c r="C1424" s="4"/>
      <c r="D1424" s="2"/>
      <c r="E1424" s="58"/>
      <c r="F1424" s="100" t="s">
        <v>18</v>
      </c>
      <c r="G1424" s="98" t="s">
        <v>18</v>
      </c>
      <c r="H1424" s="76"/>
    </row>
    <row r="1425">
      <c r="A1425" s="98" t="s">
        <v>18</v>
      </c>
      <c r="B1425" s="99"/>
      <c r="C1425" s="4"/>
      <c r="D1425" s="2"/>
      <c r="E1425" s="58"/>
      <c r="F1425" s="100" t="s">
        <v>18</v>
      </c>
      <c r="G1425" s="98" t="s">
        <v>18</v>
      </c>
      <c r="H1425" s="76"/>
    </row>
    <row r="1426">
      <c r="A1426" s="98" t="s">
        <v>18</v>
      </c>
      <c r="B1426" s="99"/>
      <c r="C1426" s="4"/>
      <c r="D1426" s="2"/>
      <c r="E1426" s="58"/>
      <c r="F1426" s="100" t="s">
        <v>18</v>
      </c>
      <c r="G1426" s="98" t="s">
        <v>18</v>
      </c>
      <c r="H1426" s="76"/>
    </row>
    <row r="1427">
      <c r="A1427" s="98" t="s">
        <v>18</v>
      </c>
      <c r="B1427" s="99"/>
      <c r="C1427" s="4"/>
      <c r="D1427" s="2"/>
      <c r="E1427" s="58"/>
      <c r="F1427" s="100" t="s">
        <v>18</v>
      </c>
      <c r="G1427" s="98" t="s">
        <v>18</v>
      </c>
      <c r="H1427" s="76"/>
    </row>
    <row r="1428">
      <c r="A1428" s="98" t="s">
        <v>18</v>
      </c>
      <c r="B1428" s="99"/>
      <c r="C1428" s="4"/>
      <c r="D1428" s="2"/>
      <c r="E1428" s="58"/>
      <c r="F1428" s="100" t="s">
        <v>18</v>
      </c>
      <c r="G1428" s="98" t="s">
        <v>18</v>
      </c>
      <c r="H1428" s="76"/>
    </row>
    <row r="1429">
      <c r="A1429" s="98" t="s">
        <v>18</v>
      </c>
      <c r="B1429" s="99"/>
      <c r="C1429" s="4"/>
      <c r="D1429" s="2"/>
      <c r="E1429" s="58"/>
      <c r="F1429" s="100" t="s">
        <v>18</v>
      </c>
      <c r="G1429" s="98" t="s">
        <v>18</v>
      </c>
      <c r="H1429" s="76"/>
    </row>
    <row r="1430">
      <c r="A1430" s="98" t="s">
        <v>18</v>
      </c>
      <c r="B1430" s="99"/>
      <c r="C1430" s="4"/>
      <c r="D1430" s="2"/>
      <c r="E1430" s="58"/>
      <c r="F1430" s="100" t="s">
        <v>18</v>
      </c>
      <c r="G1430" s="98" t="s">
        <v>18</v>
      </c>
      <c r="H1430" s="76"/>
    </row>
    <row r="1431">
      <c r="A1431" s="98" t="s">
        <v>18</v>
      </c>
      <c r="B1431" s="99"/>
      <c r="C1431" s="4"/>
      <c r="D1431" s="2"/>
      <c r="E1431" s="58"/>
      <c r="F1431" s="100" t="s">
        <v>18</v>
      </c>
      <c r="G1431" s="98" t="s">
        <v>18</v>
      </c>
      <c r="H1431" s="76"/>
    </row>
    <row r="1432">
      <c r="A1432" s="98" t="s">
        <v>18</v>
      </c>
      <c r="B1432" s="99"/>
      <c r="C1432" s="4"/>
      <c r="D1432" s="2"/>
      <c r="E1432" s="58"/>
      <c r="F1432" s="100" t="s">
        <v>18</v>
      </c>
      <c r="G1432" s="98" t="s">
        <v>18</v>
      </c>
      <c r="H1432" s="76"/>
    </row>
    <row r="1433">
      <c r="A1433" s="98" t="s">
        <v>18</v>
      </c>
      <c r="B1433" s="99"/>
      <c r="C1433" s="4"/>
      <c r="D1433" s="2"/>
      <c r="E1433" s="58"/>
      <c r="F1433" s="100" t="s">
        <v>18</v>
      </c>
      <c r="G1433" s="98" t="s">
        <v>18</v>
      </c>
      <c r="H1433" s="76"/>
    </row>
    <row r="1434">
      <c r="A1434" s="98" t="s">
        <v>18</v>
      </c>
      <c r="B1434" s="99"/>
      <c r="C1434" s="4"/>
      <c r="D1434" s="2"/>
      <c r="E1434" s="58"/>
      <c r="F1434" s="100" t="s">
        <v>18</v>
      </c>
      <c r="G1434" s="98" t="s">
        <v>18</v>
      </c>
      <c r="H1434" s="76"/>
    </row>
    <row r="1435">
      <c r="A1435" s="98" t="s">
        <v>18</v>
      </c>
      <c r="B1435" s="99"/>
      <c r="C1435" s="4"/>
      <c r="D1435" s="2"/>
      <c r="E1435" s="58"/>
      <c r="F1435" s="100" t="s">
        <v>18</v>
      </c>
      <c r="G1435" s="98" t="s">
        <v>18</v>
      </c>
      <c r="H1435" s="76"/>
    </row>
    <row r="1436">
      <c r="A1436" s="98" t="s">
        <v>18</v>
      </c>
      <c r="B1436" s="99"/>
      <c r="C1436" s="4"/>
      <c r="D1436" s="2"/>
      <c r="E1436" s="58"/>
      <c r="F1436" s="100" t="s">
        <v>18</v>
      </c>
      <c r="G1436" s="98" t="s">
        <v>18</v>
      </c>
      <c r="H1436" s="76"/>
    </row>
    <row r="1437">
      <c r="A1437" s="98" t="s">
        <v>18</v>
      </c>
      <c r="B1437" s="99"/>
      <c r="C1437" s="4"/>
      <c r="D1437" s="2"/>
      <c r="E1437" s="58"/>
      <c r="F1437" s="100" t="s">
        <v>18</v>
      </c>
      <c r="G1437" s="98" t="s">
        <v>18</v>
      </c>
      <c r="H1437" s="76"/>
    </row>
    <row r="1438">
      <c r="A1438" s="98" t="s">
        <v>18</v>
      </c>
      <c r="B1438" s="99"/>
      <c r="C1438" s="4"/>
      <c r="D1438" s="2"/>
      <c r="E1438" s="58"/>
      <c r="F1438" s="100" t="s">
        <v>18</v>
      </c>
      <c r="G1438" s="98" t="s">
        <v>18</v>
      </c>
      <c r="H1438" s="76"/>
    </row>
    <row r="1439">
      <c r="A1439" s="98" t="s">
        <v>18</v>
      </c>
      <c r="B1439" s="99"/>
      <c r="C1439" s="4"/>
      <c r="D1439" s="2"/>
      <c r="E1439" s="58"/>
      <c r="F1439" s="100" t="s">
        <v>18</v>
      </c>
      <c r="G1439" s="98" t="s">
        <v>18</v>
      </c>
      <c r="H1439" s="76"/>
    </row>
    <row r="1440">
      <c r="A1440" s="98" t="s">
        <v>18</v>
      </c>
      <c r="B1440" s="99"/>
      <c r="C1440" s="4"/>
      <c r="D1440" s="2"/>
      <c r="E1440" s="58"/>
      <c r="F1440" s="100" t="s">
        <v>18</v>
      </c>
      <c r="G1440" s="98" t="s">
        <v>18</v>
      </c>
      <c r="H1440" s="76"/>
    </row>
    <row r="1441">
      <c r="A1441" s="98" t="s">
        <v>18</v>
      </c>
      <c r="B1441" s="99"/>
      <c r="C1441" s="4"/>
      <c r="D1441" s="2"/>
      <c r="E1441" s="58"/>
      <c r="F1441" s="100" t="s">
        <v>18</v>
      </c>
      <c r="G1441" s="98" t="s">
        <v>18</v>
      </c>
      <c r="H1441" s="76"/>
    </row>
    <row r="1442">
      <c r="A1442" s="98" t="s">
        <v>18</v>
      </c>
      <c r="B1442" s="99"/>
      <c r="C1442" s="4"/>
      <c r="D1442" s="2"/>
      <c r="E1442" s="58"/>
      <c r="F1442" s="100" t="s">
        <v>18</v>
      </c>
      <c r="G1442" s="98" t="s">
        <v>18</v>
      </c>
      <c r="H1442" s="76"/>
    </row>
    <row r="1443">
      <c r="A1443" s="98" t="s">
        <v>18</v>
      </c>
      <c r="B1443" s="99"/>
      <c r="C1443" s="4"/>
      <c r="D1443" s="2"/>
      <c r="E1443" s="58"/>
      <c r="F1443" s="100" t="s">
        <v>18</v>
      </c>
      <c r="G1443" s="98" t="s">
        <v>18</v>
      </c>
      <c r="H1443" s="76"/>
    </row>
    <row r="1444">
      <c r="A1444" s="98" t="s">
        <v>18</v>
      </c>
      <c r="B1444" s="99"/>
      <c r="C1444" s="4"/>
      <c r="D1444" s="2"/>
      <c r="E1444" s="58"/>
      <c r="F1444" s="100" t="s">
        <v>18</v>
      </c>
      <c r="G1444" s="98" t="s">
        <v>18</v>
      </c>
      <c r="H1444" s="76"/>
    </row>
    <row r="1445">
      <c r="A1445" s="98" t="s">
        <v>18</v>
      </c>
      <c r="B1445" s="99"/>
      <c r="C1445" s="4"/>
      <c r="D1445" s="2"/>
      <c r="E1445" s="58"/>
      <c r="F1445" s="100" t="s">
        <v>18</v>
      </c>
      <c r="G1445" s="98" t="s">
        <v>18</v>
      </c>
      <c r="H1445" s="76"/>
    </row>
    <row r="1446">
      <c r="A1446" s="98" t="s">
        <v>18</v>
      </c>
      <c r="B1446" s="99"/>
      <c r="C1446" s="4"/>
      <c r="D1446" s="2"/>
      <c r="E1446" s="58"/>
      <c r="F1446" s="100" t="s">
        <v>18</v>
      </c>
      <c r="G1446" s="98" t="s">
        <v>18</v>
      </c>
      <c r="H1446" s="76"/>
    </row>
    <row r="1447">
      <c r="A1447" s="98" t="s">
        <v>18</v>
      </c>
      <c r="B1447" s="99"/>
      <c r="C1447" s="4"/>
      <c r="D1447" s="2"/>
      <c r="E1447" s="58"/>
      <c r="F1447" s="100" t="s">
        <v>18</v>
      </c>
      <c r="G1447" s="98" t="s">
        <v>18</v>
      </c>
      <c r="H1447" s="76"/>
    </row>
    <row r="1448">
      <c r="A1448" s="98" t="s">
        <v>18</v>
      </c>
      <c r="B1448" s="99"/>
      <c r="C1448" s="4"/>
      <c r="D1448" s="2"/>
      <c r="E1448" s="58"/>
      <c r="F1448" s="100" t="s">
        <v>18</v>
      </c>
      <c r="G1448" s="98" t="s">
        <v>18</v>
      </c>
      <c r="H1448" s="76"/>
    </row>
    <row r="1449">
      <c r="A1449" s="98" t="s">
        <v>18</v>
      </c>
      <c r="B1449" s="99"/>
      <c r="C1449" s="4"/>
      <c r="D1449" s="2"/>
      <c r="E1449" s="58"/>
      <c r="F1449" s="100" t="s">
        <v>18</v>
      </c>
      <c r="G1449" s="98" t="s">
        <v>18</v>
      </c>
      <c r="H1449" s="76"/>
    </row>
    <row r="1450">
      <c r="A1450" s="98" t="s">
        <v>18</v>
      </c>
      <c r="B1450" s="99"/>
      <c r="C1450" s="4"/>
      <c r="D1450" s="2"/>
      <c r="E1450" s="58"/>
      <c r="F1450" s="100" t="s">
        <v>18</v>
      </c>
      <c r="G1450" s="98" t="s">
        <v>18</v>
      </c>
      <c r="H1450" s="76"/>
    </row>
    <row r="1451">
      <c r="A1451" s="98" t="s">
        <v>18</v>
      </c>
      <c r="B1451" s="99"/>
      <c r="C1451" s="4"/>
      <c r="D1451" s="2"/>
      <c r="E1451" s="58"/>
      <c r="F1451" s="100" t="s">
        <v>18</v>
      </c>
      <c r="G1451" s="98" t="s">
        <v>18</v>
      </c>
      <c r="H1451" s="76"/>
    </row>
    <row r="1452">
      <c r="A1452" s="98" t="s">
        <v>18</v>
      </c>
      <c r="B1452" s="99"/>
      <c r="C1452" s="4"/>
      <c r="D1452" s="2"/>
      <c r="E1452" s="58"/>
      <c r="F1452" s="100" t="s">
        <v>18</v>
      </c>
      <c r="G1452" s="98" t="s">
        <v>18</v>
      </c>
      <c r="H1452" s="76"/>
    </row>
    <row r="1453">
      <c r="A1453" s="98" t="s">
        <v>18</v>
      </c>
      <c r="B1453" s="99"/>
      <c r="C1453" s="4"/>
      <c r="D1453" s="2"/>
      <c r="E1453" s="58"/>
      <c r="F1453" s="100" t="s">
        <v>18</v>
      </c>
      <c r="G1453" s="98" t="s">
        <v>18</v>
      </c>
      <c r="H1453" s="76"/>
    </row>
    <row r="1454">
      <c r="A1454" s="98" t="s">
        <v>18</v>
      </c>
      <c r="B1454" s="99"/>
      <c r="C1454" s="4"/>
      <c r="D1454" s="2"/>
      <c r="E1454" s="58"/>
      <c r="F1454" s="100" t="s">
        <v>18</v>
      </c>
      <c r="G1454" s="98" t="s">
        <v>18</v>
      </c>
      <c r="H1454" s="76"/>
    </row>
    <row r="1455">
      <c r="A1455" s="98" t="s">
        <v>18</v>
      </c>
      <c r="B1455" s="99"/>
      <c r="C1455" s="4"/>
      <c r="D1455" s="2"/>
      <c r="E1455" s="58"/>
      <c r="F1455" s="100" t="s">
        <v>18</v>
      </c>
      <c r="G1455" s="98" t="s">
        <v>18</v>
      </c>
      <c r="H1455" s="76"/>
    </row>
    <row r="1456">
      <c r="A1456" s="98" t="s">
        <v>18</v>
      </c>
      <c r="B1456" s="99"/>
      <c r="C1456" s="4"/>
      <c r="D1456" s="2"/>
      <c r="E1456" s="58"/>
      <c r="F1456" s="100" t="s">
        <v>18</v>
      </c>
      <c r="G1456" s="98" t="s">
        <v>18</v>
      </c>
      <c r="H1456" s="76"/>
    </row>
    <row r="1457">
      <c r="A1457" s="98" t="s">
        <v>18</v>
      </c>
      <c r="B1457" s="99"/>
      <c r="C1457" s="4"/>
      <c r="D1457" s="2"/>
      <c r="E1457" s="58"/>
      <c r="F1457" s="100" t="s">
        <v>18</v>
      </c>
      <c r="G1457" s="98" t="s">
        <v>18</v>
      </c>
      <c r="H1457" s="76"/>
    </row>
    <row r="1458">
      <c r="A1458" s="98" t="s">
        <v>18</v>
      </c>
      <c r="B1458" s="99"/>
      <c r="C1458" s="4"/>
      <c r="D1458" s="2"/>
      <c r="E1458" s="58"/>
      <c r="F1458" s="100" t="s">
        <v>18</v>
      </c>
      <c r="G1458" s="98" t="s">
        <v>18</v>
      </c>
      <c r="H1458" s="76"/>
    </row>
    <row r="1459">
      <c r="A1459" s="98" t="s">
        <v>18</v>
      </c>
      <c r="B1459" s="99"/>
      <c r="C1459" s="4"/>
      <c r="D1459" s="2"/>
      <c r="E1459" s="58"/>
      <c r="F1459" s="100" t="s">
        <v>18</v>
      </c>
      <c r="G1459" s="98" t="s">
        <v>18</v>
      </c>
      <c r="H1459" s="76"/>
    </row>
    <row r="1460">
      <c r="A1460" s="98" t="s">
        <v>18</v>
      </c>
      <c r="B1460" s="99"/>
      <c r="C1460" s="4"/>
      <c r="D1460" s="2"/>
      <c r="E1460" s="58"/>
      <c r="F1460" s="100" t="s">
        <v>18</v>
      </c>
      <c r="G1460" s="98" t="s">
        <v>18</v>
      </c>
      <c r="H1460" s="76"/>
    </row>
    <row r="1461">
      <c r="A1461" s="98" t="s">
        <v>18</v>
      </c>
      <c r="B1461" s="99"/>
      <c r="C1461" s="4"/>
      <c r="D1461" s="2"/>
      <c r="E1461" s="58"/>
      <c r="F1461" s="100" t="s">
        <v>18</v>
      </c>
      <c r="G1461" s="98" t="s">
        <v>18</v>
      </c>
      <c r="H1461" s="76"/>
    </row>
    <row r="1462">
      <c r="A1462" s="98" t="s">
        <v>18</v>
      </c>
      <c r="B1462" s="99"/>
      <c r="C1462" s="4"/>
      <c r="D1462" s="2"/>
      <c r="E1462" s="58"/>
      <c r="F1462" s="100" t="s">
        <v>18</v>
      </c>
      <c r="G1462" s="98" t="s">
        <v>18</v>
      </c>
      <c r="H1462" s="76"/>
    </row>
    <row r="1463">
      <c r="A1463" s="98" t="s">
        <v>18</v>
      </c>
      <c r="B1463" s="99"/>
      <c r="C1463" s="4"/>
      <c r="D1463" s="2"/>
      <c r="E1463" s="58"/>
      <c r="F1463" s="100" t="s">
        <v>18</v>
      </c>
      <c r="G1463" s="98" t="s">
        <v>18</v>
      </c>
      <c r="H1463" s="76"/>
    </row>
    <row r="1464">
      <c r="A1464" s="98" t="s">
        <v>18</v>
      </c>
      <c r="B1464" s="99"/>
      <c r="C1464" s="4"/>
      <c r="D1464" s="2"/>
      <c r="E1464" s="58"/>
      <c r="F1464" s="100" t="s">
        <v>18</v>
      </c>
      <c r="G1464" s="98" t="s">
        <v>18</v>
      </c>
      <c r="H1464" s="76"/>
    </row>
    <row r="1465">
      <c r="A1465" s="98" t="s">
        <v>18</v>
      </c>
      <c r="B1465" s="99"/>
      <c r="C1465" s="4"/>
      <c r="D1465" s="2"/>
      <c r="E1465" s="58"/>
      <c r="F1465" s="100" t="s">
        <v>18</v>
      </c>
      <c r="G1465" s="98" t="s">
        <v>18</v>
      </c>
      <c r="H1465" s="76"/>
    </row>
    <row r="1466">
      <c r="A1466" s="98" t="s">
        <v>18</v>
      </c>
      <c r="B1466" s="99"/>
      <c r="C1466" s="4"/>
      <c r="D1466" s="2"/>
      <c r="E1466" s="58"/>
      <c r="F1466" s="100" t="s">
        <v>18</v>
      </c>
      <c r="G1466" s="98" t="s">
        <v>18</v>
      </c>
      <c r="H1466" s="76"/>
    </row>
    <row r="1467">
      <c r="A1467" s="98" t="s">
        <v>18</v>
      </c>
      <c r="B1467" s="99"/>
      <c r="C1467" s="4"/>
      <c r="D1467" s="2"/>
      <c r="E1467" s="58"/>
      <c r="F1467" s="100" t="s">
        <v>18</v>
      </c>
      <c r="G1467" s="98" t="s">
        <v>18</v>
      </c>
      <c r="H1467" s="76"/>
    </row>
    <row r="1468">
      <c r="A1468" s="98" t="s">
        <v>18</v>
      </c>
      <c r="B1468" s="99"/>
      <c r="C1468" s="4"/>
      <c r="D1468" s="2"/>
      <c r="E1468" s="58"/>
      <c r="F1468" s="100" t="s">
        <v>18</v>
      </c>
      <c r="G1468" s="98" t="s">
        <v>18</v>
      </c>
      <c r="H1468" s="76"/>
    </row>
    <row r="1469">
      <c r="A1469" s="98" t="s">
        <v>18</v>
      </c>
      <c r="B1469" s="99"/>
      <c r="C1469" s="4"/>
      <c r="D1469" s="2"/>
      <c r="E1469" s="58"/>
      <c r="F1469" s="100" t="s">
        <v>18</v>
      </c>
      <c r="G1469" s="98" t="s">
        <v>18</v>
      </c>
      <c r="H1469" s="76"/>
    </row>
    <row r="1470">
      <c r="A1470" s="98" t="s">
        <v>18</v>
      </c>
      <c r="B1470" s="99"/>
      <c r="C1470" s="4"/>
      <c r="D1470" s="2"/>
      <c r="E1470" s="58"/>
      <c r="F1470" s="100" t="s">
        <v>18</v>
      </c>
      <c r="G1470" s="98" t="s">
        <v>18</v>
      </c>
      <c r="H1470" s="76"/>
    </row>
    <row r="1471">
      <c r="A1471" s="98" t="s">
        <v>18</v>
      </c>
      <c r="B1471" s="99"/>
      <c r="C1471" s="4"/>
      <c r="D1471" s="2"/>
      <c r="E1471" s="58"/>
      <c r="F1471" s="100" t="s">
        <v>18</v>
      </c>
      <c r="G1471" s="98" t="s">
        <v>18</v>
      </c>
      <c r="H1471" s="76"/>
    </row>
    <row r="1472">
      <c r="A1472" s="98" t="s">
        <v>18</v>
      </c>
      <c r="B1472" s="99"/>
      <c r="C1472" s="4"/>
      <c r="D1472" s="2"/>
      <c r="E1472" s="58"/>
      <c r="F1472" s="100" t="s">
        <v>18</v>
      </c>
      <c r="G1472" s="98" t="s">
        <v>18</v>
      </c>
      <c r="H1472" s="76"/>
    </row>
    <row r="1473">
      <c r="A1473" s="98" t="s">
        <v>18</v>
      </c>
      <c r="B1473" s="99"/>
      <c r="C1473" s="4"/>
      <c r="D1473" s="2"/>
      <c r="E1473" s="58"/>
      <c r="F1473" s="100" t="s">
        <v>18</v>
      </c>
      <c r="G1473" s="98" t="s">
        <v>18</v>
      </c>
      <c r="H1473" s="76"/>
    </row>
    <row r="1474">
      <c r="A1474" s="98" t="s">
        <v>18</v>
      </c>
      <c r="B1474" s="99"/>
      <c r="C1474" s="4"/>
      <c r="D1474" s="2"/>
      <c r="E1474" s="58"/>
      <c r="F1474" s="100" t="s">
        <v>18</v>
      </c>
      <c r="G1474" s="98" t="s">
        <v>18</v>
      </c>
      <c r="H1474" s="76"/>
    </row>
    <row r="1475">
      <c r="A1475" s="98" t="s">
        <v>18</v>
      </c>
      <c r="B1475" s="99"/>
      <c r="C1475" s="4"/>
      <c r="D1475" s="2"/>
      <c r="E1475" s="58"/>
      <c r="F1475" s="100" t="s">
        <v>18</v>
      </c>
      <c r="G1475" s="98" t="s">
        <v>18</v>
      </c>
      <c r="H1475" s="76"/>
    </row>
    <row r="1476">
      <c r="A1476" s="98" t="s">
        <v>18</v>
      </c>
      <c r="B1476" s="99"/>
      <c r="C1476" s="4"/>
      <c r="D1476" s="2"/>
      <c r="E1476" s="58"/>
      <c r="F1476" s="100" t="s">
        <v>18</v>
      </c>
      <c r="G1476" s="98" t="s">
        <v>18</v>
      </c>
      <c r="H1476" s="76"/>
    </row>
    <row r="1477">
      <c r="A1477" s="98" t="s">
        <v>18</v>
      </c>
      <c r="B1477" s="99"/>
      <c r="C1477" s="4"/>
      <c r="D1477" s="2"/>
      <c r="E1477" s="58"/>
      <c r="F1477" s="100" t="s">
        <v>18</v>
      </c>
      <c r="G1477" s="98" t="s">
        <v>18</v>
      </c>
      <c r="H1477" s="76"/>
    </row>
    <row r="1478">
      <c r="A1478" s="98" t="s">
        <v>18</v>
      </c>
      <c r="B1478" s="99"/>
      <c r="C1478" s="4"/>
      <c r="D1478" s="2"/>
      <c r="E1478" s="58"/>
      <c r="F1478" s="100" t="s">
        <v>18</v>
      </c>
      <c r="G1478" s="98" t="s">
        <v>18</v>
      </c>
      <c r="H1478" s="76"/>
    </row>
    <row r="1479">
      <c r="A1479" s="98" t="s">
        <v>18</v>
      </c>
      <c r="B1479" s="99"/>
      <c r="C1479" s="4"/>
      <c r="D1479" s="2"/>
      <c r="E1479" s="58"/>
      <c r="F1479" s="100" t="s">
        <v>18</v>
      </c>
      <c r="G1479" s="98" t="s">
        <v>18</v>
      </c>
      <c r="H1479" s="76"/>
    </row>
    <row r="1480">
      <c r="A1480" s="98" t="s">
        <v>18</v>
      </c>
      <c r="B1480" s="99"/>
      <c r="C1480" s="4"/>
      <c r="D1480" s="2"/>
      <c r="E1480" s="58"/>
      <c r="F1480" s="100" t="s">
        <v>18</v>
      </c>
      <c r="G1480" s="98" t="s">
        <v>18</v>
      </c>
      <c r="H1480" s="76"/>
    </row>
    <row r="1481">
      <c r="A1481" s="98" t="s">
        <v>18</v>
      </c>
      <c r="B1481" s="99"/>
      <c r="C1481" s="4"/>
      <c r="D1481" s="2"/>
      <c r="E1481" s="58"/>
      <c r="F1481" s="100" t="s">
        <v>18</v>
      </c>
      <c r="G1481" s="98" t="s">
        <v>18</v>
      </c>
      <c r="H1481" s="76"/>
    </row>
    <row r="1482">
      <c r="A1482" s="98" t="s">
        <v>18</v>
      </c>
      <c r="B1482" s="99"/>
      <c r="C1482" s="4"/>
      <c r="D1482" s="2"/>
      <c r="E1482" s="58"/>
      <c r="F1482" s="100" t="s">
        <v>18</v>
      </c>
      <c r="G1482" s="98" t="s">
        <v>18</v>
      </c>
      <c r="H1482" s="76"/>
    </row>
    <row r="1483">
      <c r="A1483" s="98" t="s">
        <v>18</v>
      </c>
      <c r="B1483" s="99"/>
      <c r="C1483" s="4"/>
      <c r="D1483" s="2"/>
      <c r="E1483" s="58"/>
      <c r="F1483" s="100" t="s">
        <v>18</v>
      </c>
      <c r="G1483" s="98" t="s">
        <v>18</v>
      </c>
      <c r="H1483" s="76"/>
    </row>
    <row r="1484">
      <c r="A1484" s="98" t="s">
        <v>18</v>
      </c>
      <c r="B1484" s="99"/>
      <c r="C1484" s="4"/>
      <c r="D1484" s="2"/>
      <c r="E1484" s="58"/>
      <c r="F1484" s="100" t="s">
        <v>18</v>
      </c>
      <c r="G1484" s="98" t="s">
        <v>18</v>
      </c>
      <c r="H1484" s="76"/>
    </row>
    <row r="1485">
      <c r="A1485" s="98" t="s">
        <v>18</v>
      </c>
      <c r="B1485" s="99"/>
      <c r="C1485" s="4"/>
      <c r="D1485" s="2"/>
      <c r="E1485" s="58"/>
      <c r="F1485" s="100" t="s">
        <v>18</v>
      </c>
      <c r="G1485" s="98" t="s">
        <v>18</v>
      </c>
      <c r="H1485" s="76"/>
    </row>
    <row r="1486">
      <c r="A1486" s="98" t="s">
        <v>18</v>
      </c>
      <c r="B1486" s="99"/>
      <c r="C1486" s="4"/>
      <c r="D1486" s="2"/>
      <c r="E1486" s="58"/>
      <c r="F1486" s="100" t="s">
        <v>18</v>
      </c>
      <c r="G1486" s="98" t="s">
        <v>18</v>
      </c>
      <c r="H1486" s="76"/>
    </row>
    <row r="1487">
      <c r="A1487" s="98" t="s">
        <v>18</v>
      </c>
      <c r="B1487" s="99"/>
      <c r="C1487" s="4"/>
      <c r="D1487" s="2"/>
      <c r="E1487" s="58"/>
      <c r="F1487" s="100" t="s">
        <v>18</v>
      </c>
      <c r="G1487" s="98" t="s">
        <v>18</v>
      </c>
      <c r="H1487" s="76"/>
    </row>
    <row r="1488">
      <c r="A1488" s="98" t="s">
        <v>18</v>
      </c>
      <c r="B1488" s="99"/>
      <c r="C1488" s="4"/>
      <c r="D1488" s="2"/>
      <c r="E1488" s="58"/>
      <c r="F1488" s="100" t="s">
        <v>18</v>
      </c>
      <c r="G1488" s="98" t="s">
        <v>18</v>
      </c>
      <c r="H1488" s="76"/>
    </row>
    <row r="1489">
      <c r="A1489" s="98" t="s">
        <v>18</v>
      </c>
      <c r="B1489" s="99"/>
      <c r="C1489" s="4"/>
      <c r="D1489" s="2"/>
      <c r="E1489" s="58"/>
      <c r="F1489" s="100" t="s">
        <v>18</v>
      </c>
      <c r="G1489" s="98" t="s">
        <v>18</v>
      </c>
      <c r="H1489" s="76"/>
    </row>
    <row r="1490">
      <c r="A1490" s="98" t="s">
        <v>18</v>
      </c>
      <c r="B1490" s="99"/>
      <c r="C1490" s="4"/>
      <c r="D1490" s="2"/>
      <c r="E1490" s="58"/>
      <c r="F1490" s="100" t="s">
        <v>18</v>
      </c>
      <c r="G1490" s="98" t="s">
        <v>18</v>
      </c>
      <c r="H1490" s="76"/>
    </row>
    <row r="1491">
      <c r="A1491" s="98" t="s">
        <v>18</v>
      </c>
      <c r="B1491" s="99"/>
      <c r="C1491" s="4"/>
      <c r="D1491" s="2"/>
      <c r="E1491" s="58"/>
      <c r="F1491" s="100" t="s">
        <v>18</v>
      </c>
      <c r="G1491" s="98" t="s">
        <v>18</v>
      </c>
      <c r="H1491" s="76"/>
    </row>
    <row r="1492">
      <c r="A1492" s="98" t="s">
        <v>18</v>
      </c>
      <c r="B1492" s="99"/>
      <c r="C1492" s="4"/>
      <c r="D1492" s="2"/>
      <c r="E1492" s="58"/>
      <c r="F1492" s="100" t="s">
        <v>18</v>
      </c>
      <c r="G1492" s="98" t="s">
        <v>18</v>
      </c>
      <c r="H1492" s="76"/>
    </row>
    <row r="1493">
      <c r="A1493" s="98" t="s">
        <v>18</v>
      </c>
      <c r="B1493" s="99"/>
      <c r="C1493" s="4"/>
      <c r="D1493" s="2"/>
      <c r="E1493" s="58"/>
      <c r="F1493" s="100" t="s">
        <v>18</v>
      </c>
      <c r="G1493" s="98" t="s">
        <v>18</v>
      </c>
      <c r="H1493" s="76"/>
    </row>
    <row r="1494">
      <c r="A1494" s="98" t="s">
        <v>18</v>
      </c>
      <c r="B1494" s="99"/>
      <c r="C1494" s="4"/>
      <c r="D1494" s="2"/>
      <c r="E1494" s="58"/>
      <c r="F1494" s="100" t="s">
        <v>18</v>
      </c>
      <c r="G1494" s="98" t="s">
        <v>18</v>
      </c>
      <c r="H1494" s="76"/>
    </row>
    <row r="1495">
      <c r="A1495" s="98" t="s">
        <v>18</v>
      </c>
      <c r="B1495" s="99"/>
      <c r="C1495" s="4"/>
      <c r="D1495" s="2"/>
      <c r="E1495" s="58"/>
      <c r="F1495" s="100" t="s">
        <v>18</v>
      </c>
      <c r="G1495" s="98" t="s">
        <v>18</v>
      </c>
      <c r="H1495" s="76"/>
    </row>
    <row r="1496">
      <c r="A1496" s="98" t="s">
        <v>18</v>
      </c>
      <c r="B1496" s="99"/>
      <c r="C1496" s="4"/>
      <c r="D1496" s="2"/>
      <c r="E1496" s="58"/>
      <c r="F1496" s="100" t="s">
        <v>18</v>
      </c>
      <c r="G1496" s="98" t="s">
        <v>18</v>
      </c>
      <c r="H1496" s="76"/>
    </row>
    <row r="1497">
      <c r="A1497" s="98" t="s">
        <v>18</v>
      </c>
      <c r="B1497" s="99"/>
      <c r="C1497" s="4"/>
      <c r="D1497" s="2"/>
      <c r="E1497" s="58"/>
      <c r="F1497" s="100" t="s">
        <v>18</v>
      </c>
      <c r="G1497" s="98" t="s">
        <v>18</v>
      </c>
      <c r="H1497" s="76"/>
    </row>
    <row r="1498">
      <c r="A1498" s="98" t="s">
        <v>18</v>
      </c>
      <c r="B1498" s="99"/>
      <c r="C1498" s="4"/>
      <c r="D1498" s="2"/>
      <c r="E1498" s="58"/>
      <c r="F1498" s="100" t="s">
        <v>18</v>
      </c>
      <c r="G1498" s="98" t="s">
        <v>18</v>
      </c>
      <c r="H1498" s="76"/>
    </row>
    <row r="1499">
      <c r="A1499" s="98" t="s">
        <v>18</v>
      </c>
      <c r="B1499" s="99"/>
      <c r="C1499" s="4"/>
      <c r="D1499" s="2"/>
      <c r="E1499" s="58"/>
      <c r="F1499" s="100" t="s">
        <v>18</v>
      </c>
      <c r="G1499" s="98" t="s">
        <v>18</v>
      </c>
      <c r="H1499" s="76"/>
    </row>
    <row r="1500">
      <c r="A1500" s="98" t="s">
        <v>18</v>
      </c>
      <c r="B1500" s="99"/>
      <c r="C1500" s="4"/>
      <c r="D1500" s="2"/>
      <c r="E1500" s="58"/>
      <c r="F1500" s="100" t="s">
        <v>18</v>
      </c>
      <c r="G1500" s="98" t="s">
        <v>18</v>
      </c>
      <c r="H1500" s="76"/>
    </row>
  </sheetData>
  <dataValidations>
    <dataValidation type="list" allowBlank="1" showDropDown="1" showErrorMessage="1" sqref="C3:C24 C54:C66 C68:C1500">
      <formula1>'Data Siswa'!$B$3:$B1500</formula1>
    </dataValidation>
    <dataValidation type="list" allowBlank="1" showDropDown="1" showErrorMessage="1" sqref="F4:F24">
      <formula1>'Data Siswa'!$C$3:$C1500</formula1>
    </dataValidation>
    <dataValidation type="list" allowBlank="1" showDropDown="1" showErrorMessage="1" sqref="D3:D1500">
      <formula1>InfoData!$A$32</formula1>
    </dataValidation>
    <dataValidation type="custom" allowBlank="1" showDropDown="1" showErrorMessage="1" sqref="B3:B66 B67:C67 B68:B1500">
      <formula1>OR(NOT(ISERROR(DATEVALUE(B3))), AND(ISNUMBER(B3), LEFT(CELL("format", B3))="D"))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  <outlinePr summaryBelow="0" summaryRight="0"/>
    <pageSetUpPr fitToPage="1"/>
  </sheetPr>
  <sheetViews>
    <sheetView showGridLines="0"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9.25"/>
    <col customWidth="1" min="2" max="2" width="10.5"/>
    <col customWidth="1" min="3" max="6" width="11.38"/>
    <col customWidth="1" min="7" max="7" width="10.38"/>
    <col customWidth="1" min="8" max="8" width="12.5"/>
    <col customWidth="1" min="9" max="10" width="10.38"/>
    <col customWidth="1" min="11" max="11" width="2.63"/>
  </cols>
  <sheetData>
    <row r="1">
      <c r="A1" s="103" t="s">
        <v>120</v>
      </c>
      <c r="B1" s="9"/>
      <c r="C1" s="9"/>
      <c r="D1" s="9"/>
      <c r="E1" s="9"/>
      <c r="G1" s="9"/>
      <c r="H1" s="9"/>
      <c r="I1" s="9"/>
      <c r="J1" s="13"/>
      <c r="K1" s="9"/>
    </row>
    <row r="2">
      <c r="A2" s="104" t="str">
        <f>NamaSekolah</f>
        <v>Study Center Gunung Sahari</v>
      </c>
      <c r="B2" s="9"/>
      <c r="C2" s="9"/>
      <c r="D2" s="9"/>
      <c r="E2" s="9"/>
      <c r="G2" s="9"/>
      <c r="H2" s="9"/>
      <c r="I2" s="9"/>
      <c r="J2" s="23"/>
      <c r="K2" s="9"/>
    </row>
    <row r="3">
      <c r="A3" s="105" t="str">
        <f>AlamatSekolah</f>
        <v>Jl. Gunung Sahari 4 No 6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>
      <c r="A4" s="24"/>
      <c r="B4" s="9"/>
      <c r="C4" s="9"/>
      <c r="D4" s="9"/>
      <c r="E4" s="9"/>
      <c r="F4" s="9"/>
      <c r="G4" s="9"/>
      <c r="H4" s="9"/>
      <c r="I4" s="9"/>
      <c r="J4" s="9"/>
      <c r="K4" s="9"/>
    </row>
    <row r="5">
      <c r="A5" s="24" t="s">
        <v>21</v>
      </c>
      <c r="B5" s="18" t="s">
        <v>73</v>
      </c>
      <c r="F5" s="9"/>
      <c r="G5" s="9"/>
      <c r="H5" s="9"/>
      <c r="I5" s="9"/>
      <c r="J5" s="9"/>
      <c r="K5" s="9"/>
    </row>
    <row r="6">
      <c r="A6" s="24" t="s">
        <v>121</v>
      </c>
      <c r="B6" s="16" t="str">
        <f>ifna(VLOOKUP($B$7,'Data Siswa'!$B$3:$D61,3,0),"No Data")</f>
        <v>BATCH 5</v>
      </c>
      <c r="C6" s="9"/>
      <c r="F6" s="9"/>
      <c r="G6" s="9"/>
      <c r="H6" s="9"/>
      <c r="I6" s="9"/>
      <c r="J6" s="9"/>
      <c r="K6" s="9"/>
    </row>
    <row r="7">
      <c r="A7" s="24" t="s">
        <v>2</v>
      </c>
      <c r="B7" s="16">
        <f t="array" ref="B7">ifna(XLOOKUP(B5,'Data Siswa'!C:C,'Data Siswa'!B:B,"No Data"),"")</f>
        <v>20245000160</v>
      </c>
      <c r="D7" s="9"/>
      <c r="E7" s="106"/>
      <c r="F7" s="107"/>
      <c r="G7" s="9"/>
      <c r="H7" s="9"/>
      <c r="I7" s="9"/>
      <c r="J7" s="9"/>
      <c r="K7" s="9"/>
    </row>
    <row r="8">
      <c r="A8" s="24" t="s">
        <v>23</v>
      </c>
      <c r="B8" s="108" t="str">
        <f t="array" ref="B8">ifna(XLOOKUP(B5,'Data Siswa'!C:C,'Data Siswa'!H:H,"No Data"),"")</f>
        <v>SMP Strada Mardi Utama 1</v>
      </c>
      <c r="C8" s="9"/>
      <c r="D8" s="9"/>
      <c r="G8" s="9"/>
      <c r="H8" s="106"/>
      <c r="I8" s="106" t="s">
        <v>122</v>
      </c>
      <c r="J8" s="107">
        <f>today()</f>
        <v>45908</v>
      </c>
      <c r="K8" s="9"/>
    </row>
    <row r="9" ht="14.25" customHeight="1">
      <c r="A9" s="109" t="s">
        <v>10</v>
      </c>
      <c r="B9" s="110"/>
      <c r="C9" s="111" t="s">
        <v>4</v>
      </c>
      <c r="D9" s="112" t="s">
        <v>123</v>
      </c>
      <c r="E9" s="113"/>
      <c r="F9" s="113"/>
      <c r="G9" s="113"/>
      <c r="H9" s="113"/>
      <c r="I9" s="113"/>
      <c r="J9" s="114"/>
      <c r="K9" s="37"/>
    </row>
    <row r="10" ht="33.75" customHeight="1">
      <c r="A10" s="115"/>
      <c r="B10" s="110" t="str">
        <f>IFERROR(__xludf.DUMMYFUNCTION("QUERY(Entry!$B$2:$H61,""select MONTH(B)+1, SUM(E) WHERE C LIKE '""&amp;B7&amp;""' GROUP BY MONTH(B)+1 PIVOT D LABEL MONTH(B)+1 'Bln' format month(B)+1 '00' "")"),"Bln")</f>
        <v>Bln</v>
      </c>
      <c r="C10" s="115"/>
      <c r="D10" s="116" t="s">
        <v>124</v>
      </c>
      <c r="E10" s="117" t="s">
        <v>125</v>
      </c>
      <c r="F10" s="118" t="s">
        <v>126</v>
      </c>
      <c r="G10" s="119" t="s">
        <v>127</v>
      </c>
      <c r="H10" s="120" t="s">
        <v>128</v>
      </c>
      <c r="I10" s="121" t="s">
        <v>129</v>
      </c>
      <c r="J10" s="122" t="s">
        <v>130</v>
      </c>
      <c r="K10" s="37"/>
    </row>
    <row r="11">
      <c r="A11" s="123" t="str">
        <f t="array" ref="A11">ifna(index(InfoData!$A$6:$B$17,MATCH($B11,InfoData!$A$6:$A$17,0),2),"")</f>
        <v>Sep</v>
      </c>
      <c r="B11" s="124">
        <f>IFERROR(__xludf.DUMMYFUNCTION("""COMPUTED_VALUE"""),9.0)</f>
        <v>9</v>
      </c>
      <c r="C11" s="125">
        <f>IFERROR(__xludf.DUMMYFUNCTION("""COMPUTED_VALUE"""),400000.0)</f>
        <v>400000</v>
      </c>
      <c r="D11" s="125">
        <f>IFERROR(__xludf.DUMMYFUNCTION("IFERROR(ARRAYFORMULA(XLOOKUP(B7, IMPORTRANGE(""1atUth5pEK5pvOCD-9bkcMcRswMXhMcsmbg_G3nrsZSw"", ""DATA UTAMA!B3:B""), IMPORTRANGE(""1atUth5pEK5pvOCD-9bkcMcRswMXhMcsmbg_G3nrsZSw"", ""DATA UTAMA!O3:O""))
))"),1.0)</f>
        <v>1</v>
      </c>
      <c r="E11" s="126">
        <f>IFERROR(__xludf.DUMMYFUNCTION("IFERROR(ARRAYFORMULA(XLOOKUP(B7, IMPORTRANGE(""1atUth5pEK5pvOCD-9bkcMcRswMXhMcsmbg_G3nrsZSw"", ""DATA UTAMA!B3:B""), IMPORTRANGE(""1atUth5pEK5pvOCD-9bkcMcRswMXhMcsmbg_G3nrsZSw"", ""DATA UTAMA!P3:P""))
))"),2.0)</f>
        <v>2</v>
      </c>
      <c r="F11" s="127">
        <f>IFERROR(__xludf.DUMMYFUNCTION("IFERROR(ARRAYFORMULA(XLOOKUP(B7, IMPORTRANGE(""1atUth5pEK5pvOCD-9bkcMcRswMXhMcsmbg_G3nrsZSw"", ""DATA UTAMA!B3:B""), IMPORTRANGE(""1atUth5pEK5pvOCD-9bkcMcRswMXhMcsmbg_G3nrsZSw"", ""DATA UTAMA!Q3:Q""))
))"),4.0)</f>
        <v>4</v>
      </c>
      <c r="G11" s="128">
        <f>IFERROR(__xludf.DUMMYFUNCTION("IFERROR(ARRAYFORMULA(XLOOKUP(B7, IMPORTRANGE(""1atUth5pEK5pvOCD-9bkcMcRswMXhMcsmbg_G3nrsZSw"", ""DATA UTAMA!B3:B""), IMPORTRANGE(""1atUth5pEK5pvOCD-9bkcMcRswMXhMcsmbg_G3nrsZSw"", ""DATA UTAMA!R3:R""))
))"),0.5)</f>
        <v>0.5</v>
      </c>
      <c r="H11" s="9">
        <f>IFERROR(__xludf.DUMMYFUNCTION("IFERROR(ARRAYFORMULA(XLOOKUP(B7, IMPORTRANGE(""1atUth5pEK5pvOCD-9bkcMcRswMXhMcsmbg_G3nrsZSw"", ""DATA UTAMA!B3:B""), IMPORTRANGE(""1atUth5pEK5pvOCD-9bkcMcRswMXhMcsmbg_G3nrsZSw"", ""DATA UTAMA!y3:y""))
))"),5.0)</f>
        <v>5</v>
      </c>
      <c r="I11" s="9">
        <f>IFERROR(__xludf.DUMMYFUNCTION("(ARRAYFORMULA(XLOOKUP(B7, IMPORTRANGE(""1qGSaYk9zkuE9EYSU0T1LnTGYMlfRvgS88Co_10VcTm8"", ""REKAP!A3:A""), IMPORTRANGE(""1qGSaYk9zkuE9EYSU0T1LnTGYMlfRvgS88Co_10VcTm8"", ""REKAP!C3:C""), 0)))"),27.0)</f>
        <v>27</v>
      </c>
      <c r="J11" s="129">
        <f>IFERROR(__xludf.DUMMYFUNCTION("IFERROR(ARRAYFORMULA(XLOOKUP(B7, IMPORTRANGE(""14osRbnyyXzuj5Xj_idpNrcMWCUXblpKYhieMhO5b1iA"", ""REKAP!B4:B""), IMPORTRANGE(""14osRbnyyXzuj5Xj_idpNrcMWCUXblpKYhieMhO5b1iA"", ""REKAP!C4:C""))
))"),2.0)</f>
        <v>2</v>
      </c>
      <c r="K11" s="9"/>
    </row>
    <row r="12">
      <c r="A12" s="123" t="str">
        <f t="array" ref="A12">ifna(index(InfoData!$A$6:$B$17,MATCH($B12,InfoData!$A$6:$A$17,0),2),"")</f>
        <v/>
      </c>
      <c r="B12" s="130"/>
      <c r="C12" s="125"/>
      <c r="D12" s="125"/>
      <c r="E12" s="125"/>
      <c r="F12" s="127"/>
      <c r="G12" s="128"/>
      <c r="H12" s="9"/>
      <c r="I12" s="9"/>
      <c r="J12" s="129"/>
      <c r="K12" s="9"/>
    </row>
    <row r="13">
      <c r="A13" s="123" t="str">
        <f t="array" ref="A13">ifna(index(InfoData!$A$6:$B$17,MATCH($B13,InfoData!$A$6:$A$17,0),2),"")</f>
        <v/>
      </c>
      <c r="B13" s="130"/>
      <c r="C13" s="125"/>
      <c r="D13" s="125"/>
      <c r="E13" s="125"/>
      <c r="F13" s="127"/>
      <c r="G13" s="128"/>
      <c r="H13" s="9"/>
      <c r="I13" s="9"/>
      <c r="J13" s="129"/>
      <c r="K13" s="9"/>
    </row>
    <row r="14">
      <c r="A14" s="123" t="str">
        <f t="array" ref="A14">ifna(index(InfoData!$A$6:$B$17,MATCH($B14,InfoData!$A$6:$A$17,0),2),"")</f>
        <v/>
      </c>
      <c r="B14" s="130"/>
      <c r="C14" s="125"/>
      <c r="D14" s="125"/>
      <c r="E14" s="125"/>
      <c r="F14" s="127"/>
      <c r="G14" s="128"/>
      <c r="H14" s="9"/>
      <c r="I14" s="9"/>
      <c r="J14" s="129"/>
      <c r="K14" s="9"/>
    </row>
    <row r="15">
      <c r="A15" s="123" t="str">
        <f t="array" ref="A15">ifna(index(InfoData!$A$6:$B$17,MATCH($B15,InfoData!$A$6:$A$17,0),2),"")</f>
        <v/>
      </c>
      <c r="B15" s="130"/>
      <c r="C15" s="125"/>
      <c r="D15" s="125"/>
      <c r="E15" s="125"/>
      <c r="F15" s="127"/>
      <c r="G15" s="128"/>
      <c r="H15" s="9"/>
      <c r="I15" s="9"/>
      <c r="J15" s="129"/>
      <c r="K15" s="9"/>
    </row>
    <row r="16">
      <c r="A16" s="123" t="str">
        <f t="array" ref="A16">ifna(index(InfoData!$A$6:$B$17,MATCH($B16,InfoData!$A$6:$A$17,0),2),"")</f>
        <v/>
      </c>
      <c r="B16" s="130"/>
      <c r="C16" s="125"/>
      <c r="D16" s="125"/>
      <c r="E16" s="125"/>
      <c r="F16" s="127"/>
      <c r="G16" s="128"/>
      <c r="H16" s="9"/>
      <c r="I16" s="9"/>
      <c r="J16" s="129"/>
      <c r="K16" s="9"/>
    </row>
    <row r="17">
      <c r="A17" s="131" t="s">
        <v>131</v>
      </c>
      <c r="C17" s="125"/>
      <c r="D17" s="125"/>
      <c r="E17" s="125"/>
      <c r="F17" s="127"/>
      <c r="G17" s="128"/>
      <c r="H17" s="9"/>
      <c r="I17" s="9"/>
      <c r="J17" s="129"/>
      <c r="K17" s="9"/>
    </row>
    <row r="18">
      <c r="A18" s="132" t="str">
        <f>IFERROR(__xludf.DUMMYFUNCTION("IFERROR(
  XLOOKUP(
    B7,
    IMPORTRANGE(""1atUth5pEK5pvOCD-9bkcMcRswMXhMcsmbg_G3nrsZSw"", ""DATA UTAMA!B3:B""),
    IMPORTRANGE(""1atUth5pEK5pvOCD-9bkcMcRswMXhMcsmbg_G3nrsZSw"", ""DATA UTAMA!AC3:AC""),
    ""TIDAK ADA""
  )
)
"),"Jangan lupa untuk selalu mengisi jurnal harian. Disiplin dalam mengerjakan jurnal akan membantu melatih perkembangan karakter anak dirumah. Dan ortu wajib mendampingi anak saat CGG")</f>
        <v>Jangan lupa untuk selalu mengisi jurnal harian. Disiplin dalam mengerjakan jurnal akan membantu melatih perkembangan karakter anak dirumah. Dan ortu wajib mendampingi anak saat CGG</v>
      </c>
      <c r="J18" s="133"/>
      <c r="K18" s="9"/>
    </row>
    <row r="19">
      <c r="A19" s="134"/>
      <c r="J19" s="133"/>
      <c r="K19" s="9"/>
    </row>
    <row r="20" ht="20.25" customHeight="1">
      <c r="A20" s="134"/>
      <c r="J20" s="133"/>
      <c r="K20" s="9"/>
    </row>
    <row r="21">
      <c r="A21" s="134"/>
      <c r="J21" s="133"/>
      <c r="K21" s="9"/>
    </row>
    <row r="22">
      <c r="A22" s="123"/>
      <c r="B22" s="135"/>
      <c r="C22" s="125"/>
      <c r="D22" s="125"/>
      <c r="E22" s="125"/>
      <c r="F22" s="127"/>
      <c r="G22" s="128"/>
      <c r="H22" s="9"/>
      <c r="I22" s="9"/>
      <c r="J22" s="129"/>
      <c r="K22" s="9"/>
    </row>
    <row r="23">
      <c r="A23" s="136" t="s">
        <v>132</v>
      </c>
      <c r="B23" s="137"/>
      <c r="C23" s="138">
        <f t="array" ref="C23">IFERROR(XLOOKUP(B7,'Data Bayar'!B:B,'Data Bayar'!E:E),"")</f>
        <v>600000</v>
      </c>
      <c r="D23" s="139"/>
      <c r="E23" s="139"/>
      <c r="F23" s="139"/>
      <c r="G23" s="140"/>
      <c r="H23" s="140"/>
      <c r="I23" s="140"/>
      <c r="J23" s="140"/>
      <c r="K23" s="9"/>
    </row>
    <row r="24">
      <c r="A24" s="136" t="s">
        <v>16</v>
      </c>
      <c r="B24" s="137"/>
      <c r="C24" s="138">
        <f t="array" ref="C24">IFERROR(XLOOKUP(B7,'Data Bayar'!B:B,'Data Bayar'!F:F),"")</f>
        <v>400000</v>
      </c>
      <c r="D24" s="139"/>
      <c r="E24" s="139"/>
      <c r="F24" s="139"/>
      <c r="G24" s="140"/>
      <c r="H24" s="140"/>
      <c r="I24" s="140"/>
      <c r="J24" s="140"/>
      <c r="K24" s="9"/>
    </row>
    <row r="25">
      <c r="A25" s="136" t="s">
        <v>133</v>
      </c>
      <c r="B25" s="137"/>
      <c r="C25" s="138">
        <f>C24-C23</f>
        <v>-200000</v>
      </c>
      <c r="D25" s="139"/>
      <c r="E25" s="139"/>
      <c r="F25" s="139"/>
      <c r="G25" s="140"/>
      <c r="H25" s="140"/>
      <c r="I25" s="140"/>
      <c r="J25" s="140"/>
      <c r="K25" s="9"/>
    </row>
    <row r="26" ht="22.5" customHeight="1">
      <c r="A26" s="141" t="s">
        <v>134</v>
      </c>
      <c r="B26" s="142"/>
      <c r="C26" s="142"/>
      <c r="D26" s="142"/>
      <c r="E26" s="143">
        <f>C25</f>
        <v>-200000</v>
      </c>
      <c r="F26" s="144" t="str">
        <f>IF(E26=0, "LUNAS", "SISA YANG HARUS DIBAYAR OLEH ORANG TUA")</f>
        <v>SISA YANG HARUS DIBAYAR OLEH ORANG TUA</v>
      </c>
      <c r="G26" s="145"/>
      <c r="H26" s="145"/>
      <c r="I26" s="145"/>
      <c r="J26" s="137"/>
      <c r="K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>
      <c r="A28" s="146"/>
      <c r="B28" s="146" t="s">
        <v>135</v>
      </c>
      <c r="C28" s="147"/>
      <c r="D28" s="148"/>
      <c r="E28" s="149"/>
      <c r="F28" s="149"/>
      <c r="G28" s="9"/>
      <c r="H28" s="9"/>
      <c r="I28" s="9"/>
      <c r="J28" s="9"/>
      <c r="K28" s="9"/>
    </row>
    <row r="29">
      <c r="A29" s="148"/>
      <c r="B29" s="150" t="str">
        <f>IFERROR(__xludf.DUMMYFUNCTION("QUERY(Entry!B2:H61,""select B,E,D,H where C like '""&amp;B7&amp;""' order by B"",1)"),"Tanggal")</f>
        <v>Tanggal</v>
      </c>
      <c r="C29" s="151" t="str">
        <f>IFERROR(__xludf.DUMMYFUNCTION("""COMPUTED_VALUE"""),"Jumlah (Rp)")</f>
        <v>Jumlah (Rp)</v>
      </c>
      <c r="D29" s="150" t="str">
        <f>IFERROR(__xludf.DUMMYFUNCTION("""COMPUTED_VALUE"""),"Kode Bayar")</f>
        <v>Kode Bayar</v>
      </c>
      <c r="E29" s="150" t="str">
        <f>IFERROR(__xludf.DUMMYFUNCTION("""COMPUTED_VALUE"""),"Kerangan")</f>
        <v>Kerangan</v>
      </c>
      <c r="F29" s="152"/>
      <c r="G29" s="153"/>
      <c r="H29" s="153"/>
      <c r="I29" s="153"/>
      <c r="J29" s="153"/>
      <c r="K29" s="9"/>
    </row>
    <row r="30">
      <c r="A30" s="154"/>
      <c r="B30" s="155">
        <f>IFERROR(__xludf.DUMMYFUNCTION("""COMPUTED_VALUE"""),45901.0)</f>
        <v>45901</v>
      </c>
      <c r="C30" s="156">
        <f>IFERROR(__xludf.DUMMYFUNCTION("""COMPUTED_VALUE"""),400000.0)</f>
        <v>400000</v>
      </c>
      <c r="D30" s="149" t="str">
        <f>IFERROR(__xludf.DUMMYFUNCTION("""COMPUTED_VALUE"""),"SPP")</f>
        <v>SPP</v>
      </c>
      <c r="E30" s="157"/>
      <c r="F30" s="149"/>
      <c r="G30" s="9"/>
      <c r="H30" s="9"/>
      <c r="I30" s="9"/>
      <c r="J30" s="9"/>
      <c r="K30" s="9"/>
    </row>
    <row r="31">
      <c r="A31" s="154"/>
      <c r="B31" s="154"/>
      <c r="C31" s="149"/>
      <c r="D31" s="149"/>
      <c r="E31" s="157"/>
      <c r="F31" s="149"/>
      <c r="G31" s="9"/>
      <c r="H31" s="9"/>
      <c r="I31" s="9"/>
      <c r="J31" s="9"/>
      <c r="K31" s="9"/>
    </row>
    <row r="32">
      <c r="A32" s="154"/>
      <c r="B32" s="154"/>
      <c r="C32" s="149"/>
      <c r="D32" s="149"/>
      <c r="E32" s="157"/>
      <c r="F32" s="149"/>
      <c r="G32" s="9"/>
      <c r="H32" s="9"/>
      <c r="I32" s="9"/>
      <c r="J32" s="9"/>
      <c r="K32" s="9"/>
    </row>
    <row r="33">
      <c r="A33" s="154"/>
      <c r="B33" s="154"/>
      <c r="C33" s="149"/>
      <c r="D33" s="149"/>
      <c r="E33" s="157"/>
      <c r="F33" s="158"/>
      <c r="G33" s="9"/>
      <c r="H33" s="9"/>
      <c r="I33" s="9"/>
      <c r="J33" s="9"/>
      <c r="K33" s="9"/>
    </row>
    <row r="34">
      <c r="A34" s="154"/>
      <c r="B34" s="154"/>
      <c r="C34" s="149"/>
      <c r="D34" s="149"/>
      <c r="E34" s="157"/>
      <c r="F34" s="149"/>
      <c r="G34" s="9"/>
      <c r="H34" s="9"/>
      <c r="I34" s="9"/>
      <c r="J34" s="9"/>
      <c r="K34" s="9"/>
    </row>
    <row r="35">
      <c r="A35" s="154"/>
      <c r="B35" s="154"/>
      <c r="C35" s="149"/>
      <c r="D35" s="149"/>
      <c r="E35" s="157"/>
      <c r="F35" s="149"/>
      <c r="G35" s="9"/>
      <c r="H35" s="9"/>
      <c r="I35" s="9"/>
      <c r="J35" s="9"/>
      <c r="K35" s="9"/>
    </row>
    <row r="36">
      <c r="A36" s="154"/>
      <c r="B36" s="154"/>
      <c r="C36" s="149"/>
      <c r="D36" s="149"/>
      <c r="E36" s="157"/>
      <c r="F36" s="149"/>
      <c r="G36" s="9"/>
      <c r="H36" s="9"/>
      <c r="I36" s="9"/>
      <c r="J36" s="9"/>
      <c r="K36" s="9"/>
    </row>
    <row r="37">
      <c r="A37" s="154"/>
      <c r="B37" s="154"/>
      <c r="C37" s="149"/>
      <c r="D37" s="149"/>
      <c r="E37" s="157"/>
      <c r="F37" s="149"/>
      <c r="G37" s="9"/>
      <c r="H37" s="9"/>
      <c r="I37" s="9"/>
      <c r="J37" s="9"/>
      <c r="K37" s="9"/>
    </row>
    <row r="38">
      <c r="A38" s="154"/>
      <c r="B38" s="154"/>
      <c r="C38" s="149"/>
      <c r="D38" s="149"/>
      <c r="E38" s="157"/>
      <c r="F38" s="149"/>
      <c r="G38" s="9"/>
      <c r="H38" s="9"/>
      <c r="I38" s="9"/>
      <c r="J38" s="9"/>
      <c r="K38" s="9"/>
    </row>
    <row r="39">
      <c r="A39" s="154"/>
      <c r="B39" s="154"/>
      <c r="C39" s="149"/>
      <c r="D39" s="149"/>
      <c r="E39" s="157"/>
      <c r="F39" s="149"/>
      <c r="G39" s="9"/>
      <c r="H39" s="9"/>
      <c r="I39" s="9"/>
      <c r="J39" s="9"/>
      <c r="K39" s="9"/>
    </row>
    <row r="40">
      <c r="A40" s="154"/>
      <c r="B40" s="154"/>
      <c r="C40" s="149"/>
      <c r="D40" s="149"/>
      <c r="E40" s="157"/>
      <c r="F40" s="149"/>
      <c r="G40" s="9"/>
      <c r="H40" s="9"/>
      <c r="I40" s="9"/>
      <c r="J40" s="9"/>
      <c r="K40" s="9"/>
    </row>
    <row r="41">
      <c r="A41" s="154"/>
      <c r="B41" s="154"/>
      <c r="C41" s="149"/>
      <c r="D41" s="149"/>
      <c r="E41" s="157"/>
      <c r="F41" s="149"/>
      <c r="G41" s="9"/>
      <c r="H41" s="9"/>
      <c r="I41" s="9"/>
      <c r="J41" s="9"/>
      <c r="K41" s="9"/>
    </row>
    <row r="42">
      <c r="A42" s="154"/>
      <c r="B42" s="154"/>
      <c r="C42" s="149"/>
      <c r="D42" s="149"/>
      <c r="E42" s="157"/>
      <c r="F42" s="149"/>
      <c r="G42" s="9"/>
      <c r="H42" s="9"/>
      <c r="I42" s="9"/>
      <c r="J42" s="9"/>
      <c r="K42" s="9"/>
    </row>
    <row r="43">
      <c r="A43" s="154"/>
      <c r="B43" s="154"/>
      <c r="C43" s="149"/>
      <c r="D43" s="149"/>
      <c r="E43" s="149"/>
      <c r="F43" s="149"/>
      <c r="G43" s="9"/>
      <c r="H43" s="9"/>
      <c r="I43" s="9"/>
      <c r="J43" s="9"/>
      <c r="K43" s="9"/>
    </row>
    <row r="44">
      <c r="A44" s="154"/>
      <c r="B44" s="154"/>
      <c r="C44" s="149"/>
      <c r="D44" s="149"/>
      <c r="E44" s="149"/>
      <c r="F44" s="149"/>
      <c r="G44" s="9"/>
      <c r="H44" s="9"/>
      <c r="I44" s="9"/>
      <c r="J44" s="9"/>
      <c r="K44" s="9"/>
    </row>
    <row r="45">
      <c r="A45" s="154"/>
      <c r="B45" s="154"/>
      <c r="C45" s="149"/>
      <c r="D45" s="149"/>
      <c r="E45" s="149"/>
      <c r="F45" s="149"/>
      <c r="G45" s="9"/>
      <c r="H45" s="9"/>
      <c r="I45" s="9"/>
      <c r="J45" s="9"/>
      <c r="K45" s="9"/>
    </row>
    <row r="46">
      <c r="A46" s="154"/>
      <c r="B46" s="154"/>
      <c r="C46" s="149"/>
      <c r="D46" s="149"/>
      <c r="E46" s="149"/>
      <c r="F46" s="149"/>
      <c r="G46" s="9"/>
      <c r="H46" s="9"/>
      <c r="I46" s="9"/>
      <c r="J46" s="9"/>
      <c r="K46" s="9"/>
    </row>
    <row r="47">
      <c r="A47" s="154"/>
      <c r="B47" s="154"/>
      <c r="C47" s="149"/>
      <c r="D47" s="149"/>
      <c r="E47" s="149"/>
      <c r="F47" s="149"/>
      <c r="G47" s="9"/>
      <c r="H47" s="9"/>
      <c r="I47" s="9"/>
      <c r="J47" s="9"/>
      <c r="K47" s="9"/>
    </row>
    <row r="48">
      <c r="A48" s="154"/>
      <c r="B48" s="154"/>
      <c r="C48" s="149"/>
      <c r="D48" s="149"/>
      <c r="E48" s="149"/>
      <c r="F48" s="149"/>
      <c r="G48" s="9"/>
      <c r="H48" s="9"/>
      <c r="I48" s="9"/>
      <c r="J48" s="9"/>
      <c r="K48" s="9"/>
    </row>
    <row r="49">
      <c r="A49" s="154"/>
      <c r="B49" s="154"/>
      <c r="C49" s="149"/>
      <c r="D49" s="149"/>
      <c r="E49" s="149"/>
      <c r="F49" s="149"/>
      <c r="G49" s="9"/>
      <c r="H49" s="9"/>
      <c r="I49" s="9"/>
      <c r="J49" s="9"/>
      <c r="K49" s="9"/>
    </row>
    <row r="50">
      <c r="A50" s="16"/>
      <c r="B50" s="16"/>
      <c r="C50" s="9"/>
      <c r="D50" s="9"/>
      <c r="E50" s="9"/>
      <c r="F50" s="9"/>
      <c r="G50" s="9"/>
      <c r="H50" s="9"/>
      <c r="I50" s="9"/>
      <c r="J50" s="9"/>
      <c r="K50" s="9"/>
    </row>
    <row r="51">
      <c r="A51" s="16"/>
      <c r="B51" s="16"/>
      <c r="C51" s="9"/>
      <c r="D51" s="9"/>
      <c r="E51" s="9"/>
      <c r="F51" s="9"/>
      <c r="G51" s="9"/>
      <c r="H51" s="9"/>
      <c r="I51" s="9"/>
      <c r="J51" s="9"/>
      <c r="K51" s="9"/>
    </row>
    <row r="52">
      <c r="A52" s="16"/>
      <c r="B52" s="16"/>
      <c r="C52" s="9"/>
      <c r="D52" s="9"/>
      <c r="E52" s="9"/>
      <c r="F52" s="9"/>
      <c r="G52" s="9"/>
      <c r="H52" s="9"/>
      <c r="I52" s="9"/>
      <c r="J52" s="9"/>
      <c r="K52" s="9"/>
    </row>
    <row r="53">
      <c r="A53" s="16"/>
      <c r="B53" s="16"/>
      <c r="C53" s="9"/>
      <c r="D53" s="9"/>
      <c r="E53" s="9"/>
      <c r="F53" s="9"/>
      <c r="G53" s="9"/>
      <c r="H53" s="9"/>
      <c r="I53" s="9"/>
      <c r="J53" s="9"/>
      <c r="K53" s="9"/>
    </row>
    <row r="54">
      <c r="A54" s="16"/>
      <c r="B54" s="16"/>
      <c r="C54" s="9"/>
      <c r="D54" s="9"/>
      <c r="E54" s="9"/>
      <c r="F54" s="9"/>
      <c r="G54" s="9"/>
      <c r="H54" s="9"/>
      <c r="I54" s="9"/>
      <c r="J54" s="9"/>
      <c r="K54" s="9"/>
    </row>
    <row r="55">
      <c r="A55" s="16"/>
      <c r="B55" s="16"/>
      <c r="C55" s="9"/>
      <c r="D55" s="9"/>
      <c r="E55" s="9"/>
      <c r="F55" s="9"/>
      <c r="G55" s="9"/>
      <c r="H55" s="9"/>
      <c r="I55" s="9"/>
      <c r="J55" s="9"/>
      <c r="K55" s="9"/>
    </row>
    <row r="56">
      <c r="A56" s="16"/>
      <c r="B56" s="16"/>
      <c r="C56" s="9"/>
      <c r="D56" s="9"/>
      <c r="E56" s="9"/>
      <c r="F56" s="9"/>
      <c r="G56" s="9"/>
      <c r="H56" s="9"/>
      <c r="I56" s="9"/>
      <c r="J56" s="9"/>
      <c r="K56" s="9"/>
    </row>
    <row r="57">
      <c r="A57" s="16"/>
      <c r="B57" s="16"/>
      <c r="C57" s="9"/>
      <c r="D57" s="9"/>
      <c r="E57" s="9"/>
      <c r="F57" s="9"/>
      <c r="G57" s="9"/>
      <c r="H57" s="9"/>
      <c r="I57" s="9"/>
      <c r="J57" s="9"/>
      <c r="K57" s="9"/>
    </row>
    <row r="58">
      <c r="A58" s="16"/>
      <c r="B58" s="16"/>
      <c r="C58" s="9"/>
      <c r="D58" s="9"/>
      <c r="E58" s="9"/>
      <c r="F58" s="9"/>
      <c r="G58" s="9"/>
      <c r="H58" s="9"/>
      <c r="I58" s="9"/>
      <c r="J58" s="9"/>
      <c r="K58" s="9"/>
    </row>
    <row r="59">
      <c r="A59" s="16"/>
      <c r="B59" s="16"/>
      <c r="C59" s="9"/>
      <c r="D59" s="9"/>
      <c r="E59" s="9"/>
      <c r="F59" s="9"/>
      <c r="G59" s="9"/>
      <c r="H59" s="9"/>
      <c r="I59" s="9"/>
      <c r="J59" s="9"/>
      <c r="K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</sheetData>
  <mergeCells count="12">
    <mergeCell ref="A17:B17"/>
    <mergeCell ref="A23:B23"/>
    <mergeCell ref="A24:B24"/>
    <mergeCell ref="A25:B25"/>
    <mergeCell ref="J1:J2"/>
    <mergeCell ref="B7:C7"/>
    <mergeCell ref="A9:A10"/>
    <mergeCell ref="C9:C10"/>
    <mergeCell ref="D9:J9"/>
    <mergeCell ref="A18:J21"/>
    <mergeCell ref="F26:J26"/>
    <mergeCell ref="B5:D5"/>
  </mergeCells>
  <conditionalFormatting sqref="D25:F25">
    <cfRule type="cellIs" dxfId="0" priority="1" operator="equal">
      <formula>0</formula>
    </cfRule>
  </conditionalFormatting>
  <conditionalFormatting sqref="F26">
    <cfRule type="cellIs" dxfId="0" priority="2" operator="equal">
      <formula>"LUNAS"</formula>
    </cfRule>
  </conditionalFormatting>
  <conditionalFormatting sqref="F26">
    <cfRule type="cellIs" dxfId="1" priority="3" operator="equal">
      <formula>"SISA YANG HARUS DIBAYAR OLEH ORANG TUA"</formula>
    </cfRule>
  </conditionalFormatting>
  <dataValidations>
    <dataValidation type="list" allowBlank="1" showErrorMessage="1" sqref="B5">
      <formula1>'Data Siswa'!$C$3:$C61</formula1>
    </dataValidation>
  </dataValidation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4.75"/>
    <col customWidth="1" min="2" max="2" width="12.0"/>
    <col customWidth="1" min="3" max="3" width="29.5"/>
    <col customWidth="1" min="4" max="4" width="27.0"/>
    <col customWidth="1" min="5" max="5" width="12.75"/>
    <col customWidth="1" min="6" max="6" width="11.75"/>
    <col customWidth="1" hidden="1" min="7" max="7" width="9.0"/>
    <col customWidth="1" min="8" max="8" width="14.38"/>
    <col customWidth="1" min="9" max="11" width="8.13"/>
    <col customWidth="1" min="12" max="12" width="7.88"/>
    <col customWidth="1" min="13" max="14" width="8.25"/>
  </cols>
  <sheetData>
    <row r="1">
      <c r="A1" s="159" t="s">
        <v>7</v>
      </c>
      <c r="D1" s="10"/>
      <c r="E1" s="11"/>
      <c r="F1" s="160"/>
      <c r="G1" s="12"/>
      <c r="I1" s="12"/>
      <c r="J1" s="12"/>
      <c r="K1" s="14"/>
      <c r="L1" s="128"/>
      <c r="M1" s="13"/>
      <c r="N1" s="15"/>
    </row>
    <row r="2">
      <c r="A2" s="37"/>
      <c r="B2" s="17"/>
      <c r="C2" s="18"/>
      <c r="D2" s="17"/>
      <c r="E2" s="11"/>
      <c r="F2" s="160"/>
      <c r="G2" s="12"/>
      <c r="I2" s="12"/>
      <c r="J2" s="12"/>
      <c r="K2" s="14"/>
      <c r="L2" s="128"/>
      <c r="N2" s="9"/>
    </row>
    <row r="3">
      <c r="A3" s="37"/>
      <c r="B3" s="19" t="s">
        <v>136</v>
      </c>
      <c r="C3" s="20" t="s">
        <v>137</v>
      </c>
      <c r="D3" s="21" t="str">
        <f>if(C3="All",counta('Data Bayar'!$B$3:$B710),counta(B11:B710))&amp;" Orang"</f>
        <v>8 Orang</v>
      </c>
      <c r="E3" s="22"/>
      <c r="F3" s="160"/>
      <c r="G3" s="12"/>
      <c r="I3" s="12"/>
      <c r="J3" s="12"/>
      <c r="K3" s="14"/>
      <c r="L3" s="128"/>
      <c r="M3" s="23"/>
      <c r="N3" s="9"/>
    </row>
    <row r="4">
      <c r="A4" s="37"/>
      <c r="B4" s="24" t="s">
        <v>10</v>
      </c>
      <c r="C4" s="20" t="s">
        <v>11</v>
      </c>
      <c r="D4" s="25"/>
      <c r="E4" s="11"/>
      <c r="F4" s="160"/>
      <c r="G4" s="12"/>
      <c r="H4" s="11"/>
      <c r="I4" s="12"/>
      <c r="J4" s="12"/>
      <c r="K4" s="14"/>
      <c r="L4" s="128"/>
      <c r="M4" s="9"/>
      <c r="N4" s="9"/>
    </row>
    <row r="5">
      <c r="A5" s="37"/>
      <c r="B5" s="19" t="s">
        <v>12</v>
      </c>
      <c r="C5" s="26">
        <f>sum(E11:E175)</f>
        <v>6102000</v>
      </c>
      <c r="D5" s="27">
        <v>1.0</v>
      </c>
      <c r="E5" s="11"/>
      <c r="F5" s="160"/>
      <c r="G5" s="12"/>
      <c r="H5" s="11"/>
      <c r="I5" s="12"/>
      <c r="J5" s="12"/>
      <c r="K5" s="14"/>
      <c r="L5" s="128"/>
      <c r="M5" s="9"/>
      <c r="N5" s="9"/>
    </row>
    <row r="6">
      <c r="A6" s="37"/>
      <c r="B6" s="19" t="s">
        <v>13</v>
      </c>
      <c r="C6" s="28">
        <f>sum($F$11:$F710)</f>
        <v>5152000</v>
      </c>
      <c r="D6" s="29">
        <f>C6/C5</f>
        <v>0.8443133399</v>
      </c>
      <c r="E6" s="11" t="str">
        <f>IFERROR(__xludf.DUMMYFUNCTION("SPARKLINE(D6,{""charttype"",""bar"";""color1"",""#00ff00"";""max"",100%})"),"")</f>
        <v/>
      </c>
      <c r="F6" s="160"/>
      <c r="G6" s="12"/>
      <c r="H6" s="11"/>
      <c r="I6" s="12"/>
      <c r="J6" s="12"/>
      <c r="K6" s="14"/>
      <c r="L6" s="128"/>
      <c r="M6" s="9"/>
      <c r="N6" s="9"/>
    </row>
    <row r="7">
      <c r="A7" s="37"/>
      <c r="B7" s="19" t="s">
        <v>14</v>
      </c>
      <c r="C7" s="30">
        <f t="shared" ref="C7:D7" si="1">C5-C6</f>
        <v>950000</v>
      </c>
      <c r="D7" s="31">
        <f t="shared" si="1"/>
        <v>0.1556866601</v>
      </c>
      <c r="E7" s="11" t="str">
        <f>IFERROR(__xludf.DUMMYFUNCTION("SPARKLINE(D7,{""charttype"",""bar"";""color1"",""red"";""max"",100%})"),"")</f>
        <v/>
      </c>
      <c r="F7" s="160"/>
      <c r="G7" s="12"/>
      <c r="H7" s="11"/>
      <c r="I7" s="12"/>
      <c r="J7" s="12"/>
      <c r="K7" s="12"/>
      <c r="L7" s="161"/>
      <c r="M7" s="9"/>
      <c r="N7" s="9"/>
    </row>
    <row r="8">
      <c r="A8" s="37"/>
      <c r="B8" s="16"/>
      <c r="C8" s="9"/>
      <c r="D8" s="10"/>
      <c r="E8" s="11"/>
      <c r="F8" s="160"/>
      <c r="G8" s="12"/>
      <c r="H8" s="11"/>
      <c r="I8" s="12"/>
      <c r="J8" s="12"/>
      <c r="K8" s="12"/>
      <c r="L8" s="161"/>
      <c r="M8" s="9"/>
      <c r="N8" s="9"/>
    </row>
    <row r="9">
      <c r="A9" s="37"/>
      <c r="B9" s="16"/>
      <c r="C9" s="9"/>
      <c r="D9" s="10"/>
      <c r="E9" s="11"/>
      <c r="F9" s="160"/>
      <c r="G9" s="12"/>
      <c r="H9" s="11"/>
      <c r="I9" s="12"/>
      <c r="J9" s="12"/>
      <c r="K9" s="12"/>
      <c r="L9" s="161"/>
      <c r="M9" s="9"/>
      <c r="N9" s="9"/>
    </row>
    <row r="10">
      <c r="A10" s="110" t="str">
        <f t="array" ref="A10:A710">{"No"; if(B11:B710="","",row(B11:B710)-10)}</f>
        <v>No</v>
      </c>
      <c r="B10" s="110" t="str">
        <f>IFERROR(__xludf.DUMMYFUNCTION("IF(C3=""All"", QUERY('Data Bayar'!$B$2:$H710, ""select  B,C,H where H is not null order by H"",1),QUERY('Data Bayar'!$B$2:$H710, ""select  B,C,H where H LIKE '""&amp;C3&amp;""' "",1))"),"NIS")</f>
        <v>NIS</v>
      </c>
      <c r="C10" s="110" t="str">
        <f>IFERROR(__xludf.DUMMYFUNCTION("""COMPUTED_VALUE"""),"Nama")</f>
        <v>Nama</v>
      </c>
      <c r="D10" s="110" t="str">
        <f>IFERROR(__xludf.DUMMYFUNCTION("""COMPUTED_VALUE"""),"Sekolah")</f>
        <v>Sekolah</v>
      </c>
      <c r="E10" s="33" t="s">
        <v>15</v>
      </c>
      <c r="F10" s="33" t="s">
        <v>16</v>
      </c>
      <c r="G10" s="162" t="s">
        <v>17</v>
      </c>
      <c r="H10" s="163" t="str">
        <f t="array" ref="H10:H710">if(E10:E710="","",{"Sisa Yang Harus Dibayar Oleh Orang Tua";$E$11:$E710-$F$11:$F710})</f>
        <v>Sisa Yang Harus Dibayar Oleh Orang Tua</v>
      </c>
      <c r="I10" s="116" t="s">
        <v>124</v>
      </c>
      <c r="J10" s="117" t="s">
        <v>125</v>
      </c>
      <c r="K10" s="118" t="s">
        <v>126</v>
      </c>
      <c r="L10" s="119" t="s">
        <v>127</v>
      </c>
      <c r="M10" s="121" t="s">
        <v>129</v>
      </c>
      <c r="N10" s="122" t="s">
        <v>130</v>
      </c>
    </row>
    <row r="11">
      <c r="A11" s="164">
        <v>1.0</v>
      </c>
      <c r="B11" s="165">
        <f>IFERROR(__xludf.DUMMYFUNCTION("""COMPUTED_VALUE"""),2.0216000012E10)</f>
        <v>20216000012</v>
      </c>
      <c r="C11" s="166" t="str">
        <f>IFERROR(__xludf.DUMMYFUNCTION("""COMPUTED_VALUE"""),"Claryssa Gloria Aurora Mailuhu")</f>
        <v>Claryssa Gloria Aurora Mailuhu</v>
      </c>
      <c r="D11" s="167" t="str">
        <f>IFERROR(__xludf.DUMMYFUNCTION("""COMPUTED_VALUE"""),"SMK STRADA MARDI UTAMA 1")</f>
        <v>SMK STRADA MARDI UTAMA 1</v>
      </c>
      <c r="E11" s="168">
        <f t="array" ref="E11:E150">IFERROR(XLOOKUP(B11:B150,'Data Bayar'!B3:B710,'Data Bayar'!E3:E710),"")</f>
        <v>750000</v>
      </c>
      <c r="F11" s="168">
        <f t="array" ref="F11:F150">IFERROR(XLOOKUP(B11:B150,'Data Bayar'!B3:B710,'Data Bayar'!F3:F710),"")</f>
        <v>700000</v>
      </c>
      <c r="G11" s="169" t="str">
        <f>IFERROR(__xludf.DUMMYFUNCTION("IFERROR( if(F11/E11&gt;0.6,SPARKLINE(F11,{""charttype"",""bar"";""color1"",""#00ff00"";""max"",E11}),SPARKLINE(F11,{""charttype"",""bar"";""color1"",""red"";""max"",E11})))"),"")</f>
        <v/>
      </c>
      <c r="H11" s="168">
        <v>50000.0</v>
      </c>
      <c r="I11" s="169">
        <f>IFERROR(__xludf.DUMMYFUNCTION("IFERROR(ARRAYFORMULA(XLOOKUP(B11:B710, IMPORTRANGE(""1atUth5pEK5pvOCD-9bkcMcRswMXhMcsmbg_G3nrsZSw"", ""DATA UTAMA!B3:B""), IMPORTRANGE(""1atUth5pEK5pvOCD-9bkcMcRswMXhMcsmbg_G3nrsZSw"", ""DATA UTAMA!O3:O""))
))"),3.0)</f>
        <v>3</v>
      </c>
      <c r="J11" s="169">
        <f>IFERROR(__xludf.DUMMYFUNCTION("IFERROR(ARRAYFORMULA(XLOOKUP(B11:B710, IMPORTRANGE(""1atUth5pEK5pvOCD-9bkcMcRswMXhMcsmbg_G3nrsZSw"", ""DATA UTAMA!B3:B""), IMPORTRANGE(""1atUth5pEK5pvOCD-9bkcMcRswMXhMcsmbg_G3nrsZSw"", ""DATA UTAMA!P3:P""))
))"),5.0)</f>
        <v>5</v>
      </c>
      <c r="K11" s="169">
        <f>IFERROR(__xludf.DUMMYFUNCTION("IFERROR(ARRAYFORMULA(XLOOKUP(B11:B710, IMPORTRANGE(""1atUth5pEK5pvOCD-9bkcMcRswMXhMcsmbg_G3nrsZSw"", ""DATA UTAMA!B3:B""), IMPORTRANGE(""1atUth5pEK5pvOCD-9bkcMcRswMXhMcsmbg_G3nrsZSw"", ""DATA UTAMA!Q3:Q""))
))"),5.0)</f>
        <v>5</v>
      </c>
      <c r="L11" s="170">
        <f>IFERROR(__xludf.DUMMYFUNCTION("IFERROR(ARRAYFORMULA(XLOOKUP(B11:B710, IMPORTRANGE(""1atUth5pEK5pvOCD-9bkcMcRswMXhMcsmbg_G3nrsZSw"", ""DATA UTAMA!B3:B""), IMPORTRANGE(""1atUth5pEK5pvOCD-9bkcMcRswMXhMcsmbg_G3nrsZSw"", ""DATA UTAMA!r3:r""))
))"),1.0)</f>
        <v>1</v>
      </c>
      <c r="M11" s="166">
        <f>IFERROR(__xludf.DUMMYFUNCTION("ARRAYFORMULA(
  IF(B11:B710="""","""",
    IFERROR(
      XLOOKUP(
        B11:B710,
        IMPORTRANGE(""1qGSaYk9zkuE9EYSU0T1LnTGYMlfRvgS88Co_10VcTm8"",""REKAP!A3:A""),
        IMPORTRANGE(""1qGSaYk9zkuE9EYSU0T1LnTGYMlfRvgS88Co_10VcTm8"",""REKAP!C3:C"")"&amp;",
        0
      )
    )
  )
)
"),30.0)</f>
        <v>30</v>
      </c>
      <c r="N11" s="166" t="str">
        <f>IFERROR(__xludf.DUMMYFUNCTION("IFERROR(ARRAYFORMULA(XLOOKUP(B11:B710, IMPORTRANGE(""14osRbnyyXzuj5Xj_idpNrcMWCUXblpKYhieMhO5b1iA"", ""REKAP!B4:B""), IMPORTRANGE(""14osRbnyyXzuj5Xj_idpNrcMWCUXblpKYhieMhO5b1iA"", ""REKAP!C4:C""))
))"),"")</f>
        <v/>
      </c>
    </row>
    <row r="12">
      <c r="A12" s="164">
        <v>2.0</v>
      </c>
      <c r="B12" s="171">
        <f>IFERROR(__xludf.DUMMYFUNCTION("""COMPUTED_VALUE"""),2.009100007E9)</f>
        <v>2009100007</v>
      </c>
      <c r="C12" s="172" t="str">
        <f>IFERROR(__xludf.DUMMYFUNCTION("""COMPUTED_VALUE"""),"Ryu Dennis Susanto")</f>
        <v>Ryu Dennis Susanto</v>
      </c>
      <c r="D12" s="169" t="str">
        <f>IFERROR(__xludf.DUMMYFUNCTION("""COMPUTED_VALUE"""),"SMK STRADA MARDI UTAMA 1")</f>
        <v>SMK STRADA MARDI UTAMA 1</v>
      </c>
      <c r="E12" s="168">
        <v>1000000.0</v>
      </c>
      <c r="F12" s="168">
        <v>500000.0</v>
      </c>
      <c r="G12" s="169" t="str">
        <f>IFERROR(__xludf.DUMMYFUNCTION("IFERROR( if(F12/E12&gt;0.6,SPARKLINE(F12,{""charttype"",""bar"";""color1"",""#00ff00"";""max"",E12}),SPARKLINE(F12,{""charttype"",""bar"";""color1"",""red"";""max"",E12})))"),"")</f>
        <v/>
      </c>
      <c r="H12" s="168">
        <v>500000.0</v>
      </c>
      <c r="I12" s="169">
        <f>IFERROR(__xludf.DUMMYFUNCTION("""COMPUTED_VALUE"""),2.0)</f>
        <v>2</v>
      </c>
      <c r="J12" s="169">
        <f>IFERROR(__xludf.DUMMYFUNCTION("""COMPUTED_VALUE"""),5.0)</f>
        <v>5</v>
      </c>
      <c r="K12" s="169">
        <f>IFERROR(__xludf.DUMMYFUNCTION("""COMPUTED_VALUE"""),5.0)</f>
        <v>5</v>
      </c>
      <c r="L12" s="170">
        <f>IFERROR(__xludf.DUMMYFUNCTION("""COMPUTED_VALUE"""),0.9230769230769231)</f>
        <v>0.9230769231</v>
      </c>
      <c r="M12" s="166">
        <f>IFERROR(__xludf.DUMMYFUNCTION("""COMPUTED_VALUE"""),0.0)</f>
        <v>0</v>
      </c>
      <c r="N12" s="166">
        <f>IFERROR(__xludf.DUMMYFUNCTION("""COMPUTED_VALUE"""),1.0)</f>
        <v>1</v>
      </c>
    </row>
    <row r="13">
      <c r="A13" s="164">
        <v>3.0</v>
      </c>
      <c r="B13" s="171">
        <f>IFERROR(__xludf.DUMMYFUNCTION("""COMPUTED_VALUE"""),2.009100009E9)</f>
        <v>2009100009</v>
      </c>
      <c r="C13" s="172" t="str">
        <f>IFERROR(__xludf.DUMMYFUNCTION("""COMPUTED_VALUE"""),"Richie Sanjaya")</f>
        <v>Richie Sanjaya</v>
      </c>
      <c r="D13" s="169" t="str">
        <f>IFERROR(__xludf.DUMMYFUNCTION("""COMPUTED_VALUE"""),"SMK STRADA MARDI UTAMA 1")</f>
        <v>SMK STRADA MARDI UTAMA 1</v>
      </c>
      <c r="E13" s="168">
        <v>700000.0</v>
      </c>
      <c r="F13" s="168">
        <v>700000.0</v>
      </c>
      <c r="G13" s="169" t="str">
        <f>IFERROR(__xludf.DUMMYFUNCTION("IFERROR( if(F13/E13&gt;0.6,SPARKLINE(F13,{""charttype"",""bar"";""color1"",""#00ff00"";""max"",E13}),SPARKLINE(F13,{""charttype"",""bar"";""color1"",""red"";""max"",E13})))"),"")</f>
        <v/>
      </c>
      <c r="H13" s="168">
        <v>0.0</v>
      </c>
      <c r="I13" s="169">
        <f>IFERROR(__xludf.DUMMYFUNCTION("""COMPUTED_VALUE"""),4.0)</f>
        <v>4</v>
      </c>
      <c r="J13" s="169">
        <f>IFERROR(__xludf.DUMMYFUNCTION("""COMPUTED_VALUE"""),5.0)</f>
        <v>5</v>
      </c>
      <c r="K13" s="169">
        <f>IFERROR(__xludf.DUMMYFUNCTION("""COMPUTED_VALUE"""),5.0)</f>
        <v>5</v>
      </c>
      <c r="L13" s="170">
        <f>IFERROR(__xludf.DUMMYFUNCTION("""COMPUTED_VALUE"""),1.0)</f>
        <v>1</v>
      </c>
      <c r="M13" s="166">
        <f>IFERROR(__xludf.DUMMYFUNCTION("""COMPUTED_VALUE"""),25.0)</f>
        <v>25</v>
      </c>
      <c r="N13" s="166"/>
    </row>
    <row r="14">
      <c r="A14" s="164">
        <v>4.0</v>
      </c>
      <c r="B14" s="171">
        <f>IFERROR(__xludf.DUMMYFUNCTION("""COMPUTED_VALUE"""),2.009100011E9)</f>
        <v>2009100011</v>
      </c>
      <c r="C14" s="172" t="str">
        <f>IFERROR(__xludf.DUMMYFUNCTION("""COMPUTED_VALUE"""),"Tensen Stand Lee")</f>
        <v>Tensen Stand Lee</v>
      </c>
      <c r="D14" s="169" t="str">
        <f>IFERROR(__xludf.DUMMYFUNCTION("""COMPUTED_VALUE"""),"SMK STRADA MARDI UTAMA 1")</f>
        <v>SMK STRADA MARDI UTAMA 1</v>
      </c>
      <c r="E14" s="168">
        <v>676000.0</v>
      </c>
      <c r="F14" s="168">
        <v>676000.0</v>
      </c>
      <c r="G14" s="169" t="str">
        <f>IFERROR(__xludf.DUMMYFUNCTION("IFERROR( if(F14/E14&gt;0.6,SPARKLINE(F14,{""charttype"",""bar"";""color1"",""#00ff00"";""max"",E14}),SPARKLINE(F14,{""charttype"",""bar"";""color1"",""red"";""max"",E14})))"),"")</f>
        <v/>
      </c>
      <c r="H14" s="168">
        <v>0.0</v>
      </c>
      <c r="I14" s="169">
        <f>IFERROR(__xludf.DUMMYFUNCTION("""COMPUTED_VALUE"""),3.0)</f>
        <v>3</v>
      </c>
      <c r="J14" s="169">
        <f>IFERROR(__xludf.DUMMYFUNCTION("""COMPUTED_VALUE"""),5.0)</f>
        <v>5</v>
      </c>
      <c r="K14" s="169">
        <f>IFERROR(__xludf.DUMMYFUNCTION("""COMPUTED_VALUE"""),5.0)</f>
        <v>5</v>
      </c>
      <c r="L14" s="170">
        <f>IFERROR(__xludf.DUMMYFUNCTION("""COMPUTED_VALUE"""),1.0)</f>
        <v>1</v>
      </c>
      <c r="M14" s="166">
        <f>IFERROR(__xludf.DUMMYFUNCTION("""COMPUTED_VALUE"""),31.0)</f>
        <v>31</v>
      </c>
      <c r="N14" s="166"/>
    </row>
    <row r="15">
      <c r="A15" s="164">
        <v>5.0</v>
      </c>
      <c r="B15" s="171">
        <f>IFERROR(__xludf.DUMMYFUNCTION("""COMPUTED_VALUE"""),2.021600002E10)</f>
        <v>20216000020</v>
      </c>
      <c r="C15" s="172" t="str">
        <f>IFERROR(__xludf.DUMMYFUNCTION("""COMPUTED_VALUE"""),"Felicia Luciana")</f>
        <v>Felicia Luciana</v>
      </c>
      <c r="D15" s="169" t="str">
        <f>IFERROR(__xludf.DUMMYFUNCTION("""COMPUTED_VALUE"""),"SMK STRADA MARDI UTAMA 1")</f>
        <v>SMK STRADA MARDI UTAMA 1</v>
      </c>
      <c r="E15" s="168">
        <v>676000.0</v>
      </c>
      <c r="F15" s="168">
        <v>676000.0</v>
      </c>
      <c r="G15" s="169" t="str">
        <f>IFERROR(__xludf.DUMMYFUNCTION("IFERROR( if(F15/E15&gt;0.6,SPARKLINE(F15,{""charttype"",""bar"";""color1"",""#00ff00"";""max"",E15}),SPARKLINE(F15,{""charttype"",""bar"";""color1"",""red"";""max"",E15})))"),"")</f>
        <v/>
      </c>
      <c r="H15" s="168">
        <v>0.0</v>
      </c>
      <c r="I15" s="169">
        <f>IFERROR(__xludf.DUMMYFUNCTION("""COMPUTED_VALUE"""),5.0)</f>
        <v>5</v>
      </c>
      <c r="J15" s="169">
        <f>IFERROR(__xludf.DUMMYFUNCTION("""COMPUTED_VALUE"""),5.0)</f>
        <v>5</v>
      </c>
      <c r="K15" s="169">
        <f>IFERROR(__xludf.DUMMYFUNCTION("""COMPUTED_VALUE"""),5.0)</f>
        <v>5</v>
      </c>
      <c r="L15" s="170">
        <f>IFERROR(__xludf.DUMMYFUNCTION("""COMPUTED_VALUE"""),1.0)</f>
        <v>1</v>
      </c>
      <c r="M15" s="166">
        <f>IFERROR(__xludf.DUMMYFUNCTION("""COMPUTED_VALUE"""),27.0)</f>
        <v>27</v>
      </c>
      <c r="N15" s="166"/>
    </row>
    <row r="16">
      <c r="A16" s="164">
        <v>6.0</v>
      </c>
      <c r="B16" s="171">
        <f>IFERROR(__xludf.DUMMYFUNCTION("""COMPUTED_VALUE"""),2.0225000323E10)</f>
        <v>20225000323</v>
      </c>
      <c r="C16" s="172" t="str">
        <f>IFERROR(__xludf.DUMMYFUNCTION("""COMPUTED_VALUE"""),"Kent Prajna Irawan")</f>
        <v>Kent Prajna Irawan</v>
      </c>
      <c r="D16" s="169" t="str">
        <f>IFERROR(__xludf.DUMMYFUNCTION("""COMPUTED_VALUE"""),"SMK STRADA MARDI UTAMA 1")</f>
        <v>SMK STRADA MARDI UTAMA 1</v>
      </c>
      <c r="E16" s="168">
        <v>900000.0</v>
      </c>
      <c r="F16" s="168">
        <v>700000.0</v>
      </c>
      <c r="G16" s="169" t="str">
        <f>IFERROR(__xludf.DUMMYFUNCTION("IFERROR( if(F16/E16&gt;0.6,SPARKLINE(F16,{""charttype"",""bar"";""color1"",""#00ff00"";""max"",E16}),SPARKLINE(F16,{""charttype"",""bar"";""color1"",""red"";""max"",E16})))"),"")</f>
        <v/>
      </c>
      <c r="H16" s="168">
        <v>200000.0</v>
      </c>
      <c r="I16" s="169">
        <f>IFERROR(__xludf.DUMMYFUNCTION("""COMPUTED_VALUE"""),4.0)</f>
        <v>4</v>
      </c>
      <c r="J16" s="169">
        <f>IFERROR(__xludf.DUMMYFUNCTION("""COMPUTED_VALUE"""),5.0)</f>
        <v>5</v>
      </c>
      <c r="K16" s="169">
        <f>IFERROR(__xludf.DUMMYFUNCTION("""COMPUTED_VALUE"""),5.0)</f>
        <v>5</v>
      </c>
      <c r="L16" s="170">
        <f>IFERROR(__xludf.DUMMYFUNCTION("""COMPUTED_VALUE"""),1.0)</f>
        <v>1</v>
      </c>
      <c r="M16" s="166">
        <f>IFERROR(__xludf.DUMMYFUNCTION("""COMPUTED_VALUE"""),13.0)</f>
        <v>13</v>
      </c>
      <c r="N16" s="166">
        <f>IFERROR(__xludf.DUMMYFUNCTION("""COMPUTED_VALUE"""),1.0)</f>
        <v>1</v>
      </c>
    </row>
    <row r="17">
      <c r="A17" s="164">
        <v>7.0</v>
      </c>
      <c r="B17" s="171">
        <f>IFERROR(__xludf.DUMMYFUNCTION("""COMPUTED_VALUE"""),2.008200204E9)</f>
        <v>2008200204</v>
      </c>
      <c r="C17" s="172" t="str">
        <f>IFERROR(__xludf.DUMMYFUNCTION("""COMPUTED_VALUE"""),"Claudia Cynthia Bella")</f>
        <v>Claudia Cynthia Bella</v>
      </c>
      <c r="D17" s="169" t="str">
        <f>IFERROR(__xludf.DUMMYFUNCTION("""COMPUTED_VALUE"""),"SMK STRADA MARDI UTAMA 1")</f>
        <v>SMK STRADA MARDI UTAMA 1</v>
      </c>
      <c r="E17" s="168">
        <v>700000.0</v>
      </c>
      <c r="F17" s="168">
        <v>700000.0</v>
      </c>
      <c r="G17" s="169" t="str">
        <f>IFERROR(__xludf.DUMMYFUNCTION("IFERROR( if(F17/E17&gt;0.6,SPARKLINE(F17,{""charttype"",""bar"";""color1"",""#00ff00"";""max"",E17}),SPARKLINE(F17,{""charttype"",""bar"";""color1"",""red"";""max"",E17})))"),"")</f>
        <v/>
      </c>
      <c r="H17" s="168">
        <v>0.0</v>
      </c>
      <c r="I17" s="169">
        <f>IFERROR(__xludf.DUMMYFUNCTION("""COMPUTED_VALUE"""),3.0)</f>
        <v>3</v>
      </c>
      <c r="J17" s="169">
        <f>IFERROR(__xludf.DUMMYFUNCTION("""COMPUTED_VALUE"""),5.0)</f>
        <v>5</v>
      </c>
      <c r="K17" s="169">
        <f>IFERROR(__xludf.DUMMYFUNCTION("""COMPUTED_VALUE"""),5.0)</f>
        <v>5</v>
      </c>
      <c r="L17" s="170">
        <f>IFERROR(__xludf.DUMMYFUNCTION("""COMPUTED_VALUE"""),1.0)</f>
        <v>1</v>
      </c>
      <c r="M17" s="166">
        <f>IFERROR(__xludf.DUMMYFUNCTION("""COMPUTED_VALUE"""),28.0)</f>
        <v>28</v>
      </c>
      <c r="N17" s="166"/>
    </row>
    <row r="18">
      <c r="A18" s="173">
        <v>8.0</v>
      </c>
      <c r="B18" s="174">
        <f>IFERROR(__xludf.DUMMYFUNCTION("""COMPUTED_VALUE"""),2.0257000102E10)</f>
        <v>20257000102</v>
      </c>
      <c r="C18" s="175" t="str">
        <f>IFERROR(__xludf.DUMMYFUNCTION("""COMPUTED_VALUE"""),"FELIX JURO SISWANTO")</f>
        <v>FELIX JURO SISWANTO</v>
      </c>
      <c r="D18" s="176" t="str">
        <f>IFERROR(__xludf.DUMMYFUNCTION("""COMPUTED_VALUE"""),"SMK STRADA MARDI UTAMA 1")</f>
        <v>SMK STRADA MARDI UTAMA 1</v>
      </c>
      <c r="E18" s="177">
        <v>700000.0</v>
      </c>
      <c r="F18" s="177">
        <v>500000.0</v>
      </c>
      <c r="G18" s="178" t="str">
        <f>IFERROR(__xludf.DUMMYFUNCTION("IFERROR( if(F18/E18&gt;0.6,SPARKLINE(F18,{""charttype"",""bar"";""color1"",""#00ff00"";""max"",E18}),SPARKLINE(F18,{""charttype"",""bar"";""color1"",""red"";""max"",E18})))"),"")</f>
        <v/>
      </c>
      <c r="H18" s="177">
        <v>200000.0</v>
      </c>
      <c r="I18" s="178">
        <f>IFERROR(__xludf.DUMMYFUNCTION("""COMPUTED_VALUE"""),0.0)</f>
        <v>0</v>
      </c>
      <c r="J18" s="178" t="str">
        <f>IFERROR(__xludf.DUMMYFUNCTION("""COMPUTED_VALUE"""),"0")</f>
        <v>0</v>
      </c>
      <c r="K18" s="178">
        <f>IFERROR(__xludf.DUMMYFUNCTION("""COMPUTED_VALUE"""),4.0)</f>
        <v>4</v>
      </c>
      <c r="L18" s="179">
        <f>IFERROR(__xludf.DUMMYFUNCTION("""COMPUTED_VALUE"""),0.3076923076923077)</f>
        <v>0.3076923077</v>
      </c>
      <c r="M18" s="175">
        <f>IFERROR(__xludf.DUMMYFUNCTION("""COMPUTED_VALUE"""),0.0)</f>
        <v>0</v>
      </c>
      <c r="N18" s="175"/>
    </row>
    <row r="19">
      <c r="A19" s="173" t="s">
        <v>18</v>
      </c>
      <c r="B19" s="180"/>
      <c r="C19" s="175"/>
      <c r="D19" s="176"/>
      <c r="E19" s="177"/>
      <c r="F19" s="181"/>
      <c r="G19" s="178" t="str">
        <f>IFERROR(__xludf.DUMMYFUNCTION("IFERROR( if(F19/E19&gt;0.6,SPARKLINE(F19,{""charttype"",""bar"";""color1"",""#00ff00"";""max"",E19}),SPARKLINE(F19,{""charttype"",""bar"";""color1"",""red"";""max"",E19})))"),"")</f>
        <v/>
      </c>
      <c r="H19" s="177" t="s">
        <v>18</v>
      </c>
      <c r="I19" s="178"/>
      <c r="J19" s="178"/>
      <c r="K19" s="182"/>
      <c r="L19" s="183"/>
      <c r="M19" s="175" t="str">
        <f>IFERROR(__xludf.DUMMYFUNCTION("""COMPUTED_VALUE"""),"")</f>
        <v/>
      </c>
      <c r="N19" s="175"/>
    </row>
    <row r="20">
      <c r="A20" s="173" t="s">
        <v>18</v>
      </c>
      <c r="B20" s="180"/>
      <c r="C20" s="175"/>
      <c r="D20" s="176"/>
      <c r="E20" s="177"/>
      <c r="F20" s="177"/>
      <c r="G20" s="178" t="str">
        <f>IFERROR(__xludf.DUMMYFUNCTION("IFERROR( if(F20/E20&gt;0.6,SPARKLINE(F20,{""charttype"",""bar"";""color1"",""#00ff00"";""max"",E20}),SPARKLINE(F20,{""charttype"",""bar"";""color1"",""red"";""max"",E20})))"),"")</f>
        <v/>
      </c>
      <c r="H20" s="177" t="s">
        <v>18</v>
      </c>
      <c r="I20" s="178"/>
      <c r="J20" s="178"/>
      <c r="K20" s="182"/>
      <c r="L20" s="183"/>
      <c r="M20" s="175" t="str">
        <f>IFERROR(__xludf.DUMMYFUNCTION("""COMPUTED_VALUE"""),"")</f>
        <v/>
      </c>
      <c r="N20" s="175"/>
    </row>
    <row r="21">
      <c r="A21" s="173" t="s">
        <v>18</v>
      </c>
      <c r="B21" s="180"/>
      <c r="C21" s="175"/>
      <c r="D21" s="176"/>
      <c r="E21" s="177"/>
      <c r="F21" s="177"/>
      <c r="G21" s="178" t="str">
        <f>IFERROR(__xludf.DUMMYFUNCTION("IFERROR( if(F21/E21&gt;0.6,SPARKLINE(F21,{""charttype"",""bar"";""color1"",""#00ff00"";""max"",E21}),SPARKLINE(F21,{""charttype"",""bar"";""color1"",""red"";""max"",E21})))"),"")</f>
        <v/>
      </c>
      <c r="H21" s="177" t="s">
        <v>18</v>
      </c>
      <c r="I21" s="178"/>
      <c r="J21" s="178"/>
      <c r="K21" s="182"/>
      <c r="L21" s="183"/>
      <c r="M21" s="175" t="str">
        <f>IFERROR(__xludf.DUMMYFUNCTION("""COMPUTED_VALUE"""),"")</f>
        <v/>
      </c>
      <c r="N21" s="175"/>
    </row>
    <row r="22">
      <c r="A22" s="173" t="s">
        <v>18</v>
      </c>
      <c r="B22" s="180"/>
      <c r="C22" s="175"/>
      <c r="D22" s="176"/>
      <c r="E22" s="177"/>
      <c r="F22" s="177"/>
      <c r="G22" s="178" t="str">
        <f>IFERROR(__xludf.DUMMYFUNCTION("IFERROR( if(F22/E22&gt;0.6,SPARKLINE(F22,{""charttype"",""bar"";""color1"",""#00ff00"";""max"",E22}),SPARKLINE(F22,{""charttype"",""bar"";""color1"",""red"";""max"",E22})))"),"")</f>
        <v/>
      </c>
      <c r="H22" s="177" t="s">
        <v>18</v>
      </c>
      <c r="I22" s="178"/>
      <c r="J22" s="178"/>
      <c r="K22" s="182"/>
      <c r="L22" s="183"/>
      <c r="M22" s="175" t="str">
        <f>IFERROR(__xludf.DUMMYFUNCTION("""COMPUTED_VALUE"""),"")</f>
        <v/>
      </c>
      <c r="N22" s="175"/>
    </row>
    <row r="23">
      <c r="A23" s="173" t="s">
        <v>18</v>
      </c>
      <c r="B23" s="180"/>
      <c r="C23" s="175"/>
      <c r="D23" s="176"/>
      <c r="E23" s="177"/>
      <c r="F23" s="177"/>
      <c r="G23" s="178" t="str">
        <f>IFERROR(__xludf.DUMMYFUNCTION("IFERROR( if(F23/E23&gt;0.6,SPARKLINE(F23,{""charttype"",""bar"";""color1"",""#00ff00"";""max"",E23}),SPARKLINE(F23,{""charttype"",""bar"";""color1"",""red"";""max"",E23})))"),"")</f>
        <v/>
      </c>
      <c r="H23" s="177" t="s">
        <v>18</v>
      </c>
      <c r="I23" s="178"/>
      <c r="J23" s="178"/>
      <c r="K23" s="182"/>
      <c r="L23" s="183"/>
      <c r="M23" s="175" t="str">
        <f>IFERROR(__xludf.DUMMYFUNCTION("""COMPUTED_VALUE"""),"")</f>
        <v/>
      </c>
      <c r="N23" s="175"/>
    </row>
    <row r="24">
      <c r="A24" s="173" t="s">
        <v>18</v>
      </c>
      <c r="B24" s="180"/>
      <c r="C24" s="175"/>
      <c r="D24" s="176"/>
      <c r="E24" s="177"/>
      <c r="F24" s="177"/>
      <c r="G24" s="178" t="str">
        <f>IFERROR(__xludf.DUMMYFUNCTION("IFERROR( if(F24/E24&gt;0.6,SPARKLINE(F24,{""charttype"",""bar"";""color1"",""#00ff00"";""max"",E24}),SPARKLINE(F24,{""charttype"",""bar"";""color1"",""red"";""max"",E24})))"),"")</f>
        <v/>
      </c>
      <c r="H24" s="177" t="s">
        <v>18</v>
      </c>
      <c r="I24" s="178"/>
      <c r="J24" s="178"/>
      <c r="K24" s="178"/>
      <c r="L24" s="183"/>
      <c r="M24" s="175" t="str">
        <f>IFERROR(__xludf.DUMMYFUNCTION("""COMPUTED_VALUE"""),"")</f>
        <v/>
      </c>
      <c r="N24" s="175"/>
    </row>
    <row r="25">
      <c r="A25" s="173" t="s">
        <v>18</v>
      </c>
      <c r="B25" s="180"/>
      <c r="C25" s="175"/>
      <c r="D25" s="176"/>
      <c r="E25" s="177"/>
      <c r="F25" s="177"/>
      <c r="G25" s="178" t="str">
        <f>IFERROR(__xludf.DUMMYFUNCTION("IFERROR( if(F25/E25&gt;0.6,SPARKLINE(F25,{""charttype"",""bar"";""color1"",""#00ff00"";""max"",E25}),SPARKLINE(F25,{""charttype"",""bar"";""color1"",""red"";""max"",E25})))"),"")</f>
        <v/>
      </c>
      <c r="H25" s="177" t="s">
        <v>18</v>
      </c>
      <c r="I25" s="178"/>
      <c r="J25" s="178"/>
      <c r="K25" s="178"/>
      <c r="L25" s="183"/>
      <c r="M25" s="175" t="str">
        <f>IFERROR(__xludf.DUMMYFUNCTION("""COMPUTED_VALUE"""),"")</f>
        <v/>
      </c>
      <c r="N25" s="175"/>
    </row>
    <row r="26">
      <c r="A26" s="173" t="s">
        <v>18</v>
      </c>
      <c r="B26" s="180"/>
      <c r="C26" s="175"/>
      <c r="D26" s="176"/>
      <c r="E26" s="177"/>
      <c r="F26" s="177"/>
      <c r="G26" s="178" t="str">
        <f>IFERROR(__xludf.DUMMYFUNCTION("IFERROR( if(F26/E26&gt;0.6,SPARKLINE(F26,{""charttype"",""bar"";""color1"",""#00ff00"";""max"",E26}),SPARKLINE(F26,{""charttype"",""bar"";""color1"",""red"";""max"",E26})))"),"")</f>
        <v/>
      </c>
      <c r="H26" s="177" t="s">
        <v>18</v>
      </c>
      <c r="I26" s="178"/>
      <c r="J26" s="178"/>
      <c r="K26" s="178"/>
      <c r="L26" s="183"/>
      <c r="M26" s="175" t="str">
        <f>IFERROR(__xludf.DUMMYFUNCTION("""COMPUTED_VALUE"""),"")</f>
        <v/>
      </c>
      <c r="N26" s="175"/>
    </row>
    <row r="27">
      <c r="A27" s="173" t="s">
        <v>18</v>
      </c>
      <c r="B27" s="180"/>
      <c r="C27" s="175"/>
      <c r="D27" s="176"/>
      <c r="E27" s="177"/>
      <c r="F27" s="177"/>
      <c r="G27" s="178" t="str">
        <f>IFERROR(__xludf.DUMMYFUNCTION("IFERROR( if(F27/E27&gt;0.6,SPARKLINE(F27,{""charttype"",""bar"";""color1"",""#00ff00"";""max"",E27}),SPARKLINE(F27,{""charttype"",""bar"";""color1"",""red"";""max"",E27})))"),"")</f>
        <v/>
      </c>
      <c r="H27" s="177" t="s">
        <v>18</v>
      </c>
      <c r="I27" s="178"/>
      <c r="J27" s="178"/>
      <c r="K27" s="178"/>
      <c r="L27" s="183"/>
      <c r="M27" s="175" t="str">
        <f>IFERROR(__xludf.DUMMYFUNCTION("""COMPUTED_VALUE"""),"")</f>
        <v/>
      </c>
      <c r="N27" s="175"/>
    </row>
    <row r="28">
      <c r="A28" s="173" t="s">
        <v>18</v>
      </c>
      <c r="B28" s="180"/>
      <c r="C28" s="175"/>
      <c r="D28" s="176"/>
      <c r="E28" s="177"/>
      <c r="F28" s="177"/>
      <c r="G28" s="178" t="str">
        <f>IFERROR(__xludf.DUMMYFUNCTION("IFERROR( if(F28/E28&gt;0.6,SPARKLINE(F28,{""charttype"",""bar"";""color1"",""#00ff00"";""max"",E28}),SPARKLINE(F28,{""charttype"",""bar"";""color1"",""red"";""max"",E28})))"),"")</f>
        <v/>
      </c>
      <c r="H28" s="177" t="s">
        <v>18</v>
      </c>
      <c r="I28" s="178"/>
      <c r="J28" s="178"/>
      <c r="K28" s="178"/>
      <c r="L28" s="183"/>
      <c r="M28" s="175" t="str">
        <f>IFERROR(__xludf.DUMMYFUNCTION("""COMPUTED_VALUE"""),"")</f>
        <v/>
      </c>
      <c r="N28" s="175"/>
    </row>
    <row r="29">
      <c r="A29" s="173" t="s">
        <v>18</v>
      </c>
      <c r="B29" s="180"/>
      <c r="C29" s="175"/>
      <c r="D29" s="176"/>
      <c r="E29" s="177"/>
      <c r="F29" s="177"/>
      <c r="G29" s="178" t="str">
        <f>IFERROR(__xludf.DUMMYFUNCTION("IFERROR( if(F29/E29&gt;0.6,SPARKLINE(F29,{""charttype"",""bar"";""color1"",""#00ff00"";""max"",E29}),SPARKLINE(F29,{""charttype"",""bar"";""color1"",""red"";""max"",E29})))"),"")</f>
        <v/>
      </c>
      <c r="H29" s="177" t="s">
        <v>18</v>
      </c>
      <c r="I29" s="178"/>
      <c r="J29" s="178"/>
      <c r="K29" s="178"/>
      <c r="L29" s="183"/>
      <c r="M29" s="175" t="str">
        <f>IFERROR(__xludf.DUMMYFUNCTION("""COMPUTED_VALUE"""),"")</f>
        <v/>
      </c>
      <c r="N29" s="175"/>
    </row>
    <row r="30">
      <c r="A30" s="173" t="s">
        <v>18</v>
      </c>
      <c r="B30" s="180"/>
      <c r="C30" s="175"/>
      <c r="D30" s="176"/>
      <c r="E30" s="177"/>
      <c r="F30" s="177"/>
      <c r="G30" s="178" t="str">
        <f>IFERROR(__xludf.DUMMYFUNCTION("IFERROR( if(F30/E30&gt;0.6,SPARKLINE(F30,{""charttype"",""bar"";""color1"",""#00ff00"";""max"",E30}),SPARKLINE(F30,{""charttype"",""bar"";""color1"",""red"";""max"",E30})))"),"")</f>
        <v/>
      </c>
      <c r="H30" s="177" t="s">
        <v>18</v>
      </c>
      <c r="I30" s="178"/>
      <c r="J30" s="178"/>
      <c r="K30" s="178"/>
      <c r="L30" s="183"/>
      <c r="M30" s="175" t="str">
        <f>IFERROR(__xludf.DUMMYFUNCTION("""COMPUTED_VALUE"""),"")</f>
        <v/>
      </c>
      <c r="N30" s="175"/>
    </row>
    <row r="31">
      <c r="A31" s="173" t="s">
        <v>18</v>
      </c>
      <c r="B31" s="180"/>
      <c r="C31" s="175"/>
      <c r="D31" s="176"/>
      <c r="E31" s="177"/>
      <c r="F31" s="177"/>
      <c r="G31" s="178" t="str">
        <f>IFERROR(__xludf.DUMMYFUNCTION("IFERROR( if(F31/E31&gt;0.6,SPARKLINE(F31,{""charttype"",""bar"";""color1"",""#00ff00"";""max"",E31}),SPARKLINE(F31,{""charttype"",""bar"";""color1"",""red"";""max"",E31})))"),"")</f>
        <v/>
      </c>
      <c r="H31" s="177" t="s">
        <v>18</v>
      </c>
      <c r="I31" s="178"/>
      <c r="J31" s="178"/>
      <c r="K31" s="178"/>
      <c r="L31" s="183"/>
      <c r="M31" s="175" t="str">
        <f>IFERROR(__xludf.DUMMYFUNCTION("""COMPUTED_VALUE"""),"")</f>
        <v/>
      </c>
      <c r="N31" s="175"/>
    </row>
    <row r="32">
      <c r="A32" s="173" t="s">
        <v>18</v>
      </c>
      <c r="B32" s="180"/>
      <c r="C32" s="175"/>
      <c r="D32" s="176"/>
      <c r="E32" s="177"/>
      <c r="F32" s="177"/>
      <c r="G32" s="178" t="str">
        <f>IFERROR(__xludf.DUMMYFUNCTION("IFERROR( if(F32/E32&gt;0.6,SPARKLINE(F32,{""charttype"",""bar"";""color1"",""#00ff00"";""max"",E32}),SPARKLINE(F32,{""charttype"",""bar"";""color1"",""red"";""max"",E32})))"),"")</f>
        <v/>
      </c>
      <c r="H32" s="177" t="s">
        <v>18</v>
      </c>
      <c r="I32" s="178"/>
      <c r="J32" s="178"/>
      <c r="K32" s="178"/>
      <c r="L32" s="183"/>
      <c r="M32" s="175" t="str">
        <f>IFERROR(__xludf.DUMMYFUNCTION("""COMPUTED_VALUE"""),"")</f>
        <v/>
      </c>
      <c r="N32" s="175"/>
    </row>
    <row r="33">
      <c r="A33" s="173" t="s">
        <v>18</v>
      </c>
      <c r="B33" s="180"/>
      <c r="C33" s="175"/>
      <c r="D33" s="176"/>
      <c r="E33" s="177"/>
      <c r="F33" s="177"/>
      <c r="G33" s="178" t="str">
        <f>IFERROR(__xludf.DUMMYFUNCTION("IFERROR( if(F33/E33&gt;0.6,SPARKLINE(F33,{""charttype"",""bar"";""color1"",""#00ff00"";""max"",E33}),SPARKLINE(F33,{""charttype"",""bar"";""color1"",""red"";""max"",E33})))"),"")</f>
        <v/>
      </c>
      <c r="H33" s="177" t="s">
        <v>18</v>
      </c>
      <c r="I33" s="178"/>
      <c r="J33" s="178"/>
      <c r="K33" s="182"/>
      <c r="L33" s="183"/>
      <c r="M33" s="175" t="str">
        <f>IFERROR(__xludf.DUMMYFUNCTION("""COMPUTED_VALUE"""),"")</f>
        <v/>
      </c>
      <c r="N33" s="175"/>
    </row>
    <row r="34">
      <c r="A34" s="173" t="s">
        <v>18</v>
      </c>
      <c r="B34" s="180"/>
      <c r="C34" s="175"/>
      <c r="D34" s="176"/>
      <c r="E34" s="177"/>
      <c r="F34" s="177"/>
      <c r="G34" s="178" t="str">
        <f>IFERROR(__xludf.DUMMYFUNCTION("IFERROR( if(F34/E34&gt;0.6,SPARKLINE(F34,{""charttype"",""bar"";""color1"",""#00ff00"";""max"",E34}),SPARKLINE(F34,{""charttype"",""bar"";""color1"",""red"";""max"",E34})))"),"")</f>
        <v/>
      </c>
      <c r="H34" s="177" t="s">
        <v>18</v>
      </c>
      <c r="I34" s="178"/>
      <c r="J34" s="178"/>
      <c r="K34" s="182"/>
      <c r="L34" s="183"/>
      <c r="M34" s="175" t="str">
        <f>IFERROR(__xludf.DUMMYFUNCTION("""COMPUTED_VALUE"""),"")</f>
        <v/>
      </c>
      <c r="N34" s="175"/>
    </row>
    <row r="35">
      <c r="A35" s="173" t="s">
        <v>18</v>
      </c>
      <c r="B35" s="180"/>
      <c r="C35" s="175"/>
      <c r="D35" s="176"/>
      <c r="E35" s="177"/>
      <c r="F35" s="177"/>
      <c r="G35" s="178" t="str">
        <f>IFERROR(__xludf.DUMMYFUNCTION("IFERROR( if(F35/E35&gt;0.6,SPARKLINE(F35,{""charttype"",""bar"";""color1"",""#00ff00"";""max"",E35}),SPARKLINE(F35,{""charttype"",""bar"";""color1"",""red"";""max"",E35})))"),"")</f>
        <v/>
      </c>
      <c r="H35" s="177" t="s">
        <v>18</v>
      </c>
      <c r="I35" s="178"/>
      <c r="J35" s="178"/>
      <c r="K35" s="182"/>
      <c r="L35" s="183"/>
      <c r="M35" s="175" t="str">
        <f>IFERROR(__xludf.DUMMYFUNCTION("""COMPUTED_VALUE"""),"")</f>
        <v/>
      </c>
      <c r="N35" s="175"/>
    </row>
    <row r="36">
      <c r="A36" s="173" t="s">
        <v>18</v>
      </c>
      <c r="B36" s="180"/>
      <c r="C36" s="175"/>
      <c r="D36" s="176"/>
      <c r="E36" s="177"/>
      <c r="F36" s="177"/>
      <c r="G36" s="178" t="str">
        <f>IFERROR(__xludf.DUMMYFUNCTION("IFERROR( if(F36/E36&gt;0.6,SPARKLINE(F36,{""charttype"",""bar"";""color1"",""#00ff00"";""max"",E36}),SPARKLINE(F36,{""charttype"",""bar"";""color1"",""red"";""max"",E36})))"),"")</f>
        <v/>
      </c>
      <c r="H36" s="177" t="s">
        <v>18</v>
      </c>
      <c r="I36" s="178"/>
      <c r="J36" s="178"/>
      <c r="K36" s="182"/>
      <c r="L36" s="183"/>
      <c r="M36" s="175" t="str">
        <f>IFERROR(__xludf.DUMMYFUNCTION("""COMPUTED_VALUE"""),"")</f>
        <v/>
      </c>
      <c r="N36" s="175"/>
    </row>
    <row r="37">
      <c r="A37" s="173" t="s">
        <v>18</v>
      </c>
      <c r="B37" s="180"/>
      <c r="C37" s="175"/>
      <c r="D37" s="176"/>
      <c r="E37" s="177"/>
      <c r="F37" s="177"/>
      <c r="G37" s="178" t="str">
        <f>IFERROR(__xludf.DUMMYFUNCTION("IFERROR( if(F37/E37&gt;0.6,SPARKLINE(F37,{""charttype"",""bar"";""color1"",""#00ff00"";""max"",E37}),SPARKLINE(F37,{""charttype"",""bar"";""color1"",""red"";""max"",E37})))"),"")</f>
        <v/>
      </c>
      <c r="H37" s="177" t="s">
        <v>18</v>
      </c>
      <c r="I37" s="178"/>
      <c r="J37" s="178"/>
      <c r="K37" s="182"/>
      <c r="L37" s="183"/>
      <c r="M37" s="175" t="str">
        <f>IFERROR(__xludf.DUMMYFUNCTION("""COMPUTED_VALUE"""),"")</f>
        <v/>
      </c>
      <c r="N37" s="175"/>
    </row>
    <row r="38">
      <c r="A38" s="173" t="s">
        <v>18</v>
      </c>
      <c r="B38" s="180"/>
      <c r="C38" s="175"/>
      <c r="D38" s="176"/>
      <c r="E38" s="177"/>
      <c r="F38" s="177"/>
      <c r="G38" s="178" t="str">
        <f>IFERROR(__xludf.DUMMYFUNCTION("IFERROR( if(F38/E38&gt;0.6,SPARKLINE(F38,{""charttype"",""bar"";""color1"",""#00ff00"";""max"",E38}),SPARKLINE(F38,{""charttype"",""bar"";""color1"",""red"";""max"",E38})))"),"")</f>
        <v/>
      </c>
      <c r="H38" s="177" t="s">
        <v>18</v>
      </c>
      <c r="I38" s="178"/>
      <c r="J38" s="178"/>
      <c r="K38" s="182"/>
      <c r="L38" s="183"/>
      <c r="M38" s="175" t="str">
        <f>IFERROR(__xludf.DUMMYFUNCTION("""COMPUTED_VALUE"""),"")</f>
        <v/>
      </c>
      <c r="N38" s="175"/>
    </row>
    <row r="39">
      <c r="A39" s="173" t="s">
        <v>18</v>
      </c>
      <c r="B39" s="180"/>
      <c r="C39" s="175"/>
      <c r="D39" s="176"/>
      <c r="E39" s="177"/>
      <c r="F39" s="177"/>
      <c r="G39" s="178" t="str">
        <f>IFERROR(__xludf.DUMMYFUNCTION("IFERROR( if(F39/E39&gt;0.6,SPARKLINE(F39,{""charttype"",""bar"";""color1"",""#00ff00"";""max"",E39}),SPARKLINE(F39,{""charttype"",""bar"";""color1"",""red"";""max"",E39})))"),"")</f>
        <v/>
      </c>
      <c r="H39" s="177" t="s">
        <v>18</v>
      </c>
      <c r="I39" s="178"/>
      <c r="J39" s="178"/>
      <c r="K39" s="182"/>
      <c r="L39" s="183"/>
      <c r="M39" s="175" t="str">
        <f>IFERROR(__xludf.DUMMYFUNCTION("""COMPUTED_VALUE"""),"")</f>
        <v/>
      </c>
      <c r="N39" s="175"/>
    </row>
    <row r="40">
      <c r="A40" s="173" t="s">
        <v>18</v>
      </c>
      <c r="B40" s="180"/>
      <c r="C40" s="175"/>
      <c r="D40" s="176"/>
      <c r="E40" s="177"/>
      <c r="F40" s="177"/>
      <c r="G40" s="178" t="str">
        <f>IFERROR(__xludf.DUMMYFUNCTION("IFERROR( if(F40/E40&gt;0.6,SPARKLINE(F40,{""charttype"",""bar"";""color1"",""#00ff00"";""max"",E40}),SPARKLINE(F40,{""charttype"",""bar"";""color1"",""red"";""max"",E40})))"),"")</f>
        <v/>
      </c>
      <c r="H40" s="177" t="s">
        <v>18</v>
      </c>
      <c r="I40" s="178"/>
      <c r="J40" s="178"/>
      <c r="K40" s="182"/>
      <c r="L40" s="183"/>
      <c r="M40" s="175" t="str">
        <f>IFERROR(__xludf.DUMMYFUNCTION("""COMPUTED_VALUE"""),"")</f>
        <v/>
      </c>
      <c r="N40" s="175"/>
    </row>
    <row r="41">
      <c r="A41" s="184" t="s">
        <v>18</v>
      </c>
      <c r="B41" s="185"/>
      <c r="C41" s="186"/>
      <c r="D41" s="187"/>
      <c r="E41" s="160"/>
      <c r="F41" s="160"/>
      <c r="G41" s="188" t="str">
        <f>IFERROR(__xludf.DUMMYFUNCTION("IFERROR( if(F41/E41&gt;0.6,SPARKLINE(F41,{""charttype"",""bar"";""color1"",""#00ff00"";""max"",E41}),SPARKLINE(F41,{""charttype"",""bar"";""color1"",""red"";""max"",E41})))"),"")</f>
        <v/>
      </c>
      <c r="H41" s="160" t="s">
        <v>18</v>
      </c>
      <c r="I41" s="188"/>
      <c r="J41" s="188"/>
      <c r="K41" s="189"/>
      <c r="L41" s="190"/>
      <c r="M41" s="186" t="str">
        <f>IFERROR(__xludf.DUMMYFUNCTION("""COMPUTED_VALUE"""),"")</f>
        <v/>
      </c>
      <c r="N41" s="186"/>
    </row>
    <row r="42">
      <c r="A42" s="184" t="s">
        <v>18</v>
      </c>
      <c r="B42" s="185"/>
      <c r="C42" s="186"/>
      <c r="D42" s="187"/>
      <c r="E42" s="160"/>
      <c r="F42" s="160"/>
      <c r="G42" s="188" t="str">
        <f>IFERROR(__xludf.DUMMYFUNCTION("IFERROR( if(F42/E42&gt;0.6,SPARKLINE(F42,{""charttype"",""bar"";""color1"",""#00ff00"";""max"",E42}),SPARKLINE(F42,{""charttype"",""bar"";""color1"",""red"";""max"",E42})))"),"")</f>
        <v/>
      </c>
      <c r="H42" s="160" t="s">
        <v>18</v>
      </c>
      <c r="I42" s="188"/>
      <c r="J42" s="188"/>
      <c r="K42" s="189"/>
      <c r="L42" s="190"/>
      <c r="M42" s="186" t="str">
        <f>IFERROR(__xludf.DUMMYFUNCTION("""COMPUTED_VALUE"""),"")</f>
        <v/>
      </c>
      <c r="N42" s="186"/>
    </row>
    <row r="43">
      <c r="A43" s="184" t="s">
        <v>18</v>
      </c>
      <c r="B43" s="185"/>
      <c r="C43" s="186"/>
      <c r="D43" s="187"/>
      <c r="E43" s="160"/>
      <c r="F43" s="160"/>
      <c r="G43" s="188" t="str">
        <f>IFERROR(__xludf.DUMMYFUNCTION("IFERROR( if(F43/E43&gt;0.6,SPARKLINE(F43,{""charttype"",""bar"";""color1"",""#00ff00"";""max"",E43}),SPARKLINE(F43,{""charttype"",""bar"";""color1"",""red"";""max"",E43})))"),"")</f>
        <v/>
      </c>
      <c r="H43" s="160" t="s">
        <v>18</v>
      </c>
      <c r="I43" s="188"/>
      <c r="J43" s="188"/>
      <c r="K43" s="189"/>
      <c r="L43" s="190"/>
      <c r="M43" s="186" t="str">
        <f>IFERROR(__xludf.DUMMYFUNCTION("""COMPUTED_VALUE"""),"")</f>
        <v/>
      </c>
      <c r="N43" s="186"/>
    </row>
    <row r="44">
      <c r="A44" s="184" t="s">
        <v>18</v>
      </c>
      <c r="B44" s="185"/>
      <c r="C44" s="186"/>
      <c r="D44" s="187"/>
      <c r="E44" s="160"/>
      <c r="F44" s="160"/>
      <c r="G44" s="188" t="str">
        <f>IFERROR(__xludf.DUMMYFUNCTION("IFERROR( if(F44/E44&gt;0.6,SPARKLINE(F44,{""charttype"",""bar"";""color1"",""#00ff00"";""max"",E44}),SPARKLINE(F44,{""charttype"",""bar"";""color1"",""red"";""max"",E44})))"),"")</f>
        <v/>
      </c>
      <c r="H44" s="160" t="s">
        <v>18</v>
      </c>
      <c r="I44" s="188"/>
      <c r="J44" s="188"/>
      <c r="K44" s="189"/>
      <c r="L44" s="190"/>
      <c r="M44" s="186" t="str">
        <f>IFERROR(__xludf.DUMMYFUNCTION("""COMPUTED_VALUE"""),"")</f>
        <v/>
      </c>
      <c r="N44" s="186"/>
    </row>
    <row r="45">
      <c r="A45" s="184" t="s">
        <v>18</v>
      </c>
      <c r="B45" s="185"/>
      <c r="C45" s="186"/>
      <c r="D45" s="187"/>
      <c r="E45" s="160"/>
      <c r="F45" s="160"/>
      <c r="G45" s="188" t="str">
        <f>IFERROR(__xludf.DUMMYFUNCTION("IFERROR( if(F45/E45&gt;0.6,SPARKLINE(F45,{""charttype"",""bar"";""color1"",""#00ff00"";""max"",E45}),SPARKLINE(F45,{""charttype"",""bar"";""color1"",""red"";""max"",E45})))"),"")</f>
        <v/>
      </c>
      <c r="H45" s="160" t="s">
        <v>18</v>
      </c>
      <c r="I45" s="188"/>
      <c r="J45" s="188"/>
      <c r="K45" s="189"/>
      <c r="L45" s="190"/>
      <c r="M45" s="186" t="str">
        <f>IFERROR(__xludf.DUMMYFUNCTION("""COMPUTED_VALUE"""),"")</f>
        <v/>
      </c>
      <c r="N45" s="186"/>
    </row>
    <row r="46">
      <c r="A46" s="184" t="s">
        <v>18</v>
      </c>
      <c r="B46" s="185"/>
      <c r="C46" s="186"/>
      <c r="D46" s="187"/>
      <c r="E46" s="160"/>
      <c r="F46" s="160"/>
      <c r="G46" s="188" t="str">
        <f>IFERROR(__xludf.DUMMYFUNCTION("IFERROR( if(F46/E46&gt;0.6,SPARKLINE(F46,{""charttype"",""bar"";""color1"",""#00ff00"";""max"",E46}),SPARKLINE(F46,{""charttype"",""bar"";""color1"",""red"";""max"",E46})))"),"")</f>
        <v/>
      </c>
      <c r="H46" s="160" t="s">
        <v>18</v>
      </c>
      <c r="I46" s="188"/>
      <c r="J46" s="188"/>
      <c r="K46" s="189"/>
      <c r="L46" s="190"/>
      <c r="M46" s="186" t="str">
        <f>IFERROR(__xludf.DUMMYFUNCTION("""COMPUTED_VALUE"""),"")</f>
        <v/>
      </c>
      <c r="N46" s="186"/>
    </row>
    <row r="47">
      <c r="A47" s="184" t="s">
        <v>18</v>
      </c>
      <c r="B47" s="185"/>
      <c r="C47" s="186"/>
      <c r="D47" s="187"/>
      <c r="E47" s="160"/>
      <c r="F47" s="160"/>
      <c r="G47" s="188" t="str">
        <f>IFERROR(__xludf.DUMMYFUNCTION("IFERROR( if(F47/E47&gt;0.6,SPARKLINE(F47,{""charttype"",""bar"";""color1"",""#00ff00"";""max"",E47}),SPARKLINE(F47,{""charttype"",""bar"";""color1"",""red"";""max"",E47})))"),"")</f>
        <v/>
      </c>
      <c r="H47" s="160" t="s">
        <v>18</v>
      </c>
      <c r="I47" s="188"/>
      <c r="J47" s="188"/>
      <c r="K47" s="189"/>
      <c r="L47" s="190"/>
      <c r="M47" s="186" t="str">
        <f>IFERROR(__xludf.DUMMYFUNCTION("""COMPUTED_VALUE"""),"")</f>
        <v/>
      </c>
      <c r="N47" s="186"/>
    </row>
    <row r="48">
      <c r="A48" s="184" t="s">
        <v>18</v>
      </c>
      <c r="B48" s="185"/>
      <c r="C48" s="186"/>
      <c r="D48" s="187"/>
      <c r="E48" s="160"/>
      <c r="F48" s="160"/>
      <c r="G48" s="188" t="str">
        <f>IFERROR(__xludf.DUMMYFUNCTION("IFERROR( if(F48/E48&gt;0.6,SPARKLINE(F48,{""charttype"",""bar"";""color1"",""#00ff00"";""max"",E48}),SPARKLINE(F48,{""charttype"",""bar"";""color1"",""red"";""max"",E48})))"),"")</f>
        <v/>
      </c>
      <c r="H48" s="160" t="s">
        <v>18</v>
      </c>
      <c r="I48" s="188"/>
      <c r="J48" s="188"/>
      <c r="K48" s="189"/>
      <c r="L48" s="190"/>
      <c r="M48" s="186" t="str">
        <f>IFERROR(__xludf.DUMMYFUNCTION("""COMPUTED_VALUE"""),"")</f>
        <v/>
      </c>
      <c r="N48" s="186"/>
    </row>
    <row r="49">
      <c r="A49" s="184" t="s">
        <v>18</v>
      </c>
      <c r="B49" s="185"/>
      <c r="C49" s="186"/>
      <c r="D49" s="187"/>
      <c r="E49" s="160"/>
      <c r="F49" s="160"/>
      <c r="G49" s="188" t="str">
        <f>IFERROR(__xludf.DUMMYFUNCTION("IFERROR( if(F49/E49&gt;0.6,SPARKLINE(F49,{""charttype"",""bar"";""color1"",""#00ff00"";""max"",E49}),SPARKLINE(F49,{""charttype"",""bar"";""color1"",""red"";""max"",E49})))"),"")</f>
        <v/>
      </c>
      <c r="H49" s="160" t="s">
        <v>18</v>
      </c>
      <c r="I49" s="188"/>
      <c r="J49" s="188"/>
      <c r="K49" s="189"/>
      <c r="L49" s="190"/>
      <c r="M49" s="186" t="str">
        <f>IFERROR(__xludf.DUMMYFUNCTION("""COMPUTED_VALUE"""),"")</f>
        <v/>
      </c>
      <c r="N49" s="186"/>
    </row>
    <row r="50">
      <c r="A50" s="184" t="s">
        <v>18</v>
      </c>
      <c r="B50" s="185"/>
      <c r="C50" s="186"/>
      <c r="D50" s="187"/>
      <c r="E50" s="160"/>
      <c r="F50" s="160"/>
      <c r="G50" s="188" t="str">
        <f>IFERROR(__xludf.DUMMYFUNCTION("IFERROR( if(F50/E50&gt;0.6,SPARKLINE(F50,{""charttype"",""bar"";""color1"",""#00ff00"";""max"",E50}),SPARKLINE(F50,{""charttype"",""bar"";""color1"",""red"";""max"",E50})))"),"")</f>
        <v/>
      </c>
      <c r="H50" s="160" t="s">
        <v>18</v>
      </c>
      <c r="I50" s="188"/>
      <c r="J50" s="188"/>
      <c r="K50" s="189"/>
      <c r="L50" s="190"/>
      <c r="M50" s="186" t="str">
        <f>IFERROR(__xludf.DUMMYFUNCTION("""COMPUTED_VALUE"""),"")</f>
        <v/>
      </c>
      <c r="N50" s="186"/>
    </row>
    <row r="51">
      <c r="A51" s="184" t="s">
        <v>18</v>
      </c>
      <c r="B51" s="185"/>
      <c r="C51" s="186"/>
      <c r="D51" s="187"/>
      <c r="E51" s="160"/>
      <c r="F51" s="160"/>
      <c r="G51" s="188" t="str">
        <f>IFERROR(__xludf.DUMMYFUNCTION("IFERROR( if(F51/E51&gt;0.6,SPARKLINE(F51,{""charttype"",""bar"";""color1"",""#00ff00"";""max"",E51}),SPARKLINE(F51,{""charttype"",""bar"";""color1"",""red"";""max"",E51})))"),"")</f>
        <v/>
      </c>
      <c r="H51" s="160" t="s">
        <v>18</v>
      </c>
      <c r="I51" s="188"/>
      <c r="J51" s="188"/>
      <c r="K51" s="189"/>
      <c r="L51" s="190"/>
      <c r="M51" s="186" t="str">
        <f>IFERROR(__xludf.DUMMYFUNCTION("""COMPUTED_VALUE"""),"")</f>
        <v/>
      </c>
      <c r="N51" s="186"/>
    </row>
    <row r="52">
      <c r="A52" s="184" t="s">
        <v>18</v>
      </c>
      <c r="B52" s="185"/>
      <c r="C52" s="186"/>
      <c r="D52" s="187"/>
      <c r="E52" s="160"/>
      <c r="F52" s="160"/>
      <c r="G52" s="188" t="str">
        <f>IFERROR(__xludf.DUMMYFUNCTION("IFERROR( if(F52/E52&gt;0.6,SPARKLINE(F52,{""charttype"",""bar"";""color1"",""#00ff00"";""max"",E52}),SPARKLINE(F52,{""charttype"",""bar"";""color1"",""red"";""max"",E52})))"),"")</f>
        <v/>
      </c>
      <c r="H52" s="160" t="s">
        <v>18</v>
      </c>
      <c r="I52" s="188"/>
      <c r="J52" s="188"/>
      <c r="K52" s="189"/>
      <c r="L52" s="190"/>
      <c r="M52" s="186" t="str">
        <f>IFERROR(__xludf.DUMMYFUNCTION("""COMPUTED_VALUE"""),"")</f>
        <v/>
      </c>
      <c r="N52" s="186"/>
    </row>
    <row r="53">
      <c r="A53" s="184" t="s">
        <v>18</v>
      </c>
      <c r="B53" s="185"/>
      <c r="C53" s="186"/>
      <c r="D53" s="187"/>
      <c r="E53" s="160"/>
      <c r="F53" s="160"/>
      <c r="G53" s="188" t="str">
        <f>IFERROR(__xludf.DUMMYFUNCTION("IFERROR( if(F53/E53&gt;0.6,SPARKLINE(F53,{""charttype"",""bar"";""color1"",""#00ff00"";""max"",E53}),SPARKLINE(F53,{""charttype"",""bar"";""color1"",""red"";""max"",E53})))"),"")</f>
        <v/>
      </c>
      <c r="H53" s="160" t="s">
        <v>18</v>
      </c>
      <c r="I53" s="188"/>
      <c r="J53" s="188"/>
      <c r="K53" s="189"/>
      <c r="L53" s="190"/>
      <c r="M53" s="186" t="str">
        <f>IFERROR(__xludf.DUMMYFUNCTION("""COMPUTED_VALUE"""),"")</f>
        <v/>
      </c>
      <c r="N53" s="186"/>
    </row>
    <row r="54">
      <c r="A54" s="184" t="s">
        <v>18</v>
      </c>
      <c r="B54" s="185"/>
      <c r="C54" s="186"/>
      <c r="D54" s="187"/>
      <c r="E54" s="160"/>
      <c r="F54" s="160"/>
      <c r="G54" s="188" t="str">
        <f>IFERROR(__xludf.DUMMYFUNCTION("IFERROR( if(F54/E54&gt;0.6,SPARKLINE(F54,{""charttype"",""bar"";""color1"",""#00ff00"";""max"",E54}),SPARKLINE(F54,{""charttype"",""bar"";""color1"",""red"";""max"",E54})))"),"")</f>
        <v/>
      </c>
      <c r="H54" s="160" t="s">
        <v>18</v>
      </c>
      <c r="I54" s="188"/>
      <c r="J54" s="188"/>
      <c r="K54" s="189"/>
      <c r="L54" s="190"/>
      <c r="M54" s="186" t="str">
        <f>IFERROR(__xludf.DUMMYFUNCTION("""COMPUTED_VALUE"""),"")</f>
        <v/>
      </c>
      <c r="N54" s="186"/>
    </row>
    <row r="55">
      <c r="A55" s="184" t="s">
        <v>18</v>
      </c>
      <c r="B55" s="185"/>
      <c r="C55" s="186"/>
      <c r="D55" s="187"/>
      <c r="E55" s="160"/>
      <c r="F55" s="160"/>
      <c r="G55" s="188" t="str">
        <f>IFERROR(__xludf.DUMMYFUNCTION("IFERROR( if(F55/E55&gt;0.6,SPARKLINE(F55,{""charttype"",""bar"";""color1"",""#00ff00"";""max"",E55}),SPARKLINE(F55,{""charttype"",""bar"";""color1"",""red"";""max"",E55})))"),"")</f>
        <v/>
      </c>
      <c r="H55" s="160" t="s">
        <v>18</v>
      </c>
      <c r="I55" s="188"/>
      <c r="J55" s="188"/>
      <c r="K55" s="189"/>
      <c r="L55" s="190"/>
      <c r="M55" s="186" t="str">
        <f>IFERROR(__xludf.DUMMYFUNCTION("""COMPUTED_VALUE"""),"")</f>
        <v/>
      </c>
      <c r="N55" s="186"/>
    </row>
    <row r="56">
      <c r="A56" s="184" t="s">
        <v>18</v>
      </c>
      <c r="B56" s="185"/>
      <c r="C56" s="186"/>
      <c r="D56" s="187"/>
      <c r="E56" s="160"/>
      <c r="F56" s="160"/>
      <c r="G56" s="188" t="str">
        <f>IFERROR(__xludf.DUMMYFUNCTION("IFERROR( if(F56/E56&gt;0.6,SPARKLINE(F56,{""charttype"",""bar"";""color1"",""#00ff00"";""max"",E56}),SPARKLINE(F56,{""charttype"",""bar"";""color1"",""red"";""max"",E56})))"),"")</f>
        <v/>
      </c>
      <c r="H56" s="160" t="s">
        <v>18</v>
      </c>
      <c r="I56" s="188"/>
      <c r="J56" s="188"/>
      <c r="K56" s="189"/>
      <c r="L56" s="190"/>
      <c r="M56" s="186" t="str">
        <f>IFERROR(__xludf.DUMMYFUNCTION("""COMPUTED_VALUE"""),"")</f>
        <v/>
      </c>
      <c r="N56" s="186"/>
    </row>
    <row r="57">
      <c r="A57" s="184" t="s">
        <v>18</v>
      </c>
      <c r="B57" s="185"/>
      <c r="C57" s="186"/>
      <c r="D57" s="187"/>
      <c r="E57" s="160"/>
      <c r="F57" s="160"/>
      <c r="G57" s="188" t="str">
        <f>IFERROR(__xludf.DUMMYFUNCTION("IFERROR( if(F57/E57&gt;0.6,SPARKLINE(F57,{""charttype"",""bar"";""color1"",""#00ff00"";""max"",E57}),SPARKLINE(F57,{""charttype"",""bar"";""color1"",""red"";""max"",E57})))"),"")</f>
        <v/>
      </c>
      <c r="H57" s="160" t="s">
        <v>18</v>
      </c>
      <c r="I57" s="188"/>
      <c r="J57" s="188"/>
      <c r="K57" s="189"/>
      <c r="L57" s="190"/>
      <c r="M57" s="186" t="str">
        <f>IFERROR(__xludf.DUMMYFUNCTION("""COMPUTED_VALUE"""),"")</f>
        <v/>
      </c>
      <c r="N57" s="186"/>
    </row>
    <row r="58">
      <c r="A58" s="184" t="s">
        <v>18</v>
      </c>
      <c r="B58" s="185"/>
      <c r="C58" s="186"/>
      <c r="D58" s="187"/>
      <c r="E58" s="160"/>
      <c r="F58" s="160"/>
      <c r="G58" s="188" t="str">
        <f>IFERROR(__xludf.DUMMYFUNCTION("IFERROR( if(F58/E58&gt;0.6,SPARKLINE(F58,{""charttype"",""bar"";""color1"",""#00ff00"";""max"",E58}),SPARKLINE(F58,{""charttype"",""bar"";""color1"",""red"";""max"",E58})))"),"")</f>
        <v/>
      </c>
      <c r="H58" s="160" t="s">
        <v>18</v>
      </c>
      <c r="I58" s="188"/>
      <c r="J58" s="188"/>
      <c r="K58" s="189"/>
      <c r="L58" s="190"/>
      <c r="M58" s="186" t="str">
        <f>IFERROR(__xludf.DUMMYFUNCTION("""COMPUTED_VALUE"""),"")</f>
        <v/>
      </c>
      <c r="N58" s="186"/>
    </row>
    <row r="59">
      <c r="A59" s="184" t="s">
        <v>18</v>
      </c>
      <c r="B59" s="185"/>
      <c r="C59" s="186"/>
      <c r="D59" s="187"/>
      <c r="E59" s="160"/>
      <c r="F59" s="160"/>
      <c r="G59" s="188" t="str">
        <f>IFERROR(__xludf.DUMMYFUNCTION("IFERROR( if(F59/E59&gt;0.6,SPARKLINE(F59,{""charttype"",""bar"";""color1"",""#00ff00"";""max"",E59}),SPARKLINE(F59,{""charttype"",""bar"";""color1"",""red"";""max"",E59})))"),"")</f>
        <v/>
      </c>
      <c r="H59" s="160" t="s">
        <v>18</v>
      </c>
      <c r="I59" s="188"/>
      <c r="J59" s="188"/>
      <c r="K59" s="189"/>
      <c r="L59" s="190"/>
      <c r="M59" s="186" t="str">
        <f>IFERROR(__xludf.DUMMYFUNCTION("""COMPUTED_VALUE"""),"")</f>
        <v/>
      </c>
      <c r="N59" s="186"/>
    </row>
    <row r="60">
      <c r="A60" s="184" t="s">
        <v>18</v>
      </c>
      <c r="B60" s="185"/>
      <c r="C60" s="186"/>
      <c r="D60" s="187"/>
      <c r="E60" s="160"/>
      <c r="F60" s="160"/>
      <c r="G60" s="188" t="str">
        <f>IFERROR(__xludf.DUMMYFUNCTION("IFERROR( if(F60/E60&gt;0.6,SPARKLINE(F60,{""charttype"",""bar"";""color1"",""#00ff00"";""max"",E60}),SPARKLINE(F60,{""charttype"",""bar"";""color1"",""red"";""max"",E60})))"),"")</f>
        <v/>
      </c>
      <c r="H60" s="160" t="s">
        <v>18</v>
      </c>
      <c r="I60" s="188"/>
      <c r="J60" s="188"/>
      <c r="K60" s="189"/>
      <c r="L60" s="190"/>
      <c r="M60" s="186" t="str">
        <f>IFERROR(__xludf.DUMMYFUNCTION("""COMPUTED_VALUE"""),"")</f>
        <v/>
      </c>
      <c r="N60" s="186"/>
    </row>
    <row r="61">
      <c r="A61" s="184" t="s">
        <v>18</v>
      </c>
      <c r="B61" s="185"/>
      <c r="C61" s="186"/>
      <c r="D61" s="187"/>
      <c r="E61" s="160"/>
      <c r="F61" s="160"/>
      <c r="G61" s="188" t="str">
        <f>IFERROR(__xludf.DUMMYFUNCTION("IFERROR( if(F61/E61&gt;0.6,SPARKLINE(F61,{""charttype"",""bar"";""color1"",""#00ff00"";""max"",E61}),SPARKLINE(F61,{""charttype"",""bar"";""color1"",""red"";""max"",E61})))"),"")</f>
        <v/>
      </c>
      <c r="H61" s="160" t="s">
        <v>18</v>
      </c>
      <c r="I61" s="188"/>
      <c r="J61" s="188"/>
      <c r="K61" s="189"/>
      <c r="L61" s="190"/>
      <c r="M61" s="186" t="str">
        <f>IFERROR(__xludf.DUMMYFUNCTION("""COMPUTED_VALUE"""),"")</f>
        <v/>
      </c>
      <c r="N61" s="186"/>
    </row>
    <row r="62">
      <c r="A62" s="184" t="s">
        <v>18</v>
      </c>
      <c r="B62" s="185"/>
      <c r="C62" s="186"/>
      <c r="D62" s="187"/>
      <c r="E62" s="160"/>
      <c r="F62" s="160"/>
      <c r="G62" s="188" t="str">
        <f>IFERROR(__xludf.DUMMYFUNCTION("IFERROR( if(F62/E62&gt;0.6,SPARKLINE(F62,{""charttype"",""bar"";""color1"",""#00ff00"";""max"",E62}),SPARKLINE(F62,{""charttype"",""bar"";""color1"",""red"";""max"",E62})))"),"")</f>
        <v/>
      </c>
      <c r="H62" s="160" t="s">
        <v>18</v>
      </c>
      <c r="I62" s="188"/>
      <c r="J62" s="188"/>
      <c r="K62" s="189"/>
      <c r="L62" s="190"/>
      <c r="M62" s="186" t="str">
        <f>IFERROR(__xludf.DUMMYFUNCTION("""COMPUTED_VALUE"""),"")</f>
        <v/>
      </c>
      <c r="N62" s="186"/>
    </row>
    <row r="63">
      <c r="A63" s="184" t="s">
        <v>18</v>
      </c>
      <c r="B63" s="185"/>
      <c r="C63" s="186"/>
      <c r="D63" s="187"/>
      <c r="E63" s="160"/>
      <c r="F63" s="160"/>
      <c r="G63" s="188" t="str">
        <f>IFERROR(__xludf.DUMMYFUNCTION("IFERROR( if(F63/E63&gt;0.6,SPARKLINE(F63,{""charttype"",""bar"";""color1"",""#00ff00"";""max"",E63}),SPARKLINE(F63,{""charttype"",""bar"";""color1"",""red"";""max"",E63})))"),"")</f>
        <v/>
      </c>
      <c r="H63" s="160" t="s">
        <v>18</v>
      </c>
      <c r="I63" s="188"/>
      <c r="J63" s="188"/>
      <c r="K63" s="189"/>
      <c r="L63" s="190"/>
      <c r="M63" s="186" t="str">
        <f>IFERROR(__xludf.DUMMYFUNCTION("""COMPUTED_VALUE"""),"")</f>
        <v/>
      </c>
      <c r="N63" s="186"/>
    </row>
    <row r="64">
      <c r="A64" s="184" t="s">
        <v>18</v>
      </c>
      <c r="B64" s="185"/>
      <c r="C64" s="186"/>
      <c r="D64" s="187"/>
      <c r="E64" s="160"/>
      <c r="F64" s="160"/>
      <c r="G64" s="188" t="str">
        <f>IFERROR(__xludf.DUMMYFUNCTION("IFERROR( if(F64/E64&gt;0.6,SPARKLINE(F64,{""charttype"",""bar"";""color1"",""#00ff00"";""max"",E64}),SPARKLINE(F64,{""charttype"",""bar"";""color1"",""red"";""max"",E64})))"),"")</f>
        <v/>
      </c>
      <c r="H64" s="160" t="s">
        <v>18</v>
      </c>
      <c r="I64" s="188"/>
      <c r="J64" s="188"/>
      <c r="K64" s="189"/>
      <c r="L64" s="190"/>
      <c r="M64" s="186" t="str">
        <f>IFERROR(__xludf.DUMMYFUNCTION("""COMPUTED_VALUE"""),"")</f>
        <v/>
      </c>
      <c r="N64" s="186"/>
    </row>
    <row r="65">
      <c r="A65" s="184" t="s">
        <v>18</v>
      </c>
      <c r="B65" s="185"/>
      <c r="C65" s="186"/>
      <c r="D65" s="187"/>
      <c r="E65" s="160"/>
      <c r="F65" s="160"/>
      <c r="G65" s="188" t="str">
        <f>IFERROR(__xludf.DUMMYFUNCTION("IFERROR( if(F65/E65&gt;0.6,SPARKLINE(F65,{""charttype"",""bar"";""color1"",""#00ff00"";""max"",E65}),SPARKLINE(F65,{""charttype"",""bar"";""color1"",""red"";""max"",E65})))"),"")</f>
        <v/>
      </c>
      <c r="H65" s="160" t="s">
        <v>18</v>
      </c>
      <c r="I65" s="188"/>
      <c r="J65" s="188"/>
      <c r="K65" s="189"/>
      <c r="L65" s="190"/>
      <c r="M65" s="186" t="str">
        <f>IFERROR(__xludf.DUMMYFUNCTION("""COMPUTED_VALUE"""),"")</f>
        <v/>
      </c>
      <c r="N65" s="186"/>
    </row>
    <row r="66">
      <c r="A66" s="184" t="s">
        <v>18</v>
      </c>
      <c r="B66" s="185"/>
      <c r="C66" s="186"/>
      <c r="D66" s="187"/>
      <c r="E66" s="160"/>
      <c r="F66" s="160"/>
      <c r="G66" s="188" t="str">
        <f>IFERROR(__xludf.DUMMYFUNCTION("IFERROR( if(F66/E66&gt;0.6,SPARKLINE(F66,{""charttype"",""bar"";""color1"",""#00ff00"";""max"",E66}),SPARKLINE(F66,{""charttype"",""bar"";""color1"",""red"";""max"",E66})))"),"")</f>
        <v/>
      </c>
      <c r="H66" s="160" t="s">
        <v>18</v>
      </c>
      <c r="I66" s="188"/>
      <c r="J66" s="188"/>
      <c r="K66" s="189"/>
      <c r="L66" s="190"/>
      <c r="M66" s="186" t="str">
        <f>IFERROR(__xludf.DUMMYFUNCTION("""COMPUTED_VALUE"""),"")</f>
        <v/>
      </c>
      <c r="N66" s="186"/>
    </row>
    <row r="67">
      <c r="A67" s="184" t="s">
        <v>18</v>
      </c>
      <c r="B67" s="185"/>
      <c r="C67" s="186"/>
      <c r="D67" s="187"/>
      <c r="E67" s="160"/>
      <c r="F67" s="160"/>
      <c r="G67" s="188" t="str">
        <f>IFERROR(__xludf.DUMMYFUNCTION("IFERROR( if(F67/E67&gt;0.6,SPARKLINE(F67,{""charttype"",""bar"";""color1"",""#00ff00"";""max"",E67}),SPARKLINE(F67,{""charttype"",""bar"";""color1"",""red"";""max"",E67})))"),"")</f>
        <v/>
      </c>
      <c r="H67" s="160" t="s">
        <v>18</v>
      </c>
      <c r="I67" s="188"/>
      <c r="J67" s="188"/>
      <c r="K67" s="189"/>
      <c r="L67" s="190"/>
      <c r="M67" s="186" t="str">
        <f>IFERROR(__xludf.DUMMYFUNCTION("""COMPUTED_VALUE"""),"")</f>
        <v/>
      </c>
      <c r="N67" s="186"/>
    </row>
    <row r="68">
      <c r="A68" s="184" t="s">
        <v>18</v>
      </c>
      <c r="B68" s="185"/>
      <c r="C68" s="186"/>
      <c r="D68" s="187"/>
      <c r="E68" s="160"/>
      <c r="F68" s="160"/>
      <c r="G68" s="188" t="str">
        <f>IFERROR(__xludf.DUMMYFUNCTION("IFERROR( if(F68/E68&gt;0.6,SPARKLINE(F68,{""charttype"",""bar"";""color1"",""#00ff00"";""max"",E68}),SPARKLINE(F68,{""charttype"",""bar"";""color1"",""red"";""max"",E68})))"),"")</f>
        <v/>
      </c>
      <c r="H68" s="160" t="s">
        <v>18</v>
      </c>
      <c r="I68" s="188"/>
      <c r="J68" s="188"/>
      <c r="K68" s="189"/>
      <c r="L68" s="190"/>
      <c r="M68" s="186" t="str">
        <f>IFERROR(__xludf.DUMMYFUNCTION("""COMPUTED_VALUE"""),"")</f>
        <v/>
      </c>
      <c r="N68" s="186"/>
    </row>
    <row r="69">
      <c r="A69" s="184" t="s">
        <v>18</v>
      </c>
      <c r="B69" s="185"/>
      <c r="C69" s="186"/>
      <c r="D69" s="187"/>
      <c r="E69" s="160"/>
      <c r="F69" s="160"/>
      <c r="G69" s="188" t="str">
        <f>IFERROR(__xludf.DUMMYFUNCTION("IFERROR( if(F69/E69&gt;0.6,SPARKLINE(F69,{""charttype"",""bar"";""color1"",""#00ff00"";""max"",E69}),SPARKLINE(F69,{""charttype"",""bar"";""color1"",""red"";""max"",E69})))"),"")</f>
        <v/>
      </c>
      <c r="H69" s="160" t="s">
        <v>18</v>
      </c>
      <c r="I69" s="188"/>
      <c r="J69" s="188"/>
      <c r="K69" s="189"/>
      <c r="L69" s="190"/>
      <c r="M69" s="186" t="str">
        <f>IFERROR(__xludf.DUMMYFUNCTION("""COMPUTED_VALUE"""),"")</f>
        <v/>
      </c>
      <c r="N69" s="186"/>
    </row>
    <row r="70">
      <c r="A70" s="184" t="s">
        <v>18</v>
      </c>
      <c r="B70" s="185"/>
      <c r="C70" s="186"/>
      <c r="D70" s="187"/>
      <c r="E70" s="160"/>
      <c r="F70" s="160"/>
      <c r="G70" s="188" t="str">
        <f>IFERROR(__xludf.DUMMYFUNCTION("IFERROR( if(F70/E70&gt;0.6,SPARKLINE(F70,{""charttype"",""bar"";""color1"",""#00ff00"";""max"",E70}),SPARKLINE(F70,{""charttype"",""bar"";""color1"",""red"";""max"",E70})))"),"")</f>
        <v/>
      </c>
      <c r="H70" s="160" t="s">
        <v>18</v>
      </c>
      <c r="I70" s="188"/>
      <c r="J70" s="188"/>
      <c r="K70" s="189"/>
      <c r="L70" s="190"/>
      <c r="M70" s="186" t="str">
        <f>IFERROR(__xludf.DUMMYFUNCTION("""COMPUTED_VALUE"""),"")</f>
        <v/>
      </c>
      <c r="N70" s="186"/>
    </row>
    <row r="71">
      <c r="A71" s="184" t="s">
        <v>18</v>
      </c>
      <c r="B71" s="185"/>
      <c r="C71" s="186"/>
      <c r="D71" s="187"/>
      <c r="E71" s="160"/>
      <c r="F71" s="160"/>
      <c r="G71" s="188" t="str">
        <f>IFERROR(__xludf.DUMMYFUNCTION("IFERROR( if(F71/E71&gt;0.6,SPARKLINE(F71,{""charttype"",""bar"";""color1"",""#00ff00"";""max"",E71}),SPARKLINE(F71,{""charttype"",""bar"";""color1"",""red"";""max"",E71})))"),"")</f>
        <v/>
      </c>
      <c r="H71" s="160" t="s">
        <v>18</v>
      </c>
      <c r="I71" s="188"/>
      <c r="J71" s="188"/>
      <c r="K71" s="189"/>
      <c r="L71" s="190"/>
      <c r="M71" s="186" t="str">
        <f>IFERROR(__xludf.DUMMYFUNCTION("""COMPUTED_VALUE"""),"")</f>
        <v/>
      </c>
      <c r="N71" s="186"/>
    </row>
    <row r="72">
      <c r="A72" s="184" t="s">
        <v>18</v>
      </c>
      <c r="B72" s="185"/>
      <c r="C72" s="186"/>
      <c r="D72" s="187"/>
      <c r="E72" s="160"/>
      <c r="F72" s="160"/>
      <c r="G72" s="188" t="str">
        <f>IFERROR(__xludf.DUMMYFUNCTION("IFERROR( if(F72/E72&gt;0.6,SPARKLINE(F72,{""charttype"",""bar"";""color1"",""#00ff00"";""max"",E72}),SPARKLINE(F72,{""charttype"",""bar"";""color1"",""red"";""max"",E72})))"),"")</f>
        <v/>
      </c>
      <c r="H72" s="160" t="s">
        <v>18</v>
      </c>
      <c r="I72" s="188"/>
      <c r="J72" s="188"/>
      <c r="K72" s="189"/>
      <c r="L72" s="190"/>
      <c r="M72" s="186" t="str">
        <f>IFERROR(__xludf.DUMMYFUNCTION("""COMPUTED_VALUE"""),"")</f>
        <v/>
      </c>
      <c r="N72" s="186"/>
    </row>
    <row r="73">
      <c r="A73" s="184" t="s">
        <v>18</v>
      </c>
      <c r="B73" s="185"/>
      <c r="C73" s="186"/>
      <c r="D73" s="187"/>
      <c r="E73" s="160"/>
      <c r="F73" s="160"/>
      <c r="G73" s="188" t="str">
        <f>IFERROR(__xludf.DUMMYFUNCTION("IFERROR( if(F73/E73&gt;0.6,SPARKLINE(F73,{""charttype"",""bar"";""color1"",""#00ff00"";""max"",E73}),SPARKLINE(F73,{""charttype"",""bar"";""color1"",""red"";""max"",E73})))"),"")</f>
        <v/>
      </c>
      <c r="H73" s="160" t="s">
        <v>18</v>
      </c>
      <c r="I73" s="188"/>
      <c r="J73" s="188"/>
      <c r="K73" s="189"/>
      <c r="L73" s="190"/>
      <c r="M73" s="186" t="str">
        <f>IFERROR(__xludf.DUMMYFUNCTION("""COMPUTED_VALUE"""),"")</f>
        <v/>
      </c>
      <c r="N73" s="186"/>
    </row>
    <row r="74">
      <c r="A74" s="184" t="s">
        <v>18</v>
      </c>
      <c r="B74" s="185"/>
      <c r="C74" s="186"/>
      <c r="D74" s="187"/>
      <c r="E74" s="160"/>
      <c r="F74" s="160"/>
      <c r="G74" s="188" t="str">
        <f>IFERROR(__xludf.DUMMYFUNCTION("IFERROR( if(F74/E74&gt;0.6,SPARKLINE(F74,{""charttype"",""bar"";""color1"",""#00ff00"";""max"",E74}),SPARKLINE(F74,{""charttype"",""bar"";""color1"",""red"";""max"",E74})))"),"")</f>
        <v/>
      </c>
      <c r="H74" s="160" t="s">
        <v>18</v>
      </c>
      <c r="I74" s="188"/>
      <c r="J74" s="188"/>
      <c r="K74" s="189"/>
      <c r="L74" s="190"/>
      <c r="M74" s="186" t="str">
        <f>IFERROR(__xludf.DUMMYFUNCTION("""COMPUTED_VALUE"""),"")</f>
        <v/>
      </c>
      <c r="N74" s="186"/>
    </row>
    <row r="75">
      <c r="A75" s="184" t="s">
        <v>18</v>
      </c>
      <c r="B75" s="185"/>
      <c r="C75" s="186"/>
      <c r="D75" s="187"/>
      <c r="E75" s="160"/>
      <c r="F75" s="160"/>
      <c r="G75" s="188" t="str">
        <f>IFERROR(__xludf.DUMMYFUNCTION("IFERROR( if(F75/E75&gt;0.6,SPARKLINE(F75,{""charttype"",""bar"";""color1"",""#00ff00"";""max"",E75}),SPARKLINE(F75,{""charttype"",""bar"";""color1"",""red"";""max"",E75})))"),"")</f>
        <v/>
      </c>
      <c r="H75" s="160" t="s">
        <v>18</v>
      </c>
      <c r="I75" s="188"/>
      <c r="J75" s="188"/>
      <c r="K75" s="189"/>
      <c r="L75" s="190"/>
      <c r="M75" s="186" t="str">
        <f>IFERROR(__xludf.DUMMYFUNCTION("""COMPUTED_VALUE"""),"")</f>
        <v/>
      </c>
      <c r="N75" s="186"/>
    </row>
    <row r="76">
      <c r="A76" s="184" t="s">
        <v>18</v>
      </c>
      <c r="B76" s="185"/>
      <c r="C76" s="186"/>
      <c r="D76" s="187"/>
      <c r="E76" s="160"/>
      <c r="F76" s="160"/>
      <c r="G76" s="188" t="str">
        <f>IFERROR(__xludf.DUMMYFUNCTION("IFERROR( if(F76/E76&gt;0.6,SPARKLINE(F76,{""charttype"",""bar"";""color1"",""#00ff00"";""max"",E76}),SPARKLINE(F76,{""charttype"",""bar"";""color1"",""red"";""max"",E76})))"),"")</f>
        <v/>
      </c>
      <c r="H76" s="160" t="s">
        <v>18</v>
      </c>
      <c r="I76" s="188"/>
      <c r="J76" s="188"/>
      <c r="K76" s="189"/>
      <c r="L76" s="190"/>
      <c r="M76" s="186" t="str">
        <f>IFERROR(__xludf.DUMMYFUNCTION("""COMPUTED_VALUE"""),"")</f>
        <v/>
      </c>
      <c r="N76" s="186"/>
    </row>
    <row r="77">
      <c r="A77" s="184" t="s">
        <v>18</v>
      </c>
      <c r="B77" s="185"/>
      <c r="C77" s="186"/>
      <c r="D77" s="187"/>
      <c r="E77" s="160"/>
      <c r="F77" s="160"/>
      <c r="G77" s="188" t="str">
        <f>IFERROR(__xludf.DUMMYFUNCTION("IFERROR( if(F77/E77&gt;0.6,SPARKLINE(F77,{""charttype"",""bar"";""color1"",""#00ff00"";""max"",E77}),SPARKLINE(F77,{""charttype"",""bar"";""color1"",""red"";""max"",E77})))"),"")</f>
        <v/>
      </c>
      <c r="H77" s="160" t="s">
        <v>18</v>
      </c>
      <c r="I77" s="188"/>
      <c r="J77" s="188"/>
      <c r="K77" s="189"/>
      <c r="L77" s="190"/>
      <c r="M77" s="186" t="str">
        <f>IFERROR(__xludf.DUMMYFUNCTION("""COMPUTED_VALUE"""),"")</f>
        <v/>
      </c>
      <c r="N77" s="186"/>
    </row>
    <row r="78">
      <c r="A78" s="184" t="s">
        <v>18</v>
      </c>
      <c r="B78" s="185"/>
      <c r="C78" s="186"/>
      <c r="D78" s="187"/>
      <c r="E78" s="160"/>
      <c r="F78" s="160"/>
      <c r="G78" s="188" t="str">
        <f>IFERROR(__xludf.DUMMYFUNCTION("IFERROR( if(F78/E78&gt;0.6,SPARKLINE(F78,{""charttype"",""bar"";""color1"",""#00ff00"";""max"",E78}),SPARKLINE(F78,{""charttype"",""bar"";""color1"",""red"";""max"",E78})))"),"")</f>
        <v/>
      </c>
      <c r="H78" s="160" t="s">
        <v>18</v>
      </c>
      <c r="I78" s="188"/>
      <c r="J78" s="188"/>
      <c r="K78" s="189"/>
      <c r="L78" s="190"/>
      <c r="M78" s="186" t="str">
        <f>IFERROR(__xludf.DUMMYFUNCTION("""COMPUTED_VALUE"""),"")</f>
        <v/>
      </c>
      <c r="N78" s="186"/>
    </row>
    <row r="79">
      <c r="A79" s="184" t="s">
        <v>18</v>
      </c>
      <c r="B79" s="185"/>
      <c r="C79" s="186"/>
      <c r="D79" s="187"/>
      <c r="E79" s="160"/>
      <c r="F79" s="160"/>
      <c r="G79" s="188" t="str">
        <f>IFERROR(__xludf.DUMMYFUNCTION("IFERROR( if(F79/E79&gt;0.6,SPARKLINE(F79,{""charttype"",""bar"";""color1"",""#00ff00"";""max"",E79}),SPARKLINE(F79,{""charttype"",""bar"";""color1"",""red"";""max"",E79})))"),"")</f>
        <v/>
      </c>
      <c r="H79" s="160" t="s">
        <v>18</v>
      </c>
      <c r="I79" s="188"/>
      <c r="J79" s="188"/>
      <c r="K79" s="189"/>
      <c r="L79" s="190"/>
      <c r="M79" s="186" t="str">
        <f>IFERROR(__xludf.DUMMYFUNCTION("""COMPUTED_VALUE"""),"")</f>
        <v/>
      </c>
      <c r="N79" s="186"/>
    </row>
    <row r="80">
      <c r="A80" s="184" t="s">
        <v>18</v>
      </c>
      <c r="B80" s="185"/>
      <c r="C80" s="186"/>
      <c r="D80" s="187"/>
      <c r="E80" s="160"/>
      <c r="F80" s="160"/>
      <c r="G80" s="188" t="str">
        <f>IFERROR(__xludf.DUMMYFUNCTION("IFERROR( if(F80/E80&gt;0.6,SPARKLINE(F80,{""charttype"",""bar"";""color1"",""#00ff00"";""max"",E80}),SPARKLINE(F80,{""charttype"",""bar"";""color1"",""red"";""max"",E80})))"),"")</f>
        <v/>
      </c>
      <c r="H80" s="160" t="s">
        <v>18</v>
      </c>
      <c r="I80" s="188"/>
      <c r="J80" s="188"/>
      <c r="K80" s="189"/>
      <c r="L80" s="190"/>
      <c r="M80" s="186" t="str">
        <f>IFERROR(__xludf.DUMMYFUNCTION("""COMPUTED_VALUE"""),"")</f>
        <v/>
      </c>
      <c r="N80" s="186"/>
    </row>
    <row r="81">
      <c r="A81" s="184" t="s">
        <v>18</v>
      </c>
      <c r="B81" s="185"/>
      <c r="C81" s="186"/>
      <c r="D81" s="187"/>
      <c r="E81" s="160"/>
      <c r="F81" s="160"/>
      <c r="G81" s="188" t="str">
        <f>IFERROR(__xludf.DUMMYFUNCTION("IFERROR( if(F81/E81&gt;0.6,SPARKLINE(F81,{""charttype"",""bar"";""color1"",""#00ff00"";""max"",E81}),SPARKLINE(F81,{""charttype"",""bar"";""color1"",""red"";""max"",E81})))"),"")</f>
        <v/>
      </c>
      <c r="H81" s="160" t="s">
        <v>18</v>
      </c>
      <c r="I81" s="188"/>
      <c r="J81" s="188"/>
      <c r="K81" s="189"/>
      <c r="L81" s="190"/>
      <c r="M81" s="186" t="str">
        <f>IFERROR(__xludf.DUMMYFUNCTION("""COMPUTED_VALUE"""),"")</f>
        <v/>
      </c>
      <c r="N81" s="186"/>
    </row>
    <row r="82">
      <c r="A82" s="184" t="s">
        <v>18</v>
      </c>
      <c r="B82" s="185"/>
      <c r="C82" s="186"/>
      <c r="D82" s="187"/>
      <c r="E82" s="160"/>
      <c r="F82" s="160"/>
      <c r="G82" s="188" t="str">
        <f>IFERROR(__xludf.DUMMYFUNCTION("IFERROR( if(F82/E82&gt;0.6,SPARKLINE(F82,{""charttype"",""bar"";""color1"",""#00ff00"";""max"",E82}),SPARKLINE(F82,{""charttype"",""bar"";""color1"",""red"";""max"",E82})))"),"")</f>
        <v/>
      </c>
      <c r="H82" s="160" t="s">
        <v>18</v>
      </c>
      <c r="I82" s="188"/>
      <c r="J82" s="188"/>
      <c r="K82" s="189"/>
      <c r="L82" s="190"/>
      <c r="M82" s="186" t="str">
        <f>IFERROR(__xludf.DUMMYFUNCTION("""COMPUTED_VALUE"""),"")</f>
        <v/>
      </c>
      <c r="N82" s="186"/>
    </row>
    <row r="83">
      <c r="A83" s="184" t="s">
        <v>18</v>
      </c>
      <c r="B83" s="185"/>
      <c r="C83" s="186"/>
      <c r="D83" s="187"/>
      <c r="E83" s="160"/>
      <c r="F83" s="160"/>
      <c r="G83" s="188" t="str">
        <f>IFERROR(__xludf.DUMMYFUNCTION("IFERROR( if(F83/E83&gt;0.6,SPARKLINE(F83,{""charttype"",""bar"";""color1"",""#00ff00"";""max"",E83}),SPARKLINE(F83,{""charttype"",""bar"";""color1"",""red"";""max"",E83})))"),"")</f>
        <v/>
      </c>
      <c r="H83" s="160" t="s">
        <v>18</v>
      </c>
      <c r="I83" s="188"/>
      <c r="J83" s="188"/>
      <c r="K83" s="189"/>
      <c r="L83" s="190"/>
      <c r="M83" s="186" t="str">
        <f>IFERROR(__xludf.DUMMYFUNCTION("""COMPUTED_VALUE"""),"")</f>
        <v/>
      </c>
      <c r="N83" s="186"/>
    </row>
    <row r="84">
      <c r="A84" s="184" t="s">
        <v>18</v>
      </c>
      <c r="B84" s="185"/>
      <c r="C84" s="186"/>
      <c r="D84" s="187"/>
      <c r="E84" s="160"/>
      <c r="F84" s="160"/>
      <c r="G84" s="188" t="str">
        <f>IFERROR(__xludf.DUMMYFUNCTION("IFERROR( if(F84/E84&gt;0.6,SPARKLINE(F84,{""charttype"",""bar"";""color1"",""#00ff00"";""max"",E84}),SPARKLINE(F84,{""charttype"",""bar"";""color1"",""red"";""max"",E84})))"),"")</f>
        <v/>
      </c>
      <c r="H84" s="160" t="s">
        <v>18</v>
      </c>
      <c r="I84" s="188"/>
      <c r="J84" s="188"/>
      <c r="K84" s="189"/>
      <c r="L84" s="190"/>
      <c r="M84" s="186" t="str">
        <f>IFERROR(__xludf.DUMMYFUNCTION("""COMPUTED_VALUE"""),"")</f>
        <v/>
      </c>
      <c r="N84" s="186"/>
    </row>
    <row r="85">
      <c r="A85" s="184" t="s">
        <v>18</v>
      </c>
      <c r="B85" s="185"/>
      <c r="C85" s="186"/>
      <c r="D85" s="187"/>
      <c r="E85" s="160"/>
      <c r="F85" s="160"/>
      <c r="G85" s="188" t="str">
        <f>IFERROR(__xludf.DUMMYFUNCTION("IFERROR( if(F85/E85&gt;0.6,SPARKLINE(F85,{""charttype"",""bar"";""color1"",""#00ff00"";""max"",E85}),SPARKLINE(F85,{""charttype"",""bar"";""color1"",""red"";""max"",E85})))"),"")</f>
        <v/>
      </c>
      <c r="H85" s="160" t="s">
        <v>18</v>
      </c>
      <c r="I85" s="188"/>
      <c r="J85" s="188"/>
      <c r="K85" s="189"/>
      <c r="L85" s="190"/>
      <c r="M85" s="186" t="str">
        <f>IFERROR(__xludf.DUMMYFUNCTION("""COMPUTED_VALUE"""),"")</f>
        <v/>
      </c>
      <c r="N85" s="186"/>
    </row>
    <row r="86">
      <c r="A86" s="184" t="s">
        <v>18</v>
      </c>
      <c r="B86" s="185"/>
      <c r="C86" s="186"/>
      <c r="D86" s="187"/>
      <c r="E86" s="160"/>
      <c r="F86" s="160"/>
      <c r="G86" s="188" t="str">
        <f>IFERROR(__xludf.DUMMYFUNCTION("IFERROR( if(F86/E86&gt;0.6,SPARKLINE(F86,{""charttype"",""bar"";""color1"",""#00ff00"";""max"",E86}),SPARKLINE(F86,{""charttype"",""bar"";""color1"",""red"";""max"",E86})))"),"")</f>
        <v/>
      </c>
      <c r="H86" s="160" t="s">
        <v>18</v>
      </c>
      <c r="I86" s="188"/>
      <c r="J86" s="188"/>
      <c r="K86" s="189"/>
      <c r="L86" s="190"/>
      <c r="M86" s="186" t="str">
        <f>IFERROR(__xludf.DUMMYFUNCTION("""COMPUTED_VALUE"""),"")</f>
        <v/>
      </c>
      <c r="N86" s="186"/>
    </row>
    <row r="87">
      <c r="A87" s="184" t="s">
        <v>18</v>
      </c>
      <c r="B87" s="185"/>
      <c r="C87" s="186"/>
      <c r="D87" s="187"/>
      <c r="E87" s="160"/>
      <c r="F87" s="160"/>
      <c r="G87" s="188" t="str">
        <f>IFERROR(__xludf.DUMMYFUNCTION("IFERROR( if(F87/E87&gt;0.6,SPARKLINE(F87,{""charttype"",""bar"";""color1"",""#00ff00"";""max"",E87}),SPARKLINE(F87,{""charttype"",""bar"";""color1"",""red"";""max"",E87})))"),"")</f>
        <v/>
      </c>
      <c r="H87" s="160" t="s">
        <v>18</v>
      </c>
      <c r="I87" s="188"/>
      <c r="J87" s="188"/>
      <c r="K87" s="189"/>
      <c r="L87" s="190"/>
      <c r="M87" s="186" t="str">
        <f>IFERROR(__xludf.DUMMYFUNCTION("""COMPUTED_VALUE"""),"")</f>
        <v/>
      </c>
      <c r="N87" s="186"/>
    </row>
    <row r="88">
      <c r="A88" s="184" t="s">
        <v>18</v>
      </c>
      <c r="B88" s="185"/>
      <c r="C88" s="186"/>
      <c r="D88" s="187"/>
      <c r="E88" s="160"/>
      <c r="F88" s="160"/>
      <c r="G88" s="188" t="str">
        <f>IFERROR(__xludf.DUMMYFUNCTION("IFERROR( if(F88/E88&gt;0.6,SPARKLINE(F88,{""charttype"",""bar"";""color1"",""#00ff00"";""max"",E88}),SPARKLINE(F88,{""charttype"",""bar"";""color1"",""red"";""max"",E88})))"),"")</f>
        <v/>
      </c>
      <c r="H88" s="160" t="s">
        <v>18</v>
      </c>
      <c r="I88" s="188"/>
      <c r="J88" s="188"/>
      <c r="K88" s="189"/>
      <c r="L88" s="190"/>
      <c r="M88" s="186" t="str">
        <f>IFERROR(__xludf.DUMMYFUNCTION("""COMPUTED_VALUE"""),"")</f>
        <v/>
      </c>
      <c r="N88" s="186"/>
    </row>
    <row r="89">
      <c r="A89" s="184" t="s">
        <v>18</v>
      </c>
      <c r="B89" s="185"/>
      <c r="C89" s="186"/>
      <c r="D89" s="187"/>
      <c r="E89" s="160"/>
      <c r="F89" s="160"/>
      <c r="G89" s="188" t="str">
        <f>IFERROR(__xludf.DUMMYFUNCTION("IFERROR( if(F89/E89&gt;0.6,SPARKLINE(F89,{""charttype"",""bar"";""color1"",""#00ff00"";""max"",E89}),SPARKLINE(F89,{""charttype"",""bar"";""color1"",""red"";""max"",E89})))"),"")</f>
        <v/>
      </c>
      <c r="H89" s="160" t="s">
        <v>18</v>
      </c>
      <c r="I89" s="188"/>
      <c r="J89" s="188"/>
      <c r="K89" s="189"/>
      <c r="L89" s="190"/>
      <c r="M89" s="186" t="str">
        <f>IFERROR(__xludf.DUMMYFUNCTION("""COMPUTED_VALUE"""),"")</f>
        <v/>
      </c>
      <c r="N89" s="186"/>
    </row>
    <row r="90">
      <c r="A90" s="184" t="s">
        <v>18</v>
      </c>
      <c r="B90" s="185"/>
      <c r="C90" s="186"/>
      <c r="D90" s="187"/>
      <c r="E90" s="160"/>
      <c r="F90" s="160"/>
      <c r="G90" s="188" t="str">
        <f>IFERROR(__xludf.DUMMYFUNCTION("IFERROR( if(F90/E90&gt;0.6,SPARKLINE(F90,{""charttype"",""bar"";""color1"",""#00ff00"";""max"",E90}),SPARKLINE(F90,{""charttype"",""bar"";""color1"",""red"";""max"",E90})))"),"")</f>
        <v/>
      </c>
      <c r="H90" s="160" t="s">
        <v>18</v>
      </c>
      <c r="I90" s="188"/>
      <c r="J90" s="188"/>
      <c r="K90" s="189"/>
      <c r="L90" s="190"/>
      <c r="M90" s="186" t="str">
        <f>IFERROR(__xludf.DUMMYFUNCTION("""COMPUTED_VALUE"""),"")</f>
        <v/>
      </c>
      <c r="N90" s="186"/>
    </row>
    <row r="91">
      <c r="A91" s="184" t="s">
        <v>18</v>
      </c>
      <c r="B91" s="185"/>
      <c r="C91" s="186"/>
      <c r="D91" s="187"/>
      <c r="E91" s="160"/>
      <c r="F91" s="160"/>
      <c r="G91" s="188" t="str">
        <f>IFERROR(__xludf.DUMMYFUNCTION("IFERROR( if(F91/E91&gt;0.6,SPARKLINE(F91,{""charttype"",""bar"";""color1"",""#00ff00"";""max"",E91}),SPARKLINE(F91,{""charttype"",""bar"";""color1"",""red"";""max"",E91})))"),"")</f>
        <v/>
      </c>
      <c r="H91" s="160" t="s">
        <v>18</v>
      </c>
      <c r="I91" s="188"/>
      <c r="J91" s="188"/>
      <c r="K91" s="189"/>
      <c r="L91" s="190"/>
      <c r="M91" s="186" t="str">
        <f>IFERROR(__xludf.DUMMYFUNCTION("""COMPUTED_VALUE"""),"")</f>
        <v/>
      </c>
      <c r="N91" s="186"/>
    </row>
    <row r="92">
      <c r="A92" s="184" t="s">
        <v>18</v>
      </c>
      <c r="B92" s="185"/>
      <c r="C92" s="186"/>
      <c r="D92" s="187"/>
      <c r="E92" s="160"/>
      <c r="F92" s="160"/>
      <c r="G92" s="188" t="str">
        <f>IFERROR(__xludf.DUMMYFUNCTION("IFERROR( if(F92/E92&gt;0.6,SPARKLINE(F92,{""charttype"",""bar"";""color1"",""#00ff00"";""max"",E92}),SPARKLINE(F92,{""charttype"",""bar"";""color1"",""red"";""max"",E92})))"),"")</f>
        <v/>
      </c>
      <c r="H92" s="160" t="s">
        <v>18</v>
      </c>
      <c r="I92" s="188"/>
      <c r="J92" s="188"/>
      <c r="K92" s="189"/>
      <c r="L92" s="190"/>
      <c r="M92" s="186" t="str">
        <f>IFERROR(__xludf.DUMMYFUNCTION("""COMPUTED_VALUE"""),"")</f>
        <v/>
      </c>
      <c r="N92" s="186"/>
    </row>
    <row r="93">
      <c r="A93" s="184" t="s">
        <v>18</v>
      </c>
      <c r="B93" s="185"/>
      <c r="C93" s="186"/>
      <c r="D93" s="187"/>
      <c r="E93" s="160"/>
      <c r="F93" s="160"/>
      <c r="G93" s="188" t="str">
        <f>IFERROR(__xludf.DUMMYFUNCTION("IFERROR( if(F93/E93&gt;0.6,SPARKLINE(F93,{""charttype"",""bar"";""color1"",""#00ff00"";""max"",E93}),SPARKLINE(F93,{""charttype"",""bar"";""color1"",""red"";""max"",E93})))"),"")</f>
        <v/>
      </c>
      <c r="H93" s="160" t="s">
        <v>18</v>
      </c>
      <c r="I93" s="188"/>
      <c r="J93" s="188"/>
      <c r="K93" s="189"/>
      <c r="L93" s="190"/>
      <c r="M93" s="186" t="str">
        <f>IFERROR(__xludf.DUMMYFUNCTION("""COMPUTED_VALUE"""),"")</f>
        <v/>
      </c>
      <c r="N93" s="186"/>
    </row>
    <row r="94">
      <c r="A94" s="184" t="s">
        <v>18</v>
      </c>
      <c r="B94" s="185"/>
      <c r="C94" s="186"/>
      <c r="D94" s="187"/>
      <c r="E94" s="160"/>
      <c r="F94" s="160"/>
      <c r="G94" s="188" t="str">
        <f>IFERROR(__xludf.DUMMYFUNCTION("IFERROR( if(F94/E94&gt;0.6,SPARKLINE(F94,{""charttype"",""bar"";""color1"",""#00ff00"";""max"",E94}),SPARKLINE(F94,{""charttype"",""bar"";""color1"",""red"";""max"",E94})))"),"")</f>
        <v/>
      </c>
      <c r="H94" s="160" t="s">
        <v>18</v>
      </c>
      <c r="I94" s="188"/>
      <c r="J94" s="188"/>
      <c r="K94" s="189"/>
      <c r="L94" s="190"/>
      <c r="M94" s="186" t="str">
        <f>IFERROR(__xludf.DUMMYFUNCTION("""COMPUTED_VALUE"""),"")</f>
        <v/>
      </c>
      <c r="N94" s="186"/>
    </row>
    <row r="95">
      <c r="A95" s="184" t="s">
        <v>18</v>
      </c>
      <c r="B95" s="185"/>
      <c r="C95" s="186"/>
      <c r="D95" s="187"/>
      <c r="E95" s="160"/>
      <c r="F95" s="160"/>
      <c r="G95" s="188" t="str">
        <f>IFERROR(__xludf.DUMMYFUNCTION("IFERROR( if(F95/E95&gt;0.6,SPARKLINE(F95,{""charttype"",""bar"";""color1"",""#00ff00"";""max"",E95}),SPARKLINE(F95,{""charttype"",""bar"";""color1"",""red"";""max"",E95})))"),"")</f>
        <v/>
      </c>
      <c r="H95" s="160" t="s">
        <v>18</v>
      </c>
      <c r="I95" s="188"/>
      <c r="J95" s="188"/>
      <c r="K95" s="189"/>
      <c r="L95" s="190"/>
      <c r="M95" s="186" t="str">
        <f>IFERROR(__xludf.DUMMYFUNCTION("""COMPUTED_VALUE"""),"")</f>
        <v/>
      </c>
      <c r="N95" s="186"/>
    </row>
    <row r="96">
      <c r="A96" s="184" t="s">
        <v>18</v>
      </c>
      <c r="B96" s="185"/>
      <c r="C96" s="186"/>
      <c r="D96" s="187"/>
      <c r="E96" s="160"/>
      <c r="F96" s="160"/>
      <c r="G96" s="188" t="str">
        <f>IFERROR(__xludf.DUMMYFUNCTION("IFERROR( if(F96/E96&gt;0.6,SPARKLINE(F96,{""charttype"",""bar"";""color1"",""#00ff00"";""max"",E96}),SPARKLINE(F96,{""charttype"",""bar"";""color1"",""red"";""max"",E96})))"),"")</f>
        <v/>
      </c>
      <c r="H96" s="160" t="s">
        <v>18</v>
      </c>
      <c r="I96" s="188"/>
      <c r="J96" s="188"/>
      <c r="K96" s="189"/>
      <c r="L96" s="190"/>
      <c r="M96" s="186" t="str">
        <f>IFERROR(__xludf.DUMMYFUNCTION("""COMPUTED_VALUE"""),"")</f>
        <v/>
      </c>
      <c r="N96" s="186"/>
    </row>
    <row r="97">
      <c r="A97" s="184" t="s">
        <v>18</v>
      </c>
      <c r="B97" s="185"/>
      <c r="C97" s="186"/>
      <c r="D97" s="187"/>
      <c r="E97" s="160"/>
      <c r="F97" s="160"/>
      <c r="G97" s="188" t="str">
        <f>IFERROR(__xludf.DUMMYFUNCTION("IFERROR( if(F97/E97&gt;0.6,SPARKLINE(F97,{""charttype"",""bar"";""color1"",""#00ff00"";""max"",E97}),SPARKLINE(F97,{""charttype"",""bar"";""color1"",""red"";""max"",E97})))"),"")</f>
        <v/>
      </c>
      <c r="H97" s="160" t="s">
        <v>18</v>
      </c>
      <c r="I97" s="188"/>
      <c r="J97" s="188"/>
      <c r="K97" s="189"/>
      <c r="L97" s="190"/>
      <c r="M97" s="186" t="str">
        <f>IFERROR(__xludf.DUMMYFUNCTION("""COMPUTED_VALUE"""),"")</f>
        <v/>
      </c>
      <c r="N97" s="186"/>
    </row>
    <row r="98">
      <c r="A98" s="184" t="s">
        <v>18</v>
      </c>
      <c r="B98" s="185"/>
      <c r="C98" s="186"/>
      <c r="D98" s="187"/>
      <c r="E98" s="160"/>
      <c r="F98" s="160"/>
      <c r="G98" s="188" t="str">
        <f>IFERROR(__xludf.DUMMYFUNCTION("IFERROR( if(F98/E98&gt;0.6,SPARKLINE(F98,{""charttype"",""bar"";""color1"",""#00ff00"";""max"",E98}),SPARKLINE(F98,{""charttype"",""bar"";""color1"",""red"";""max"",E98})))"),"")</f>
        <v/>
      </c>
      <c r="H98" s="160" t="s">
        <v>18</v>
      </c>
      <c r="I98" s="188"/>
      <c r="J98" s="188"/>
      <c r="K98" s="189"/>
      <c r="L98" s="190"/>
      <c r="M98" s="186" t="str">
        <f>IFERROR(__xludf.DUMMYFUNCTION("""COMPUTED_VALUE"""),"")</f>
        <v/>
      </c>
      <c r="N98" s="186"/>
    </row>
    <row r="99">
      <c r="A99" s="184" t="s">
        <v>18</v>
      </c>
      <c r="B99" s="185"/>
      <c r="C99" s="186"/>
      <c r="D99" s="187"/>
      <c r="E99" s="160"/>
      <c r="F99" s="160"/>
      <c r="G99" s="188" t="str">
        <f>IFERROR(__xludf.DUMMYFUNCTION("IFERROR( if(F99/E99&gt;0.6,SPARKLINE(F99,{""charttype"",""bar"";""color1"",""#00ff00"";""max"",E99}),SPARKLINE(F99,{""charttype"",""bar"";""color1"",""red"";""max"",E99})))"),"")</f>
        <v/>
      </c>
      <c r="H99" s="160" t="s">
        <v>18</v>
      </c>
      <c r="I99" s="188"/>
      <c r="J99" s="188"/>
      <c r="K99" s="189"/>
      <c r="L99" s="190"/>
      <c r="M99" s="186" t="str">
        <f>IFERROR(__xludf.DUMMYFUNCTION("""COMPUTED_VALUE"""),"")</f>
        <v/>
      </c>
      <c r="N99" s="186"/>
    </row>
    <row r="100">
      <c r="A100" s="184" t="s">
        <v>18</v>
      </c>
      <c r="B100" s="185"/>
      <c r="C100" s="186"/>
      <c r="D100" s="187"/>
      <c r="E100" s="160"/>
      <c r="F100" s="160"/>
      <c r="G100" s="188" t="str">
        <f>IFERROR(__xludf.DUMMYFUNCTION("IFERROR( if(F100/E100&gt;0.6,SPARKLINE(F100,{""charttype"",""bar"";""color1"",""#00ff00"";""max"",E100}),SPARKLINE(F100,{""charttype"",""bar"";""color1"",""red"";""max"",E100})))"),"")</f>
        <v/>
      </c>
      <c r="H100" s="160" t="s">
        <v>18</v>
      </c>
      <c r="I100" s="188"/>
      <c r="J100" s="188"/>
      <c r="K100" s="189"/>
      <c r="L100" s="190"/>
      <c r="M100" s="186" t="str">
        <f>IFERROR(__xludf.DUMMYFUNCTION("""COMPUTED_VALUE"""),"")</f>
        <v/>
      </c>
      <c r="N100" s="186"/>
    </row>
    <row r="101">
      <c r="A101" s="184" t="s">
        <v>18</v>
      </c>
      <c r="B101" s="185"/>
      <c r="C101" s="186"/>
      <c r="D101" s="187"/>
      <c r="E101" s="160"/>
      <c r="F101" s="160"/>
      <c r="G101" s="188" t="str">
        <f>IFERROR(__xludf.DUMMYFUNCTION("IFERROR( if(F101/E101&gt;0.6,SPARKLINE(F101,{""charttype"",""bar"";""color1"",""#00ff00"";""max"",E101}),SPARKLINE(F101,{""charttype"",""bar"";""color1"",""red"";""max"",E101})))"),"")</f>
        <v/>
      </c>
      <c r="H101" s="160" t="s">
        <v>18</v>
      </c>
      <c r="I101" s="188"/>
      <c r="J101" s="188"/>
      <c r="K101" s="189"/>
      <c r="L101" s="190"/>
      <c r="M101" s="186" t="str">
        <f>IFERROR(__xludf.DUMMYFUNCTION("""COMPUTED_VALUE"""),"")</f>
        <v/>
      </c>
      <c r="N101" s="186"/>
    </row>
    <row r="102">
      <c r="A102" s="184" t="s">
        <v>18</v>
      </c>
      <c r="B102" s="185"/>
      <c r="C102" s="186"/>
      <c r="D102" s="187"/>
      <c r="E102" s="160"/>
      <c r="F102" s="160"/>
      <c r="G102" s="188" t="str">
        <f>IFERROR(__xludf.DUMMYFUNCTION("IFERROR( if(F102/E102&gt;0.6,SPARKLINE(F102,{""charttype"",""bar"";""color1"",""#00ff00"";""max"",E102}),SPARKLINE(F102,{""charttype"",""bar"";""color1"",""red"";""max"",E102})))"),"")</f>
        <v/>
      </c>
      <c r="H102" s="160" t="s">
        <v>18</v>
      </c>
      <c r="I102" s="188"/>
      <c r="J102" s="188"/>
      <c r="K102" s="189"/>
      <c r="L102" s="190"/>
      <c r="M102" s="186" t="str">
        <f>IFERROR(__xludf.DUMMYFUNCTION("""COMPUTED_VALUE"""),"")</f>
        <v/>
      </c>
      <c r="N102" s="186"/>
    </row>
    <row r="103">
      <c r="A103" s="184" t="s">
        <v>18</v>
      </c>
      <c r="B103" s="185"/>
      <c r="C103" s="186"/>
      <c r="D103" s="187"/>
      <c r="E103" s="160"/>
      <c r="F103" s="160"/>
      <c r="G103" s="188" t="str">
        <f>IFERROR(__xludf.DUMMYFUNCTION("IFERROR( if(F103/E103&gt;0.6,SPARKLINE(F103,{""charttype"",""bar"";""color1"",""#00ff00"";""max"",E103}),SPARKLINE(F103,{""charttype"",""bar"";""color1"",""red"";""max"",E103})))"),"")</f>
        <v/>
      </c>
      <c r="H103" s="160" t="s">
        <v>18</v>
      </c>
      <c r="I103" s="188"/>
      <c r="J103" s="188"/>
      <c r="K103" s="189"/>
      <c r="L103" s="190"/>
      <c r="M103" s="186" t="str">
        <f>IFERROR(__xludf.DUMMYFUNCTION("""COMPUTED_VALUE"""),"")</f>
        <v/>
      </c>
      <c r="N103" s="186"/>
    </row>
    <row r="104">
      <c r="A104" s="184" t="s">
        <v>18</v>
      </c>
      <c r="B104" s="185"/>
      <c r="C104" s="186"/>
      <c r="D104" s="187"/>
      <c r="E104" s="160"/>
      <c r="F104" s="160"/>
      <c r="G104" s="188" t="str">
        <f>IFERROR(__xludf.DUMMYFUNCTION("IFERROR( if(F104/E104&gt;0.6,SPARKLINE(F104,{""charttype"",""bar"";""color1"",""#00ff00"";""max"",E104}),SPARKLINE(F104,{""charttype"",""bar"";""color1"",""red"";""max"",E104})))"),"")</f>
        <v/>
      </c>
      <c r="H104" s="160" t="s">
        <v>18</v>
      </c>
      <c r="I104" s="188"/>
      <c r="J104" s="188"/>
      <c r="K104" s="189"/>
      <c r="L104" s="190"/>
      <c r="M104" s="186" t="str">
        <f>IFERROR(__xludf.DUMMYFUNCTION("""COMPUTED_VALUE"""),"")</f>
        <v/>
      </c>
      <c r="N104" s="186"/>
    </row>
    <row r="105">
      <c r="A105" s="184" t="s">
        <v>18</v>
      </c>
      <c r="B105" s="185"/>
      <c r="C105" s="186"/>
      <c r="D105" s="187"/>
      <c r="E105" s="160"/>
      <c r="F105" s="160"/>
      <c r="G105" s="188" t="str">
        <f>IFERROR(__xludf.DUMMYFUNCTION("IFERROR( if(F105/E105&gt;0.6,SPARKLINE(F105,{""charttype"",""bar"";""color1"",""#00ff00"";""max"",E105}),SPARKLINE(F105,{""charttype"",""bar"";""color1"",""red"";""max"",E105})))"),"")</f>
        <v/>
      </c>
      <c r="H105" s="160" t="s">
        <v>18</v>
      </c>
      <c r="I105" s="188"/>
      <c r="J105" s="188"/>
      <c r="K105" s="189"/>
      <c r="L105" s="190"/>
      <c r="M105" s="186" t="str">
        <f>IFERROR(__xludf.DUMMYFUNCTION("""COMPUTED_VALUE"""),"")</f>
        <v/>
      </c>
      <c r="N105" s="186"/>
    </row>
    <row r="106">
      <c r="A106" s="184" t="s">
        <v>18</v>
      </c>
      <c r="B106" s="185"/>
      <c r="C106" s="186"/>
      <c r="D106" s="187"/>
      <c r="E106" s="160"/>
      <c r="F106" s="160"/>
      <c r="G106" s="188" t="str">
        <f>IFERROR(__xludf.DUMMYFUNCTION("IFERROR( if(F106/E106&gt;0.6,SPARKLINE(F106,{""charttype"",""bar"";""color1"",""#00ff00"";""max"",E106}),SPARKLINE(F106,{""charttype"",""bar"";""color1"",""red"";""max"",E106})))"),"")</f>
        <v/>
      </c>
      <c r="H106" s="160" t="s">
        <v>18</v>
      </c>
      <c r="I106" s="188"/>
      <c r="J106" s="188"/>
      <c r="K106" s="189"/>
      <c r="L106" s="190"/>
      <c r="M106" s="186" t="str">
        <f>IFERROR(__xludf.DUMMYFUNCTION("""COMPUTED_VALUE"""),"")</f>
        <v/>
      </c>
      <c r="N106" s="186"/>
    </row>
    <row r="107">
      <c r="A107" s="184" t="s">
        <v>18</v>
      </c>
      <c r="B107" s="185"/>
      <c r="C107" s="186"/>
      <c r="D107" s="187"/>
      <c r="E107" s="160"/>
      <c r="F107" s="160"/>
      <c r="G107" s="188" t="str">
        <f>IFERROR(__xludf.DUMMYFUNCTION("IFERROR( if(F107/E107&gt;0.6,SPARKLINE(F107,{""charttype"",""bar"";""color1"",""#00ff00"";""max"",E107}),SPARKLINE(F107,{""charttype"",""bar"";""color1"",""red"";""max"",E107})))"),"")</f>
        <v/>
      </c>
      <c r="H107" s="160" t="s">
        <v>18</v>
      </c>
      <c r="I107" s="188"/>
      <c r="J107" s="188"/>
      <c r="K107" s="189"/>
      <c r="L107" s="190"/>
      <c r="M107" s="186" t="str">
        <f>IFERROR(__xludf.DUMMYFUNCTION("""COMPUTED_VALUE"""),"")</f>
        <v/>
      </c>
      <c r="N107" s="186"/>
    </row>
    <row r="108">
      <c r="A108" s="184" t="s">
        <v>18</v>
      </c>
      <c r="B108" s="185"/>
      <c r="C108" s="186"/>
      <c r="D108" s="187"/>
      <c r="E108" s="160"/>
      <c r="F108" s="160"/>
      <c r="G108" s="188" t="str">
        <f>IFERROR(__xludf.DUMMYFUNCTION("IFERROR( if(F108/E108&gt;0.6,SPARKLINE(F108,{""charttype"",""bar"";""color1"",""#00ff00"";""max"",E108}),SPARKLINE(F108,{""charttype"",""bar"";""color1"",""red"";""max"",E108})))"),"")</f>
        <v/>
      </c>
      <c r="H108" s="160" t="s">
        <v>18</v>
      </c>
      <c r="I108" s="188"/>
      <c r="J108" s="188"/>
      <c r="K108" s="189"/>
      <c r="L108" s="190"/>
      <c r="M108" s="186" t="str">
        <f>IFERROR(__xludf.DUMMYFUNCTION("""COMPUTED_VALUE"""),"")</f>
        <v/>
      </c>
      <c r="N108" s="186"/>
    </row>
    <row r="109">
      <c r="A109" s="184" t="s">
        <v>18</v>
      </c>
      <c r="B109" s="185"/>
      <c r="C109" s="186"/>
      <c r="D109" s="187"/>
      <c r="E109" s="160"/>
      <c r="F109" s="160"/>
      <c r="G109" s="188" t="str">
        <f>IFERROR(__xludf.DUMMYFUNCTION("IFERROR( if(F109/E109&gt;0.6,SPARKLINE(F109,{""charttype"",""bar"";""color1"",""#00ff00"";""max"",E109}),SPARKLINE(F109,{""charttype"",""bar"";""color1"",""red"";""max"",E109})))"),"")</f>
        <v/>
      </c>
      <c r="H109" s="160" t="s">
        <v>18</v>
      </c>
      <c r="I109" s="188"/>
      <c r="J109" s="188"/>
      <c r="K109" s="189"/>
      <c r="L109" s="190"/>
      <c r="M109" s="186" t="str">
        <f>IFERROR(__xludf.DUMMYFUNCTION("""COMPUTED_VALUE"""),"")</f>
        <v/>
      </c>
      <c r="N109" s="186"/>
    </row>
    <row r="110">
      <c r="A110" s="184" t="s">
        <v>18</v>
      </c>
      <c r="B110" s="185"/>
      <c r="C110" s="186"/>
      <c r="D110" s="187"/>
      <c r="E110" s="160"/>
      <c r="F110" s="160"/>
      <c r="G110" s="188" t="str">
        <f>IFERROR(__xludf.DUMMYFUNCTION("IFERROR( if(F110/E110&gt;0.6,SPARKLINE(F110,{""charttype"",""bar"";""color1"",""#00ff00"";""max"",E110}),SPARKLINE(F110,{""charttype"",""bar"";""color1"",""red"";""max"",E110})))"),"")</f>
        <v/>
      </c>
      <c r="H110" s="160" t="s">
        <v>18</v>
      </c>
      <c r="I110" s="188"/>
      <c r="J110" s="188"/>
      <c r="K110" s="189"/>
      <c r="L110" s="190"/>
      <c r="M110" s="186" t="str">
        <f>IFERROR(__xludf.DUMMYFUNCTION("""COMPUTED_VALUE"""),"")</f>
        <v/>
      </c>
      <c r="N110" s="186"/>
    </row>
    <row r="111">
      <c r="A111" s="184" t="s">
        <v>18</v>
      </c>
      <c r="B111" s="185"/>
      <c r="C111" s="186"/>
      <c r="D111" s="187"/>
      <c r="E111" s="160"/>
      <c r="F111" s="160"/>
      <c r="G111" s="188" t="str">
        <f>IFERROR(__xludf.DUMMYFUNCTION("IFERROR( if(F111/E111&gt;0.6,SPARKLINE(F111,{""charttype"",""bar"";""color1"",""#00ff00"";""max"",E111}),SPARKLINE(F111,{""charttype"",""bar"";""color1"",""red"";""max"",E111})))"),"")</f>
        <v/>
      </c>
      <c r="H111" s="160" t="s">
        <v>18</v>
      </c>
      <c r="I111" s="188"/>
      <c r="J111" s="188"/>
      <c r="K111" s="189"/>
      <c r="L111" s="190"/>
      <c r="M111" s="186" t="str">
        <f>IFERROR(__xludf.DUMMYFUNCTION("""COMPUTED_VALUE"""),"")</f>
        <v/>
      </c>
      <c r="N111" s="186"/>
    </row>
    <row r="112">
      <c r="A112" s="184" t="s">
        <v>18</v>
      </c>
      <c r="B112" s="185"/>
      <c r="C112" s="186"/>
      <c r="D112" s="187"/>
      <c r="E112" s="160"/>
      <c r="F112" s="160"/>
      <c r="G112" s="188" t="str">
        <f>IFERROR(__xludf.DUMMYFUNCTION("IFERROR( if(F112/E112&gt;0.6,SPARKLINE(F112,{""charttype"",""bar"";""color1"",""#00ff00"";""max"",E112}),SPARKLINE(F112,{""charttype"",""bar"";""color1"",""red"";""max"",E112})))"),"")</f>
        <v/>
      </c>
      <c r="H112" s="160" t="s">
        <v>18</v>
      </c>
      <c r="I112" s="188"/>
      <c r="J112" s="188"/>
      <c r="K112" s="189"/>
      <c r="L112" s="190"/>
      <c r="M112" s="186" t="str">
        <f>IFERROR(__xludf.DUMMYFUNCTION("""COMPUTED_VALUE"""),"")</f>
        <v/>
      </c>
      <c r="N112" s="186"/>
    </row>
    <row r="113">
      <c r="A113" s="184" t="s">
        <v>18</v>
      </c>
      <c r="B113" s="185"/>
      <c r="C113" s="186"/>
      <c r="D113" s="187"/>
      <c r="E113" s="160"/>
      <c r="F113" s="160"/>
      <c r="G113" s="188" t="str">
        <f>IFERROR(__xludf.DUMMYFUNCTION("IFERROR( if(F113/E113&gt;0.6,SPARKLINE(F113,{""charttype"",""bar"";""color1"",""#00ff00"";""max"",E113}),SPARKLINE(F113,{""charttype"",""bar"";""color1"",""red"";""max"",E113})))"),"")</f>
        <v/>
      </c>
      <c r="H113" s="160" t="s">
        <v>18</v>
      </c>
      <c r="I113" s="188"/>
      <c r="J113" s="188"/>
      <c r="K113" s="189"/>
      <c r="L113" s="190"/>
      <c r="M113" s="186" t="str">
        <f>IFERROR(__xludf.DUMMYFUNCTION("""COMPUTED_VALUE"""),"")</f>
        <v/>
      </c>
      <c r="N113" s="186"/>
    </row>
    <row r="114">
      <c r="A114" s="184" t="s">
        <v>18</v>
      </c>
      <c r="B114" s="185"/>
      <c r="C114" s="186"/>
      <c r="D114" s="187"/>
      <c r="E114" s="160"/>
      <c r="F114" s="160"/>
      <c r="G114" s="188" t="str">
        <f>IFERROR(__xludf.DUMMYFUNCTION("IFERROR( if(F114/E114&gt;0.6,SPARKLINE(F114,{""charttype"",""bar"";""color1"",""#00ff00"";""max"",E114}),SPARKLINE(F114,{""charttype"",""bar"";""color1"",""red"";""max"",E114})))"),"")</f>
        <v/>
      </c>
      <c r="H114" s="160" t="s">
        <v>18</v>
      </c>
      <c r="I114" s="188"/>
      <c r="J114" s="188"/>
      <c r="K114" s="189"/>
      <c r="L114" s="190"/>
      <c r="M114" s="186" t="str">
        <f>IFERROR(__xludf.DUMMYFUNCTION("""COMPUTED_VALUE"""),"")</f>
        <v/>
      </c>
      <c r="N114" s="186"/>
    </row>
    <row r="115">
      <c r="A115" s="184" t="s">
        <v>18</v>
      </c>
      <c r="B115" s="185"/>
      <c r="C115" s="186"/>
      <c r="D115" s="187"/>
      <c r="E115" s="160"/>
      <c r="F115" s="160"/>
      <c r="G115" s="188" t="str">
        <f>IFERROR(__xludf.DUMMYFUNCTION("IFERROR( if(F115/E115&gt;0.6,SPARKLINE(F115,{""charttype"",""bar"";""color1"",""#00ff00"";""max"",E115}),SPARKLINE(F115,{""charttype"",""bar"";""color1"",""red"";""max"",E115})))"),"")</f>
        <v/>
      </c>
      <c r="H115" s="160" t="s">
        <v>18</v>
      </c>
      <c r="I115" s="188"/>
      <c r="J115" s="188"/>
      <c r="K115" s="189"/>
      <c r="L115" s="190"/>
      <c r="M115" s="186" t="str">
        <f>IFERROR(__xludf.DUMMYFUNCTION("""COMPUTED_VALUE"""),"")</f>
        <v/>
      </c>
      <c r="N115" s="186"/>
    </row>
    <row r="116">
      <c r="A116" s="184" t="s">
        <v>18</v>
      </c>
      <c r="B116" s="185"/>
      <c r="C116" s="186"/>
      <c r="D116" s="187"/>
      <c r="E116" s="160"/>
      <c r="F116" s="160"/>
      <c r="G116" s="188" t="str">
        <f>IFERROR(__xludf.DUMMYFUNCTION("IFERROR( if(F116/E116&gt;0.6,SPARKLINE(F116,{""charttype"",""bar"";""color1"",""#00ff00"";""max"",E116}),SPARKLINE(F116,{""charttype"",""bar"";""color1"",""red"";""max"",E116})))"),"")</f>
        <v/>
      </c>
      <c r="H116" s="160" t="s">
        <v>18</v>
      </c>
      <c r="I116" s="188"/>
      <c r="J116" s="188"/>
      <c r="K116" s="189"/>
      <c r="L116" s="190"/>
      <c r="M116" s="186" t="str">
        <f>IFERROR(__xludf.DUMMYFUNCTION("""COMPUTED_VALUE"""),"")</f>
        <v/>
      </c>
      <c r="N116" s="186"/>
    </row>
    <row r="117">
      <c r="A117" s="184" t="s">
        <v>18</v>
      </c>
      <c r="B117" s="185"/>
      <c r="C117" s="186"/>
      <c r="D117" s="187"/>
      <c r="E117" s="160"/>
      <c r="F117" s="160"/>
      <c r="G117" s="188" t="str">
        <f>IFERROR(__xludf.DUMMYFUNCTION("IFERROR( if(F117/E117&gt;0.6,SPARKLINE(F117,{""charttype"",""bar"";""color1"",""#00ff00"";""max"",E117}),SPARKLINE(F117,{""charttype"",""bar"";""color1"",""red"";""max"",E117})))"),"")</f>
        <v/>
      </c>
      <c r="H117" s="160" t="s">
        <v>18</v>
      </c>
      <c r="I117" s="188"/>
      <c r="J117" s="188"/>
      <c r="K117" s="189"/>
      <c r="L117" s="190"/>
      <c r="M117" s="186" t="str">
        <f>IFERROR(__xludf.DUMMYFUNCTION("""COMPUTED_VALUE"""),"")</f>
        <v/>
      </c>
      <c r="N117" s="186"/>
    </row>
    <row r="118">
      <c r="A118" s="184" t="s">
        <v>18</v>
      </c>
      <c r="B118" s="185"/>
      <c r="C118" s="186"/>
      <c r="D118" s="187"/>
      <c r="E118" s="160"/>
      <c r="F118" s="160"/>
      <c r="G118" s="188" t="str">
        <f>IFERROR(__xludf.DUMMYFUNCTION("IFERROR( if(F118/E118&gt;0.6,SPARKLINE(F118,{""charttype"",""bar"";""color1"",""#00ff00"";""max"",E118}),SPARKLINE(F118,{""charttype"",""bar"";""color1"",""red"";""max"",E118})))"),"")</f>
        <v/>
      </c>
      <c r="H118" s="160" t="s">
        <v>18</v>
      </c>
      <c r="I118" s="188"/>
      <c r="J118" s="188"/>
      <c r="K118" s="189"/>
      <c r="L118" s="190"/>
      <c r="M118" s="186" t="str">
        <f>IFERROR(__xludf.DUMMYFUNCTION("""COMPUTED_VALUE"""),"")</f>
        <v/>
      </c>
      <c r="N118" s="186"/>
    </row>
    <row r="119">
      <c r="A119" s="184" t="s">
        <v>18</v>
      </c>
      <c r="B119" s="185"/>
      <c r="C119" s="186"/>
      <c r="D119" s="187"/>
      <c r="E119" s="160"/>
      <c r="F119" s="160"/>
      <c r="G119" s="188" t="str">
        <f>IFERROR(__xludf.DUMMYFUNCTION("IFERROR( if(F119/E119&gt;0.6,SPARKLINE(F119,{""charttype"",""bar"";""color1"",""#00ff00"";""max"",E119}),SPARKLINE(F119,{""charttype"",""bar"";""color1"",""red"";""max"",E119})))"),"")</f>
        <v/>
      </c>
      <c r="H119" s="160" t="s">
        <v>18</v>
      </c>
      <c r="I119" s="188"/>
      <c r="J119" s="188"/>
      <c r="K119" s="189"/>
      <c r="L119" s="190"/>
      <c r="M119" s="186" t="str">
        <f>IFERROR(__xludf.DUMMYFUNCTION("""COMPUTED_VALUE"""),"")</f>
        <v/>
      </c>
      <c r="N119" s="186"/>
    </row>
    <row r="120">
      <c r="A120" s="184" t="s">
        <v>18</v>
      </c>
      <c r="B120" s="185"/>
      <c r="C120" s="186"/>
      <c r="D120" s="187"/>
      <c r="E120" s="160"/>
      <c r="F120" s="160"/>
      <c r="G120" s="188" t="str">
        <f>IFERROR(__xludf.DUMMYFUNCTION("IFERROR( if(F120/E120&gt;0.6,SPARKLINE(F120,{""charttype"",""bar"";""color1"",""#00ff00"";""max"",E120}),SPARKLINE(F120,{""charttype"",""bar"";""color1"",""red"";""max"",E120})))"),"")</f>
        <v/>
      </c>
      <c r="H120" s="160" t="s">
        <v>18</v>
      </c>
      <c r="I120" s="188"/>
      <c r="J120" s="188"/>
      <c r="K120" s="189"/>
      <c r="L120" s="190"/>
      <c r="M120" s="186" t="str">
        <f>IFERROR(__xludf.DUMMYFUNCTION("""COMPUTED_VALUE"""),"")</f>
        <v/>
      </c>
      <c r="N120" s="186"/>
    </row>
    <row r="121">
      <c r="A121" s="184" t="s">
        <v>18</v>
      </c>
      <c r="B121" s="185"/>
      <c r="C121" s="186"/>
      <c r="D121" s="187"/>
      <c r="E121" s="160"/>
      <c r="F121" s="160"/>
      <c r="G121" s="188" t="str">
        <f>IFERROR(__xludf.DUMMYFUNCTION("IFERROR( if(F121/E121&gt;0.6,SPARKLINE(F121,{""charttype"",""bar"";""color1"",""#00ff00"";""max"",E121}),SPARKLINE(F121,{""charttype"",""bar"";""color1"",""red"";""max"",E121})))"),"")</f>
        <v/>
      </c>
      <c r="H121" s="160" t="s">
        <v>18</v>
      </c>
      <c r="I121" s="188"/>
      <c r="J121" s="188"/>
      <c r="K121" s="189"/>
      <c r="L121" s="190"/>
      <c r="M121" s="186" t="str">
        <f>IFERROR(__xludf.DUMMYFUNCTION("""COMPUTED_VALUE"""),"")</f>
        <v/>
      </c>
      <c r="N121" s="186"/>
    </row>
    <row r="122">
      <c r="A122" s="184" t="s">
        <v>18</v>
      </c>
      <c r="B122" s="185"/>
      <c r="C122" s="186"/>
      <c r="D122" s="187"/>
      <c r="E122" s="160"/>
      <c r="F122" s="160"/>
      <c r="G122" s="188" t="str">
        <f>IFERROR(__xludf.DUMMYFUNCTION("IFERROR( if(F122/E122&gt;0.6,SPARKLINE(F122,{""charttype"",""bar"";""color1"",""#00ff00"";""max"",E122}),SPARKLINE(F122,{""charttype"",""bar"";""color1"",""red"";""max"",E122})))"),"")</f>
        <v/>
      </c>
      <c r="H122" s="160" t="s">
        <v>18</v>
      </c>
      <c r="I122" s="188"/>
      <c r="J122" s="188"/>
      <c r="K122" s="189"/>
      <c r="L122" s="190"/>
      <c r="M122" s="186" t="str">
        <f>IFERROR(__xludf.DUMMYFUNCTION("""COMPUTED_VALUE"""),"")</f>
        <v/>
      </c>
      <c r="N122" s="186"/>
    </row>
    <row r="123">
      <c r="A123" s="184" t="s">
        <v>18</v>
      </c>
      <c r="B123" s="185"/>
      <c r="C123" s="186"/>
      <c r="D123" s="187"/>
      <c r="E123" s="160"/>
      <c r="F123" s="160"/>
      <c r="G123" s="188" t="str">
        <f>IFERROR(__xludf.DUMMYFUNCTION("IFERROR( if(F123/E123&gt;0.6,SPARKLINE(F123,{""charttype"",""bar"";""color1"",""#00ff00"";""max"",E123}),SPARKLINE(F123,{""charttype"",""bar"";""color1"",""red"";""max"",E123})))"),"")</f>
        <v/>
      </c>
      <c r="H123" s="160" t="s">
        <v>18</v>
      </c>
      <c r="I123" s="188"/>
      <c r="J123" s="188"/>
      <c r="K123" s="189"/>
      <c r="L123" s="190"/>
      <c r="M123" s="186" t="str">
        <f>IFERROR(__xludf.DUMMYFUNCTION("""COMPUTED_VALUE"""),"")</f>
        <v/>
      </c>
      <c r="N123" s="186"/>
    </row>
    <row r="124">
      <c r="A124" s="184" t="s">
        <v>18</v>
      </c>
      <c r="B124" s="185"/>
      <c r="C124" s="186"/>
      <c r="D124" s="187"/>
      <c r="E124" s="160"/>
      <c r="F124" s="160"/>
      <c r="G124" s="188" t="str">
        <f>IFERROR(__xludf.DUMMYFUNCTION("IFERROR( if(F124/E124&gt;0.6,SPARKLINE(F124,{""charttype"",""bar"";""color1"",""#00ff00"";""max"",E124}),SPARKLINE(F124,{""charttype"",""bar"";""color1"",""red"";""max"",E124})))"),"")</f>
        <v/>
      </c>
      <c r="H124" s="160" t="s">
        <v>18</v>
      </c>
      <c r="I124" s="188"/>
      <c r="J124" s="188"/>
      <c r="K124" s="189"/>
      <c r="L124" s="190"/>
      <c r="M124" s="186" t="str">
        <f>IFERROR(__xludf.DUMMYFUNCTION("""COMPUTED_VALUE"""),"")</f>
        <v/>
      </c>
      <c r="N124" s="186"/>
    </row>
    <row r="125">
      <c r="A125" s="184" t="s">
        <v>18</v>
      </c>
      <c r="B125" s="185"/>
      <c r="C125" s="186"/>
      <c r="D125" s="187"/>
      <c r="E125" s="160"/>
      <c r="F125" s="160"/>
      <c r="G125" s="188" t="str">
        <f>IFERROR(__xludf.DUMMYFUNCTION("IFERROR( if(F125/E125&gt;0.6,SPARKLINE(F125,{""charttype"",""bar"";""color1"",""#00ff00"";""max"",E125}),SPARKLINE(F125,{""charttype"",""bar"";""color1"",""red"";""max"",E125})))"),"")</f>
        <v/>
      </c>
      <c r="H125" s="160" t="s">
        <v>18</v>
      </c>
      <c r="I125" s="188"/>
      <c r="J125" s="188"/>
      <c r="K125" s="189"/>
      <c r="L125" s="190"/>
      <c r="M125" s="186" t="str">
        <f>IFERROR(__xludf.DUMMYFUNCTION("""COMPUTED_VALUE"""),"")</f>
        <v/>
      </c>
      <c r="N125" s="186"/>
    </row>
    <row r="126">
      <c r="A126" s="184" t="s">
        <v>18</v>
      </c>
      <c r="B126" s="185"/>
      <c r="C126" s="186"/>
      <c r="D126" s="187"/>
      <c r="E126" s="160"/>
      <c r="F126" s="160"/>
      <c r="G126" s="188" t="str">
        <f>IFERROR(__xludf.DUMMYFUNCTION("IFERROR( if(F126/E126&gt;0.6,SPARKLINE(F126,{""charttype"",""bar"";""color1"",""#00ff00"";""max"",E126}),SPARKLINE(F126,{""charttype"",""bar"";""color1"",""red"";""max"",E126})))"),"")</f>
        <v/>
      </c>
      <c r="H126" s="160" t="s">
        <v>18</v>
      </c>
      <c r="I126" s="188"/>
      <c r="J126" s="188"/>
      <c r="K126" s="189"/>
      <c r="L126" s="190"/>
      <c r="M126" s="186" t="str">
        <f>IFERROR(__xludf.DUMMYFUNCTION("""COMPUTED_VALUE"""),"")</f>
        <v/>
      </c>
      <c r="N126" s="186"/>
    </row>
    <row r="127">
      <c r="A127" s="184" t="s">
        <v>18</v>
      </c>
      <c r="B127" s="185"/>
      <c r="C127" s="186"/>
      <c r="D127" s="187"/>
      <c r="E127" s="160"/>
      <c r="F127" s="160"/>
      <c r="G127" s="188" t="str">
        <f>IFERROR(__xludf.DUMMYFUNCTION("IFERROR( if(F127/E127&gt;0.6,SPARKLINE(F127,{""charttype"",""bar"";""color1"",""#00ff00"";""max"",E127}),SPARKLINE(F127,{""charttype"",""bar"";""color1"",""red"";""max"",E127})))"),"")</f>
        <v/>
      </c>
      <c r="H127" s="160" t="s">
        <v>18</v>
      </c>
      <c r="I127" s="188"/>
      <c r="J127" s="188"/>
      <c r="K127" s="189"/>
      <c r="L127" s="190"/>
      <c r="M127" s="186" t="str">
        <f>IFERROR(__xludf.DUMMYFUNCTION("""COMPUTED_VALUE"""),"")</f>
        <v/>
      </c>
      <c r="N127" s="186"/>
    </row>
    <row r="128">
      <c r="A128" s="184" t="s">
        <v>18</v>
      </c>
      <c r="B128" s="185"/>
      <c r="C128" s="186"/>
      <c r="D128" s="187"/>
      <c r="E128" s="160"/>
      <c r="F128" s="160"/>
      <c r="G128" s="188" t="str">
        <f>IFERROR(__xludf.DUMMYFUNCTION("IFERROR( if(F128/E128&gt;0.6,SPARKLINE(F128,{""charttype"",""bar"";""color1"",""#00ff00"";""max"",E128}),SPARKLINE(F128,{""charttype"",""bar"";""color1"",""red"";""max"",E128})))"),"")</f>
        <v/>
      </c>
      <c r="H128" s="160" t="s">
        <v>18</v>
      </c>
      <c r="I128" s="188"/>
      <c r="J128" s="188"/>
      <c r="K128" s="189"/>
      <c r="L128" s="190"/>
      <c r="M128" s="186" t="str">
        <f>IFERROR(__xludf.DUMMYFUNCTION("""COMPUTED_VALUE"""),"")</f>
        <v/>
      </c>
      <c r="N128" s="186"/>
    </row>
    <row r="129">
      <c r="A129" s="184" t="s">
        <v>18</v>
      </c>
      <c r="B129" s="185"/>
      <c r="C129" s="186"/>
      <c r="D129" s="187"/>
      <c r="E129" s="160"/>
      <c r="F129" s="160"/>
      <c r="G129" s="188" t="str">
        <f>IFERROR(__xludf.DUMMYFUNCTION("IFERROR( if(F129/E129&gt;0.6,SPARKLINE(F129,{""charttype"",""bar"";""color1"",""#00ff00"";""max"",E129}),SPARKLINE(F129,{""charttype"",""bar"";""color1"",""red"";""max"",E129})))"),"")</f>
        <v/>
      </c>
      <c r="H129" s="160" t="s">
        <v>18</v>
      </c>
      <c r="I129" s="188"/>
      <c r="J129" s="188"/>
      <c r="K129" s="189"/>
      <c r="L129" s="190"/>
      <c r="M129" s="186" t="str">
        <f>IFERROR(__xludf.DUMMYFUNCTION("""COMPUTED_VALUE"""),"")</f>
        <v/>
      </c>
      <c r="N129" s="186"/>
    </row>
    <row r="130">
      <c r="A130" s="184" t="s">
        <v>18</v>
      </c>
      <c r="B130" s="185"/>
      <c r="C130" s="186"/>
      <c r="D130" s="187"/>
      <c r="E130" s="160"/>
      <c r="F130" s="160"/>
      <c r="G130" s="188" t="str">
        <f>IFERROR(__xludf.DUMMYFUNCTION("IFERROR( if(F130/E130&gt;0.6,SPARKLINE(F130,{""charttype"",""bar"";""color1"",""#00ff00"";""max"",E130}),SPARKLINE(F130,{""charttype"",""bar"";""color1"",""red"";""max"",E130})))"),"")</f>
        <v/>
      </c>
      <c r="H130" s="160" t="s">
        <v>18</v>
      </c>
      <c r="I130" s="188"/>
      <c r="J130" s="188"/>
      <c r="K130" s="189"/>
      <c r="L130" s="190"/>
      <c r="M130" s="186" t="str">
        <f>IFERROR(__xludf.DUMMYFUNCTION("""COMPUTED_VALUE"""),"")</f>
        <v/>
      </c>
      <c r="N130" s="186"/>
    </row>
    <row r="131">
      <c r="A131" s="184" t="s">
        <v>18</v>
      </c>
      <c r="B131" s="185"/>
      <c r="C131" s="186"/>
      <c r="D131" s="187"/>
      <c r="E131" s="160"/>
      <c r="F131" s="160"/>
      <c r="G131" s="188" t="str">
        <f>IFERROR(__xludf.DUMMYFUNCTION("IFERROR( if(F131/E131&gt;0.6,SPARKLINE(F131,{""charttype"",""bar"";""color1"",""#00ff00"";""max"",E131}),SPARKLINE(F131,{""charttype"",""bar"";""color1"",""red"";""max"",E131})))"),"")</f>
        <v/>
      </c>
      <c r="H131" s="160" t="s">
        <v>18</v>
      </c>
      <c r="I131" s="188"/>
      <c r="J131" s="188"/>
      <c r="K131" s="189"/>
      <c r="L131" s="190"/>
      <c r="M131" s="186" t="str">
        <f>IFERROR(__xludf.DUMMYFUNCTION("""COMPUTED_VALUE"""),"")</f>
        <v/>
      </c>
      <c r="N131" s="186"/>
    </row>
    <row r="132">
      <c r="A132" s="184" t="s">
        <v>18</v>
      </c>
      <c r="B132" s="185"/>
      <c r="C132" s="186"/>
      <c r="D132" s="187"/>
      <c r="E132" s="160"/>
      <c r="F132" s="160"/>
      <c r="G132" s="188" t="str">
        <f>IFERROR(__xludf.DUMMYFUNCTION("IFERROR( if(F132/E132&gt;0.6,SPARKLINE(F132,{""charttype"",""bar"";""color1"",""#00ff00"";""max"",E132}),SPARKLINE(F132,{""charttype"",""bar"";""color1"",""red"";""max"",E132})))"),"")</f>
        <v/>
      </c>
      <c r="H132" s="160" t="s">
        <v>18</v>
      </c>
      <c r="I132" s="188"/>
      <c r="J132" s="188"/>
      <c r="K132" s="189"/>
      <c r="L132" s="190"/>
      <c r="M132" s="186" t="str">
        <f>IFERROR(__xludf.DUMMYFUNCTION("""COMPUTED_VALUE"""),"")</f>
        <v/>
      </c>
      <c r="N132" s="186"/>
    </row>
    <row r="133">
      <c r="A133" s="184" t="s">
        <v>18</v>
      </c>
      <c r="B133" s="185"/>
      <c r="C133" s="186"/>
      <c r="D133" s="187"/>
      <c r="E133" s="160"/>
      <c r="F133" s="160"/>
      <c r="G133" s="188" t="str">
        <f>IFERROR(__xludf.DUMMYFUNCTION("IFERROR( if(F133/E133&gt;0.6,SPARKLINE(F133,{""charttype"",""bar"";""color1"",""#00ff00"";""max"",E133}),SPARKLINE(F133,{""charttype"",""bar"";""color1"",""red"";""max"",E133})))"),"")</f>
        <v/>
      </c>
      <c r="H133" s="160" t="s">
        <v>18</v>
      </c>
      <c r="I133" s="188"/>
      <c r="J133" s="188"/>
      <c r="K133" s="189"/>
      <c r="L133" s="190"/>
      <c r="M133" s="186" t="str">
        <f>IFERROR(__xludf.DUMMYFUNCTION("""COMPUTED_VALUE"""),"")</f>
        <v/>
      </c>
      <c r="N133" s="186"/>
    </row>
    <row r="134">
      <c r="A134" s="184" t="s">
        <v>18</v>
      </c>
      <c r="B134" s="185"/>
      <c r="C134" s="186"/>
      <c r="D134" s="187"/>
      <c r="E134" s="160"/>
      <c r="F134" s="160"/>
      <c r="G134" s="188" t="str">
        <f>IFERROR(__xludf.DUMMYFUNCTION("IFERROR( if(F134/E134&gt;0.6,SPARKLINE(F134,{""charttype"",""bar"";""color1"",""#00ff00"";""max"",E134}),SPARKLINE(F134,{""charttype"",""bar"";""color1"",""red"";""max"",E134})))"),"")</f>
        <v/>
      </c>
      <c r="H134" s="160" t="s">
        <v>18</v>
      </c>
      <c r="I134" s="188"/>
      <c r="J134" s="188"/>
      <c r="K134" s="189"/>
      <c r="L134" s="190"/>
      <c r="M134" s="186" t="str">
        <f>IFERROR(__xludf.DUMMYFUNCTION("""COMPUTED_VALUE"""),"")</f>
        <v/>
      </c>
      <c r="N134" s="186"/>
    </row>
    <row r="135">
      <c r="A135" s="184" t="s">
        <v>18</v>
      </c>
      <c r="B135" s="185"/>
      <c r="C135" s="186"/>
      <c r="D135" s="187"/>
      <c r="E135" s="160"/>
      <c r="F135" s="160"/>
      <c r="G135" s="188" t="str">
        <f>IFERROR(__xludf.DUMMYFUNCTION("IFERROR( if(F135/E135&gt;0.6,SPARKLINE(F135,{""charttype"",""bar"";""color1"",""#00ff00"";""max"",E135}),SPARKLINE(F135,{""charttype"",""bar"";""color1"",""red"";""max"",E135})))"),"")</f>
        <v/>
      </c>
      <c r="H135" s="160" t="s">
        <v>18</v>
      </c>
      <c r="I135" s="188"/>
      <c r="J135" s="188"/>
      <c r="K135" s="189"/>
      <c r="L135" s="190"/>
      <c r="M135" s="186" t="str">
        <f>IFERROR(__xludf.DUMMYFUNCTION("""COMPUTED_VALUE"""),"")</f>
        <v/>
      </c>
      <c r="N135" s="186"/>
    </row>
    <row r="136">
      <c r="A136" s="184" t="s">
        <v>18</v>
      </c>
      <c r="B136" s="185"/>
      <c r="C136" s="186"/>
      <c r="D136" s="187"/>
      <c r="E136" s="160"/>
      <c r="F136" s="160"/>
      <c r="G136" s="188" t="str">
        <f>IFERROR(__xludf.DUMMYFUNCTION("IFERROR( if(F136/E136&gt;0.6,SPARKLINE(F136,{""charttype"",""bar"";""color1"",""#00ff00"";""max"",E136}),SPARKLINE(F136,{""charttype"",""bar"";""color1"",""red"";""max"",E136})))"),"")</f>
        <v/>
      </c>
      <c r="H136" s="160" t="s">
        <v>18</v>
      </c>
      <c r="I136" s="188"/>
      <c r="J136" s="188"/>
      <c r="K136" s="189"/>
      <c r="L136" s="190"/>
      <c r="M136" s="186" t="str">
        <f>IFERROR(__xludf.DUMMYFUNCTION("""COMPUTED_VALUE"""),"")</f>
        <v/>
      </c>
      <c r="N136" s="186"/>
    </row>
    <row r="137">
      <c r="A137" s="184" t="s">
        <v>18</v>
      </c>
      <c r="B137" s="185"/>
      <c r="C137" s="186"/>
      <c r="D137" s="187"/>
      <c r="E137" s="160"/>
      <c r="F137" s="160"/>
      <c r="G137" s="188" t="str">
        <f>IFERROR(__xludf.DUMMYFUNCTION("IFERROR( if(F137/E137&gt;0.6,SPARKLINE(F137,{""charttype"",""bar"";""color1"",""#00ff00"";""max"",E137}),SPARKLINE(F137,{""charttype"",""bar"";""color1"",""red"";""max"",E137})))"),"")</f>
        <v/>
      </c>
      <c r="H137" s="160" t="s">
        <v>18</v>
      </c>
      <c r="I137" s="188"/>
      <c r="J137" s="188"/>
      <c r="K137" s="189"/>
      <c r="L137" s="190"/>
      <c r="M137" s="186" t="str">
        <f>IFERROR(__xludf.DUMMYFUNCTION("""COMPUTED_VALUE"""),"")</f>
        <v/>
      </c>
      <c r="N137" s="186"/>
    </row>
    <row r="138">
      <c r="A138" s="184" t="s">
        <v>18</v>
      </c>
      <c r="B138" s="185"/>
      <c r="C138" s="186"/>
      <c r="D138" s="187"/>
      <c r="E138" s="160"/>
      <c r="F138" s="160"/>
      <c r="G138" s="188" t="str">
        <f>IFERROR(__xludf.DUMMYFUNCTION("IFERROR( if(F138/E138&gt;0.6,SPARKLINE(F138,{""charttype"",""bar"";""color1"",""#00ff00"";""max"",E138}),SPARKLINE(F138,{""charttype"",""bar"";""color1"",""red"";""max"",E138})))"),"")</f>
        <v/>
      </c>
      <c r="H138" s="160" t="s">
        <v>18</v>
      </c>
      <c r="I138" s="188"/>
      <c r="J138" s="188"/>
      <c r="K138" s="189"/>
      <c r="L138" s="190"/>
      <c r="M138" s="186" t="str">
        <f>IFERROR(__xludf.DUMMYFUNCTION("""COMPUTED_VALUE"""),"")</f>
        <v/>
      </c>
      <c r="N138" s="186"/>
    </row>
    <row r="139">
      <c r="A139" s="184" t="s">
        <v>18</v>
      </c>
      <c r="B139" s="185"/>
      <c r="C139" s="186"/>
      <c r="D139" s="187"/>
      <c r="E139" s="160"/>
      <c r="F139" s="160"/>
      <c r="G139" s="188" t="str">
        <f>IFERROR(__xludf.DUMMYFUNCTION("IFERROR( if(F139/E139&gt;0.6,SPARKLINE(F139,{""charttype"",""bar"";""color1"",""#00ff00"";""max"",E139}),SPARKLINE(F139,{""charttype"",""bar"";""color1"",""red"";""max"",E139})))"),"")</f>
        <v/>
      </c>
      <c r="H139" s="160" t="s">
        <v>18</v>
      </c>
      <c r="I139" s="188"/>
      <c r="J139" s="188"/>
      <c r="K139" s="189"/>
      <c r="L139" s="190"/>
      <c r="M139" s="186" t="str">
        <f>IFERROR(__xludf.DUMMYFUNCTION("""COMPUTED_VALUE"""),"")</f>
        <v/>
      </c>
      <c r="N139" s="186"/>
    </row>
    <row r="140">
      <c r="A140" s="184" t="s">
        <v>18</v>
      </c>
      <c r="B140" s="185"/>
      <c r="C140" s="186"/>
      <c r="D140" s="187"/>
      <c r="E140" s="160"/>
      <c r="F140" s="160"/>
      <c r="G140" s="188" t="str">
        <f>IFERROR(__xludf.DUMMYFUNCTION("IFERROR( if(F140/E140&gt;0.6,SPARKLINE(F140,{""charttype"",""bar"";""color1"",""#00ff00"";""max"",E140}),SPARKLINE(F140,{""charttype"",""bar"";""color1"",""red"";""max"",E140})))"),"")</f>
        <v/>
      </c>
      <c r="H140" s="160" t="s">
        <v>18</v>
      </c>
      <c r="I140" s="188"/>
      <c r="J140" s="188"/>
      <c r="K140" s="189"/>
      <c r="L140" s="190"/>
      <c r="M140" s="186" t="str">
        <f>IFERROR(__xludf.DUMMYFUNCTION("""COMPUTED_VALUE"""),"")</f>
        <v/>
      </c>
      <c r="N140" s="186"/>
    </row>
    <row r="141">
      <c r="A141" s="184" t="s">
        <v>18</v>
      </c>
      <c r="B141" s="185"/>
      <c r="C141" s="186"/>
      <c r="D141" s="187"/>
      <c r="E141" s="160"/>
      <c r="F141" s="160"/>
      <c r="G141" s="188" t="str">
        <f>IFERROR(__xludf.DUMMYFUNCTION("IFERROR( if(F141/E141&gt;0.6,SPARKLINE(F141,{""charttype"",""bar"";""color1"",""#00ff00"";""max"",E141}),SPARKLINE(F141,{""charttype"",""bar"";""color1"",""red"";""max"",E141})))"),"")</f>
        <v/>
      </c>
      <c r="H141" s="160" t="s">
        <v>18</v>
      </c>
      <c r="I141" s="188"/>
      <c r="J141" s="188"/>
      <c r="K141" s="189"/>
      <c r="L141" s="190"/>
      <c r="M141" s="186" t="str">
        <f>IFERROR(__xludf.DUMMYFUNCTION("""COMPUTED_VALUE"""),"")</f>
        <v/>
      </c>
      <c r="N141" s="186"/>
    </row>
    <row r="142">
      <c r="A142" s="184" t="s">
        <v>18</v>
      </c>
      <c r="B142" s="185"/>
      <c r="C142" s="186"/>
      <c r="D142" s="187"/>
      <c r="E142" s="160"/>
      <c r="F142" s="160"/>
      <c r="G142" s="188" t="str">
        <f>IFERROR(__xludf.DUMMYFUNCTION("IFERROR( if(F142/E142&gt;0.6,SPARKLINE(F142,{""charttype"",""bar"";""color1"",""#00ff00"";""max"",E142}),SPARKLINE(F142,{""charttype"",""bar"";""color1"",""red"";""max"",E142})))"),"")</f>
        <v/>
      </c>
      <c r="H142" s="160" t="s">
        <v>18</v>
      </c>
      <c r="I142" s="188"/>
      <c r="J142" s="188"/>
      <c r="K142" s="189"/>
      <c r="L142" s="190"/>
      <c r="M142" s="186" t="str">
        <f>IFERROR(__xludf.DUMMYFUNCTION("""COMPUTED_VALUE"""),"")</f>
        <v/>
      </c>
      <c r="N142" s="186"/>
    </row>
    <row r="143">
      <c r="A143" s="184" t="s">
        <v>18</v>
      </c>
      <c r="B143" s="185"/>
      <c r="C143" s="186"/>
      <c r="D143" s="187"/>
      <c r="E143" s="160"/>
      <c r="F143" s="160"/>
      <c r="G143" s="188" t="str">
        <f>IFERROR(__xludf.DUMMYFUNCTION("IFERROR( if(F143/E143&gt;0.6,SPARKLINE(F143,{""charttype"",""bar"";""color1"",""#00ff00"";""max"",E143}),SPARKLINE(F143,{""charttype"",""bar"";""color1"",""red"";""max"",E143})))"),"")</f>
        <v/>
      </c>
      <c r="H143" s="160" t="s">
        <v>18</v>
      </c>
      <c r="I143" s="188"/>
      <c r="J143" s="188"/>
      <c r="K143" s="189"/>
      <c r="L143" s="190"/>
      <c r="M143" s="186" t="str">
        <f>IFERROR(__xludf.DUMMYFUNCTION("""COMPUTED_VALUE"""),"")</f>
        <v/>
      </c>
      <c r="N143" s="186"/>
    </row>
    <row r="144">
      <c r="A144" s="184" t="s">
        <v>18</v>
      </c>
      <c r="B144" s="185"/>
      <c r="C144" s="186"/>
      <c r="D144" s="187"/>
      <c r="E144" s="160"/>
      <c r="F144" s="160"/>
      <c r="G144" s="188" t="str">
        <f>IFERROR(__xludf.DUMMYFUNCTION("IFERROR( if(F144/E144&gt;0.6,SPARKLINE(F144,{""charttype"",""bar"";""color1"",""#00ff00"";""max"",E144}),SPARKLINE(F144,{""charttype"",""bar"";""color1"",""red"";""max"",E144})))"),"")</f>
        <v/>
      </c>
      <c r="H144" s="160" t="s">
        <v>18</v>
      </c>
      <c r="I144" s="188"/>
      <c r="J144" s="188"/>
      <c r="K144" s="189"/>
      <c r="L144" s="190"/>
      <c r="M144" s="186" t="str">
        <f>IFERROR(__xludf.DUMMYFUNCTION("""COMPUTED_VALUE"""),"")</f>
        <v/>
      </c>
      <c r="N144" s="186"/>
    </row>
    <row r="145">
      <c r="A145" s="184" t="s">
        <v>18</v>
      </c>
      <c r="B145" s="185"/>
      <c r="C145" s="186"/>
      <c r="D145" s="187"/>
      <c r="E145" s="160"/>
      <c r="F145" s="160"/>
      <c r="G145" s="188" t="str">
        <f>IFERROR(__xludf.DUMMYFUNCTION("IFERROR( if(F145/E145&gt;0.6,SPARKLINE(F145,{""charttype"",""bar"";""color1"",""#00ff00"";""max"",E145}),SPARKLINE(F145,{""charttype"",""bar"";""color1"",""red"";""max"",E145})))"),"")</f>
        <v/>
      </c>
      <c r="H145" s="160" t="s">
        <v>18</v>
      </c>
      <c r="I145" s="188"/>
      <c r="J145" s="188"/>
      <c r="K145" s="189"/>
      <c r="L145" s="190"/>
      <c r="M145" s="186" t="str">
        <f>IFERROR(__xludf.DUMMYFUNCTION("""COMPUTED_VALUE"""),"")</f>
        <v/>
      </c>
      <c r="N145" s="186"/>
    </row>
    <row r="146">
      <c r="A146" s="184" t="s">
        <v>18</v>
      </c>
      <c r="B146" s="185"/>
      <c r="C146" s="186"/>
      <c r="D146" s="187"/>
      <c r="E146" s="160"/>
      <c r="F146" s="160"/>
      <c r="G146" s="188" t="str">
        <f>IFERROR(__xludf.DUMMYFUNCTION("IFERROR( if(F146/E146&gt;0.6,SPARKLINE(F146,{""charttype"",""bar"";""color1"",""#00ff00"";""max"",E146}),SPARKLINE(F146,{""charttype"",""bar"";""color1"",""red"";""max"",E146})))"),"")</f>
        <v/>
      </c>
      <c r="H146" s="160" t="s">
        <v>18</v>
      </c>
      <c r="I146" s="188"/>
      <c r="J146" s="188"/>
      <c r="K146" s="189"/>
      <c r="L146" s="190"/>
      <c r="M146" s="186" t="str">
        <f>IFERROR(__xludf.DUMMYFUNCTION("""COMPUTED_VALUE"""),"")</f>
        <v/>
      </c>
      <c r="N146" s="186"/>
    </row>
    <row r="147">
      <c r="A147" s="184" t="s">
        <v>18</v>
      </c>
      <c r="B147" s="185"/>
      <c r="C147" s="186"/>
      <c r="D147" s="187"/>
      <c r="E147" s="160"/>
      <c r="F147" s="160"/>
      <c r="G147" s="188" t="str">
        <f>IFERROR(__xludf.DUMMYFUNCTION("IFERROR( if(F147/E147&gt;0.6,SPARKLINE(F147,{""charttype"",""bar"";""color1"",""#00ff00"";""max"",E147}),SPARKLINE(F147,{""charttype"",""bar"";""color1"",""red"";""max"",E147})))"),"")</f>
        <v/>
      </c>
      <c r="H147" s="160" t="s">
        <v>18</v>
      </c>
      <c r="I147" s="188"/>
      <c r="J147" s="188"/>
      <c r="K147" s="189"/>
      <c r="L147" s="190"/>
      <c r="M147" s="186" t="str">
        <f>IFERROR(__xludf.DUMMYFUNCTION("""COMPUTED_VALUE"""),"")</f>
        <v/>
      </c>
      <c r="N147" s="186"/>
    </row>
    <row r="148">
      <c r="A148" s="184" t="s">
        <v>18</v>
      </c>
      <c r="B148" s="185"/>
      <c r="C148" s="186"/>
      <c r="D148" s="187"/>
      <c r="E148" s="160"/>
      <c r="F148" s="160"/>
      <c r="G148" s="188" t="str">
        <f>IFERROR(__xludf.DUMMYFUNCTION("IFERROR( if(F148/E148&gt;0.6,SPARKLINE(F148,{""charttype"",""bar"";""color1"",""#00ff00"";""max"",E148}),SPARKLINE(F148,{""charttype"",""bar"";""color1"",""red"";""max"",E148})))"),"")</f>
        <v/>
      </c>
      <c r="H148" s="160" t="s">
        <v>18</v>
      </c>
      <c r="I148" s="188"/>
      <c r="J148" s="188"/>
      <c r="K148" s="189"/>
      <c r="L148" s="190"/>
      <c r="M148" s="186" t="str">
        <f>IFERROR(__xludf.DUMMYFUNCTION("""COMPUTED_VALUE"""),"")</f>
        <v/>
      </c>
      <c r="N148" s="186"/>
    </row>
    <row r="149">
      <c r="A149" s="184" t="s">
        <v>18</v>
      </c>
      <c r="B149" s="185"/>
      <c r="C149" s="186"/>
      <c r="D149" s="187"/>
      <c r="E149" s="160"/>
      <c r="F149" s="160"/>
      <c r="G149" s="188" t="str">
        <f>IFERROR(__xludf.DUMMYFUNCTION("IFERROR( if(F149/E149&gt;0.6,SPARKLINE(F149,{""charttype"",""bar"";""color1"",""#00ff00"";""max"",E149}),SPARKLINE(F149,{""charttype"",""bar"";""color1"",""red"";""max"",E149})))"),"")</f>
        <v/>
      </c>
      <c r="H149" s="160" t="s">
        <v>18</v>
      </c>
      <c r="I149" s="188"/>
      <c r="J149" s="188"/>
      <c r="K149" s="189"/>
      <c r="L149" s="190"/>
      <c r="M149" s="186" t="str">
        <f>IFERROR(__xludf.DUMMYFUNCTION("""COMPUTED_VALUE"""),"")</f>
        <v/>
      </c>
      <c r="N149" s="186"/>
    </row>
    <row r="150">
      <c r="A150" s="184" t="s">
        <v>18</v>
      </c>
      <c r="B150" s="185"/>
      <c r="C150" s="186"/>
      <c r="D150" s="187"/>
      <c r="E150" s="160"/>
      <c r="F150" s="160"/>
      <c r="G150" s="188" t="str">
        <f>IFERROR(__xludf.DUMMYFUNCTION("IFERROR( if(F150/E150&gt;0.6,SPARKLINE(F150,{""charttype"",""bar"";""color1"",""#00ff00"";""max"",E150}),SPARKLINE(F150,{""charttype"",""bar"";""color1"",""red"";""max"",E150})))"),"")</f>
        <v/>
      </c>
      <c r="H150" s="160" t="s">
        <v>18</v>
      </c>
      <c r="I150" s="188"/>
      <c r="J150" s="188"/>
      <c r="K150" s="189"/>
      <c r="L150" s="190"/>
      <c r="M150" s="186" t="str">
        <f>IFERROR(__xludf.DUMMYFUNCTION("""COMPUTED_VALUE"""),"")</f>
        <v/>
      </c>
      <c r="N150" s="186"/>
    </row>
    <row r="151">
      <c r="A151" s="184" t="s">
        <v>18</v>
      </c>
      <c r="B151" s="185"/>
      <c r="C151" s="186"/>
      <c r="D151" s="187"/>
      <c r="E151" s="160"/>
      <c r="F151" s="160"/>
      <c r="G151" s="188" t="str">
        <f>IFERROR(__xludf.DUMMYFUNCTION("IFERROR( if(F151/E151&gt;0.6,SPARKLINE(F151,{""charttype"",""bar"";""color1"",""#00ff00"";""max"",E151}),SPARKLINE(F151,{""charttype"",""bar"";""color1"",""red"";""max"",E151})))"),"")</f>
        <v/>
      </c>
      <c r="H151" s="160" t="s">
        <v>18</v>
      </c>
      <c r="I151" s="188"/>
      <c r="J151" s="188"/>
      <c r="K151" s="189"/>
      <c r="L151" s="190"/>
      <c r="M151" s="186" t="str">
        <f>IFERROR(__xludf.DUMMYFUNCTION("""COMPUTED_VALUE"""),"")</f>
        <v/>
      </c>
      <c r="N151" s="186"/>
    </row>
    <row r="152">
      <c r="A152" s="184" t="s">
        <v>18</v>
      </c>
      <c r="B152" s="185"/>
      <c r="C152" s="186"/>
      <c r="D152" s="187"/>
      <c r="E152" s="160"/>
      <c r="F152" s="160"/>
      <c r="G152" s="188" t="str">
        <f>IFERROR(__xludf.DUMMYFUNCTION("IFERROR( if(F152/E152&gt;0.6,SPARKLINE(F152,{""charttype"",""bar"";""color1"",""#00ff00"";""max"",E152}),SPARKLINE(F152,{""charttype"",""bar"";""color1"",""red"";""max"",E152})))"),"")</f>
        <v/>
      </c>
      <c r="H152" s="160" t="s">
        <v>18</v>
      </c>
      <c r="I152" s="188"/>
      <c r="J152" s="188"/>
      <c r="K152" s="189"/>
      <c r="L152" s="190"/>
      <c r="M152" s="186" t="str">
        <f>IFERROR(__xludf.DUMMYFUNCTION("""COMPUTED_VALUE"""),"")</f>
        <v/>
      </c>
      <c r="N152" s="186"/>
    </row>
    <row r="153">
      <c r="A153" s="184" t="s">
        <v>18</v>
      </c>
      <c r="B153" s="185"/>
      <c r="C153" s="186"/>
      <c r="D153" s="187"/>
      <c r="E153" s="160"/>
      <c r="F153" s="160"/>
      <c r="G153" s="188" t="str">
        <f>IFERROR(__xludf.DUMMYFUNCTION("IFERROR( if(F153/E153&gt;0.6,SPARKLINE(F153,{""charttype"",""bar"";""color1"",""#00ff00"";""max"",E153}),SPARKLINE(F153,{""charttype"",""bar"";""color1"",""red"";""max"",E153})))"),"")</f>
        <v/>
      </c>
      <c r="H153" s="160" t="s">
        <v>18</v>
      </c>
      <c r="I153" s="188"/>
      <c r="J153" s="188"/>
      <c r="K153" s="189"/>
      <c r="L153" s="190"/>
      <c r="M153" s="186" t="str">
        <f>IFERROR(__xludf.DUMMYFUNCTION("""COMPUTED_VALUE"""),"")</f>
        <v/>
      </c>
      <c r="N153" s="186"/>
    </row>
    <row r="154">
      <c r="A154" s="184" t="s">
        <v>18</v>
      </c>
      <c r="B154" s="185"/>
      <c r="C154" s="186"/>
      <c r="D154" s="187"/>
      <c r="E154" s="160"/>
      <c r="F154" s="160"/>
      <c r="G154" s="188" t="str">
        <f>IFERROR(__xludf.DUMMYFUNCTION("IFERROR( if(F154/E154&gt;0.6,SPARKLINE(F154,{""charttype"",""bar"";""color1"",""#00ff00"";""max"",E154}),SPARKLINE(F154,{""charttype"",""bar"";""color1"",""red"";""max"",E154})))"),"")</f>
        <v/>
      </c>
      <c r="H154" s="160" t="s">
        <v>18</v>
      </c>
      <c r="I154" s="188"/>
      <c r="J154" s="188"/>
      <c r="K154" s="189"/>
      <c r="L154" s="190"/>
      <c r="M154" s="186" t="str">
        <f>IFERROR(__xludf.DUMMYFUNCTION("""COMPUTED_VALUE"""),"")</f>
        <v/>
      </c>
      <c r="N154" s="186"/>
    </row>
    <row r="155">
      <c r="A155" s="184" t="s">
        <v>18</v>
      </c>
      <c r="B155" s="185"/>
      <c r="C155" s="186"/>
      <c r="D155" s="187"/>
      <c r="E155" s="160"/>
      <c r="F155" s="160"/>
      <c r="G155" s="188" t="str">
        <f>IFERROR(__xludf.DUMMYFUNCTION("IFERROR( if(F155/E155&gt;0.6,SPARKLINE(F155,{""charttype"",""bar"";""color1"",""#00ff00"";""max"",E155}),SPARKLINE(F155,{""charttype"",""bar"";""color1"",""red"";""max"",E155})))"),"")</f>
        <v/>
      </c>
      <c r="H155" s="160" t="s">
        <v>18</v>
      </c>
      <c r="I155" s="188"/>
      <c r="J155" s="188"/>
      <c r="K155" s="189"/>
      <c r="L155" s="190"/>
      <c r="M155" s="186" t="str">
        <f>IFERROR(__xludf.DUMMYFUNCTION("""COMPUTED_VALUE"""),"")</f>
        <v/>
      </c>
      <c r="N155" s="186"/>
    </row>
    <row r="156">
      <c r="A156" s="184" t="s">
        <v>18</v>
      </c>
      <c r="B156" s="185"/>
      <c r="C156" s="186"/>
      <c r="D156" s="187"/>
      <c r="E156" s="160"/>
      <c r="F156" s="160"/>
      <c r="G156" s="188" t="str">
        <f>IFERROR(__xludf.DUMMYFUNCTION("IFERROR( if(F156/E156&gt;0.6,SPARKLINE(F156,{""charttype"",""bar"";""color1"",""#00ff00"";""max"",E156}),SPARKLINE(F156,{""charttype"",""bar"";""color1"",""red"";""max"",E156})))"),"")</f>
        <v/>
      </c>
      <c r="H156" s="160" t="s">
        <v>18</v>
      </c>
      <c r="I156" s="188"/>
      <c r="J156" s="188"/>
      <c r="K156" s="189"/>
      <c r="L156" s="190"/>
      <c r="M156" s="186" t="str">
        <f>IFERROR(__xludf.DUMMYFUNCTION("""COMPUTED_VALUE"""),"")</f>
        <v/>
      </c>
      <c r="N156" s="186"/>
    </row>
    <row r="157">
      <c r="A157" s="184" t="s">
        <v>18</v>
      </c>
      <c r="B157" s="185"/>
      <c r="C157" s="186"/>
      <c r="D157" s="187"/>
      <c r="E157" s="160"/>
      <c r="F157" s="160"/>
      <c r="G157" s="188" t="str">
        <f>IFERROR(__xludf.DUMMYFUNCTION("IFERROR( if(F157/E157&gt;0.6,SPARKLINE(F157,{""charttype"",""bar"";""color1"",""#00ff00"";""max"",E157}),SPARKLINE(F157,{""charttype"",""bar"";""color1"",""red"";""max"",E157})))"),"")</f>
        <v/>
      </c>
      <c r="H157" s="160" t="s">
        <v>18</v>
      </c>
      <c r="I157" s="188"/>
      <c r="J157" s="188"/>
      <c r="K157" s="189"/>
      <c r="L157" s="190"/>
      <c r="M157" s="186" t="str">
        <f>IFERROR(__xludf.DUMMYFUNCTION("""COMPUTED_VALUE"""),"")</f>
        <v/>
      </c>
      <c r="N157" s="186"/>
    </row>
    <row r="158">
      <c r="A158" s="184" t="s">
        <v>18</v>
      </c>
      <c r="B158" s="185"/>
      <c r="C158" s="186"/>
      <c r="D158" s="187"/>
      <c r="E158" s="160"/>
      <c r="F158" s="160"/>
      <c r="G158" s="188" t="str">
        <f>IFERROR(__xludf.DUMMYFUNCTION("IFERROR( if(F158/E158&gt;0.6,SPARKLINE(F158,{""charttype"",""bar"";""color1"",""#00ff00"";""max"",E158}),SPARKLINE(F158,{""charttype"",""bar"";""color1"",""red"";""max"",E158})))"),"")</f>
        <v/>
      </c>
      <c r="H158" s="160" t="s">
        <v>18</v>
      </c>
      <c r="I158" s="188"/>
      <c r="J158" s="188"/>
      <c r="K158" s="189"/>
      <c r="L158" s="190"/>
      <c r="M158" s="186" t="str">
        <f>IFERROR(__xludf.DUMMYFUNCTION("""COMPUTED_VALUE"""),"")</f>
        <v/>
      </c>
      <c r="N158" s="186"/>
    </row>
    <row r="159">
      <c r="A159" s="184" t="s">
        <v>18</v>
      </c>
      <c r="B159" s="185"/>
      <c r="C159" s="186"/>
      <c r="D159" s="187"/>
      <c r="E159" s="160"/>
      <c r="F159" s="160"/>
      <c r="G159" s="188" t="str">
        <f>IFERROR(__xludf.DUMMYFUNCTION("IFERROR( if(F159/E159&gt;0.6,SPARKLINE(F159,{""charttype"",""bar"";""color1"",""#00ff00"";""max"",E159}),SPARKLINE(F159,{""charttype"",""bar"";""color1"",""red"";""max"",E159})))"),"")</f>
        <v/>
      </c>
      <c r="H159" s="160" t="s">
        <v>18</v>
      </c>
      <c r="I159" s="188"/>
      <c r="J159" s="188"/>
      <c r="K159" s="189"/>
      <c r="L159" s="190"/>
      <c r="M159" s="186" t="str">
        <f>IFERROR(__xludf.DUMMYFUNCTION("""COMPUTED_VALUE"""),"")</f>
        <v/>
      </c>
      <c r="N159" s="186"/>
    </row>
    <row r="160">
      <c r="A160" s="184" t="s">
        <v>18</v>
      </c>
      <c r="B160" s="185"/>
      <c r="C160" s="186"/>
      <c r="D160" s="187"/>
      <c r="E160" s="160"/>
      <c r="F160" s="160"/>
      <c r="G160" s="188" t="str">
        <f>IFERROR(__xludf.DUMMYFUNCTION("IFERROR( if(F160/E160&gt;0.6,SPARKLINE(F160,{""charttype"",""bar"";""color1"",""#00ff00"";""max"",E160}),SPARKLINE(F160,{""charttype"",""bar"";""color1"",""red"";""max"",E160})))"),"")</f>
        <v/>
      </c>
      <c r="H160" s="160" t="s">
        <v>18</v>
      </c>
      <c r="I160" s="188"/>
      <c r="J160" s="188"/>
      <c r="K160" s="189"/>
      <c r="L160" s="190"/>
      <c r="M160" s="186" t="str">
        <f>IFERROR(__xludf.DUMMYFUNCTION("""COMPUTED_VALUE"""),"")</f>
        <v/>
      </c>
      <c r="N160" s="186"/>
    </row>
    <row r="161">
      <c r="A161" s="184" t="s">
        <v>18</v>
      </c>
      <c r="B161" s="185"/>
      <c r="C161" s="186"/>
      <c r="D161" s="187"/>
      <c r="E161" s="160"/>
      <c r="F161" s="160"/>
      <c r="G161" s="188" t="str">
        <f>IFERROR(__xludf.DUMMYFUNCTION("IFERROR( if(F161/E161&gt;0.6,SPARKLINE(F161,{""charttype"",""bar"";""color1"",""#00ff00"";""max"",E161}),SPARKLINE(F161,{""charttype"",""bar"";""color1"",""red"";""max"",E161})))"),"")</f>
        <v/>
      </c>
      <c r="H161" s="160" t="s">
        <v>18</v>
      </c>
      <c r="I161" s="188"/>
      <c r="J161" s="188"/>
      <c r="K161" s="189"/>
      <c r="L161" s="190"/>
      <c r="M161" s="186" t="str">
        <f>IFERROR(__xludf.DUMMYFUNCTION("""COMPUTED_VALUE"""),"")</f>
        <v/>
      </c>
      <c r="N161" s="186"/>
    </row>
    <row r="162">
      <c r="A162" s="184" t="s">
        <v>18</v>
      </c>
      <c r="B162" s="185"/>
      <c r="C162" s="186"/>
      <c r="D162" s="187"/>
      <c r="E162" s="160"/>
      <c r="F162" s="160"/>
      <c r="G162" s="188" t="str">
        <f>IFERROR(__xludf.DUMMYFUNCTION("IFERROR( if(F162/E162&gt;0.6,SPARKLINE(F162,{""charttype"",""bar"";""color1"",""#00ff00"";""max"",E162}),SPARKLINE(F162,{""charttype"",""bar"";""color1"",""red"";""max"",E162})))"),"")</f>
        <v/>
      </c>
      <c r="H162" s="160" t="s">
        <v>18</v>
      </c>
      <c r="I162" s="188"/>
      <c r="J162" s="188"/>
      <c r="K162" s="189"/>
      <c r="L162" s="190"/>
      <c r="M162" s="186" t="str">
        <f>IFERROR(__xludf.DUMMYFUNCTION("""COMPUTED_VALUE"""),"")</f>
        <v/>
      </c>
      <c r="N162" s="186"/>
    </row>
    <row r="163">
      <c r="A163" s="184" t="s">
        <v>18</v>
      </c>
      <c r="B163" s="185"/>
      <c r="C163" s="186"/>
      <c r="D163" s="187"/>
      <c r="E163" s="160"/>
      <c r="F163" s="160"/>
      <c r="G163" s="188" t="str">
        <f>IFERROR(__xludf.DUMMYFUNCTION("IFERROR( if(F163/E163&gt;0.6,SPARKLINE(F163,{""charttype"",""bar"";""color1"",""#00ff00"";""max"",E163}),SPARKLINE(F163,{""charttype"",""bar"";""color1"",""red"";""max"",E163})))"),"")</f>
        <v/>
      </c>
      <c r="H163" s="160" t="s">
        <v>18</v>
      </c>
      <c r="I163" s="188"/>
      <c r="J163" s="188"/>
      <c r="K163" s="189"/>
      <c r="L163" s="190"/>
      <c r="M163" s="186" t="str">
        <f>IFERROR(__xludf.DUMMYFUNCTION("""COMPUTED_VALUE"""),"")</f>
        <v/>
      </c>
      <c r="N163" s="186"/>
    </row>
    <row r="164">
      <c r="A164" s="184" t="s">
        <v>18</v>
      </c>
      <c r="B164" s="185"/>
      <c r="C164" s="186"/>
      <c r="D164" s="187"/>
      <c r="E164" s="160"/>
      <c r="F164" s="160"/>
      <c r="G164" s="188" t="str">
        <f>IFERROR(__xludf.DUMMYFUNCTION("IFERROR( if(F164/E164&gt;0.6,SPARKLINE(F164,{""charttype"",""bar"";""color1"",""#00ff00"";""max"",E164}),SPARKLINE(F164,{""charttype"",""bar"";""color1"",""red"";""max"",E164})))"),"")</f>
        <v/>
      </c>
      <c r="H164" s="160" t="s">
        <v>18</v>
      </c>
      <c r="I164" s="188"/>
      <c r="J164" s="188"/>
      <c r="K164" s="189"/>
      <c r="L164" s="190"/>
      <c r="M164" s="186" t="str">
        <f>IFERROR(__xludf.DUMMYFUNCTION("""COMPUTED_VALUE"""),"")</f>
        <v/>
      </c>
      <c r="N164" s="186"/>
    </row>
    <row r="165">
      <c r="A165" s="184" t="s">
        <v>18</v>
      </c>
      <c r="B165" s="185"/>
      <c r="C165" s="186"/>
      <c r="D165" s="187"/>
      <c r="E165" s="160"/>
      <c r="F165" s="160"/>
      <c r="G165" s="188" t="str">
        <f>IFERROR(__xludf.DUMMYFUNCTION("IFERROR( if(F165/E165&gt;0.6,SPARKLINE(F165,{""charttype"",""bar"";""color1"",""#00ff00"";""max"",E165}),SPARKLINE(F165,{""charttype"",""bar"";""color1"",""red"";""max"",E165})))"),"")</f>
        <v/>
      </c>
      <c r="H165" s="160" t="s">
        <v>18</v>
      </c>
      <c r="I165" s="188"/>
      <c r="J165" s="188"/>
      <c r="K165" s="189"/>
      <c r="L165" s="190"/>
      <c r="M165" s="186" t="str">
        <f>IFERROR(__xludf.DUMMYFUNCTION("""COMPUTED_VALUE"""),"")</f>
        <v/>
      </c>
      <c r="N165" s="186"/>
    </row>
    <row r="166">
      <c r="A166" s="184" t="s">
        <v>18</v>
      </c>
      <c r="B166" s="185"/>
      <c r="C166" s="186"/>
      <c r="D166" s="187"/>
      <c r="E166" s="160"/>
      <c r="F166" s="160"/>
      <c r="G166" s="188" t="str">
        <f>IFERROR(__xludf.DUMMYFUNCTION("IFERROR( if(F166/E166&gt;0.6,SPARKLINE(F166,{""charttype"",""bar"";""color1"",""#00ff00"";""max"",E166}),SPARKLINE(F166,{""charttype"",""bar"";""color1"",""red"";""max"",E166})))"),"")</f>
        <v/>
      </c>
      <c r="H166" s="160" t="s">
        <v>18</v>
      </c>
      <c r="I166" s="188"/>
      <c r="J166" s="188"/>
      <c r="K166" s="189"/>
      <c r="L166" s="190"/>
      <c r="M166" s="186" t="str">
        <f>IFERROR(__xludf.DUMMYFUNCTION("""COMPUTED_VALUE"""),"")</f>
        <v/>
      </c>
      <c r="N166" s="186"/>
    </row>
    <row r="167">
      <c r="A167" s="184" t="s">
        <v>18</v>
      </c>
      <c r="B167" s="185"/>
      <c r="C167" s="186"/>
      <c r="D167" s="187"/>
      <c r="E167" s="160"/>
      <c r="F167" s="160"/>
      <c r="G167" s="188" t="str">
        <f>IFERROR(__xludf.DUMMYFUNCTION("IFERROR( if(F167/E167&gt;0.6,SPARKLINE(F167,{""charttype"",""bar"";""color1"",""#00ff00"";""max"",E167}),SPARKLINE(F167,{""charttype"",""bar"";""color1"",""red"";""max"",E167})))"),"")</f>
        <v/>
      </c>
      <c r="H167" s="160" t="s">
        <v>18</v>
      </c>
      <c r="I167" s="188"/>
      <c r="J167" s="188"/>
      <c r="K167" s="189"/>
      <c r="L167" s="190"/>
      <c r="M167" s="186" t="str">
        <f>IFERROR(__xludf.DUMMYFUNCTION("""COMPUTED_VALUE"""),"")</f>
        <v/>
      </c>
      <c r="N167" s="186"/>
    </row>
    <row r="168">
      <c r="A168" s="184" t="s">
        <v>18</v>
      </c>
      <c r="B168" s="185"/>
      <c r="C168" s="186"/>
      <c r="D168" s="187"/>
      <c r="E168" s="160"/>
      <c r="F168" s="160"/>
      <c r="G168" s="188" t="str">
        <f>IFERROR(__xludf.DUMMYFUNCTION("IFERROR( if(F168/E168&gt;0.6,SPARKLINE(F168,{""charttype"",""bar"";""color1"",""#00ff00"";""max"",E168}),SPARKLINE(F168,{""charttype"",""bar"";""color1"",""red"";""max"",E168})))"),"")</f>
        <v/>
      </c>
      <c r="H168" s="160" t="s">
        <v>18</v>
      </c>
      <c r="I168" s="188"/>
      <c r="J168" s="188"/>
      <c r="K168" s="189"/>
      <c r="L168" s="190"/>
      <c r="M168" s="186" t="str">
        <f>IFERROR(__xludf.DUMMYFUNCTION("""COMPUTED_VALUE"""),"")</f>
        <v/>
      </c>
      <c r="N168" s="186"/>
    </row>
    <row r="169">
      <c r="A169" s="184" t="s">
        <v>18</v>
      </c>
      <c r="B169" s="185"/>
      <c r="C169" s="186"/>
      <c r="D169" s="187"/>
      <c r="E169" s="160"/>
      <c r="F169" s="160"/>
      <c r="G169" s="188" t="str">
        <f>IFERROR(__xludf.DUMMYFUNCTION("IFERROR( if(F169/E169&gt;0.6,SPARKLINE(F169,{""charttype"",""bar"";""color1"",""#00ff00"";""max"",E169}),SPARKLINE(F169,{""charttype"",""bar"";""color1"",""red"";""max"",E169})))"),"")</f>
        <v/>
      </c>
      <c r="H169" s="160" t="s">
        <v>18</v>
      </c>
      <c r="I169" s="188"/>
      <c r="J169" s="188"/>
      <c r="K169" s="189"/>
      <c r="L169" s="190"/>
      <c r="M169" s="186" t="str">
        <f>IFERROR(__xludf.DUMMYFUNCTION("""COMPUTED_VALUE"""),"")</f>
        <v/>
      </c>
      <c r="N169" s="186"/>
    </row>
    <row r="170">
      <c r="A170" s="184" t="s">
        <v>18</v>
      </c>
      <c r="B170" s="185"/>
      <c r="C170" s="186"/>
      <c r="D170" s="187"/>
      <c r="E170" s="160"/>
      <c r="F170" s="160"/>
      <c r="G170" s="188" t="str">
        <f>IFERROR(__xludf.DUMMYFUNCTION("IFERROR( if(F170/E170&gt;0.6,SPARKLINE(F170,{""charttype"",""bar"";""color1"",""#00ff00"";""max"",E170}),SPARKLINE(F170,{""charttype"",""bar"";""color1"",""red"";""max"",E170})))"),"")</f>
        <v/>
      </c>
      <c r="H170" s="160" t="s">
        <v>18</v>
      </c>
      <c r="I170" s="188"/>
      <c r="J170" s="188"/>
      <c r="K170" s="189"/>
      <c r="L170" s="190"/>
      <c r="M170" s="186" t="str">
        <f>IFERROR(__xludf.DUMMYFUNCTION("""COMPUTED_VALUE"""),"")</f>
        <v/>
      </c>
      <c r="N170" s="186"/>
    </row>
    <row r="171">
      <c r="A171" s="184" t="s">
        <v>18</v>
      </c>
      <c r="B171" s="185"/>
      <c r="C171" s="186"/>
      <c r="D171" s="187"/>
      <c r="E171" s="160"/>
      <c r="F171" s="160"/>
      <c r="G171" s="188" t="str">
        <f>IFERROR(__xludf.DUMMYFUNCTION("IFERROR( if(F171/E171&gt;0.6,SPARKLINE(F171,{""charttype"",""bar"";""color1"",""#00ff00"";""max"",E171}),SPARKLINE(F171,{""charttype"",""bar"";""color1"",""red"";""max"",E171})))"),"")</f>
        <v/>
      </c>
      <c r="H171" s="160" t="s">
        <v>18</v>
      </c>
      <c r="I171" s="188"/>
      <c r="J171" s="188"/>
      <c r="K171" s="189"/>
      <c r="L171" s="190"/>
      <c r="M171" s="186" t="str">
        <f>IFERROR(__xludf.DUMMYFUNCTION("""COMPUTED_VALUE"""),"")</f>
        <v/>
      </c>
      <c r="N171" s="186"/>
    </row>
    <row r="172">
      <c r="A172" s="184" t="s">
        <v>18</v>
      </c>
      <c r="B172" s="185"/>
      <c r="C172" s="186"/>
      <c r="D172" s="187"/>
      <c r="E172" s="160"/>
      <c r="F172" s="160"/>
      <c r="G172" s="188" t="str">
        <f>IFERROR(__xludf.DUMMYFUNCTION("IFERROR( if(F172/E172&gt;0.6,SPARKLINE(F172,{""charttype"",""bar"";""color1"",""#00ff00"";""max"",E172}),SPARKLINE(F172,{""charttype"",""bar"";""color1"",""red"";""max"",E172})))"),"")</f>
        <v/>
      </c>
      <c r="H172" s="160" t="s">
        <v>18</v>
      </c>
      <c r="I172" s="188"/>
      <c r="J172" s="188"/>
      <c r="K172" s="189"/>
      <c r="L172" s="190"/>
      <c r="M172" s="186" t="str">
        <f>IFERROR(__xludf.DUMMYFUNCTION("""COMPUTED_VALUE"""),"")</f>
        <v/>
      </c>
      <c r="N172" s="186"/>
    </row>
    <row r="173">
      <c r="A173" s="184" t="s">
        <v>18</v>
      </c>
      <c r="B173" s="185"/>
      <c r="C173" s="186"/>
      <c r="D173" s="187"/>
      <c r="E173" s="160"/>
      <c r="F173" s="160"/>
      <c r="G173" s="188" t="str">
        <f>IFERROR(__xludf.DUMMYFUNCTION("IFERROR( if(F173/E173&gt;0.6,SPARKLINE(F173,{""charttype"",""bar"";""color1"",""#00ff00"";""max"",E173}),SPARKLINE(F173,{""charttype"",""bar"";""color1"",""red"";""max"",E173})))"),"")</f>
        <v/>
      </c>
      <c r="H173" s="160" t="s">
        <v>18</v>
      </c>
      <c r="I173" s="188"/>
      <c r="J173" s="188"/>
      <c r="K173" s="189"/>
      <c r="L173" s="190"/>
      <c r="M173" s="186" t="str">
        <f>IFERROR(__xludf.DUMMYFUNCTION("""COMPUTED_VALUE"""),"")</f>
        <v/>
      </c>
      <c r="N173" s="186"/>
    </row>
    <row r="174">
      <c r="A174" s="184" t="s">
        <v>18</v>
      </c>
      <c r="B174" s="185"/>
      <c r="C174" s="186"/>
      <c r="D174" s="187"/>
      <c r="E174" s="160"/>
      <c r="F174" s="160"/>
      <c r="G174" s="188" t="str">
        <f>IFERROR(__xludf.DUMMYFUNCTION("IFERROR( if(F174/E174&gt;0.6,SPARKLINE(F174,{""charttype"",""bar"";""color1"",""#00ff00"";""max"",E174}),SPARKLINE(F174,{""charttype"",""bar"";""color1"",""red"";""max"",E174})))"),"")</f>
        <v/>
      </c>
      <c r="H174" s="160" t="s">
        <v>18</v>
      </c>
      <c r="I174" s="188"/>
      <c r="J174" s="188"/>
      <c r="K174" s="189"/>
      <c r="L174" s="190"/>
      <c r="M174" s="186" t="str">
        <f>IFERROR(__xludf.DUMMYFUNCTION("""COMPUTED_VALUE"""),"")</f>
        <v/>
      </c>
      <c r="N174" s="186"/>
    </row>
    <row r="175">
      <c r="A175" s="184" t="s">
        <v>18</v>
      </c>
      <c r="B175" s="185"/>
      <c r="C175" s="186"/>
      <c r="D175" s="187"/>
      <c r="E175" s="160"/>
      <c r="F175" s="160"/>
      <c r="G175" s="188" t="str">
        <f>IFERROR(__xludf.DUMMYFUNCTION("IFERROR( if(F175/E175&gt;0.6,SPARKLINE(F175,{""charttype"",""bar"";""color1"",""#00ff00"";""max"",E175}),SPARKLINE(F175,{""charttype"",""bar"";""color1"",""red"";""max"",E175})))"),"")</f>
        <v/>
      </c>
      <c r="H175" s="160" t="s">
        <v>18</v>
      </c>
      <c r="I175" s="188"/>
      <c r="J175" s="188"/>
      <c r="K175" s="189"/>
      <c r="L175" s="190"/>
      <c r="M175" s="186" t="str">
        <f>IFERROR(__xludf.DUMMYFUNCTION("""COMPUTED_VALUE"""),"")</f>
        <v/>
      </c>
      <c r="N175" s="186"/>
    </row>
    <row r="176">
      <c r="A176" s="184" t="s">
        <v>18</v>
      </c>
      <c r="B176" s="185"/>
      <c r="C176" s="186"/>
      <c r="D176" s="187"/>
      <c r="E176" s="160"/>
      <c r="F176" s="160"/>
      <c r="G176" s="188" t="str">
        <f>IFERROR(__xludf.DUMMYFUNCTION("IFERROR( if(F176/E176&gt;0.6,SPARKLINE(F176,{""charttype"",""bar"";""color1"",""#00ff00"";""max"",E176}),SPARKLINE(F176,{""charttype"",""bar"";""color1"",""red"";""max"",E176})))"),"")</f>
        <v/>
      </c>
      <c r="H176" s="160" t="s">
        <v>18</v>
      </c>
      <c r="I176" s="188"/>
      <c r="J176" s="188"/>
      <c r="K176" s="189"/>
      <c r="L176" s="190"/>
      <c r="M176" s="186" t="str">
        <f>IFERROR(__xludf.DUMMYFUNCTION("""COMPUTED_VALUE"""),"")</f>
        <v/>
      </c>
      <c r="N176" s="186"/>
    </row>
    <row r="177">
      <c r="A177" s="184" t="s">
        <v>18</v>
      </c>
      <c r="B177" s="185"/>
      <c r="C177" s="186"/>
      <c r="D177" s="187"/>
      <c r="E177" s="160"/>
      <c r="F177" s="160"/>
      <c r="G177" s="188" t="str">
        <f>IFERROR(__xludf.DUMMYFUNCTION("IFERROR( if(F177/E177&gt;0.6,SPARKLINE(F177,{""charttype"",""bar"";""color1"",""#00ff00"";""max"",E177}),SPARKLINE(F177,{""charttype"",""bar"";""color1"",""red"";""max"",E177})))"),"")</f>
        <v/>
      </c>
      <c r="H177" s="160" t="s">
        <v>18</v>
      </c>
      <c r="I177" s="188"/>
      <c r="J177" s="188"/>
      <c r="K177" s="189"/>
      <c r="L177" s="190"/>
      <c r="M177" s="186" t="str">
        <f>IFERROR(__xludf.DUMMYFUNCTION("""COMPUTED_VALUE"""),"")</f>
        <v/>
      </c>
      <c r="N177" s="186"/>
    </row>
    <row r="178">
      <c r="A178" s="184" t="s">
        <v>18</v>
      </c>
      <c r="B178" s="185"/>
      <c r="C178" s="186"/>
      <c r="D178" s="187"/>
      <c r="E178" s="160"/>
      <c r="F178" s="160"/>
      <c r="G178" s="188" t="str">
        <f>IFERROR(__xludf.DUMMYFUNCTION("IFERROR( if(F178/E178&gt;0.6,SPARKLINE(F178,{""charttype"",""bar"";""color1"",""#00ff00"";""max"",E178}),SPARKLINE(F178,{""charttype"",""bar"";""color1"",""red"";""max"",E178})))"),"")</f>
        <v/>
      </c>
      <c r="H178" s="160" t="s">
        <v>18</v>
      </c>
      <c r="I178" s="188"/>
      <c r="J178" s="188"/>
      <c r="K178" s="189"/>
      <c r="L178" s="190"/>
      <c r="M178" s="186" t="str">
        <f>IFERROR(__xludf.DUMMYFUNCTION("""COMPUTED_VALUE"""),"")</f>
        <v/>
      </c>
      <c r="N178" s="186"/>
    </row>
    <row r="179">
      <c r="A179" s="184" t="s">
        <v>18</v>
      </c>
      <c r="B179" s="185"/>
      <c r="C179" s="186"/>
      <c r="D179" s="187"/>
      <c r="E179" s="160"/>
      <c r="F179" s="160"/>
      <c r="G179" s="188" t="str">
        <f>IFERROR(__xludf.DUMMYFUNCTION("IFERROR( if(F179/E179&gt;0.6,SPARKLINE(F179,{""charttype"",""bar"";""color1"",""#00ff00"";""max"",E179}),SPARKLINE(F179,{""charttype"",""bar"";""color1"",""red"";""max"",E179})))"),"")</f>
        <v/>
      </c>
      <c r="H179" s="160" t="s">
        <v>18</v>
      </c>
      <c r="I179" s="188"/>
      <c r="J179" s="188"/>
      <c r="K179" s="189"/>
      <c r="L179" s="190"/>
      <c r="M179" s="186" t="str">
        <f>IFERROR(__xludf.DUMMYFUNCTION("""COMPUTED_VALUE"""),"")</f>
        <v/>
      </c>
      <c r="N179" s="186"/>
    </row>
    <row r="180">
      <c r="A180" s="184" t="s">
        <v>18</v>
      </c>
      <c r="B180" s="185"/>
      <c r="C180" s="186"/>
      <c r="D180" s="187"/>
      <c r="E180" s="160"/>
      <c r="F180" s="160"/>
      <c r="G180" s="188" t="str">
        <f>IFERROR(__xludf.DUMMYFUNCTION("IFERROR( if(F180/E180&gt;0.6,SPARKLINE(F180,{""charttype"",""bar"";""color1"",""#00ff00"";""max"",E180}),SPARKLINE(F180,{""charttype"",""bar"";""color1"",""red"";""max"",E180})))"),"")</f>
        <v/>
      </c>
      <c r="H180" s="160" t="s">
        <v>18</v>
      </c>
      <c r="I180" s="188"/>
      <c r="J180" s="188"/>
      <c r="K180" s="189"/>
      <c r="L180" s="190"/>
      <c r="M180" s="186" t="str">
        <f>IFERROR(__xludf.DUMMYFUNCTION("""COMPUTED_VALUE"""),"")</f>
        <v/>
      </c>
      <c r="N180" s="186"/>
    </row>
    <row r="181">
      <c r="A181" s="184" t="s">
        <v>18</v>
      </c>
      <c r="B181" s="185"/>
      <c r="C181" s="186"/>
      <c r="D181" s="187"/>
      <c r="E181" s="160"/>
      <c r="F181" s="160"/>
      <c r="G181" s="188" t="str">
        <f>IFERROR(__xludf.DUMMYFUNCTION("IFERROR( if(F181/E181&gt;0.6,SPARKLINE(F181,{""charttype"",""bar"";""color1"",""#00ff00"";""max"",E181}),SPARKLINE(F181,{""charttype"",""bar"";""color1"",""red"";""max"",E181})))"),"")</f>
        <v/>
      </c>
      <c r="H181" s="160" t="s">
        <v>18</v>
      </c>
      <c r="I181" s="188"/>
      <c r="J181" s="188"/>
      <c r="K181" s="189"/>
      <c r="L181" s="190"/>
      <c r="M181" s="186" t="str">
        <f>IFERROR(__xludf.DUMMYFUNCTION("""COMPUTED_VALUE"""),"")</f>
        <v/>
      </c>
      <c r="N181" s="186"/>
    </row>
    <row r="182">
      <c r="A182" s="184" t="s">
        <v>18</v>
      </c>
      <c r="B182" s="185"/>
      <c r="C182" s="186"/>
      <c r="D182" s="187"/>
      <c r="E182" s="160"/>
      <c r="F182" s="160"/>
      <c r="G182" s="188" t="str">
        <f>IFERROR(__xludf.DUMMYFUNCTION("IFERROR( if(F182/E182&gt;0.6,SPARKLINE(F182,{""charttype"",""bar"";""color1"",""#00ff00"";""max"",E182}),SPARKLINE(F182,{""charttype"",""bar"";""color1"",""red"";""max"",E182})))"),"")</f>
        <v/>
      </c>
      <c r="H182" s="160" t="s">
        <v>18</v>
      </c>
      <c r="I182" s="188"/>
      <c r="J182" s="188"/>
      <c r="K182" s="189"/>
      <c r="L182" s="190"/>
      <c r="M182" s="186" t="str">
        <f>IFERROR(__xludf.DUMMYFUNCTION("""COMPUTED_VALUE"""),"")</f>
        <v/>
      </c>
      <c r="N182" s="186"/>
    </row>
    <row r="183">
      <c r="A183" s="184" t="s">
        <v>18</v>
      </c>
      <c r="B183" s="185"/>
      <c r="C183" s="186"/>
      <c r="D183" s="187"/>
      <c r="E183" s="160"/>
      <c r="F183" s="160"/>
      <c r="G183" s="188" t="str">
        <f>IFERROR(__xludf.DUMMYFUNCTION("IFERROR( if(F183/E183&gt;0.6,SPARKLINE(F183,{""charttype"",""bar"";""color1"",""#00ff00"";""max"",E183}),SPARKLINE(F183,{""charttype"",""bar"";""color1"",""red"";""max"",E183})))"),"")</f>
        <v/>
      </c>
      <c r="H183" s="160" t="s">
        <v>18</v>
      </c>
      <c r="I183" s="188"/>
      <c r="J183" s="188"/>
      <c r="K183" s="189"/>
      <c r="L183" s="190"/>
      <c r="M183" s="186" t="str">
        <f>IFERROR(__xludf.DUMMYFUNCTION("""COMPUTED_VALUE"""),"")</f>
        <v/>
      </c>
      <c r="N183" s="186"/>
    </row>
    <row r="184">
      <c r="A184" s="184" t="s">
        <v>18</v>
      </c>
      <c r="B184" s="185"/>
      <c r="C184" s="186"/>
      <c r="D184" s="187"/>
      <c r="E184" s="160"/>
      <c r="F184" s="160"/>
      <c r="G184" s="188" t="str">
        <f>IFERROR(__xludf.DUMMYFUNCTION("IFERROR( if(F184/E184&gt;0.6,SPARKLINE(F184,{""charttype"",""bar"";""color1"",""#00ff00"";""max"",E184}),SPARKLINE(F184,{""charttype"",""bar"";""color1"",""red"";""max"",E184})))"),"")</f>
        <v/>
      </c>
      <c r="H184" s="160" t="s">
        <v>18</v>
      </c>
      <c r="I184" s="188"/>
      <c r="J184" s="188"/>
      <c r="K184" s="189"/>
      <c r="L184" s="190"/>
      <c r="M184" s="186" t="str">
        <f>IFERROR(__xludf.DUMMYFUNCTION("""COMPUTED_VALUE"""),"")</f>
        <v/>
      </c>
      <c r="N184" s="186"/>
    </row>
    <row r="185">
      <c r="A185" s="184" t="s">
        <v>18</v>
      </c>
      <c r="B185" s="185"/>
      <c r="C185" s="186"/>
      <c r="D185" s="187"/>
      <c r="E185" s="160"/>
      <c r="F185" s="160"/>
      <c r="G185" s="188" t="str">
        <f>IFERROR(__xludf.DUMMYFUNCTION("IFERROR( if(F185/E185&gt;0.6,SPARKLINE(F185,{""charttype"",""bar"";""color1"",""#00ff00"";""max"",E185}),SPARKLINE(F185,{""charttype"",""bar"";""color1"",""red"";""max"",E185})))"),"")</f>
        <v/>
      </c>
      <c r="H185" s="160" t="s">
        <v>18</v>
      </c>
      <c r="I185" s="188"/>
      <c r="J185" s="188"/>
      <c r="K185" s="189"/>
      <c r="L185" s="190"/>
      <c r="M185" s="186" t="str">
        <f>IFERROR(__xludf.DUMMYFUNCTION("""COMPUTED_VALUE"""),"")</f>
        <v/>
      </c>
      <c r="N185" s="186"/>
    </row>
    <row r="186">
      <c r="A186" s="184" t="s">
        <v>18</v>
      </c>
      <c r="B186" s="185"/>
      <c r="C186" s="186"/>
      <c r="D186" s="187"/>
      <c r="E186" s="160"/>
      <c r="F186" s="160"/>
      <c r="G186" s="188" t="str">
        <f>IFERROR(__xludf.DUMMYFUNCTION("IFERROR( if(F186/E186&gt;0.6,SPARKLINE(F186,{""charttype"",""bar"";""color1"",""#00ff00"";""max"",E186}),SPARKLINE(F186,{""charttype"",""bar"";""color1"",""red"";""max"",E186})))"),"")</f>
        <v/>
      </c>
      <c r="H186" s="160" t="s">
        <v>18</v>
      </c>
      <c r="I186" s="188"/>
      <c r="J186" s="188"/>
      <c r="K186" s="189"/>
      <c r="L186" s="190"/>
      <c r="M186" s="186" t="str">
        <f>IFERROR(__xludf.DUMMYFUNCTION("""COMPUTED_VALUE"""),"")</f>
        <v/>
      </c>
      <c r="N186" s="186"/>
    </row>
    <row r="187">
      <c r="A187" s="184" t="s">
        <v>18</v>
      </c>
      <c r="B187" s="185"/>
      <c r="C187" s="186"/>
      <c r="D187" s="187"/>
      <c r="E187" s="160"/>
      <c r="F187" s="160"/>
      <c r="G187" s="188" t="str">
        <f>IFERROR(__xludf.DUMMYFUNCTION("IFERROR( if(F187/E187&gt;0.6,SPARKLINE(F187,{""charttype"",""bar"";""color1"",""#00ff00"";""max"",E187}),SPARKLINE(F187,{""charttype"",""bar"";""color1"",""red"";""max"",E187})))"),"")</f>
        <v/>
      </c>
      <c r="H187" s="160" t="s">
        <v>18</v>
      </c>
      <c r="I187" s="188"/>
      <c r="J187" s="188"/>
      <c r="K187" s="189"/>
      <c r="L187" s="190"/>
      <c r="M187" s="186" t="str">
        <f>IFERROR(__xludf.DUMMYFUNCTION("""COMPUTED_VALUE"""),"")</f>
        <v/>
      </c>
      <c r="N187" s="186"/>
    </row>
    <row r="188">
      <c r="A188" s="184" t="s">
        <v>18</v>
      </c>
      <c r="B188" s="185"/>
      <c r="C188" s="186"/>
      <c r="D188" s="187"/>
      <c r="E188" s="160"/>
      <c r="F188" s="160"/>
      <c r="G188" s="188" t="str">
        <f>IFERROR(__xludf.DUMMYFUNCTION("IFERROR( if(F188/E188&gt;0.6,SPARKLINE(F188,{""charttype"",""bar"";""color1"",""#00ff00"";""max"",E188}),SPARKLINE(F188,{""charttype"",""bar"";""color1"",""red"";""max"",E188})))"),"")</f>
        <v/>
      </c>
      <c r="H188" s="160" t="s">
        <v>18</v>
      </c>
      <c r="I188" s="188"/>
      <c r="J188" s="188"/>
      <c r="K188" s="189"/>
      <c r="L188" s="190"/>
      <c r="M188" s="186" t="str">
        <f>IFERROR(__xludf.DUMMYFUNCTION("""COMPUTED_VALUE"""),"")</f>
        <v/>
      </c>
      <c r="N188" s="186"/>
    </row>
    <row r="189">
      <c r="A189" s="184" t="s">
        <v>18</v>
      </c>
      <c r="B189" s="185"/>
      <c r="C189" s="186"/>
      <c r="D189" s="187"/>
      <c r="E189" s="160"/>
      <c r="F189" s="160"/>
      <c r="G189" s="188" t="str">
        <f>IFERROR(__xludf.DUMMYFUNCTION("IFERROR( if(F189/E189&gt;0.6,SPARKLINE(F189,{""charttype"",""bar"";""color1"",""#00ff00"";""max"",E189}),SPARKLINE(F189,{""charttype"",""bar"";""color1"",""red"";""max"",E189})))"),"")</f>
        <v/>
      </c>
      <c r="H189" s="160" t="s">
        <v>18</v>
      </c>
      <c r="I189" s="188"/>
      <c r="J189" s="188"/>
      <c r="K189" s="189"/>
      <c r="L189" s="190"/>
      <c r="M189" s="186" t="str">
        <f>IFERROR(__xludf.DUMMYFUNCTION("""COMPUTED_VALUE"""),"")</f>
        <v/>
      </c>
      <c r="N189" s="186"/>
    </row>
    <row r="190">
      <c r="A190" s="184" t="s">
        <v>18</v>
      </c>
      <c r="B190" s="185"/>
      <c r="C190" s="186"/>
      <c r="D190" s="187"/>
      <c r="E190" s="160"/>
      <c r="F190" s="160"/>
      <c r="G190" s="188" t="str">
        <f>IFERROR(__xludf.DUMMYFUNCTION("IFERROR( if(F190/E190&gt;0.6,SPARKLINE(F190,{""charttype"",""bar"";""color1"",""#00ff00"";""max"",E190}),SPARKLINE(F190,{""charttype"",""bar"";""color1"",""red"";""max"",E190})))"),"")</f>
        <v/>
      </c>
      <c r="H190" s="160" t="s">
        <v>18</v>
      </c>
      <c r="I190" s="188"/>
      <c r="J190" s="188"/>
      <c r="K190" s="189"/>
      <c r="L190" s="190"/>
      <c r="M190" s="186" t="str">
        <f>IFERROR(__xludf.DUMMYFUNCTION("""COMPUTED_VALUE"""),"")</f>
        <v/>
      </c>
      <c r="N190" s="186"/>
    </row>
    <row r="191">
      <c r="A191" s="184" t="s">
        <v>18</v>
      </c>
      <c r="B191" s="185"/>
      <c r="C191" s="186"/>
      <c r="D191" s="187"/>
      <c r="E191" s="160"/>
      <c r="F191" s="160"/>
      <c r="G191" s="188" t="str">
        <f>IFERROR(__xludf.DUMMYFUNCTION("IFERROR( if(F191/E191&gt;0.6,SPARKLINE(F191,{""charttype"",""bar"";""color1"",""#00ff00"";""max"",E191}),SPARKLINE(F191,{""charttype"",""bar"";""color1"",""red"";""max"",E191})))"),"")</f>
        <v/>
      </c>
      <c r="H191" s="160" t="s">
        <v>18</v>
      </c>
      <c r="I191" s="188"/>
      <c r="J191" s="188"/>
      <c r="K191" s="189"/>
      <c r="L191" s="190"/>
      <c r="M191" s="186" t="str">
        <f>IFERROR(__xludf.DUMMYFUNCTION("""COMPUTED_VALUE"""),"")</f>
        <v/>
      </c>
      <c r="N191" s="186"/>
    </row>
    <row r="192">
      <c r="A192" s="184" t="s">
        <v>18</v>
      </c>
      <c r="B192" s="185"/>
      <c r="C192" s="186"/>
      <c r="D192" s="187"/>
      <c r="E192" s="160"/>
      <c r="F192" s="160"/>
      <c r="G192" s="188" t="str">
        <f>IFERROR(__xludf.DUMMYFUNCTION("IFERROR( if(F192/E192&gt;0.6,SPARKLINE(F192,{""charttype"",""bar"";""color1"",""#00ff00"";""max"",E192}),SPARKLINE(F192,{""charttype"",""bar"";""color1"",""red"";""max"",E192})))"),"")</f>
        <v/>
      </c>
      <c r="H192" s="160" t="s">
        <v>18</v>
      </c>
      <c r="I192" s="188"/>
      <c r="J192" s="188"/>
      <c r="K192" s="189"/>
      <c r="L192" s="190"/>
      <c r="M192" s="186" t="str">
        <f>IFERROR(__xludf.DUMMYFUNCTION("""COMPUTED_VALUE"""),"")</f>
        <v/>
      </c>
      <c r="N192" s="186"/>
    </row>
    <row r="193">
      <c r="A193" s="184" t="s">
        <v>18</v>
      </c>
      <c r="B193" s="185"/>
      <c r="C193" s="186"/>
      <c r="D193" s="187"/>
      <c r="E193" s="160"/>
      <c r="F193" s="160"/>
      <c r="G193" s="188" t="str">
        <f>IFERROR(__xludf.DUMMYFUNCTION("IFERROR( if(F193/E193&gt;0.6,SPARKLINE(F193,{""charttype"",""bar"";""color1"",""#00ff00"";""max"",E193}),SPARKLINE(F193,{""charttype"",""bar"";""color1"",""red"";""max"",E193})))"),"")</f>
        <v/>
      </c>
      <c r="H193" s="160" t="s">
        <v>18</v>
      </c>
      <c r="I193" s="188"/>
      <c r="J193" s="188"/>
      <c r="K193" s="189"/>
      <c r="L193" s="190"/>
      <c r="M193" s="186" t="str">
        <f>IFERROR(__xludf.DUMMYFUNCTION("""COMPUTED_VALUE"""),"")</f>
        <v/>
      </c>
      <c r="N193" s="186"/>
    </row>
    <row r="194">
      <c r="A194" s="184" t="s">
        <v>18</v>
      </c>
      <c r="B194" s="185"/>
      <c r="C194" s="186"/>
      <c r="D194" s="187"/>
      <c r="E194" s="160"/>
      <c r="F194" s="160"/>
      <c r="G194" s="188" t="str">
        <f>IFERROR(__xludf.DUMMYFUNCTION("IFERROR( if(F194/E194&gt;0.6,SPARKLINE(F194,{""charttype"",""bar"";""color1"",""#00ff00"";""max"",E194}),SPARKLINE(F194,{""charttype"",""bar"";""color1"",""red"";""max"",E194})))"),"")</f>
        <v/>
      </c>
      <c r="H194" s="160" t="s">
        <v>18</v>
      </c>
      <c r="I194" s="188"/>
      <c r="J194" s="188"/>
      <c r="K194" s="189"/>
      <c r="L194" s="190"/>
      <c r="M194" s="186" t="str">
        <f>IFERROR(__xludf.DUMMYFUNCTION("""COMPUTED_VALUE"""),"")</f>
        <v/>
      </c>
      <c r="N194" s="186"/>
    </row>
    <row r="195">
      <c r="A195" s="184" t="s">
        <v>18</v>
      </c>
      <c r="B195" s="185"/>
      <c r="C195" s="186"/>
      <c r="D195" s="187"/>
      <c r="E195" s="160"/>
      <c r="F195" s="160"/>
      <c r="G195" s="188" t="str">
        <f>IFERROR(__xludf.DUMMYFUNCTION("IFERROR( if(F195/E195&gt;0.6,SPARKLINE(F195,{""charttype"",""bar"";""color1"",""#00ff00"";""max"",E195}),SPARKLINE(F195,{""charttype"",""bar"";""color1"",""red"";""max"",E195})))"),"")</f>
        <v/>
      </c>
      <c r="H195" s="160" t="s">
        <v>18</v>
      </c>
      <c r="I195" s="188"/>
      <c r="J195" s="188"/>
      <c r="K195" s="189"/>
      <c r="L195" s="190"/>
      <c r="M195" s="186" t="str">
        <f>IFERROR(__xludf.DUMMYFUNCTION("""COMPUTED_VALUE"""),"")</f>
        <v/>
      </c>
      <c r="N195" s="186"/>
    </row>
    <row r="196">
      <c r="A196" s="184" t="s">
        <v>18</v>
      </c>
      <c r="B196" s="185"/>
      <c r="C196" s="186"/>
      <c r="D196" s="187"/>
      <c r="E196" s="160"/>
      <c r="F196" s="160"/>
      <c r="G196" s="188" t="str">
        <f>IFERROR(__xludf.DUMMYFUNCTION("IFERROR( if(F196/E196&gt;0.6,SPARKLINE(F196,{""charttype"",""bar"";""color1"",""#00ff00"";""max"",E196}),SPARKLINE(F196,{""charttype"",""bar"";""color1"",""red"";""max"",E196})))"),"")</f>
        <v/>
      </c>
      <c r="H196" s="160" t="s">
        <v>18</v>
      </c>
      <c r="I196" s="188"/>
      <c r="J196" s="188"/>
      <c r="K196" s="189"/>
      <c r="L196" s="190"/>
      <c r="M196" s="186" t="str">
        <f>IFERROR(__xludf.DUMMYFUNCTION("""COMPUTED_VALUE"""),"")</f>
        <v/>
      </c>
      <c r="N196" s="186"/>
    </row>
    <row r="197">
      <c r="A197" s="184" t="s">
        <v>18</v>
      </c>
      <c r="B197" s="185"/>
      <c r="C197" s="186"/>
      <c r="D197" s="187"/>
      <c r="E197" s="160"/>
      <c r="F197" s="160"/>
      <c r="G197" s="188" t="str">
        <f>IFERROR(__xludf.DUMMYFUNCTION("IFERROR( if(F197/E197&gt;0.6,SPARKLINE(F197,{""charttype"",""bar"";""color1"",""#00ff00"";""max"",E197}),SPARKLINE(F197,{""charttype"",""bar"";""color1"",""red"";""max"",E197})))"),"")</f>
        <v/>
      </c>
      <c r="H197" s="160" t="s">
        <v>18</v>
      </c>
      <c r="I197" s="188"/>
      <c r="J197" s="188"/>
      <c r="K197" s="189"/>
      <c r="L197" s="190"/>
      <c r="M197" s="186" t="str">
        <f>IFERROR(__xludf.DUMMYFUNCTION("""COMPUTED_VALUE"""),"")</f>
        <v/>
      </c>
      <c r="N197" s="186"/>
    </row>
    <row r="198">
      <c r="A198" s="184" t="s">
        <v>18</v>
      </c>
      <c r="B198" s="185"/>
      <c r="C198" s="186"/>
      <c r="D198" s="187"/>
      <c r="E198" s="160"/>
      <c r="F198" s="160"/>
      <c r="G198" s="188" t="str">
        <f>IFERROR(__xludf.DUMMYFUNCTION("IFERROR( if(F198/E198&gt;0.6,SPARKLINE(F198,{""charttype"",""bar"";""color1"",""#00ff00"";""max"",E198}),SPARKLINE(F198,{""charttype"",""bar"";""color1"",""red"";""max"",E198})))"),"")</f>
        <v/>
      </c>
      <c r="H198" s="160" t="s">
        <v>18</v>
      </c>
      <c r="I198" s="188"/>
      <c r="J198" s="188"/>
      <c r="K198" s="189"/>
      <c r="L198" s="190"/>
      <c r="M198" s="186" t="str">
        <f>IFERROR(__xludf.DUMMYFUNCTION("""COMPUTED_VALUE"""),"")</f>
        <v/>
      </c>
      <c r="N198" s="186"/>
    </row>
    <row r="199">
      <c r="A199" s="184" t="s">
        <v>18</v>
      </c>
      <c r="B199" s="185"/>
      <c r="C199" s="186"/>
      <c r="D199" s="187"/>
      <c r="E199" s="160"/>
      <c r="F199" s="160"/>
      <c r="G199" s="188" t="str">
        <f>IFERROR(__xludf.DUMMYFUNCTION("IFERROR( if(F199/E199&gt;0.6,SPARKLINE(F199,{""charttype"",""bar"";""color1"",""#00ff00"";""max"",E199}),SPARKLINE(F199,{""charttype"",""bar"";""color1"",""red"";""max"",E199})))"),"")</f>
        <v/>
      </c>
      <c r="H199" s="160" t="s">
        <v>18</v>
      </c>
      <c r="I199" s="188"/>
      <c r="J199" s="188"/>
      <c r="K199" s="189"/>
      <c r="L199" s="190"/>
      <c r="M199" s="186" t="str">
        <f>IFERROR(__xludf.DUMMYFUNCTION("""COMPUTED_VALUE"""),"")</f>
        <v/>
      </c>
      <c r="N199" s="186"/>
    </row>
    <row r="200">
      <c r="A200" s="184" t="s">
        <v>18</v>
      </c>
      <c r="B200" s="185"/>
      <c r="C200" s="186"/>
      <c r="D200" s="187"/>
      <c r="E200" s="160"/>
      <c r="F200" s="160"/>
      <c r="G200" s="188" t="str">
        <f>IFERROR(__xludf.DUMMYFUNCTION("IFERROR( if(F200/E200&gt;0.6,SPARKLINE(F200,{""charttype"",""bar"";""color1"",""#00ff00"";""max"",E200}),SPARKLINE(F200,{""charttype"",""bar"";""color1"",""red"";""max"",E200})))"),"")</f>
        <v/>
      </c>
      <c r="H200" s="160" t="s">
        <v>18</v>
      </c>
      <c r="I200" s="188"/>
      <c r="J200" s="188"/>
      <c r="K200" s="189"/>
      <c r="L200" s="190"/>
      <c r="M200" s="186" t="str">
        <f>IFERROR(__xludf.DUMMYFUNCTION("""COMPUTED_VALUE"""),"")</f>
        <v/>
      </c>
      <c r="N200" s="186"/>
    </row>
    <row r="201">
      <c r="A201" s="184" t="s">
        <v>18</v>
      </c>
      <c r="B201" s="185"/>
      <c r="C201" s="186"/>
      <c r="D201" s="187"/>
      <c r="E201" s="160"/>
      <c r="F201" s="160"/>
      <c r="G201" s="188" t="str">
        <f>IFERROR(__xludf.DUMMYFUNCTION("IFERROR( if(F201/E201&gt;0.6,SPARKLINE(F201,{""charttype"",""bar"";""color1"",""#00ff00"";""max"",E201}),SPARKLINE(F201,{""charttype"",""bar"";""color1"",""red"";""max"",E201})))"),"")</f>
        <v/>
      </c>
      <c r="H201" s="160" t="s">
        <v>18</v>
      </c>
      <c r="I201" s="188"/>
      <c r="J201" s="188"/>
      <c r="K201" s="189"/>
      <c r="L201" s="190"/>
      <c r="M201" s="186" t="str">
        <f>IFERROR(__xludf.DUMMYFUNCTION("""COMPUTED_VALUE"""),"")</f>
        <v/>
      </c>
      <c r="N201" s="186"/>
    </row>
    <row r="202">
      <c r="A202" s="184" t="s">
        <v>18</v>
      </c>
      <c r="B202" s="185"/>
      <c r="C202" s="186"/>
      <c r="D202" s="187"/>
      <c r="E202" s="160"/>
      <c r="F202" s="160"/>
      <c r="G202" s="188" t="str">
        <f>IFERROR(__xludf.DUMMYFUNCTION("IFERROR( if(F202/E202&gt;0.6,SPARKLINE(F202,{""charttype"",""bar"";""color1"",""#00ff00"";""max"",E202}),SPARKLINE(F202,{""charttype"",""bar"";""color1"",""red"";""max"",E202})))"),"")</f>
        <v/>
      </c>
      <c r="H202" s="160" t="s">
        <v>18</v>
      </c>
      <c r="I202" s="188"/>
      <c r="J202" s="188"/>
      <c r="K202" s="189"/>
      <c r="L202" s="190"/>
      <c r="M202" s="186" t="str">
        <f>IFERROR(__xludf.DUMMYFUNCTION("""COMPUTED_VALUE"""),"")</f>
        <v/>
      </c>
      <c r="N202" s="186"/>
    </row>
    <row r="203">
      <c r="A203" s="184" t="s">
        <v>18</v>
      </c>
      <c r="B203" s="185"/>
      <c r="C203" s="186"/>
      <c r="D203" s="187"/>
      <c r="E203" s="160"/>
      <c r="F203" s="160"/>
      <c r="G203" s="188" t="str">
        <f>IFERROR(__xludf.DUMMYFUNCTION("IFERROR( if(F203/E203&gt;0.6,SPARKLINE(F203,{""charttype"",""bar"";""color1"",""#00ff00"";""max"",E203}),SPARKLINE(F203,{""charttype"",""bar"";""color1"",""red"";""max"",E203})))"),"")</f>
        <v/>
      </c>
      <c r="H203" s="160" t="s">
        <v>18</v>
      </c>
      <c r="I203" s="188"/>
      <c r="J203" s="188"/>
      <c r="K203" s="189"/>
      <c r="L203" s="190"/>
      <c r="M203" s="186" t="str">
        <f>IFERROR(__xludf.DUMMYFUNCTION("""COMPUTED_VALUE"""),"")</f>
        <v/>
      </c>
      <c r="N203" s="186"/>
    </row>
    <row r="204">
      <c r="A204" s="184" t="s">
        <v>18</v>
      </c>
      <c r="B204" s="185"/>
      <c r="C204" s="186"/>
      <c r="D204" s="187"/>
      <c r="E204" s="160"/>
      <c r="F204" s="160"/>
      <c r="G204" s="188" t="str">
        <f>IFERROR(__xludf.DUMMYFUNCTION("IFERROR( if(F204/E204&gt;0.6,SPARKLINE(F204,{""charttype"",""bar"";""color1"",""#00ff00"";""max"",E204}),SPARKLINE(F204,{""charttype"",""bar"";""color1"",""red"";""max"",E204})))"),"")</f>
        <v/>
      </c>
      <c r="H204" s="160" t="s">
        <v>18</v>
      </c>
      <c r="I204" s="188"/>
      <c r="J204" s="188"/>
      <c r="K204" s="189"/>
      <c r="L204" s="190"/>
      <c r="M204" s="186" t="str">
        <f>IFERROR(__xludf.DUMMYFUNCTION("""COMPUTED_VALUE"""),"")</f>
        <v/>
      </c>
      <c r="N204" s="186"/>
    </row>
    <row r="205">
      <c r="A205" s="184" t="s">
        <v>18</v>
      </c>
      <c r="B205" s="185"/>
      <c r="C205" s="186"/>
      <c r="D205" s="187"/>
      <c r="E205" s="160"/>
      <c r="F205" s="160"/>
      <c r="G205" s="188" t="str">
        <f>IFERROR(__xludf.DUMMYFUNCTION("IFERROR( if(F205/E205&gt;0.6,SPARKLINE(F205,{""charttype"",""bar"";""color1"",""#00ff00"";""max"",E205}),SPARKLINE(F205,{""charttype"",""bar"";""color1"",""red"";""max"",E205})))"),"")</f>
        <v/>
      </c>
      <c r="H205" s="160" t="s">
        <v>18</v>
      </c>
      <c r="I205" s="188"/>
      <c r="J205" s="188"/>
      <c r="K205" s="189"/>
      <c r="L205" s="190"/>
      <c r="M205" s="186" t="str">
        <f>IFERROR(__xludf.DUMMYFUNCTION("""COMPUTED_VALUE"""),"")</f>
        <v/>
      </c>
      <c r="N205" s="186"/>
    </row>
    <row r="206">
      <c r="A206" s="184" t="s">
        <v>18</v>
      </c>
      <c r="B206" s="185"/>
      <c r="C206" s="186"/>
      <c r="D206" s="187"/>
      <c r="E206" s="160"/>
      <c r="F206" s="160"/>
      <c r="G206" s="188" t="str">
        <f>IFERROR(__xludf.DUMMYFUNCTION("IFERROR( if(F206/E206&gt;0.6,SPARKLINE(F206,{""charttype"",""bar"";""color1"",""#00ff00"";""max"",E206}),SPARKLINE(F206,{""charttype"",""bar"";""color1"",""red"";""max"",E206})))"),"")</f>
        <v/>
      </c>
      <c r="H206" s="160" t="s">
        <v>18</v>
      </c>
      <c r="I206" s="188"/>
      <c r="J206" s="188"/>
      <c r="K206" s="189"/>
      <c r="L206" s="190"/>
      <c r="M206" s="186" t="str">
        <f>IFERROR(__xludf.DUMMYFUNCTION("""COMPUTED_VALUE"""),"")</f>
        <v/>
      </c>
      <c r="N206" s="186"/>
    </row>
    <row r="207">
      <c r="A207" s="184" t="s">
        <v>18</v>
      </c>
      <c r="B207" s="185"/>
      <c r="C207" s="186"/>
      <c r="D207" s="187"/>
      <c r="E207" s="160"/>
      <c r="F207" s="160"/>
      <c r="G207" s="188" t="str">
        <f>IFERROR(__xludf.DUMMYFUNCTION("IFERROR( if(F207/E207&gt;0.6,SPARKLINE(F207,{""charttype"",""bar"";""color1"",""#00ff00"";""max"",E207}),SPARKLINE(F207,{""charttype"",""bar"";""color1"",""red"";""max"",E207})))"),"")</f>
        <v/>
      </c>
      <c r="H207" s="160" t="s">
        <v>18</v>
      </c>
      <c r="I207" s="188"/>
      <c r="J207" s="188"/>
      <c r="K207" s="189"/>
      <c r="L207" s="190"/>
      <c r="M207" s="186" t="str">
        <f>IFERROR(__xludf.DUMMYFUNCTION("""COMPUTED_VALUE"""),"")</f>
        <v/>
      </c>
      <c r="N207" s="186"/>
    </row>
    <row r="208">
      <c r="A208" s="184" t="s">
        <v>18</v>
      </c>
      <c r="B208" s="185"/>
      <c r="C208" s="186"/>
      <c r="D208" s="187"/>
      <c r="E208" s="160"/>
      <c r="F208" s="160"/>
      <c r="G208" s="188" t="str">
        <f>IFERROR(__xludf.DUMMYFUNCTION("IFERROR( if(F208/E208&gt;0.6,SPARKLINE(F208,{""charttype"",""bar"";""color1"",""#00ff00"";""max"",E208}),SPARKLINE(F208,{""charttype"",""bar"";""color1"",""red"";""max"",E208})))"),"")</f>
        <v/>
      </c>
      <c r="H208" s="160" t="s">
        <v>18</v>
      </c>
      <c r="I208" s="188"/>
      <c r="J208" s="188"/>
      <c r="K208" s="189"/>
      <c r="L208" s="190"/>
      <c r="M208" s="186" t="str">
        <f>IFERROR(__xludf.DUMMYFUNCTION("""COMPUTED_VALUE"""),"")</f>
        <v/>
      </c>
      <c r="N208" s="186"/>
    </row>
    <row r="209">
      <c r="A209" s="184" t="s">
        <v>18</v>
      </c>
      <c r="B209" s="185"/>
      <c r="C209" s="186"/>
      <c r="D209" s="187"/>
      <c r="E209" s="160"/>
      <c r="F209" s="160"/>
      <c r="G209" s="188" t="str">
        <f>IFERROR(__xludf.DUMMYFUNCTION("IFERROR( if(F209/E209&gt;0.6,SPARKLINE(F209,{""charttype"",""bar"";""color1"",""#00ff00"";""max"",E209}),SPARKLINE(F209,{""charttype"",""bar"";""color1"",""red"";""max"",E209})))"),"")</f>
        <v/>
      </c>
      <c r="H209" s="160" t="s">
        <v>18</v>
      </c>
      <c r="I209" s="188"/>
      <c r="J209" s="188"/>
      <c r="K209" s="189"/>
      <c r="L209" s="190"/>
      <c r="M209" s="186" t="str">
        <f>IFERROR(__xludf.DUMMYFUNCTION("""COMPUTED_VALUE"""),"")</f>
        <v/>
      </c>
      <c r="N209" s="186"/>
    </row>
    <row r="210">
      <c r="A210" s="184" t="s">
        <v>18</v>
      </c>
      <c r="B210" s="185"/>
      <c r="C210" s="186"/>
      <c r="D210" s="187"/>
      <c r="E210" s="160"/>
      <c r="F210" s="160"/>
      <c r="G210" s="188" t="str">
        <f>IFERROR(__xludf.DUMMYFUNCTION("IFERROR( if(F210/E210&gt;0.6,SPARKLINE(F210,{""charttype"",""bar"";""color1"",""#00ff00"";""max"",E210}),SPARKLINE(F210,{""charttype"",""bar"";""color1"",""red"";""max"",E210})))"),"")</f>
        <v/>
      </c>
      <c r="H210" s="160" t="s">
        <v>18</v>
      </c>
      <c r="I210" s="188"/>
      <c r="J210" s="188"/>
      <c r="K210" s="189"/>
      <c r="L210" s="190"/>
      <c r="M210" s="186" t="str">
        <f>IFERROR(__xludf.DUMMYFUNCTION("""COMPUTED_VALUE"""),"")</f>
        <v/>
      </c>
      <c r="N210" s="186"/>
    </row>
    <row r="211">
      <c r="A211" s="184" t="s">
        <v>18</v>
      </c>
      <c r="B211" s="185"/>
      <c r="C211" s="186"/>
      <c r="D211" s="187"/>
      <c r="E211" s="160"/>
      <c r="F211" s="160"/>
      <c r="G211" s="188"/>
      <c r="H211" s="160" t="s">
        <v>18</v>
      </c>
      <c r="I211" s="188"/>
      <c r="J211" s="188"/>
      <c r="K211" s="189"/>
      <c r="L211" s="190"/>
      <c r="M211" s="186" t="str">
        <f>IFERROR(__xludf.DUMMYFUNCTION("""COMPUTED_VALUE"""),"")</f>
        <v/>
      </c>
      <c r="N211" s="186"/>
    </row>
    <row r="212">
      <c r="A212" s="184" t="s">
        <v>18</v>
      </c>
      <c r="B212" s="185"/>
      <c r="C212" s="186"/>
      <c r="D212" s="187"/>
      <c r="E212" s="160"/>
      <c r="F212" s="160"/>
      <c r="G212" s="188"/>
      <c r="H212" s="160" t="s">
        <v>18</v>
      </c>
      <c r="I212" s="188"/>
      <c r="J212" s="188"/>
      <c r="K212" s="189"/>
      <c r="L212" s="190"/>
      <c r="M212" s="186" t="str">
        <f>IFERROR(__xludf.DUMMYFUNCTION("""COMPUTED_VALUE"""),"")</f>
        <v/>
      </c>
      <c r="N212" s="186"/>
    </row>
    <row r="213">
      <c r="A213" s="184" t="s">
        <v>18</v>
      </c>
      <c r="B213" s="185"/>
      <c r="C213" s="186"/>
      <c r="D213" s="187"/>
      <c r="E213" s="160"/>
      <c r="F213" s="160"/>
      <c r="G213" s="188"/>
      <c r="H213" s="160" t="s">
        <v>18</v>
      </c>
      <c r="I213" s="188"/>
      <c r="J213" s="188"/>
      <c r="K213" s="189"/>
      <c r="L213" s="190"/>
      <c r="M213" s="186" t="str">
        <f>IFERROR(__xludf.DUMMYFUNCTION("""COMPUTED_VALUE"""),"")</f>
        <v/>
      </c>
      <c r="N213" s="186"/>
    </row>
    <row r="214">
      <c r="A214" s="184" t="s">
        <v>18</v>
      </c>
      <c r="B214" s="185"/>
      <c r="C214" s="186"/>
      <c r="D214" s="187"/>
      <c r="E214" s="160"/>
      <c r="F214" s="160"/>
      <c r="G214" s="188"/>
      <c r="H214" s="160" t="s">
        <v>18</v>
      </c>
      <c r="I214" s="188"/>
      <c r="J214" s="188"/>
      <c r="K214" s="189"/>
      <c r="L214" s="190"/>
      <c r="M214" s="186" t="str">
        <f>IFERROR(__xludf.DUMMYFUNCTION("""COMPUTED_VALUE"""),"")</f>
        <v/>
      </c>
      <c r="N214" s="186"/>
    </row>
    <row r="215">
      <c r="A215" s="184" t="s">
        <v>18</v>
      </c>
      <c r="B215" s="185"/>
      <c r="C215" s="186"/>
      <c r="D215" s="187"/>
      <c r="E215" s="160"/>
      <c r="F215" s="160"/>
      <c r="G215" s="188"/>
      <c r="H215" s="160" t="s">
        <v>18</v>
      </c>
      <c r="I215" s="188"/>
      <c r="J215" s="188"/>
      <c r="K215" s="189"/>
      <c r="L215" s="190"/>
      <c r="M215" s="186" t="str">
        <f>IFERROR(__xludf.DUMMYFUNCTION("""COMPUTED_VALUE"""),"")</f>
        <v/>
      </c>
      <c r="N215" s="186"/>
    </row>
    <row r="216">
      <c r="A216" s="184" t="s">
        <v>18</v>
      </c>
      <c r="B216" s="185"/>
      <c r="C216" s="186"/>
      <c r="D216" s="187"/>
      <c r="E216" s="160"/>
      <c r="F216" s="160"/>
      <c r="G216" s="188"/>
      <c r="H216" s="160" t="s">
        <v>18</v>
      </c>
      <c r="I216" s="188"/>
      <c r="J216" s="188"/>
      <c r="K216" s="189"/>
      <c r="L216" s="190"/>
      <c r="M216" s="186" t="str">
        <f>IFERROR(__xludf.DUMMYFUNCTION("""COMPUTED_VALUE"""),"")</f>
        <v/>
      </c>
      <c r="N216" s="186"/>
    </row>
    <row r="217">
      <c r="A217" s="184" t="s">
        <v>18</v>
      </c>
      <c r="B217" s="185"/>
      <c r="C217" s="186"/>
      <c r="D217" s="187"/>
      <c r="E217" s="160"/>
      <c r="F217" s="160"/>
      <c r="G217" s="188"/>
      <c r="H217" s="160" t="s">
        <v>18</v>
      </c>
      <c r="I217" s="188"/>
      <c r="J217" s="188"/>
      <c r="K217" s="189"/>
      <c r="L217" s="190"/>
      <c r="M217" s="186" t="str">
        <f>IFERROR(__xludf.DUMMYFUNCTION("""COMPUTED_VALUE"""),"")</f>
        <v/>
      </c>
      <c r="N217" s="186"/>
    </row>
    <row r="218">
      <c r="A218" s="184" t="s">
        <v>18</v>
      </c>
      <c r="B218" s="185"/>
      <c r="C218" s="186"/>
      <c r="D218" s="187"/>
      <c r="E218" s="160"/>
      <c r="F218" s="160"/>
      <c r="G218" s="188"/>
      <c r="H218" s="160" t="s">
        <v>18</v>
      </c>
      <c r="I218" s="188"/>
      <c r="J218" s="188"/>
      <c r="K218" s="189"/>
      <c r="L218" s="190"/>
      <c r="M218" s="186" t="str">
        <f>IFERROR(__xludf.DUMMYFUNCTION("""COMPUTED_VALUE"""),"")</f>
        <v/>
      </c>
      <c r="N218" s="186"/>
    </row>
    <row r="219">
      <c r="A219" s="184" t="s">
        <v>18</v>
      </c>
      <c r="B219" s="185"/>
      <c r="C219" s="186"/>
      <c r="D219" s="187"/>
      <c r="E219" s="160"/>
      <c r="F219" s="160"/>
      <c r="G219" s="188"/>
      <c r="H219" s="160" t="s">
        <v>18</v>
      </c>
      <c r="I219" s="188"/>
      <c r="J219" s="188"/>
      <c r="K219" s="189"/>
      <c r="L219" s="190"/>
      <c r="M219" s="186" t="str">
        <f>IFERROR(__xludf.DUMMYFUNCTION("""COMPUTED_VALUE"""),"")</f>
        <v/>
      </c>
      <c r="N219" s="186"/>
    </row>
    <row r="220">
      <c r="A220" s="184" t="s">
        <v>18</v>
      </c>
      <c r="B220" s="185"/>
      <c r="C220" s="186"/>
      <c r="D220" s="187"/>
      <c r="E220" s="160"/>
      <c r="F220" s="160"/>
      <c r="G220" s="188"/>
      <c r="H220" s="160" t="s">
        <v>18</v>
      </c>
      <c r="I220" s="188"/>
      <c r="J220" s="188"/>
      <c r="K220" s="189"/>
      <c r="L220" s="190"/>
      <c r="M220" s="186" t="str">
        <f>IFERROR(__xludf.DUMMYFUNCTION("""COMPUTED_VALUE"""),"")</f>
        <v/>
      </c>
      <c r="N220" s="186"/>
    </row>
    <row r="221">
      <c r="A221" s="184" t="s">
        <v>18</v>
      </c>
      <c r="B221" s="185"/>
      <c r="C221" s="186"/>
      <c r="D221" s="187"/>
      <c r="E221" s="160"/>
      <c r="F221" s="160"/>
      <c r="G221" s="188"/>
      <c r="H221" s="160" t="s">
        <v>18</v>
      </c>
      <c r="I221" s="188"/>
      <c r="J221" s="188"/>
      <c r="K221" s="189"/>
      <c r="L221" s="190"/>
      <c r="M221" s="186" t="str">
        <f>IFERROR(__xludf.DUMMYFUNCTION("""COMPUTED_VALUE"""),"")</f>
        <v/>
      </c>
      <c r="N221" s="186"/>
    </row>
    <row r="222">
      <c r="A222" s="184" t="s">
        <v>18</v>
      </c>
      <c r="B222" s="185"/>
      <c r="C222" s="186"/>
      <c r="D222" s="187"/>
      <c r="E222" s="160"/>
      <c r="F222" s="160"/>
      <c r="G222" s="188"/>
      <c r="H222" s="160" t="s">
        <v>18</v>
      </c>
      <c r="I222" s="188"/>
      <c r="J222" s="188"/>
      <c r="K222" s="189"/>
      <c r="L222" s="190"/>
      <c r="M222" s="186" t="str">
        <f>IFERROR(__xludf.DUMMYFUNCTION("""COMPUTED_VALUE"""),"")</f>
        <v/>
      </c>
      <c r="N222" s="186"/>
    </row>
    <row r="223">
      <c r="A223" s="184" t="s">
        <v>18</v>
      </c>
      <c r="B223" s="185"/>
      <c r="C223" s="186"/>
      <c r="D223" s="187"/>
      <c r="E223" s="160"/>
      <c r="F223" s="160"/>
      <c r="G223" s="188"/>
      <c r="H223" s="160" t="s">
        <v>18</v>
      </c>
      <c r="I223" s="188"/>
      <c r="J223" s="188"/>
      <c r="K223" s="189"/>
      <c r="L223" s="190"/>
      <c r="M223" s="186" t="str">
        <f>IFERROR(__xludf.DUMMYFUNCTION("""COMPUTED_VALUE"""),"")</f>
        <v/>
      </c>
      <c r="N223" s="186"/>
    </row>
    <row r="224">
      <c r="A224" s="184" t="s">
        <v>18</v>
      </c>
      <c r="B224" s="185"/>
      <c r="C224" s="186"/>
      <c r="D224" s="187"/>
      <c r="E224" s="160"/>
      <c r="F224" s="160"/>
      <c r="G224" s="188"/>
      <c r="H224" s="160" t="s">
        <v>18</v>
      </c>
      <c r="I224" s="188"/>
      <c r="J224" s="188"/>
      <c r="K224" s="189"/>
      <c r="L224" s="190"/>
      <c r="M224" s="186" t="str">
        <f>IFERROR(__xludf.DUMMYFUNCTION("""COMPUTED_VALUE"""),"")</f>
        <v/>
      </c>
      <c r="N224" s="186"/>
    </row>
    <row r="225">
      <c r="A225" s="184" t="s">
        <v>18</v>
      </c>
      <c r="B225" s="185"/>
      <c r="C225" s="186"/>
      <c r="D225" s="187"/>
      <c r="E225" s="160"/>
      <c r="F225" s="160"/>
      <c r="G225" s="188"/>
      <c r="H225" s="160" t="s">
        <v>18</v>
      </c>
      <c r="I225" s="188"/>
      <c r="J225" s="188"/>
      <c r="K225" s="189"/>
      <c r="L225" s="190"/>
      <c r="M225" s="186" t="str">
        <f>IFERROR(__xludf.DUMMYFUNCTION("""COMPUTED_VALUE"""),"")</f>
        <v/>
      </c>
      <c r="N225" s="186"/>
    </row>
    <row r="226">
      <c r="A226" s="184" t="s">
        <v>18</v>
      </c>
      <c r="B226" s="185"/>
      <c r="C226" s="186"/>
      <c r="D226" s="187"/>
      <c r="E226" s="160"/>
      <c r="F226" s="160"/>
      <c r="G226" s="188"/>
      <c r="H226" s="160" t="s">
        <v>18</v>
      </c>
      <c r="I226" s="188"/>
      <c r="J226" s="188"/>
      <c r="K226" s="189"/>
      <c r="L226" s="190"/>
      <c r="M226" s="186" t="str">
        <f>IFERROR(__xludf.DUMMYFUNCTION("""COMPUTED_VALUE"""),"")</f>
        <v/>
      </c>
      <c r="N226" s="186"/>
    </row>
    <row r="227">
      <c r="A227" s="184" t="s">
        <v>18</v>
      </c>
      <c r="B227" s="185"/>
      <c r="C227" s="186"/>
      <c r="D227" s="187"/>
      <c r="E227" s="160"/>
      <c r="F227" s="160"/>
      <c r="G227" s="188"/>
      <c r="H227" s="160" t="s">
        <v>18</v>
      </c>
      <c r="I227" s="188"/>
      <c r="J227" s="188"/>
      <c r="K227" s="189"/>
      <c r="L227" s="190"/>
      <c r="M227" s="186" t="str">
        <f>IFERROR(__xludf.DUMMYFUNCTION("""COMPUTED_VALUE"""),"")</f>
        <v/>
      </c>
      <c r="N227" s="186"/>
    </row>
    <row r="228">
      <c r="A228" s="184" t="s">
        <v>18</v>
      </c>
      <c r="B228" s="185"/>
      <c r="C228" s="186"/>
      <c r="D228" s="187"/>
      <c r="E228" s="160"/>
      <c r="F228" s="160"/>
      <c r="G228" s="188"/>
      <c r="H228" s="160" t="s">
        <v>18</v>
      </c>
      <c r="I228" s="188"/>
      <c r="J228" s="188"/>
      <c r="K228" s="189"/>
      <c r="L228" s="190"/>
      <c r="M228" s="186" t="str">
        <f>IFERROR(__xludf.DUMMYFUNCTION("""COMPUTED_VALUE"""),"")</f>
        <v/>
      </c>
      <c r="N228" s="186"/>
    </row>
    <row r="229">
      <c r="A229" s="184" t="s">
        <v>18</v>
      </c>
      <c r="B229" s="185"/>
      <c r="C229" s="186"/>
      <c r="D229" s="187"/>
      <c r="E229" s="160"/>
      <c r="F229" s="160"/>
      <c r="G229" s="188"/>
      <c r="H229" s="160" t="s">
        <v>18</v>
      </c>
      <c r="I229" s="188"/>
      <c r="J229" s="188"/>
      <c r="K229" s="189"/>
      <c r="L229" s="190"/>
      <c r="M229" s="186" t="str">
        <f>IFERROR(__xludf.DUMMYFUNCTION("""COMPUTED_VALUE"""),"")</f>
        <v/>
      </c>
      <c r="N229" s="186"/>
    </row>
    <row r="230">
      <c r="A230" s="184" t="s">
        <v>18</v>
      </c>
      <c r="B230" s="185"/>
      <c r="C230" s="186"/>
      <c r="D230" s="187"/>
      <c r="E230" s="160"/>
      <c r="F230" s="160"/>
      <c r="G230" s="188"/>
      <c r="H230" s="160" t="s">
        <v>18</v>
      </c>
      <c r="I230" s="188"/>
      <c r="J230" s="188"/>
      <c r="K230" s="189"/>
      <c r="L230" s="190"/>
      <c r="M230" s="186" t="str">
        <f>IFERROR(__xludf.DUMMYFUNCTION("""COMPUTED_VALUE"""),"")</f>
        <v/>
      </c>
      <c r="N230" s="186"/>
    </row>
    <row r="231">
      <c r="A231" s="184" t="s">
        <v>18</v>
      </c>
      <c r="B231" s="185"/>
      <c r="C231" s="186"/>
      <c r="D231" s="187"/>
      <c r="E231" s="160"/>
      <c r="F231" s="160"/>
      <c r="G231" s="188"/>
      <c r="H231" s="160" t="s">
        <v>18</v>
      </c>
      <c r="I231" s="188"/>
      <c r="J231" s="188"/>
      <c r="K231" s="189"/>
      <c r="L231" s="190"/>
      <c r="M231" s="186" t="str">
        <f>IFERROR(__xludf.DUMMYFUNCTION("""COMPUTED_VALUE"""),"")</f>
        <v/>
      </c>
      <c r="N231" s="186"/>
    </row>
    <row r="232">
      <c r="A232" s="184" t="s">
        <v>18</v>
      </c>
      <c r="B232" s="185"/>
      <c r="C232" s="186"/>
      <c r="D232" s="187"/>
      <c r="E232" s="160"/>
      <c r="F232" s="160"/>
      <c r="G232" s="188"/>
      <c r="H232" s="160" t="s">
        <v>18</v>
      </c>
      <c r="I232" s="188"/>
      <c r="J232" s="188"/>
      <c r="K232" s="189"/>
      <c r="L232" s="190"/>
      <c r="M232" s="186" t="str">
        <f>IFERROR(__xludf.DUMMYFUNCTION("""COMPUTED_VALUE"""),"")</f>
        <v/>
      </c>
      <c r="N232" s="186"/>
    </row>
    <row r="233">
      <c r="A233" s="184" t="s">
        <v>18</v>
      </c>
      <c r="B233" s="185"/>
      <c r="C233" s="186"/>
      <c r="D233" s="187"/>
      <c r="E233" s="160"/>
      <c r="F233" s="160"/>
      <c r="G233" s="188"/>
      <c r="H233" s="160" t="s">
        <v>18</v>
      </c>
      <c r="I233" s="188"/>
      <c r="J233" s="188"/>
      <c r="K233" s="189"/>
      <c r="L233" s="190"/>
      <c r="M233" s="186" t="str">
        <f>IFERROR(__xludf.DUMMYFUNCTION("""COMPUTED_VALUE"""),"")</f>
        <v/>
      </c>
      <c r="N233" s="186"/>
    </row>
    <row r="234">
      <c r="A234" s="184" t="s">
        <v>18</v>
      </c>
      <c r="B234" s="185"/>
      <c r="C234" s="186"/>
      <c r="D234" s="187"/>
      <c r="E234" s="160"/>
      <c r="F234" s="160"/>
      <c r="G234" s="188"/>
      <c r="H234" s="160" t="s">
        <v>18</v>
      </c>
      <c r="I234" s="188"/>
      <c r="J234" s="188"/>
      <c r="K234" s="189"/>
      <c r="L234" s="190"/>
      <c r="M234" s="186" t="str">
        <f>IFERROR(__xludf.DUMMYFUNCTION("""COMPUTED_VALUE"""),"")</f>
        <v/>
      </c>
      <c r="N234" s="186"/>
    </row>
    <row r="235">
      <c r="A235" s="184" t="s">
        <v>18</v>
      </c>
      <c r="B235" s="185"/>
      <c r="C235" s="186"/>
      <c r="D235" s="187"/>
      <c r="E235" s="160"/>
      <c r="F235" s="160"/>
      <c r="G235" s="188"/>
      <c r="H235" s="160" t="s">
        <v>18</v>
      </c>
      <c r="I235" s="188"/>
      <c r="J235" s="188"/>
      <c r="K235" s="189"/>
      <c r="L235" s="190"/>
      <c r="M235" s="186" t="str">
        <f>IFERROR(__xludf.DUMMYFUNCTION("""COMPUTED_VALUE"""),"")</f>
        <v/>
      </c>
      <c r="N235" s="186"/>
    </row>
    <row r="236">
      <c r="A236" s="184" t="s">
        <v>18</v>
      </c>
      <c r="B236" s="185"/>
      <c r="C236" s="186"/>
      <c r="D236" s="187"/>
      <c r="E236" s="160"/>
      <c r="F236" s="160"/>
      <c r="G236" s="188"/>
      <c r="H236" s="160" t="s">
        <v>18</v>
      </c>
      <c r="I236" s="188"/>
      <c r="J236" s="188"/>
      <c r="K236" s="189"/>
      <c r="L236" s="190"/>
      <c r="M236" s="186" t="str">
        <f>IFERROR(__xludf.DUMMYFUNCTION("""COMPUTED_VALUE"""),"")</f>
        <v/>
      </c>
      <c r="N236" s="186"/>
    </row>
    <row r="237">
      <c r="A237" s="184" t="s">
        <v>18</v>
      </c>
      <c r="B237" s="185"/>
      <c r="C237" s="186"/>
      <c r="D237" s="187"/>
      <c r="E237" s="160"/>
      <c r="F237" s="160"/>
      <c r="G237" s="188"/>
      <c r="H237" s="160" t="s">
        <v>18</v>
      </c>
      <c r="I237" s="188"/>
      <c r="J237" s="188"/>
      <c r="K237" s="189"/>
      <c r="L237" s="190"/>
      <c r="M237" s="186" t="str">
        <f>IFERROR(__xludf.DUMMYFUNCTION("""COMPUTED_VALUE"""),"")</f>
        <v/>
      </c>
      <c r="N237" s="186"/>
    </row>
    <row r="238">
      <c r="A238" s="184" t="s">
        <v>18</v>
      </c>
      <c r="B238" s="185"/>
      <c r="C238" s="186"/>
      <c r="D238" s="187"/>
      <c r="E238" s="160"/>
      <c r="F238" s="160"/>
      <c r="G238" s="188"/>
      <c r="H238" s="160" t="s">
        <v>18</v>
      </c>
      <c r="I238" s="188"/>
      <c r="J238" s="188"/>
      <c r="K238" s="189"/>
      <c r="L238" s="190"/>
      <c r="M238" s="186" t="str">
        <f>IFERROR(__xludf.DUMMYFUNCTION("""COMPUTED_VALUE"""),"")</f>
        <v/>
      </c>
      <c r="N238" s="186"/>
    </row>
    <row r="239">
      <c r="A239" s="184" t="s">
        <v>18</v>
      </c>
      <c r="B239" s="185"/>
      <c r="C239" s="186"/>
      <c r="D239" s="187"/>
      <c r="E239" s="160"/>
      <c r="F239" s="160"/>
      <c r="G239" s="188"/>
      <c r="H239" s="160" t="s">
        <v>18</v>
      </c>
      <c r="I239" s="188"/>
      <c r="J239" s="188"/>
      <c r="K239" s="189"/>
      <c r="L239" s="190"/>
      <c r="M239" s="186" t="str">
        <f>IFERROR(__xludf.DUMMYFUNCTION("""COMPUTED_VALUE"""),"")</f>
        <v/>
      </c>
      <c r="N239" s="186"/>
    </row>
    <row r="240">
      <c r="A240" s="184" t="s">
        <v>18</v>
      </c>
      <c r="B240" s="185"/>
      <c r="C240" s="186"/>
      <c r="D240" s="187"/>
      <c r="E240" s="160"/>
      <c r="F240" s="160"/>
      <c r="G240" s="188"/>
      <c r="H240" s="160" t="s">
        <v>18</v>
      </c>
      <c r="I240" s="188"/>
      <c r="J240" s="188"/>
      <c r="K240" s="189"/>
      <c r="L240" s="190"/>
      <c r="M240" s="186" t="str">
        <f>IFERROR(__xludf.DUMMYFUNCTION("""COMPUTED_VALUE"""),"")</f>
        <v/>
      </c>
      <c r="N240" s="186"/>
    </row>
    <row r="241">
      <c r="A241" s="184" t="s">
        <v>18</v>
      </c>
      <c r="B241" s="185"/>
      <c r="C241" s="186"/>
      <c r="D241" s="187"/>
      <c r="E241" s="160"/>
      <c r="F241" s="160"/>
      <c r="G241" s="188"/>
      <c r="H241" s="160" t="s">
        <v>18</v>
      </c>
      <c r="I241" s="188"/>
      <c r="J241" s="188"/>
      <c r="K241" s="189"/>
      <c r="L241" s="190"/>
      <c r="M241" s="186" t="str">
        <f>IFERROR(__xludf.DUMMYFUNCTION("""COMPUTED_VALUE"""),"")</f>
        <v/>
      </c>
      <c r="N241" s="186"/>
    </row>
    <row r="242">
      <c r="A242" s="184" t="s">
        <v>18</v>
      </c>
      <c r="B242" s="185"/>
      <c r="C242" s="186"/>
      <c r="D242" s="187"/>
      <c r="E242" s="160"/>
      <c r="F242" s="160"/>
      <c r="G242" s="188"/>
      <c r="H242" s="160" t="s">
        <v>18</v>
      </c>
      <c r="I242" s="188"/>
      <c r="J242" s="188"/>
      <c r="K242" s="189"/>
      <c r="L242" s="190"/>
      <c r="M242" s="186" t="str">
        <f>IFERROR(__xludf.DUMMYFUNCTION("""COMPUTED_VALUE"""),"")</f>
        <v/>
      </c>
      <c r="N242" s="186"/>
    </row>
    <row r="243">
      <c r="A243" s="184" t="s">
        <v>18</v>
      </c>
      <c r="B243" s="185"/>
      <c r="C243" s="186"/>
      <c r="D243" s="187"/>
      <c r="E243" s="160"/>
      <c r="F243" s="160"/>
      <c r="G243" s="188"/>
      <c r="H243" s="160" t="s">
        <v>18</v>
      </c>
      <c r="I243" s="188"/>
      <c r="J243" s="188"/>
      <c r="K243" s="189"/>
      <c r="L243" s="190"/>
      <c r="M243" s="186" t="str">
        <f>IFERROR(__xludf.DUMMYFUNCTION("""COMPUTED_VALUE"""),"")</f>
        <v/>
      </c>
      <c r="N243" s="186"/>
    </row>
    <row r="244">
      <c r="A244" s="184" t="s">
        <v>18</v>
      </c>
      <c r="B244" s="185"/>
      <c r="C244" s="186"/>
      <c r="D244" s="187"/>
      <c r="E244" s="160"/>
      <c r="F244" s="160"/>
      <c r="G244" s="188"/>
      <c r="H244" s="160" t="s">
        <v>18</v>
      </c>
      <c r="I244" s="188"/>
      <c r="J244" s="188"/>
      <c r="K244" s="189"/>
      <c r="L244" s="190"/>
      <c r="M244" s="186" t="str">
        <f>IFERROR(__xludf.DUMMYFUNCTION("""COMPUTED_VALUE"""),"")</f>
        <v/>
      </c>
      <c r="N244" s="186"/>
    </row>
    <row r="245">
      <c r="A245" s="184" t="s">
        <v>18</v>
      </c>
      <c r="B245" s="185"/>
      <c r="C245" s="186"/>
      <c r="D245" s="187"/>
      <c r="E245" s="160"/>
      <c r="F245" s="160"/>
      <c r="G245" s="188"/>
      <c r="H245" s="160" t="s">
        <v>18</v>
      </c>
      <c r="I245" s="188"/>
      <c r="J245" s="188"/>
      <c r="K245" s="189"/>
      <c r="L245" s="190"/>
      <c r="M245" s="186" t="str">
        <f>IFERROR(__xludf.DUMMYFUNCTION("""COMPUTED_VALUE"""),"")</f>
        <v/>
      </c>
      <c r="N245" s="186"/>
    </row>
    <row r="246">
      <c r="A246" s="184" t="s">
        <v>18</v>
      </c>
      <c r="B246" s="185"/>
      <c r="C246" s="186"/>
      <c r="D246" s="187"/>
      <c r="E246" s="160"/>
      <c r="F246" s="160"/>
      <c r="G246" s="188"/>
      <c r="H246" s="160" t="s">
        <v>18</v>
      </c>
      <c r="I246" s="188"/>
      <c r="J246" s="188"/>
      <c r="K246" s="189"/>
      <c r="L246" s="190"/>
      <c r="M246" s="186" t="str">
        <f>IFERROR(__xludf.DUMMYFUNCTION("""COMPUTED_VALUE"""),"")</f>
        <v/>
      </c>
      <c r="N246" s="186"/>
    </row>
    <row r="247">
      <c r="A247" s="184" t="s">
        <v>18</v>
      </c>
      <c r="B247" s="185"/>
      <c r="C247" s="186"/>
      <c r="D247" s="187"/>
      <c r="E247" s="160"/>
      <c r="F247" s="160"/>
      <c r="G247" s="188"/>
      <c r="H247" s="160" t="s">
        <v>18</v>
      </c>
      <c r="I247" s="188"/>
      <c r="J247" s="188"/>
      <c r="K247" s="189"/>
      <c r="L247" s="190"/>
      <c r="M247" s="186" t="str">
        <f>IFERROR(__xludf.DUMMYFUNCTION("""COMPUTED_VALUE"""),"")</f>
        <v/>
      </c>
      <c r="N247" s="186"/>
    </row>
    <row r="248">
      <c r="A248" s="184" t="s">
        <v>18</v>
      </c>
      <c r="B248" s="185"/>
      <c r="C248" s="186"/>
      <c r="D248" s="187"/>
      <c r="E248" s="160"/>
      <c r="F248" s="160"/>
      <c r="G248" s="188"/>
      <c r="H248" s="160" t="s">
        <v>18</v>
      </c>
      <c r="I248" s="188"/>
      <c r="J248" s="188"/>
      <c r="K248" s="189"/>
      <c r="L248" s="190"/>
      <c r="M248" s="186" t="str">
        <f>IFERROR(__xludf.DUMMYFUNCTION("""COMPUTED_VALUE"""),"")</f>
        <v/>
      </c>
      <c r="N248" s="186"/>
    </row>
    <row r="249">
      <c r="A249" s="184" t="s">
        <v>18</v>
      </c>
      <c r="B249" s="185"/>
      <c r="C249" s="186"/>
      <c r="D249" s="187"/>
      <c r="E249" s="160"/>
      <c r="F249" s="160"/>
      <c r="G249" s="188"/>
      <c r="H249" s="160" t="s">
        <v>18</v>
      </c>
      <c r="I249" s="188"/>
      <c r="J249" s="188"/>
      <c r="K249" s="189"/>
      <c r="L249" s="190"/>
      <c r="M249" s="186" t="str">
        <f>IFERROR(__xludf.DUMMYFUNCTION("""COMPUTED_VALUE"""),"")</f>
        <v/>
      </c>
      <c r="N249" s="186"/>
    </row>
    <row r="250">
      <c r="A250" s="184" t="s">
        <v>18</v>
      </c>
      <c r="B250" s="185"/>
      <c r="C250" s="186"/>
      <c r="D250" s="187"/>
      <c r="E250" s="160"/>
      <c r="F250" s="160"/>
      <c r="G250" s="188"/>
      <c r="H250" s="160" t="s">
        <v>18</v>
      </c>
      <c r="I250" s="188"/>
      <c r="J250" s="188"/>
      <c r="K250" s="189"/>
      <c r="L250" s="190"/>
      <c r="M250" s="186" t="str">
        <f>IFERROR(__xludf.DUMMYFUNCTION("""COMPUTED_VALUE"""),"")</f>
        <v/>
      </c>
      <c r="N250" s="186"/>
    </row>
    <row r="251">
      <c r="A251" s="184" t="s">
        <v>18</v>
      </c>
      <c r="B251" s="185"/>
      <c r="C251" s="186"/>
      <c r="D251" s="187"/>
      <c r="E251" s="160"/>
      <c r="F251" s="160"/>
      <c r="G251" s="188"/>
      <c r="H251" s="160" t="s">
        <v>18</v>
      </c>
      <c r="I251" s="188"/>
      <c r="J251" s="188"/>
      <c r="K251" s="189"/>
      <c r="L251" s="190"/>
      <c r="M251" s="186" t="str">
        <f>IFERROR(__xludf.DUMMYFUNCTION("""COMPUTED_VALUE"""),"")</f>
        <v/>
      </c>
      <c r="N251" s="186"/>
    </row>
    <row r="252">
      <c r="A252" s="184" t="s">
        <v>18</v>
      </c>
      <c r="B252" s="185"/>
      <c r="C252" s="186"/>
      <c r="D252" s="187"/>
      <c r="E252" s="160"/>
      <c r="F252" s="160"/>
      <c r="G252" s="188"/>
      <c r="H252" s="160" t="s">
        <v>18</v>
      </c>
      <c r="I252" s="188"/>
      <c r="J252" s="188"/>
      <c r="K252" s="189"/>
      <c r="L252" s="190"/>
      <c r="M252" s="186" t="str">
        <f>IFERROR(__xludf.DUMMYFUNCTION("""COMPUTED_VALUE"""),"")</f>
        <v/>
      </c>
      <c r="N252" s="186"/>
    </row>
    <row r="253">
      <c r="A253" s="184" t="s">
        <v>18</v>
      </c>
      <c r="B253" s="185"/>
      <c r="C253" s="186"/>
      <c r="D253" s="187"/>
      <c r="E253" s="160"/>
      <c r="F253" s="160"/>
      <c r="G253" s="188"/>
      <c r="H253" s="160" t="s">
        <v>18</v>
      </c>
      <c r="I253" s="188"/>
      <c r="J253" s="188"/>
      <c r="K253" s="189"/>
      <c r="L253" s="190"/>
      <c r="M253" s="186" t="str">
        <f>IFERROR(__xludf.DUMMYFUNCTION("""COMPUTED_VALUE"""),"")</f>
        <v/>
      </c>
      <c r="N253" s="186"/>
    </row>
    <row r="254">
      <c r="A254" s="184" t="s">
        <v>18</v>
      </c>
      <c r="B254" s="185"/>
      <c r="C254" s="186"/>
      <c r="D254" s="187"/>
      <c r="E254" s="160"/>
      <c r="F254" s="160"/>
      <c r="G254" s="188"/>
      <c r="H254" s="160" t="s">
        <v>18</v>
      </c>
      <c r="I254" s="188"/>
      <c r="J254" s="188"/>
      <c r="K254" s="189"/>
      <c r="L254" s="190"/>
      <c r="M254" s="186" t="str">
        <f>IFERROR(__xludf.DUMMYFUNCTION("""COMPUTED_VALUE"""),"")</f>
        <v/>
      </c>
      <c r="N254" s="186"/>
    </row>
    <row r="255">
      <c r="A255" s="184" t="s">
        <v>18</v>
      </c>
      <c r="B255" s="185"/>
      <c r="C255" s="186"/>
      <c r="D255" s="187"/>
      <c r="E255" s="160"/>
      <c r="F255" s="160"/>
      <c r="G255" s="188"/>
      <c r="H255" s="160" t="s">
        <v>18</v>
      </c>
      <c r="I255" s="188"/>
      <c r="J255" s="188"/>
      <c r="K255" s="189"/>
      <c r="L255" s="190"/>
      <c r="M255" s="186" t="str">
        <f>IFERROR(__xludf.DUMMYFUNCTION("""COMPUTED_VALUE"""),"")</f>
        <v/>
      </c>
      <c r="N255" s="186"/>
    </row>
    <row r="256">
      <c r="A256" s="184" t="s">
        <v>18</v>
      </c>
      <c r="B256" s="185"/>
      <c r="C256" s="186"/>
      <c r="D256" s="187"/>
      <c r="E256" s="160"/>
      <c r="F256" s="160"/>
      <c r="G256" s="188"/>
      <c r="H256" s="160" t="s">
        <v>18</v>
      </c>
      <c r="I256" s="188"/>
      <c r="J256" s="188"/>
      <c r="K256" s="189"/>
      <c r="L256" s="190"/>
      <c r="M256" s="186" t="str">
        <f>IFERROR(__xludf.DUMMYFUNCTION("""COMPUTED_VALUE"""),"")</f>
        <v/>
      </c>
      <c r="N256" s="186"/>
    </row>
    <row r="257">
      <c r="A257" s="184" t="s">
        <v>18</v>
      </c>
      <c r="B257" s="185"/>
      <c r="C257" s="186"/>
      <c r="D257" s="187"/>
      <c r="E257" s="160"/>
      <c r="F257" s="160"/>
      <c r="G257" s="188"/>
      <c r="H257" s="160" t="s">
        <v>18</v>
      </c>
      <c r="I257" s="188"/>
      <c r="J257" s="188"/>
      <c r="K257" s="189"/>
      <c r="L257" s="190"/>
      <c r="M257" s="186" t="str">
        <f>IFERROR(__xludf.DUMMYFUNCTION("""COMPUTED_VALUE"""),"")</f>
        <v/>
      </c>
      <c r="N257" s="186"/>
    </row>
    <row r="258">
      <c r="A258" s="184" t="s">
        <v>18</v>
      </c>
      <c r="B258" s="185"/>
      <c r="C258" s="186"/>
      <c r="D258" s="187"/>
      <c r="E258" s="160"/>
      <c r="F258" s="160"/>
      <c r="G258" s="188"/>
      <c r="H258" s="160" t="s">
        <v>18</v>
      </c>
      <c r="I258" s="188"/>
      <c r="J258" s="188"/>
      <c r="K258" s="189"/>
      <c r="L258" s="190"/>
      <c r="M258" s="186" t="str">
        <f>IFERROR(__xludf.DUMMYFUNCTION("""COMPUTED_VALUE"""),"")</f>
        <v/>
      </c>
      <c r="N258" s="186"/>
    </row>
    <row r="259">
      <c r="A259" s="184" t="s">
        <v>18</v>
      </c>
      <c r="B259" s="185"/>
      <c r="C259" s="186"/>
      <c r="D259" s="187"/>
      <c r="E259" s="160"/>
      <c r="F259" s="160"/>
      <c r="G259" s="188"/>
      <c r="H259" s="160" t="s">
        <v>18</v>
      </c>
      <c r="I259" s="188"/>
      <c r="J259" s="188"/>
      <c r="K259" s="189"/>
      <c r="L259" s="190"/>
      <c r="M259" s="186" t="str">
        <f>IFERROR(__xludf.DUMMYFUNCTION("""COMPUTED_VALUE"""),"")</f>
        <v/>
      </c>
      <c r="N259" s="186"/>
    </row>
    <row r="260">
      <c r="A260" s="184" t="s">
        <v>18</v>
      </c>
      <c r="B260" s="185"/>
      <c r="C260" s="186"/>
      <c r="D260" s="187"/>
      <c r="E260" s="160"/>
      <c r="F260" s="160"/>
      <c r="G260" s="188"/>
      <c r="H260" s="160" t="s">
        <v>18</v>
      </c>
      <c r="I260" s="188"/>
      <c r="J260" s="188"/>
      <c r="K260" s="189"/>
      <c r="L260" s="190"/>
      <c r="M260" s="186" t="str">
        <f>IFERROR(__xludf.DUMMYFUNCTION("""COMPUTED_VALUE"""),"")</f>
        <v/>
      </c>
      <c r="N260" s="186"/>
    </row>
    <row r="261">
      <c r="A261" s="184" t="s">
        <v>18</v>
      </c>
      <c r="B261" s="185"/>
      <c r="C261" s="186"/>
      <c r="D261" s="187"/>
      <c r="E261" s="160"/>
      <c r="F261" s="160"/>
      <c r="G261" s="188"/>
      <c r="H261" s="160" t="s">
        <v>18</v>
      </c>
      <c r="I261" s="188"/>
      <c r="J261" s="188"/>
      <c r="K261" s="189"/>
      <c r="L261" s="190"/>
      <c r="M261" s="186" t="str">
        <f>IFERROR(__xludf.DUMMYFUNCTION("""COMPUTED_VALUE"""),"")</f>
        <v/>
      </c>
      <c r="N261" s="186"/>
    </row>
    <row r="262">
      <c r="A262" s="184" t="s">
        <v>18</v>
      </c>
      <c r="B262" s="185"/>
      <c r="C262" s="186"/>
      <c r="D262" s="187"/>
      <c r="E262" s="160"/>
      <c r="F262" s="160"/>
      <c r="G262" s="188"/>
      <c r="H262" s="160" t="s">
        <v>18</v>
      </c>
      <c r="I262" s="188"/>
      <c r="J262" s="188"/>
      <c r="K262" s="189"/>
      <c r="L262" s="190"/>
      <c r="M262" s="186" t="str">
        <f>IFERROR(__xludf.DUMMYFUNCTION("""COMPUTED_VALUE"""),"")</f>
        <v/>
      </c>
      <c r="N262" s="186"/>
    </row>
    <row r="263">
      <c r="A263" s="184" t="s">
        <v>18</v>
      </c>
      <c r="B263" s="185"/>
      <c r="C263" s="186"/>
      <c r="D263" s="187"/>
      <c r="E263" s="160"/>
      <c r="F263" s="160"/>
      <c r="G263" s="188"/>
      <c r="H263" s="160" t="s">
        <v>18</v>
      </c>
      <c r="I263" s="188"/>
      <c r="J263" s="188"/>
      <c r="K263" s="189"/>
      <c r="L263" s="190"/>
      <c r="M263" s="186" t="str">
        <f>IFERROR(__xludf.DUMMYFUNCTION("""COMPUTED_VALUE"""),"")</f>
        <v/>
      </c>
      <c r="N263" s="186"/>
    </row>
    <row r="264">
      <c r="A264" s="184" t="s">
        <v>18</v>
      </c>
      <c r="B264" s="185"/>
      <c r="C264" s="186"/>
      <c r="D264" s="187"/>
      <c r="E264" s="160"/>
      <c r="F264" s="160"/>
      <c r="G264" s="188"/>
      <c r="H264" s="160" t="s">
        <v>18</v>
      </c>
      <c r="I264" s="188"/>
      <c r="J264" s="188"/>
      <c r="K264" s="189"/>
      <c r="L264" s="190"/>
      <c r="M264" s="186" t="str">
        <f>IFERROR(__xludf.DUMMYFUNCTION("""COMPUTED_VALUE"""),"")</f>
        <v/>
      </c>
      <c r="N264" s="186"/>
    </row>
    <row r="265">
      <c r="A265" s="184" t="s">
        <v>18</v>
      </c>
      <c r="B265" s="185"/>
      <c r="C265" s="186"/>
      <c r="D265" s="187"/>
      <c r="E265" s="160"/>
      <c r="F265" s="160"/>
      <c r="G265" s="188"/>
      <c r="H265" s="160" t="s">
        <v>18</v>
      </c>
      <c r="I265" s="188"/>
      <c r="J265" s="188"/>
      <c r="K265" s="189"/>
      <c r="L265" s="190"/>
      <c r="M265" s="186" t="str">
        <f>IFERROR(__xludf.DUMMYFUNCTION("""COMPUTED_VALUE"""),"")</f>
        <v/>
      </c>
      <c r="N265" s="186"/>
    </row>
    <row r="266">
      <c r="A266" s="184" t="s">
        <v>18</v>
      </c>
      <c r="B266" s="185"/>
      <c r="C266" s="186"/>
      <c r="D266" s="187"/>
      <c r="E266" s="160"/>
      <c r="F266" s="160"/>
      <c r="G266" s="188"/>
      <c r="H266" s="160" t="s">
        <v>18</v>
      </c>
      <c r="I266" s="188"/>
      <c r="J266" s="188"/>
      <c r="K266" s="189"/>
      <c r="L266" s="190"/>
      <c r="M266" s="186" t="str">
        <f>IFERROR(__xludf.DUMMYFUNCTION("""COMPUTED_VALUE"""),"")</f>
        <v/>
      </c>
      <c r="N266" s="186"/>
    </row>
    <row r="267">
      <c r="A267" s="184" t="s">
        <v>18</v>
      </c>
      <c r="B267" s="185"/>
      <c r="C267" s="186"/>
      <c r="D267" s="187"/>
      <c r="E267" s="160"/>
      <c r="F267" s="160"/>
      <c r="G267" s="188"/>
      <c r="H267" s="160" t="s">
        <v>18</v>
      </c>
      <c r="I267" s="188"/>
      <c r="J267" s="188"/>
      <c r="K267" s="189"/>
      <c r="L267" s="190"/>
      <c r="M267" s="186" t="str">
        <f>IFERROR(__xludf.DUMMYFUNCTION("""COMPUTED_VALUE"""),"")</f>
        <v/>
      </c>
      <c r="N267" s="186"/>
    </row>
    <row r="268">
      <c r="A268" s="184" t="s">
        <v>18</v>
      </c>
      <c r="B268" s="185"/>
      <c r="C268" s="186"/>
      <c r="D268" s="187"/>
      <c r="E268" s="160"/>
      <c r="F268" s="160"/>
      <c r="G268" s="188"/>
      <c r="H268" s="160" t="s">
        <v>18</v>
      </c>
      <c r="I268" s="188"/>
      <c r="J268" s="188"/>
      <c r="K268" s="189"/>
      <c r="L268" s="190"/>
      <c r="M268" s="186" t="str">
        <f>IFERROR(__xludf.DUMMYFUNCTION("""COMPUTED_VALUE"""),"")</f>
        <v/>
      </c>
      <c r="N268" s="186"/>
    </row>
    <row r="269">
      <c r="A269" s="184" t="s">
        <v>18</v>
      </c>
      <c r="B269" s="185"/>
      <c r="C269" s="186"/>
      <c r="D269" s="187"/>
      <c r="E269" s="160"/>
      <c r="F269" s="160"/>
      <c r="G269" s="188"/>
      <c r="H269" s="160" t="s">
        <v>18</v>
      </c>
      <c r="I269" s="188"/>
      <c r="J269" s="188"/>
      <c r="K269" s="189"/>
      <c r="L269" s="190"/>
      <c r="M269" s="186" t="str">
        <f>IFERROR(__xludf.DUMMYFUNCTION("""COMPUTED_VALUE"""),"")</f>
        <v/>
      </c>
      <c r="N269" s="186"/>
    </row>
    <row r="270">
      <c r="A270" s="184" t="s">
        <v>18</v>
      </c>
      <c r="B270" s="185"/>
      <c r="C270" s="186"/>
      <c r="D270" s="187"/>
      <c r="E270" s="160"/>
      <c r="F270" s="160"/>
      <c r="G270" s="188"/>
      <c r="H270" s="160" t="s">
        <v>18</v>
      </c>
      <c r="I270" s="188"/>
      <c r="J270" s="188"/>
      <c r="K270" s="189"/>
      <c r="L270" s="190"/>
      <c r="M270" s="186" t="str">
        <f>IFERROR(__xludf.DUMMYFUNCTION("""COMPUTED_VALUE"""),"")</f>
        <v/>
      </c>
      <c r="N270" s="186"/>
    </row>
    <row r="271">
      <c r="A271" s="184" t="s">
        <v>18</v>
      </c>
      <c r="B271" s="185"/>
      <c r="C271" s="186"/>
      <c r="D271" s="187"/>
      <c r="E271" s="160"/>
      <c r="F271" s="160"/>
      <c r="G271" s="188"/>
      <c r="H271" s="160" t="s">
        <v>18</v>
      </c>
      <c r="I271" s="188"/>
      <c r="J271" s="188"/>
      <c r="K271" s="189"/>
      <c r="L271" s="190"/>
      <c r="M271" s="186" t="str">
        <f>IFERROR(__xludf.DUMMYFUNCTION("""COMPUTED_VALUE"""),"")</f>
        <v/>
      </c>
      <c r="N271" s="186"/>
    </row>
    <row r="272">
      <c r="A272" s="184" t="s">
        <v>18</v>
      </c>
      <c r="B272" s="185"/>
      <c r="C272" s="186"/>
      <c r="D272" s="187"/>
      <c r="E272" s="160"/>
      <c r="F272" s="160"/>
      <c r="G272" s="188"/>
      <c r="H272" s="160" t="s">
        <v>18</v>
      </c>
      <c r="I272" s="188"/>
      <c r="J272" s="188"/>
      <c r="K272" s="189"/>
      <c r="L272" s="190"/>
      <c r="M272" s="186" t="str">
        <f>IFERROR(__xludf.DUMMYFUNCTION("""COMPUTED_VALUE"""),"")</f>
        <v/>
      </c>
      <c r="N272" s="186"/>
    </row>
    <row r="273">
      <c r="A273" s="184" t="s">
        <v>18</v>
      </c>
      <c r="B273" s="185"/>
      <c r="C273" s="186"/>
      <c r="D273" s="187"/>
      <c r="E273" s="160"/>
      <c r="F273" s="160"/>
      <c r="G273" s="188"/>
      <c r="H273" s="160" t="s">
        <v>18</v>
      </c>
      <c r="I273" s="188"/>
      <c r="J273" s="188"/>
      <c r="K273" s="189"/>
      <c r="L273" s="190"/>
      <c r="M273" s="186" t="str">
        <f>IFERROR(__xludf.DUMMYFUNCTION("""COMPUTED_VALUE"""),"")</f>
        <v/>
      </c>
      <c r="N273" s="186"/>
    </row>
    <row r="274">
      <c r="A274" s="184" t="s">
        <v>18</v>
      </c>
      <c r="B274" s="185"/>
      <c r="C274" s="186"/>
      <c r="D274" s="187"/>
      <c r="E274" s="160"/>
      <c r="F274" s="160"/>
      <c r="G274" s="188"/>
      <c r="H274" s="160" t="s">
        <v>18</v>
      </c>
      <c r="I274" s="188"/>
      <c r="J274" s="188"/>
      <c r="K274" s="189"/>
      <c r="L274" s="190"/>
      <c r="M274" s="186" t="str">
        <f>IFERROR(__xludf.DUMMYFUNCTION("""COMPUTED_VALUE"""),"")</f>
        <v/>
      </c>
      <c r="N274" s="186"/>
    </row>
    <row r="275">
      <c r="A275" s="184" t="s">
        <v>18</v>
      </c>
      <c r="B275" s="185"/>
      <c r="C275" s="186"/>
      <c r="D275" s="187"/>
      <c r="E275" s="160"/>
      <c r="F275" s="160"/>
      <c r="G275" s="188"/>
      <c r="H275" s="160" t="s">
        <v>18</v>
      </c>
      <c r="I275" s="188"/>
      <c r="J275" s="188"/>
      <c r="K275" s="189"/>
      <c r="L275" s="190"/>
      <c r="M275" s="186" t="str">
        <f>IFERROR(__xludf.DUMMYFUNCTION("""COMPUTED_VALUE"""),"")</f>
        <v/>
      </c>
      <c r="N275" s="186"/>
    </row>
    <row r="276">
      <c r="A276" s="184" t="s">
        <v>18</v>
      </c>
      <c r="B276" s="185"/>
      <c r="C276" s="186"/>
      <c r="D276" s="187"/>
      <c r="E276" s="160"/>
      <c r="F276" s="160"/>
      <c r="G276" s="188"/>
      <c r="H276" s="160" t="s">
        <v>18</v>
      </c>
      <c r="I276" s="188"/>
      <c r="J276" s="188"/>
      <c r="K276" s="189"/>
      <c r="L276" s="190"/>
      <c r="M276" s="186" t="str">
        <f>IFERROR(__xludf.DUMMYFUNCTION("""COMPUTED_VALUE"""),"")</f>
        <v/>
      </c>
      <c r="N276" s="186"/>
    </row>
    <row r="277">
      <c r="A277" s="184" t="s">
        <v>18</v>
      </c>
      <c r="B277" s="185"/>
      <c r="C277" s="186"/>
      <c r="D277" s="187"/>
      <c r="E277" s="160"/>
      <c r="F277" s="160"/>
      <c r="G277" s="188"/>
      <c r="H277" s="160" t="s">
        <v>18</v>
      </c>
      <c r="I277" s="188"/>
      <c r="J277" s="188"/>
      <c r="K277" s="189"/>
      <c r="L277" s="190"/>
      <c r="M277" s="186" t="str">
        <f>IFERROR(__xludf.DUMMYFUNCTION("""COMPUTED_VALUE"""),"")</f>
        <v/>
      </c>
      <c r="N277" s="186"/>
    </row>
    <row r="278">
      <c r="A278" s="184" t="s">
        <v>18</v>
      </c>
      <c r="B278" s="185"/>
      <c r="C278" s="186"/>
      <c r="D278" s="187"/>
      <c r="E278" s="160"/>
      <c r="F278" s="160"/>
      <c r="G278" s="188"/>
      <c r="H278" s="160" t="s">
        <v>18</v>
      </c>
      <c r="I278" s="188"/>
      <c r="J278" s="188"/>
      <c r="K278" s="189"/>
      <c r="L278" s="190"/>
      <c r="M278" s="186" t="str">
        <f>IFERROR(__xludf.DUMMYFUNCTION("""COMPUTED_VALUE"""),"")</f>
        <v/>
      </c>
      <c r="N278" s="186"/>
    </row>
    <row r="279">
      <c r="A279" s="184" t="s">
        <v>18</v>
      </c>
      <c r="B279" s="185"/>
      <c r="C279" s="186"/>
      <c r="D279" s="187"/>
      <c r="E279" s="160"/>
      <c r="F279" s="160"/>
      <c r="G279" s="188"/>
      <c r="H279" s="160" t="s">
        <v>18</v>
      </c>
      <c r="I279" s="188"/>
      <c r="J279" s="188"/>
      <c r="K279" s="189"/>
      <c r="L279" s="190"/>
      <c r="M279" s="186" t="str">
        <f>IFERROR(__xludf.DUMMYFUNCTION("""COMPUTED_VALUE"""),"")</f>
        <v/>
      </c>
      <c r="N279" s="186"/>
    </row>
    <row r="280">
      <c r="A280" s="184" t="s">
        <v>18</v>
      </c>
      <c r="B280" s="185"/>
      <c r="C280" s="186"/>
      <c r="D280" s="187"/>
      <c r="E280" s="160"/>
      <c r="F280" s="160"/>
      <c r="G280" s="188"/>
      <c r="H280" s="160" t="s">
        <v>18</v>
      </c>
      <c r="I280" s="188"/>
      <c r="J280" s="188"/>
      <c r="K280" s="189"/>
      <c r="L280" s="190"/>
      <c r="M280" s="186" t="str">
        <f>IFERROR(__xludf.DUMMYFUNCTION("""COMPUTED_VALUE"""),"")</f>
        <v/>
      </c>
      <c r="N280" s="186"/>
    </row>
    <row r="281">
      <c r="A281" s="184" t="s">
        <v>18</v>
      </c>
      <c r="B281" s="185"/>
      <c r="C281" s="186"/>
      <c r="D281" s="187"/>
      <c r="E281" s="160"/>
      <c r="F281" s="160"/>
      <c r="G281" s="188"/>
      <c r="H281" s="160" t="s">
        <v>18</v>
      </c>
      <c r="I281" s="188"/>
      <c r="J281" s="188"/>
      <c r="K281" s="189"/>
      <c r="L281" s="190"/>
      <c r="M281" s="186" t="str">
        <f>IFERROR(__xludf.DUMMYFUNCTION("""COMPUTED_VALUE"""),"")</f>
        <v/>
      </c>
      <c r="N281" s="186"/>
    </row>
    <row r="282">
      <c r="A282" s="184" t="s">
        <v>18</v>
      </c>
      <c r="B282" s="185"/>
      <c r="C282" s="186"/>
      <c r="D282" s="187"/>
      <c r="E282" s="160"/>
      <c r="F282" s="160"/>
      <c r="G282" s="188"/>
      <c r="H282" s="160" t="s">
        <v>18</v>
      </c>
      <c r="I282" s="188"/>
      <c r="J282" s="188"/>
      <c r="K282" s="189"/>
      <c r="L282" s="190"/>
      <c r="M282" s="186" t="str">
        <f>IFERROR(__xludf.DUMMYFUNCTION("""COMPUTED_VALUE"""),"")</f>
        <v/>
      </c>
      <c r="N282" s="186"/>
    </row>
    <row r="283">
      <c r="A283" s="184" t="s">
        <v>18</v>
      </c>
      <c r="B283" s="185"/>
      <c r="C283" s="186"/>
      <c r="D283" s="187"/>
      <c r="E283" s="160"/>
      <c r="F283" s="160"/>
      <c r="G283" s="188"/>
      <c r="H283" s="160" t="s">
        <v>18</v>
      </c>
      <c r="I283" s="188"/>
      <c r="J283" s="188"/>
      <c r="K283" s="189"/>
      <c r="L283" s="190"/>
      <c r="M283" s="186" t="str">
        <f>IFERROR(__xludf.DUMMYFUNCTION("""COMPUTED_VALUE"""),"")</f>
        <v/>
      </c>
      <c r="N283" s="186"/>
    </row>
    <row r="284">
      <c r="A284" s="184" t="s">
        <v>18</v>
      </c>
      <c r="B284" s="185"/>
      <c r="C284" s="186"/>
      <c r="D284" s="187"/>
      <c r="E284" s="160"/>
      <c r="F284" s="160"/>
      <c r="G284" s="188"/>
      <c r="H284" s="160" t="s">
        <v>18</v>
      </c>
      <c r="I284" s="188"/>
      <c r="J284" s="188"/>
      <c r="K284" s="189"/>
      <c r="L284" s="190"/>
      <c r="M284" s="186" t="str">
        <f>IFERROR(__xludf.DUMMYFUNCTION("""COMPUTED_VALUE"""),"")</f>
        <v/>
      </c>
      <c r="N284" s="186"/>
    </row>
    <row r="285">
      <c r="A285" s="184" t="s">
        <v>18</v>
      </c>
      <c r="B285" s="185"/>
      <c r="C285" s="186"/>
      <c r="D285" s="187"/>
      <c r="E285" s="160"/>
      <c r="F285" s="160"/>
      <c r="G285" s="188"/>
      <c r="H285" s="160" t="s">
        <v>18</v>
      </c>
      <c r="I285" s="188"/>
      <c r="J285" s="188"/>
      <c r="K285" s="189"/>
      <c r="L285" s="190"/>
      <c r="M285" s="186" t="str">
        <f>IFERROR(__xludf.DUMMYFUNCTION("""COMPUTED_VALUE"""),"")</f>
        <v/>
      </c>
      <c r="N285" s="186"/>
    </row>
    <row r="286">
      <c r="A286" s="184" t="s">
        <v>18</v>
      </c>
      <c r="B286" s="185"/>
      <c r="C286" s="186"/>
      <c r="D286" s="187"/>
      <c r="E286" s="160"/>
      <c r="F286" s="160"/>
      <c r="G286" s="188"/>
      <c r="H286" s="160" t="s">
        <v>18</v>
      </c>
      <c r="I286" s="188"/>
      <c r="J286" s="188"/>
      <c r="K286" s="189"/>
      <c r="L286" s="190"/>
      <c r="M286" s="186" t="str">
        <f>IFERROR(__xludf.DUMMYFUNCTION("""COMPUTED_VALUE"""),"")</f>
        <v/>
      </c>
      <c r="N286" s="186"/>
    </row>
    <row r="287">
      <c r="A287" s="184" t="s">
        <v>18</v>
      </c>
      <c r="B287" s="185"/>
      <c r="C287" s="186"/>
      <c r="D287" s="187"/>
      <c r="E287" s="160"/>
      <c r="F287" s="160"/>
      <c r="G287" s="188"/>
      <c r="H287" s="160" t="s">
        <v>18</v>
      </c>
      <c r="I287" s="188"/>
      <c r="J287" s="188"/>
      <c r="K287" s="189"/>
      <c r="L287" s="190"/>
      <c r="M287" s="186" t="str">
        <f>IFERROR(__xludf.DUMMYFUNCTION("""COMPUTED_VALUE"""),"")</f>
        <v/>
      </c>
      <c r="N287" s="186"/>
    </row>
    <row r="288">
      <c r="A288" s="184" t="s">
        <v>18</v>
      </c>
      <c r="B288" s="185"/>
      <c r="C288" s="186"/>
      <c r="D288" s="187"/>
      <c r="E288" s="160"/>
      <c r="F288" s="160"/>
      <c r="G288" s="188"/>
      <c r="H288" s="160" t="s">
        <v>18</v>
      </c>
      <c r="I288" s="188"/>
      <c r="J288" s="188"/>
      <c r="K288" s="189"/>
      <c r="L288" s="190"/>
      <c r="M288" s="186" t="str">
        <f>IFERROR(__xludf.DUMMYFUNCTION("""COMPUTED_VALUE"""),"")</f>
        <v/>
      </c>
      <c r="N288" s="186"/>
    </row>
    <row r="289">
      <c r="A289" s="184" t="s">
        <v>18</v>
      </c>
      <c r="B289" s="185"/>
      <c r="C289" s="186"/>
      <c r="D289" s="187"/>
      <c r="E289" s="160"/>
      <c r="F289" s="160"/>
      <c r="G289" s="188"/>
      <c r="H289" s="160" t="s">
        <v>18</v>
      </c>
      <c r="I289" s="188"/>
      <c r="J289" s="188"/>
      <c r="K289" s="189"/>
      <c r="L289" s="190"/>
      <c r="M289" s="186" t="str">
        <f>IFERROR(__xludf.DUMMYFUNCTION("""COMPUTED_VALUE"""),"")</f>
        <v/>
      </c>
      <c r="N289" s="186"/>
    </row>
    <row r="290">
      <c r="A290" s="184" t="s">
        <v>18</v>
      </c>
      <c r="B290" s="185"/>
      <c r="C290" s="186"/>
      <c r="D290" s="187"/>
      <c r="E290" s="160"/>
      <c r="F290" s="160"/>
      <c r="G290" s="188"/>
      <c r="H290" s="160" t="s">
        <v>18</v>
      </c>
      <c r="I290" s="188"/>
      <c r="J290" s="188"/>
      <c r="K290" s="189"/>
      <c r="L290" s="190"/>
      <c r="M290" s="186" t="str">
        <f>IFERROR(__xludf.DUMMYFUNCTION("""COMPUTED_VALUE"""),"")</f>
        <v/>
      </c>
      <c r="N290" s="186"/>
    </row>
    <row r="291">
      <c r="A291" s="184" t="s">
        <v>18</v>
      </c>
      <c r="B291" s="185"/>
      <c r="C291" s="186"/>
      <c r="D291" s="187"/>
      <c r="E291" s="160"/>
      <c r="F291" s="160"/>
      <c r="G291" s="188"/>
      <c r="H291" s="160" t="s">
        <v>18</v>
      </c>
      <c r="I291" s="188"/>
      <c r="J291" s="188"/>
      <c r="K291" s="189"/>
      <c r="L291" s="190"/>
      <c r="M291" s="186" t="str">
        <f>IFERROR(__xludf.DUMMYFUNCTION("""COMPUTED_VALUE"""),"")</f>
        <v/>
      </c>
      <c r="N291" s="186"/>
    </row>
    <row r="292">
      <c r="A292" s="184" t="s">
        <v>18</v>
      </c>
      <c r="B292" s="185"/>
      <c r="C292" s="186"/>
      <c r="D292" s="187"/>
      <c r="E292" s="160"/>
      <c r="F292" s="160"/>
      <c r="G292" s="188"/>
      <c r="H292" s="160" t="s">
        <v>18</v>
      </c>
      <c r="I292" s="188"/>
      <c r="J292" s="188"/>
      <c r="K292" s="189"/>
      <c r="L292" s="190"/>
      <c r="M292" s="186" t="str">
        <f>IFERROR(__xludf.DUMMYFUNCTION("""COMPUTED_VALUE"""),"")</f>
        <v/>
      </c>
      <c r="N292" s="186"/>
    </row>
    <row r="293">
      <c r="A293" s="184" t="s">
        <v>18</v>
      </c>
      <c r="B293" s="185"/>
      <c r="C293" s="186"/>
      <c r="D293" s="187"/>
      <c r="E293" s="160"/>
      <c r="F293" s="160"/>
      <c r="G293" s="188"/>
      <c r="H293" s="160" t="s">
        <v>18</v>
      </c>
      <c r="I293" s="188"/>
      <c r="J293" s="188"/>
      <c r="K293" s="189"/>
      <c r="L293" s="190"/>
      <c r="M293" s="186" t="str">
        <f>IFERROR(__xludf.DUMMYFUNCTION("""COMPUTED_VALUE"""),"")</f>
        <v/>
      </c>
      <c r="N293" s="186"/>
    </row>
    <row r="294">
      <c r="A294" s="184" t="s">
        <v>18</v>
      </c>
      <c r="B294" s="185"/>
      <c r="C294" s="186"/>
      <c r="D294" s="187"/>
      <c r="E294" s="160"/>
      <c r="F294" s="160"/>
      <c r="G294" s="188"/>
      <c r="H294" s="160" t="s">
        <v>18</v>
      </c>
      <c r="I294" s="188"/>
      <c r="J294" s="188"/>
      <c r="K294" s="189"/>
      <c r="L294" s="190"/>
      <c r="M294" s="186" t="str">
        <f>IFERROR(__xludf.DUMMYFUNCTION("""COMPUTED_VALUE"""),"")</f>
        <v/>
      </c>
      <c r="N294" s="186"/>
    </row>
    <row r="295">
      <c r="A295" s="184" t="s">
        <v>18</v>
      </c>
      <c r="B295" s="185"/>
      <c r="C295" s="186"/>
      <c r="D295" s="187"/>
      <c r="E295" s="160"/>
      <c r="F295" s="160"/>
      <c r="G295" s="188"/>
      <c r="H295" s="160" t="s">
        <v>18</v>
      </c>
      <c r="I295" s="188"/>
      <c r="J295" s="188"/>
      <c r="K295" s="189"/>
      <c r="L295" s="190"/>
      <c r="M295" s="186" t="str">
        <f>IFERROR(__xludf.DUMMYFUNCTION("""COMPUTED_VALUE"""),"")</f>
        <v/>
      </c>
      <c r="N295" s="186"/>
    </row>
    <row r="296">
      <c r="A296" s="184" t="s">
        <v>18</v>
      </c>
      <c r="B296" s="185"/>
      <c r="C296" s="186"/>
      <c r="D296" s="187"/>
      <c r="E296" s="160"/>
      <c r="F296" s="160"/>
      <c r="G296" s="188"/>
      <c r="H296" s="160" t="s">
        <v>18</v>
      </c>
      <c r="I296" s="188"/>
      <c r="J296" s="188"/>
      <c r="K296" s="189"/>
      <c r="L296" s="190"/>
      <c r="M296" s="186" t="str">
        <f>IFERROR(__xludf.DUMMYFUNCTION("""COMPUTED_VALUE"""),"")</f>
        <v/>
      </c>
      <c r="N296" s="186"/>
    </row>
    <row r="297">
      <c r="A297" s="184" t="s">
        <v>18</v>
      </c>
      <c r="B297" s="185"/>
      <c r="C297" s="186"/>
      <c r="D297" s="187"/>
      <c r="E297" s="160"/>
      <c r="F297" s="160"/>
      <c r="G297" s="188"/>
      <c r="H297" s="160" t="s">
        <v>18</v>
      </c>
      <c r="I297" s="188"/>
      <c r="J297" s="188"/>
      <c r="K297" s="189"/>
      <c r="L297" s="190"/>
      <c r="M297" s="186" t="str">
        <f>IFERROR(__xludf.DUMMYFUNCTION("""COMPUTED_VALUE"""),"")</f>
        <v/>
      </c>
      <c r="N297" s="186"/>
    </row>
    <row r="298">
      <c r="A298" s="184" t="s">
        <v>18</v>
      </c>
      <c r="B298" s="185"/>
      <c r="C298" s="186"/>
      <c r="D298" s="187"/>
      <c r="E298" s="160"/>
      <c r="F298" s="160"/>
      <c r="G298" s="188"/>
      <c r="H298" s="160" t="s">
        <v>18</v>
      </c>
      <c r="I298" s="188"/>
      <c r="J298" s="188"/>
      <c r="K298" s="189"/>
      <c r="L298" s="190"/>
      <c r="M298" s="186" t="str">
        <f>IFERROR(__xludf.DUMMYFUNCTION("""COMPUTED_VALUE"""),"")</f>
        <v/>
      </c>
      <c r="N298" s="186"/>
    </row>
    <row r="299">
      <c r="A299" s="184" t="s">
        <v>18</v>
      </c>
      <c r="B299" s="185"/>
      <c r="C299" s="186"/>
      <c r="D299" s="187"/>
      <c r="E299" s="160"/>
      <c r="F299" s="160"/>
      <c r="G299" s="188"/>
      <c r="H299" s="160" t="s">
        <v>18</v>
      </c>
      <c r="I299" s="188"/>
      <c r="J299" s="188"/>
      <c r="K299" s="189"/>
      <c r="L299" s="190"/>
      <c r="M299" s="186" t="str">
        <f>IFERROR(__xludf.DUMMYFUNCTION("""COMPUTED_VALUE"""),"")</f>
        <v/>
      </c>
      <c r="N299" s="186"/>
    </row>
    <row r="300">
      <c r="A300" s="184" t="s">
        <v>18</v>
      </c>
      <c r="B300" s="185"/>
      <c r="C300" s="186"/>
      <c r="D300" s="187"/>
      <c r="E300" s="160"/>
      <c r="F300" s="160"/>
      <c r="G300" s="188"/>
      <c r="H300" s="160" t="s">
        <v>18</v>
      </c>
      <c r="I300" s="188"/>
      <c r="J300" s="188"/>
      <c r="K300" s="189"/>
      <c r="L300" s="190"/>
      <c r="M300" s="186" t="str">
        <f>IFERROR(__xludf.DUMMYFUNCTION("""COMPUTED_VALUE"""),"")</f>
        <v/>
      </c>
      <c r="N300" s="186"/>
    </row>
    <row r="301">
      <c r="A301" s="184" t="s">
        <v>18</v>
      </c>
      <c r="B301" s="185"/>
      <c r="C301" s="186"/>
      <c r="D301" s="187"/>
      <c r="E301" s="160"/>
      <c r="F301" s="160"/>
      <c r="G301" s="188"/>
      <c r="H301" s="160" t="s">
        <v>18</v>
      </c>
      <c r="I301" s="188"/>
      <c r="J301" s="188"/>
      <c r="K301" s="189"/>
      <c r="L301" s="190"/>
      <c r="M301" s="186" t="str">
        <f>IFERROR(__xludf.DUMMYFUNCTION("""COMPUTED_VALUE"""),"")</f>
        <v/>
      </c>
      <c r="N301" s="186"/>
    </row>
    <row r="302">
      <c r="A302" s="184" t="s">
        <v>18</v>
      </c>
      <c r="B302" s="185"/>
      <c r="C302" s="186"/>
      <c r="D302" s="187"/>
      <c r="E302" s="160"/>
      <c r="F302" s="160"/>
      <c r="G302" s="188"/>
      <c r="H302" s="160" t="s">
        <v>18</v>
      </c>
      <c r="I302" s="188"/>
      <c r="J302" s="188"/>
      <c r="K302" s="189"/>
      <c r="L302" s="190"/>
      <c r="M302" s="186" t="str">
        <f>IFERROR(__xludf.DUMMYFUNCTION("""COMPUTED_VALUE"""),"")</f>
        <v/>
      </c>
      <c r="N302" s="186"/>
    </row>
    <row r="303">
      <c r="A303" s="184" t="s">
        <v>18</v>
      </c>
      <c r="B303" s="185"/>
      <c r="C303" s="186"/>
      <c r="D303" s="187"/>
      <c r="E303" s="160"/>
      <c r="F303" s="160"/>
      <c r="G303" s="188"/>
      <c r="H303" s="160" t="s">
        <v>18</v>
      </c>
      <c r="I303" s="188"/>
      <c r="J303" s="188"/>
      <c r="K303" s="189"/>
      <c r="L303" s="190"/>
      <c r="M303" s="186" t="str">
        <f>IFERROR(__xludf.DUMMYFUNCTION("""COMPUTED_VALUE"""),"")</f>
        <v/>
      </c>
      <c r="N303" s="186"/>
    </row>
    <row r="304">
      <c r="A304" s="184" t="s">
        <v>18</v>
      </c>
      <c r="B304" s="185"/>
      <c r="C304" s="186"/>
      <c r="D304" s="187"/>
      <c r="E304" s="160"/>
      <c r="F304" s="160"/>
      <c r="G304" s="188"/>
      <c r="H304" s="160" t="s">
        <v>18</v>
      </c>
      <c r="I304" s="188"/>
      <c r="J304" s="188"/>
      <c r="K304" s="189"/>
      <c r="L304" s="190"/>
      <c r="M304" s="186" t="str">
        <f>IFERROR(__xludf.DUMMYFUNCTION("""COMPUTED_VALUE"""),"")</f>
        <v/>
      </c>
      <c r="N304" s="186"/>
    </row>
    <row r="305">
      <c r="A305" s="184" t="s">
        <v>18</v>
      </c>
      <c r="B305" s="185"/>
      <c r="C305" s="186"/>
      <c r="D305" s="187"/>
      <c r="E305" s="160"/>
      <c r="F305" s="160"/>
      <c r="G305" s="188"/>
      <c r="H305" s="160" t="s">
        <v>18</v>
      </c>
      <c r="I305" s="188"/>
      <c r="J305" s="188"/>
      <c r="K305" s="189"/>
      <c r="L305" s="190"/>
      <c r="M305" s="186" t="str">
        <f>IFERROR(__xludf.DUMMYFUNCTION("""COMPUTED_VALUE"""),"")</f>
        <v/>
      </c>
      <c r="N305" s="186"/>
    </row>
    <row r="306">
      <c r="A306" s="184" t="s">
        <v>18</v>
      </c>
      <c r="B306" s="185"/>
      <c r="C306" s="186"/>
      <c r="D306" s="187"/>
      <c r="E306" s="160"/>
      <c r="F306" s="160"/>
      <c r="G306" s="188"/>
      <c r="H306" s="160" t="s">
        <v>18</v>
      </c>
      <c r="I306" s="188"/>
      <c r="J306" s="188"/>
      <c r="K306" s="189"/>
      <c r="L306" s="190"/>
      <c r="M306" s="186" t="str">
        <f>IFERROR(__xludf.DUMMYFUNCTION("""COMPUTED_VALUE"""),"")</f>
        <v/>
      </c>
      <c r="N306" s="186"/>
    </row>
    <row r="307">
      <c r="A307" s="184" t="s">
        <v>18</v>
      </c>
      <c r="B307" s="185"/>
      <c r="C307" s="186"/>
      <c r="D307" s="187"/>
      <c r="E307" s="160"/>
      <c r="F307" s="160"/>
      <c r="G307" s="188"/>
      <c r="H307" s="160" t="s">
        <v>18</v>
      </c>
      <c r="I307" s="188"/>
      <c r="J307" s="188"/>
      <c r="K307" s="189"/>
      <c r="L307" s="190"/>
      <c r="M307" s="186" t="str">
        <f>IFERROR(__xludf.DUMMYFUNCTION("""COMPUTED_VALUE"""),"")</f>
        <v/>
      </c>
      <c r="N307" s="186"/>
    </row>
    <row r="308">
      <c r="A308" s="184" t="s">
        <v>18</v>
      </c>
      <c r="B308" s="185"/>
      <c r="C308" s="186"/>
      <c r="D308" s="187"/>
      <c r="E308" s="160"/>
      <c r="F308" s="160"/>
      <c r="G308" s="188"/>
      <c r="H308" s="160" t="s">
        <v>18</v>
      </c>
      <c r="I308" s="188"/>
      <c r="J308" s="188"/>
      <c r="K308" s="189"/>
      <c r="L308" s="190"/>
      <c r="M308" s="186" t="str">
        <f>IFERROR(__xludf.DUMMYFUNCTION("""COMPUTED_VALUE"""),"")</f>
        <v/>
      </c>
      <c r="N308" s="186"/>
    </row>
    <row r="309">
      <c r="A309" s="184" t="s">
        <v>18</v>
      </c>
      <c r="B309" s="185"/>
      <c r="C309" s="186"/>
      <c r="D309" s="187"/>
      <c r="E309" s="160"/>
      <c r="F309" s="160"/>
      <c r="G309" s="188"/>
      <c r="H309" s="160" t="s">
        <v>18</v>
      </c>
      <c r="I309" s="188"/>
      <c r="J309" s="188"/>
      <c r="K309" s="189"/>
      <c r="L309" s="190"/>
      <c r="M309" s="186" t="str">
        <f>IFERROR(__xludf.DUMMYFUNCTION("""COMPUTED_VALUE"""),"")</f>
        <v/>
      </c>
      <c r="N309" s="186"/>
    </row>
    <row r="310">
      <c r="A310" s="184" t="s">
        <v>18</v>
      </c>
      <c r="B310" s="185"/>
      <c r="C310" s="186"/>
      <c r="D310" s="187"/>
      <c r="E310" s="160"/>
      <c r="F310" s="160"/>
      <c r="G310" s="188"/>
      <c r="H310" s="160" t="s">
        <v>18</v>
      </c>
      <c r="I310" s="188"/>
      <c r="J310" s="188"/>
      <c r="K310" s="189"/>
      <c r="L310" s="190"/>
      <c r="M310" s="186" t="str">
        <f>IFERROR(__xludf.DUMMYFUNCTION("""COMPUTED_VALUE"""),"")</f>
        <v/>
      </c>
      <c r="N310" s="186"/>
    </row>
    <row r="311">
      <c r="A311" s="184" t="s">
        <v>18</v>
      </c>
      <c r="B311" s="185"/>
      <c r="C311" s="186"/>
      <c r="D311" s="187"/>
      <c r="E311" s="160"/>
      <c r="F311" s="160"/>
      <c r="G311" s="188"/>
      <c r="H311" s="160" t="s">
        <v>18</v>
      </c>
      <c r="I311" s="188"/>
      <c r="J311" s="188"/>
      <c r="K311" s="189"/>
      <c r="L311" s="190"/>
      <c r="M311" s="186" t="str">
        <f>IFERROR(__xludf.DUMMYFUNCTION("""COMPUTED_VALUE"""),"")</f>
        <v/>
      </c>
      <c r="N311" s="186"/>
    </row>
    <row r="312">
      <c r="A312" s="184" t="s">
        <v>18</v>
      </c>
      <c r="B312" s="185"/>
      <c r="C312" s="186"/>
      <c r="D312" s="187"/>
      <c r="E312" s="160"/>
      <c r="F312" s="160"/>
      <c r="G312" s="188"/>
      <c r="H312" s="160" t="s">
        <v>18</v>
      </c>
      <c r="I312" s="188"/>
      <c r="J312" s="188"/>
      <c r="K312" s="189"/>
      <c r="L312" s="190"/>
      <c r="M312" s="186" t="str">
        <f>IFERROR(__xludf.DUMMYFUNCTION("""COMPUTED_VALUE"""),"")</f>
        <v/>
      </c>
      <c r="N312" s="186"/>
    </row>
    <row r="313">
      <c r="A313" s="184" t="s">
        <v>18</v>
      </c>
      <c r="B313" s="185"/>
      <c r="C313" s="186"/>
      <c r="D313" s="187"/>
      <c r="E313" s="160"/>
      <c r="F313" s="160"/>
      <c r="G313" s="188"/>
      <c r="H313" s="160" t="s">
        <v>18</v>
      </c>
      <c r="I313" s="188"/>
      <c r="J313" s="188"/>
      <c r="K313" s="189"/>
      <c r="L313" s="190"/>
      <c r="M313" s="186" t="str">
        <f>IFERROR(__xludf.DUMMYFUNCTION("""COMPUTED_VALUE"""),"")</f>
        <v/>
      </c>
      <c r="N313" s="186"/>
    </row>
    <row r="314">
      <c r="A314" s="184" t="s">
        <v>18</v>
      </c>
      <c r="B314" s="185"/>
      <c r="C314" s="186"/>
      <c r="D314" s="187"/>
      <c r="E314" s="160"/>
      <c r="F314" s="160"/>
      <c r="G314" s="188"/>
      <c r="H314" s="160" t="s">
        <v>18</v>
      </c>
      <c r="I314" s="188"/>
      <c r="J314" s="188"/>
      <c r="K314" s="189"/>
      <c r="L314" s="190"/>
      <c r="M314" s="186" t="str">
        <f>IFERROR(__xludf.DUMMYFUNCTION("""COMPUTED_VALUE"""),"")</f>
        <v/>
      </c>
      <c r="N314" s="186"/>
    </row>
    <row r="315">
      <c r="A315" s="184" t="s">
        <v>18</v>
      </c>
      <c r="B315" s="185"/>
      <c r="C315" s="186"/>
      <c r="D315" s="187"/>
      <c r="E315" s="160"/>
      <c r="F315" s="160"/>
      <c r="G315" s="188"/>
      <c r="H315" s="160" t="s">
        <v>18</v>
      </c>
      <c r="I315" s="188"/>
      <c r="J315" s="188"/>
      <c r="K315" s="189"/>
      <c r="L315" s="190"/>
      <c r="M315" s="186" t="str">
        <f>IFERROR(__xludf.DUMMYFUNCTION("""COMPUTED_VALUE"""),"")</f>
        <v/>
      </c>
      <c r="N315" s="186"/>
    </row>
    <row r="316">
      <c r="A316" s="184" t="s">
        <v>18</v>
      </c>
      <c r="B316" s="185"/>
      <c r="C316" s="186"/>
      <c r="D316" s="187"/>
      <c r="E316" s="160"/>
      <c r="F316" s="160"/>
      <c r="G316" s="188"/>
      <c r="H316" s="160" t="s">
        <v>18</v>
      </c>
      <c r="I316" s="188"/>
      <c r="J316" s="188"/>
      <c r="K316" s="189"/>
      <c r="L316" s="190"/>
      <c r="M316" s="186" t="str">
        <f>IFERROR(__xludf.DUMMYFUNCTION("""COMPUTED_VALUE"""),"")</f>
        <v/>
      </c>
      <c r="N316" s="186"/>
    </row>
    <row r="317">
      <c r="A317" s="184" t="s">
        <v>18</v>
      </c>
      <c r="B317" s="185"/>
      <c r="C317" s="186"/>
      <c r="D317" s="187"/>
      <c r="E317" s="160"/>
      <c r="F317" s="160"/>
      <c r="G317" s="188"/>
      <c r="H317" s="160" t="s">
        <v>18</v>
      </c>
      <c r="I317" s="188"/>
      <c r="J317" s="188"/>
      <c r="K317" s="189"/>
      <c r="L317" s="190"/>
      <c r="M317" s="186" t="str">
        <f>IFERROR(__xludf.DUMMYFUNCTION("""COMPUTED_VALUE"""),"")</f>
        <v/>
      </c>
      <c r="N317" s="186"/>
    </row>
    <row r="318">
      <c r="A318" s="184" t="s">
        <v>18</v>
      </c>
      <c r="B318" s="185"/>
      <c r="C318" s="186"/>
      <c r="D318" s="187"/>
      <c r="E318" s="160"/>
      <c r="F318" s="160"/>
      <c r="G318" s="188"/>
      <c r="H318" s="160" t="s">
        <v>18</v>
      </c>
      <c r="I318" s="188"/>
      <c r="J318" s="188"/>
      <c r="K318" s="189"/>
      <c r="L318" s="190"/>
      <c r="M318" s="186" t="str">
        <f>IFERROR(__xludf.DUMMYFUNCTION("""COMPUTED_VALUE"""),"")</f>
        <v/>
      </c>
      <c r="N318" s="186"/>
    </row>
    <row r="319">
      <c r="A319" s="184" t="s">
        <v>18</v>
      </c>
      <c r="B319" s="185"/>
      <c r="C319" s="186"/>
      <c r="D319" s="187"/>
      <c r="E319" s="160"/>
      <c r="F319" s="160"/>
      <c r="G319" s="188"/>
      <c r="H319" s="160" t="s">
        <v>18</v>
      </c>
      <c r="I319" s="188"/>
      <c r="J319" s="188"/>
      <c r="K319" s="189"/>
      <c r="L319" s="190"/>
      <c r="M319" s="186" t="str">
        <f>IFERROR(__xludf.DUMMYFUNCTION("""COMPUTED_VALUE"""),"")</f>
        <v/>
      </c>
      <c r="N319" s="186"/>
    </row>
    <row r="320">
      <c r="A320" s="184" t="s">
        <v>18</v>
      </c>
      <c r="B320" s="185"/>
      <c r="C320" s="186"/>
      <c r="D320" s="187"/>
      <c r="E320" s="160"/>
      <c r="F320" s="160"/>
      <c r="G320" s="188"/>
      <c r="H320" s="160" t="s">
        <v>18</v>
      </c>
      <c r="I320" s="188"/>
      <c r="J320" s="188"/>
      <c r="K320" s="189"/>
      <c r="L320" s="190"/>
      <c r="M320" s="186" t="str">
        <f>IFERROR(__xludf.DUMMYFUNCTION("""COMPUTED_VALUE"""),"")</f>
        <v/>
      </c>
      <c r="N320" s="186"/>
    </row>
    <row r="321">
      <c r="A321" s="184" t="s">
        <v>18</v>
      </c>
      <c r="B321" s="185"/>
      <c r="C321" s="186"/>
      <c r="D321" s="187"/>
      <c r="E321" s="160"/>
      <c r="F321" s="160"/>
      <c r="G321" s="188"/>
      <c r="H321" s="160" t="s">
        <v>18</v>
      </c>
      <c r="I321" s="188"/>
      <c r="J321" s="188"/>
      <c r="K321" s="189"/>
      <c r="L321" s="190"/>
      <c r="M321" s="186" t="str">
        <f>IFERROR(__xludf.DUMMYFUNCTION("""COMPUTED_VALUE"""),"")</f>
        <v/>
      </c>
      <c r="N321" s="186"/>
    </row>
    <row r="322">
      <c r="A322" s="184" t="s">
        <v>18</v>
      </c>
      <c r="B322" s="185"/>
      <c r="C322" s="186"/>
      <c r="D322" s="187"/>
      <c r="E322" s="160"/>
      <c r="F322" s="160"/>
      <c r="G322" s="188"/>
      <c r="H322" s="160" t="s">
        <v>18</v>
      </c>
      <c r="I322" s="188"/>
      <c r="J322" s="188"/>
      <c r="K322" s="189"/>
      <c r="L322" s="190"/>
      <c r="M322" s="186" t="str">
        <f>IFERROR(__xludf.DUMMYFUNCTION("""COMPUTED_VALUE"""),"")</f>
        <v/>
      </c>
      <c r="N322" s="186"/>
    </row>
    <row r="323">
      <c r="A323" s="184" t="s">
        <v>18</v>
      </c>
      <c r="B323" s="185"/>
      <c r="C323" s="186"/>
      <c r="D323" s="187"/>
      <c r="E323" s="160"/>
      <c r="F323" s="160"/>
      <c r="G323" s="188"/>
      <c r="H323" s="160" t="s">
        <v>18</v>
      </c>
      <c r="I323" s="188"/>
      <c r="J323" s="188"/>
      <c r="K323" s="189"/>
      <c r="L323" s="190"/>
      <c r="M323" s="186" t="str">
        <f>IFERROR(__xludf.DUMMYFUNCTION("""COMPUTED_VALUE"""),"")</f>
        <v/>
      </c>
      <c r="N323" s="186"/>
    </row>
    <row r="324">
      <c r="A324" s="184" t="s">
        <v>18</v>
      </c>
      <c r="B324" s="185"/>
      <c r="C324" s="186"/>
      <c r="D324" s="187"/>
      <c r="E324" s="160"/>
      <c r="F324" s="160"/>
      <c r="G324" s="188"/>
      <c r="H324" s="160" t="s">
        <v>18</v>
      </c>
      <c r="I324" s="188"/>
      <c r="J324" s="188"/>
      <c r="K324" s="189"/>
      <c r="L324" s="190"/>
      <c r="M324" s="186" t="str">
        <f>IFERROR(__xludf.DUMMYFUNCTION("""COMPUTED_VALUE"""),"")</f>
        <v/>
      </c>
      <c r="N324" s="186"/>
    </row>
    <row r="325">
      <c r="A325" s="184" t="s">
        <v>18</v>
      </c>
      <c r="B325" s="185"/>
      <c r="C325" s="186"/>
      <c r="D325" s="187"/>
      <c r="E325" s="160"/>
      <c r="F325" s="160"/>
      <c r="G325" s="188"/>
      <c r="H325" s="160" t="s">
        <v>18</v>
      </c>
      <c r="I325" s="188"/>
      <c r="J325" s="188"/>
      <c r="K325" s="189"/>
      <c r="L325" s="190"/>
      <c r="M325" s="186" t="str">
        <f>IFERROR(__xludf.DUMMYFUNCTION("""COMPUTED_VALUE"""),"")</f>
        <v/>
      </c>
      <c r="N325" s="186"/>
    </row>
    <row r="326">
      <c r="A326" s="184" t="s">
        <v>18</v>
      </c>
      <c r="B326" s="185"/>
      <c r="C326" s="186"/>
      <c r="D326" s="187"/>
      <c r="E326" s="160"/>
      <c r="F326" s="160"/>
      <c r="G326" s="188"/>
      <c r="H326" s="160" t="s">
        <v>18</v>
      </c>
      <c r="I326" s="188"/>
      <c r="J326" s="188"/>
      <c r="K326" s="189"/>
      <c r="L326" s="190"/>
      <c r="M326" s="186" t="str">
        <f>IFERROR(__xludf.DUMMYFUNCTION("""COMPUTED_VALUE"""),"")</f>
        <v/>
      </c>
      <c r="N326" s="186"/>
    </row>
    <row r="327">
      <c r="A327" s="184" t="s">
        <v>18</v>
      </c>
      <c r="B327" s="185"/>
      <c r="C327" s="186"/>
      <c r="D327" s="187"/>
      <c r="E327" s="160"/>
      <c r="F327" s="160"/>
      <c r="G327" s="188"/>
      <c r="H327" s="160" t="s">
        <v>18</v>
      </c>
      <c r="I327" s="188"/>
      <c r="J327" s="188"/>
      <c r="K327" s="189"/>
      <c r="L327" s="190"/>
      <c r="M327" s="186" t="str">
        <f>IFERROR(__xludf.DUMMYFUNCTION("""COMPUTED_VALUE"""),"")</f>
        <v/>
      </c>
      <c r="N327" s="186"/>
    </row>
    <row r="328">
      <c r="A328" s="184" t="s">
        <v>18</v>
      </c>
      <c r="B328" s="185"/>
      <c r="C328" s="186"/>
      <c r="D328" s="187"/>
      <c r="E328" s="160"/>
      <c r="F328" s="160"/>
      <c r="G328" s="188"/>
      <c r="H328" s="160" t="s">
        <v>18</v>
      </c>
      <c r="I328" s="188"/>
      <c r="J328" s="188"/>
      <c r="K328" s="189"/>
      <c r="L328" s="190"/>
      <c r="M328" s="186" t="str">
        <f>IFERROR(__xludf.DUMMYFUNCTION("""COMPUTED_VALUE"""),"")</f>
        <v/>
      </c>
      <c r="N328" s="186"/>
    </row>
    <row r="329">
      <c r="A329" s="184" t="s">
        <v>18</v>
      </c>
      <c r="B329" s="185"/>
      <c r="C329" s="186"/>
      <c r="D329" s="187"/>
      <c r="E329" s="160"/>
      <c r="F329" s="160"/>
      <c r="G329" s="188"/>
      <c r="H329" s="160" t="s">
        <v>18</v>
      </c>
      <c r="I329" s="188"/>
      <c r="J329" s="188"/>
      <c r="K329" s="189"/>
      <c r="L329" s="190"/>
      <c r="M329" s="186" t="str">
        <f>IFERROR(__xludf.DUMMYFUNCTION("""COMPUTED_VALUE"""),"")</f>
        <v/>
      </c>
      <c r="N329" s="186"/>
    </row>
    <row r="330">
      <c r="A330" s="184" t="s">
        <v>18</v>
      </c>
      <c r="B330" s="185"/>
      <c r="C330" s="186"/>
      <c r="D330" s="187"/>
      <c r="E330" s="160"/>
      <c r="F330" s="160"/>
      <c r="G330" s="188"/>
      <c r="H330" s="160" t="s">
        <v>18</v>
      </c>
      <c r="I330" s="188"/>
      <c r="J330" s="188"/>
      <c r="K330" s="189"/>
      <c r="L330" s="190"/>
      <c r="M330" s="186" t="str">
        <f>IFERROR(__xludf.DUMMYFUNCTION("""COMPUTED_VALUE"""),"")</f>
        <v/>
      </c>
      <c r="N330" s="186"/>
    </row>
    <row r="331">
      <c r="A331" s="184" t="s">
        <v>18</v>
      </c>
      <c r="B331" s="185"/>
      <c r="C331" s="186"/>
      <c r="D331" s="187"/>
      <c r="E331" s="160"/>
      <c r="F331" s="160"/>
      <c r="G331" s="188"/>
      <c r="H331" s="160" t="s">
        <v>18</v>
      </c>
      <c r="I331" s="188"/>
      <c r="J331" s="188"/>
      <c r="K331" s="189"/>
      <c r="L331" s="190"/>
      <c r="M331" s="186" t="str">
        <f>IFERROR(__xludf.DUMMYFUNCTION("""COMPUTED_VALUE"""),"")</f>
        <v/>
      </c>
      <c r="N331" s="186"/>
    </row>
    <row r="332">
      <c r="A332" s="184" t="s">
        <v>18</v>
      </c>
      <c r="B332" s="185"/>
      <c r="C332" s="186"/>
      <c r="D332" s="187"/>
      <c r="E332" s="160"/>
      <c r="F332" s="160"/>
      <c r="G332" s="188"/>
      <c r="H332" s="160" t="s">
        <v>18</v>
      </c>
      <c r="I332" s="188"/>
      <c r="J332" s="188"/>
      <c r="K332" s="189"/>
      <c r="L332" s="190"/>
      <c r="M332" s="186" t="str">
        <f>IFERROR(__xludf.DUMMYFUNCTION("""COMPUTED_VALUE"""),"")</f>
        <v/>
      </c>
      <c r="N332" s="186"/>
    </row>
    <row r="333">
      <c r="A333" s="184" t="s">
        <v>18</v>
      </c>
      <c r="B333" s="185"/>
      <c r="C333" s="186"/>
      <c r="D333" s="187"/>
      <c r="E333" s="160"/>
      <c r="F333" s="160"/>
      <c r="G333" s="188"/>
      <c r="H333" s="160" t="s">
        <v>18</v>
      </c>
      <c r="I333" s="188"/>
      <c r="J333" s="188"/>
      <c r="K333" s="189"/>
      <c r="L333" s="190"/>
      <c r="M333" s="186" t="str">
        <f>IFERROR(__xludf.DUMMYFUNCTION("""COMPUTED_VALUE"""),"")</f>
        <v/>
      </c>
      <c r="N333" s="186"/>
    </row>
    <row r="334">
      <c r="A334" s="184" t="s">
        <v>18</v>
      </c>
      <c r="B334" s="185"/>
      <c r="C334" s="186"/>
      <c r="D334" s="187"/>
      <c r="E334" s="160"/>
      <c r="F334" s="160"/>
      <c r="G334" s="188"/>
      <c r="H334" s="160" t="s">
        <v>18</v>
      </c>
      <c r="I334" s="188"/>
      <c r="J334" s="188"/>
      <c r="K334" s="189"/>
      <c r="L334" s="190"/>
      <c r="M334" s="186" t="str">
        <f>IFERROR(__xludf.DUMMYFUNCTION("""COMPUTED_VALUE"""),"")</f>
        <v/>
      </c>
      <c r="N334" s="186"/>
    </row>
    <row r="335">
      <c r="A335" s="184" t="s">
        <v>18</v>
      </c>
      <c r="B335" s="185"/>
      <c r="C335" s="186"/>
      <c r="D335" s="187"/>
      <c r="E335" s="160"/>
      <c r="F335" s="160"/>
      <c r="G335" s="188"/>
      <c r="H335" s="160" t="s">
        <v>18</v>
      </c>
      <c r="I335" s="188"/>
      <c r="J335" s="188"/>
      <c r="K335" s="189"/>
      <c r="L335" s="190"/>
      <c r="M335" s="186" t="str">
        <f>IFERROR(__xludf.DUMMYFUNCTION("""COMPUTED_VALUE"""),"")</f>
        <v/>
      </c>
      <c r="N335" s="186"/>
    </row>
    <row r="336">
      <c r="A336" s="184" t="s">
        <v>18</v>
      </c>
      <c r="B336" s="185"/>
      <c r="C336" s="186"/>
      <c r="D336" s="187"/>
      <c r="E336" s="160"/>
      <c r="F336" s="160"/>
      <c r="G336" s="188"/>
      <c r="H336" s="160" t="s">
        <v>18</v>
      </c>
      <c r="I336" s="188"/>
      <c r="J336" s="188"/>
      <c r="K336" s="189"/>
      <c r="L336" s="190"/>
      <c r="M336" s="186" t="str">
        <f>IFERROR(__xludf.DUMMYFUNCTION("""COMPUTED_VALUE"""),"")</f>
        <v/>
      </c>
      <c r="N336" s="186"/>
    </row>
    <row r="337">
      <c r="A337" s="184" t="s">
        <v>18</v>
      </c>
      <c r="B337" s="185"/>
      <c r="C337" s="186"/>
      <c r="D337" s="187"/>
      <c r="E337" s="160"/>
      <c r="F337" s="160"/>
      <c r="G337" s="188"/>
      <c r="H337" s="160" t="s">
        <v>18</v>
      </c>
      <c r="I337" s="188"/>
      <c r="J337" s="188"/>
      <c r="K337" s="189"/>
      <c r="L337" s="190"/>
      <c r="M337" s="186" t="str">
        <f>IFERROR(__xludf.DUMMYFUNCTION("""COMPUTED_VALUE"""),"")</f>
        <v/>
      </c>
      <c r="N337" s="186"/>
    </row>
    <row r="338">
      <c r="A338" s="184" t="s">
        <v>18</v>
      </c>
      <c r="B338" s="185"/>
      <c r="C338" s="186"/>
      <c r="D338" s="187"/>
      <c r="E338" s="160"/>
      <c r="F338" s="160"/>
      <c r="G338" s="188"/>
      <c r="H338" s="160" t="s">
        <v>18</v>
      </c>
      <c r="I338" s="188"/>
      <c r="J338" s="188"/>
      <c r="K338" s="189"/>
      <c r="L338" s="190"/>
      <c r="M338" s="186" t="str">
        <f>IFERROR(__xludf.DUMMYFUNCTION("""COMPUTED_VALUE"""),"")</f>
        <v/>
      </c>
      <c r="N338" s="186"/>
    </row>
    <row r="339">
      <c r="A339" s="184" t="s">
        <v>18</v>
      </c>
      <c r="B339" s="185"/>
      <c r="C339" s="186"/>
      <c r="D339" s="187"/>
      <c r="E339" s="160"/>
      <c r="F339" s="160"/>
      <c r="G339" s="188"/>
      <c r="H339" s="160" t="s">
        <v>18</v>
      </c>
      <c r="I339" s="188"/>
      <c r="J339" s="188"/>
      <c r="K339" s="189"/>
      <c r="L339" s="190"/>
      <c r="M339" s="186" t="str">
        <f>IFERROR(__xludf.DUMMYFUNCTION("""COMPUTED_VALUE"""),"")</f>
        <v/>
      </c>
      <c r="N339" s="186"/>
    </row>
    <row r="340">
      <c r="A340" s="184" t="s">
        <v>18</v>
      </c>
      <c r="B340" s="185"/>
      <c r="C340" s="186"/>
      <c r="D340" s="187"/>
      <c r="E340" s="160"/>
      <c r="F340" s="160"/>
      <c r="G340" s="188"/>
      <c r="H340" s="160" t="s">
        <v>18</v>
      </c>
      <c r="I340" s="188"/>
      <c r="J340" s="188"/>
      <c r="K340" s="189"/>
      <c r="L340" s="190"/>
      <c r="M340" s="186" t="str">
        <f>IFERROR(__xludf.DUMMYFUNCTION("""COMPUTED_VALUE"""),"")</f>
        <v/>
      </c>
      <c r="N340" s="186"/>
    </row>
    <row r="341">
      <c r="A341" s="184" t="s">
        <v>18</v>
      </c>
      <c r="B341" s="185"/>
      <c r="C341" s="186"/>
      <c r="D341" s="187"/>
      <c r="E341" s="160"/>
      <c r="F341" s="160"/>
      <c r="G341" s="188"/>
      <c r="H341" s="160" t="s">
        <v>18</v>
      </c>
      <c r="I341" s="188"/>
      <c r="J341" s="188"/>
      <c r="K341" s="189"/>
      <c r="L341" s="190"/>
      <c r="M341" s="186" t="str">
        <f>IFERROR(__xludf.DUMMYFUNCTION("""COMPUTED_VALUE"""),"")</f>
        <v/>
      </c>
      <c r="N341" s="186"/>
    </row>
    <row r="342">
      <c r="A342" s="184" t="s">
        <v>18</v>
      </c>
      <c r="B342" s="185"/>
      <c r="C342" s="186"/>
      <c r="D342" s="187"/>
      <c r="E342" s="160"/>
      <c r="F342" s="160"/>
      <c r="G342" s="188"/>
      <c r="H342" s="160" t="s">
        <v>18</v>
      </c>
      <c r="I342" s="188"/>
      <c r="J342" s="188"/>
      <c r="K342" s="189"/>
      <c r="L342" s="190"/>
      <c r="M342" s="186" t="str">
        <f>IFERROR(__xludf.DUMMYFUNCTION("""COMPUTED_VALUE"""),"")</f>
        <v/>
      </c>
      <c r="N342" s="186"/>
    </row>
    <row r="343">
      <c r="A343" s="184" t="s">
        <v>18</v>
      </c>
      <c r="B343" s="185"/>
      <c r="C343" s="186"/>
      <c r="D343" s="187"/>
      <c r="E343" s="160"/>
      <c r="F343" s="160"/>
      <c r="G343" s="188"/>
      <c r="H343" s="160" t="s">
        <v>18</v>
      </c>
      <c r="I343" s="188"/>
      <c r="J343" s="188"/>
      <c r="K343" s="189"/>
      <c r="L343" s="190"/>
      <c r="M343" s="186" t="str">
        <f>IFERROR(__xludf.DUMMYFUNCTION("""COMPUTED_VALUE"""),"")</f>
        <v/>
      </c>
      <c r="N343" s="186"/>
    </row>
    <row r="344">
      <c r="A344" s="184" t="s">
        <v>18</v>
      </c>
      <c r="B344" s="185"/>
      <c r="C344" s="186"/>
      <c r="D344" s="187"/>
      <c r="E344" s="160"/>
      <c r="F344" s="160"/>
      <c r="G344" s="188"/>
      <c r="H344" s="160" t="s">
        <v>18</v>
      </c>
      <c r="I344" s="188"/>
      <c r="J344" s="188"/>
      <c r="K344" s="189"/>
      <c r="L344" s="190"/>
      <c r="M344" s="186" t="str">
        <f>IFERROR(__xludf.DUMMYFUNCTION("""COMPUTED_VALUE"""),"")</f>
        <v/>
      </c>
      <c r="N344" s="186"/>
    </row>
    <row r="345">
      <c r="A345" s="184" t="s">
        <v>18</v>
      </c>
      <c r="B345" s="185"/>
      <c r="C345" s="186"/>
      <c r="D345" s="187"/>
      <c r="E345" s="160"/>
      <c r="F345" s="160"/>
      <c r="G345" s="188"/>
      <c r="H345" s="160" t="s">
        <v>18</v>
      </c>
      <c r="I345" s="188"/>
      <c r="J345" s="188"/>
      <c r="K345" s="189"/>
      <c r="L345" s="190"/>
      <c r="M345" s="186" t="str">
        <f>IFERROR(__xludf.DUMMYFUNCTION("""COMPUTED_VALUE"""),"")</f>
        <v/>
      </c>
      <c r="N345" s="186"/>
    </row>
    <row r="346">
      <c r="A346" s="184" t="s">
        <v>18</v>
      </c>
      <c r="B346" s="185"/>
      <c r="C346" s="186"/>
      <c r="D346" s="187"/>
      <c r="E346" s="160"/>
      <c r="F346" s="160"/>
      <c r="G346" s="188"/>
      <c r="H346" s="160" t="s">
        <v>18</v>
      </c>
      <c r="I346" s="188"/>
      <c r="J346" s="188"/>
      <c r="K346" s="189"/>
      <c r="L346" s="190"/>
      <c r="M346" s="186" t="str">
        <f>IFERROR(__xludf.DUMMYFUNCTION("""COMPUTED_VALUE"""),"")</f>
        <v/>
      </c>
      <c r="N346" s="186"/>
    </row>
    <row r="347">
      <c r="A347" s="184" t="s">
        <v>18</v>
      </c>
      <c r="B347" s="185"/>
      <c r="C347" s="186"/>
      <c r="D347" s="187"/>
      <c r="E347" s="160"/>
      <c r="F347" s="160"/>
      <c r="G347" s="188"/>
      <c r="H347" s="160" t="s">
        <v>18</v>
      </c>
      <c r="I347" s="188"/>
      <c r="J347" s="188"/>
      <c r="K347" s="189"/>
      <c r="L347" s="190"/>
      <c r="M347" s="186" t="str">
        <f>IFERROR(__xludf.DUMMYFUNCTION("""COMPUTED_VALUE"""),"")</f>
        <v/>
      </c>
      <c r="N347" s="186"/>
    </row>
    <row r="348">
      <c r="A348" s="184" t="s">
        <v>18</v>
      </c>
      <c r="B348" s="185"/>
      <c r="C348" s="186"/>
      <c r="D348" s="187"/>
      <c r="E348" s="160"/>
      <c r="F348" s="160"/>
      <c r="G348" s="188"/>
      <c r="H348" s="160" t="s">
        <v>18</v>
      </c>
      <c r="I348" s="188"/>
      <c r="J348" s="188"/>
      <c r="K348" s="189"/>
      <c r="L348" s="190"/>
      <c r="M348" s="186" t="str">
        <f>IFERROR(__xludf.DUMMYFUNCTION("""COMPUTED_VALUE"""),"")</f>
        <v/>
      </c>
      <c r="N348" s="186"/>
    </row>
    <row r="349">
      <c r="A349" s="184" t="s">
        <v>18</v>
      </c>
      <c r="B349" s="185"/>
      <c r="C349" s="186"/>
      <c r="D349" s="187"/>
      <c r="E349" s="160"/>
      <c r="F349" s="160"/>
      <c r="G349" s="188"/>
      <c r="H349" s="160" t="s">
        <v>18</v>
      </c>
      <c r="I349" s="188"/>
      <c r="J349" s="188"/>
      <c r="K349" s="189"/>
      <c r="L349" s="190"/>
      <c r="M349" s="186" t="str">
        <f>IFERROR(__xludf.DUMMYFUNCTION("""COMPUTED_VALUE"""),"")</f>
        <v/>
      </c>
      <c r="N349" s="186"/>
    </row>
    <row r="350">
      <c r="A350" s="184" t="s">
        <v>18</v>
      </c>
      <c r="B350" s="185"/>
      <c r="C350" s="186"/>
      <c r="D350" s="187"/>
      <c r="E350" s="160"/>
      <c r="F350" s="160"/>
      <c r="G350" s="188"/>
      <c r="H350" s="160" t="s">
        <v>18</v>
      </c>
      <c r="I350" s="188"/>
      <c r="J350" s="188"/>
      <c r="K350" s="189"/>
      <c r="L350" s="190"/>
      <c r="M350" s="186" t="str">
        <f>IFERROR(__xludf.DUMMYFUNCTION("""COMPUTED_VALUE"""),"")</f>
        <v/>
      </c>
      <c r="N350" s="186"/>
    </row>
    <row r="351">
      <c r="A351" s="184" t="s">
        <v>18</v>
      </c>
      <c r="B351" s="185"/>
      <c r="C351" s="186"/>
      <c r="D351" s="187"/>
      <c r="E351" s="160"/>
      <c r="F351" s="160"/>
      <c r="G351" s="188"/>
      <c r="H351" s="160" t="s">
        <v>18</v>
      </c>
      <c r="I351" s="188"/>
      <c r="J351" s="188"/>
      <c r="K351" s="189"/>
      <c r="L351" s="190"/>
      <c r="M351" s="186" t="str">
        <f>IFERROR(__xludf.DUMMYFUNCTION("""COMPUTED_VALUE"""),"")</f>
        <v/>
      </c>
      <c r="N351" s="186"/>
    </row>
    <row r="352">
      <c r="A352" s="184" t="s">
        <v>18</v>
      </c>
      <c r="B352" s="185"/>
      <c r="C352" s="186"/>
      <c r="D352" s="187"/>
      <c r="E352" s="160"/>
      <c r="F352" s="160"/>
      <c r="G352" s="188"/>
      <c r="H352" s="160" t="s">
        <v>18</v>
      </c>
      <c r="I352" s="188"/>
      <c r="J352" s="188"/>
      <c r="K352" s="189"/>
      <c r="L352" s="190"/>
      <c r="M352" s="186" t="str">
        <f>IFERROR(__xludf.DUMMYFUNCTION("""COMPUTED_VALUE"""),"")</f>
        <v/>
      </c>
      <c r="N352" s="186"/>
    </row>
    <row r="353">
      <c r="A353" s="184" t="s">
        <v>18</v>
      </c>
      <c r="B353" s="185"/>
      <c r="C353" s="186"/>
      <c r="D353" s="187"/>
      <c r="E353" s="160"/>
      <c r="F353" s="160"/>
      <c r="G353" s="188"/>
      <c r="H353" s="160" t="s">
        <v>18</v>
      </c>
      <c r="I353" s="188"/>
      <c r="J353" s="188"/>
      <c r="K353" s="189"/>
      <c r="L353" s="190"/>
      <c r="M353" s="186" t="str">
        <f>IFERROR(__xludf.DUMMYFUNCTION("""COMPUTED_VALUE"""),"")</f>
        <v/>
      </c>
      <c r="N353" s="186"/>
    </row>
    <row r="354">
      <c r="A354" s="184" t="s">
        <v>18</v>
      </c>
      <c r="B354" s="185"/>
      <c r="C354" s="186"/>
      <c r="D354" s="187"/>
      <c r="E354" s="160"/>
      <c r="F354" s="160"/>
      <c r="G354" s="188"/>
      <c r="H354" s="160" t="s">
        <v>18</v>
      </c>
      <c r="I354" s="188"/>
      <c r="J354" s="188"/>
      <c r="K354" s="189"/>
      <c r="L354" s="190"/>
      <c r="M354" s="186" t="str">
        <f>IFERROR(__xludf.DUMMYFUNCTION("""COMPUTED_VALUE"""),"")</f>
        <v/>
      </c>
      <c r="N354" s="186"/>
    </row>
    <row r="355">
      <c r="A355" s="184" t="s">
        <v>18</v>
      </c>
      <c r="B355" s="185"/>
      <c r="C355" s="186"/>
      <c r="D355" s="187"/>
      <c r="E355" s="160"/>
      <c r="F355" s="160"/>
      <c r="G355" s="188"/>
      <c r="H355" s="160" t="s">
        <v>18</v>
      </c>
      <c r="I355" s="188"/>
      <c r="J355" s="188"/>
      <c r="K355" s="189"/>
      <c r="L355" s="190"/>
      <c r="M355" s="186" t="str">
        <f>IFERROR(__xludf.DUMMYFUNCTION("""COMPUTED_VALUE"""),"")</f>
        <v/>
      </c>
      <c r="N355" s="186"/>
    </row>
    <row r="356">
      <c r="A356" s="184" t="s">
        <v>18</v>
      </c>
      <c r="B356" s="185"/>
      <c r="C356" s="186"/>
      <c r="D356" s="187"/>
      <c r="E356" s="160"/>
      <c r="F356" s="160"/>
      <c r="G356" s="188"/>
      <c r="H356" s="160" t="s">
        <v>18</v>
      </c>
      <c r="I356" s="188"/>
      <c r="J356" s="188"/>
      <c r="K356" s="189"/>
      <c r="L356" s="190"/>
      <c r="M356" s="186" t="str">
        <f>IFERROR(__xludf.DUMMYFUNCTION("""COMPUTED_VALUE"""),"")</f>
        <v/>
      </c>
      <c r="N356" s="186"/>
    </row>
    <row r="357">
      <c r="A357" s="184" t="s">
        <v>18</v>
      </c>
      <c r="B357" s="185"/>
      <c r="C357" s="186"/>
      <c r="D357" s="187"/>
      <c r="E357" s="160"/>
      <c r="F357" s="160"/>
      <c r="G357" s="188"/>
      <c r="H357" s="160" t="s">
        <v>18</v>
      </c>
      <c r="I357" s="188"/>
      <c r="J357" s="188"/>
      <c r="K357" s="189"/>
      <c r="L357" s="190"/>
      <c r="M357" s="186" t="str">
        <f>IFERROR(__xludf.DUMMYFUNCTION("""COMPUTED_VALUE"""),"")</f>
        <v/>
      </c>
      <c r="N357" s="186"/>
    </row>
    <row r="358">
      <c r="A358" s="184" t="s">
        <v>18</v>
      </c>
      <c r="B358" s="185"/>
      <c r="C358" s="186"/>
      <c r="D358" s="187"/>
      <c r="E358" s="160"/>
      <c r="F358" s="160"/>
      <c r="G358" s="188"/>
      <c r="H358" s="160" t="s">
        <v>18</v>
      </c>
      <c r="I358" s="188"/>
      <c r="J358" s="188"/>
      <c r="K358" s="189"/>
      <c r="L358" s="190"/>
      <c r="M358" s="186" t="str">
        <f>IFERROR(__xludf.DUMMYFUNCTION("""COMPUTED_VALUE"""),"")</f>
        <v/>
      </c>
      <c r="N358" s="186"/>
    </row>
    <row r="359">
      <c r="A359" s="184" t="s">
        <v>18</v>
      </c>
      <c r="B359" s="185"/>
      <c r="C359" s="186"/>
      <c r="D359" s="187"/>
      <c r="E359" s="160"/>
      <c r="F359" s="160"/>
      <c r="G359" s="188"/>
      <c r="H359" s="160" t="s">
        <v>18</v>
      </c>
      <c r="I359" s="188"/>
      <c r="J359" s="188"/>
      <c r="K359" s="189"/>
      <c r="L359" s="190"/>
      <c r="M359" s="186" t="str">
        <f>IFERROR(__xludf.DUMMYFUNCTION("""COMPUTED_VALUE"""),"")</f>
        <v/>
      </c>
      <c r="N359" s="186"/>
    </row>
    <row r="360">
      <c r="A360" s="184" t="s">
        <v>18</v>
      </c>
      <c r="B360" s="185"/>
      <c r="C360" s="186"/>
      <c r="D360" s="187"/>
      <c r="E360" s="160"/>
      <c r="F360" s="160"/>
      <c r="G360" s="188"/>
      <c r="H360" s="160" t="s">
        <v>18</v>
      </c>
      <c r="I360" s="188"/>
      <c r="J360" s="188"/>
      <c r="K360" s="189"/>
      <c r="L360" s="190"/>
      <c r="M360" s="186" t="str">
        <f>IFERROR(__xludf.DUMMYFUNCTION("""COMPUTED_VALUE"""),"")</f>
        <v/>
      </c>
      <c r="N360" s="186"/>
    </row>
    <row r="361">
      <c r="A361" s="184" t="s">
        <v>18</v>
      </c>
      <c r="B361" s="185"/>
      <c r="C361" s="186"/>
      <c r="D361" s="187"/>
      <c r="E361" s="160"/>
      <c r="F361" s="160"/>
      <c r="G361" s="188"/>
      <c r="H361" s="160" t="s">
        <v>18</v>
      </c>
      <c r="I361" s="188"/>
      <c r="J361" s="188"/>
      <c r="K361" s="189"/>
      <c r="L361" s="190"/>
      <c r="M361" s="186" t="str">
        <f>IFERROR(__xludf.DUMMYFUNCTION("""COMPUTED_VALUE"""),"")</f>
        <v/>
      </c>
      <c r="N361" s="186"/>
    </row>
    <row r="362">
      <c r="A362" s="184" t="s">
        <v>18</v>
      </c>
      <c r="B362" s="185"/>
      <c r="C362" s="186"/>
      <c r="D362" s="187"/>
      <c r="E362" s="160"/>
      <c r="F362" s="160"/>
      <c r="G362" s="188"/>
      <c r="H362" s="160" t="s">
        <v>18</v>
      </c>
      <c r="I362" s="188"/>
      <c r="J362" s="188"/>
      <c r="K362" s="189"/>
      <c r="L362" s="190"/>
      <c r="M362" s="186" t="str">
        <f>IFERROR(__xludf.DUMMYFUNCTION("""COMPUTED_VALUE"""),"")</f>
        <v/>
      </c>
      <c r="N362" s="186"/>
    </row>
    <row r="363">
      <c r="A363" s="184" t="s">
        <v>18</v>
      </c>
      <c r="B363" s="185"/>
      <c r="C363" s="186"/>
      <c r="D363" s="187"/>
      <c r="E363" s="160"/>
      <c r="F363" s="160"/>
      <c r="G363" s="188"/>
      <c r="H363" s="160" t="s">
        <v>18</v>
      </c>
      <c r="I363" s="188"/>
      <c r="J363" s="188"/>
      <c r="K363" s="189"/>
      <c r="L363" s="190"/>
      <c r="M363" s="186" t="str">
        <f>IFERROR(__xludf.DUMMYFUNCTION("""COMPUTED_VALUE"""),"")</f>
        <v/>
      </c>
      <c r="N363" s="186"/>
    </row>
    <row r="364">
      <c r="A364" s="184" t="s">
        <v>18</v>
      </c>
      <c r="B364" s="185"/>
      <c r="C364" s="186"/>
      <c r="D364" s="187"/>
      <c r="E364" s="160"/>
      <c r="F364" s="160"/>
      <c r="G364" s="188"/>
      <c r="H364" s="160" t="s">
        <v>18</v>
      </c>
      <c r="I364" s="188"/>
      <c r="J364" s="188"/>
      <c r="K364" s="189"/>
      <c r="L364" s="190"/>
      <c r="M364" s="186" t="str">
        <f>IFERROR(__xludf.DUMMYFUNCTION("""COMPUTED_VALUE"""),"")</f>
        <v/>
      </c>
      <c r="N364" s="186"/>
    </row>
    <row r="365">
      <c r="A365" s="184" t="s">
        <v>18</v>
      </c>
      <c r="B365" s="185"/>
      <c r="C365" s="186"/>
      <c r="D365" s="187"/>
      <c r="E365" s="160"/>
      <c r="F365" s="160"/>
      <c r="G365" s="188"/>
      <c r="H365" s="160" t="s">
        <v>18</v>
      </c>
      <c r="I365" s="188"/>
      <c r="J365" s="188"/>
      <c r="K365" s="189"/>
      <c r="L365" s="190"/>
      <c r="M365" s="186" t="str">
        <f>IFERROR(__xludf.DUMMYFUNCTION("""COMPUTED_VALUE"""),"")</f>
        <v/>
      </c>
      <c r="N365" s="186"/>
    </row>
    <row r="366">
      <c r="A366" s="184" t="s">
        <v>18</v>
      </c>
      <c r="B366" s="185"/>
      <c r="C366" s="186"/>
      <c r="D366" s="187"/>
      <c r="E366" s="160"/>
      <c r="F366" s="160"/>
      <c r="G366" s="188"/>
      <c r="H366" s="160" t="s">
        <v>18</v>
      </c>
      <c r="I366" s="188"/>
      <c r="J366" s="188"/>
      <c r="K366" s="189"/>
      <c r="L366" s="190"/>
      <c r="M366" s="186" t="str">
        <f>IFERROR(__xludf.DUMMYFUNCTION("""COMPUTED_VALUE"""),"")</f>
        <v/>
      </c>
      <c r="N366" s="186"/>
    </row>
    <row r="367">
      <c r="A367" s="184" t="s">
        <v>18</v>
      </c>
      <c r="B367" s="185"/>
      <c r="C367" s="186"/>
      <c r="D367" s="187"/>
      <c r="E367" s="160"/>
      <c r="F367" s="160"/>
      <c r="G367" s="188"/>
      <c r="H367" s="160" t="s">
        <v>18</v>
      </c>
      <c r="I367" s="188"/>
      <c r="J367" s="188"/>
      <c r="K367" s="189"/>
      <c r="L367" s="190"/>
      <c r="M367" s="186" t="str">
        <f>IFERROR(__xludf.DUMMYFUNCTION("""COMPUTED_VALUE"""),"")</f>
        <v/>
      </c>
      <c r="N367" s="186"/>
    </row>
    <row r="368">
      <c r="A368" s="184" t="s">
        <v>18</v>
      </c>
      <c r="B368" s="185"/>
      <c r="C368" s="186"/>
      <c r="D368" s="187"/>
      <c r="E368" s="160"/>
      <c r="F368" s="160"/>
      <c r="G368" s="188"/>
      <c r="H368" s="160" t="s">
        <v>18</v>
      </c>
      <c r="I368" s="188"/>
      <c r="J368" s="188"/>
      <c r="K368" s="189"/>
      <c r="L368" s="190"/>
      <c r="M368" s="186" t="str">
        <f>IFERROR(__xludf.DUMMYFUNCTION("""COMPUTED_VALUE"""),"")</f>
        <v/>
      </c>
      <c r="N368" s="186"/>
    </row>
    <row r="369">
      <c r="A369" s="184" t="s">
        <v>18</v>
      </c>
      <c r="B369" s="185"/>
      <c r="C369" s="186"/>
      <c r="D369" s="187"/>
      <c r="E369" s="160"/>
      <c r="F369" s="160"/>
      <c r="G369" s="188"/>
      <c r="H369" s="160" t="s">
        <v>18</v>
      </c>
      <c r="I369" s="188"/>
      <c r="J369" s="188"/>
      <c r="K369" s="189"/>
      <c r="L369" s="190"/>
      <c r="M369" s="186" t="str">
        <f>IFERROR(__xludf.DUMMYFUNCTION("""COMPUTED_VALUE"""),"")</f>
        <v/>
      </c>
      <c r="N369" s="186"/>
    </row>
    <row r="370">
      <c r="A370" s="184" t="s">
        <v>18</v>
      </c>
      <c r="B370" s="185"/>
      <c r="C370" s="186"/>
      <c r="D370" s="187"/>
      <c r="E370" s="160"/>
      <c r="F370" s="160"/>
      <c r="G370" s="188"/>
      <c r="H370" s="160" t="s">
        <v>18</v>
      </c>
      <c r="I370" s="188"/>
      <c r="J370" s="188"/>
      <c r="K370" s="189"/>
      <c r="L370" s="190"/>
      <c r="M370" s="186" t="str">
        <f>IFERROR(__xludf.DUMMYFUNCTION("""COMPUTED_VALUE"""),"")</f>
        <v/>
      </c>
      <c r="N370" s="186"/>
    </row>
    <row r="371">
      <c r="A371" s="184" t="s">
        <v>18</v>
      </c>
      <c r="B371" s="185"/>
      <c r="C371" s="186"/>
      <c r="D371" s="187"/>
      <c r="E371" s="160"/>
      <c r="F371" s="160"/>
      <c r="G371" s="188"/>
      <c r="H371" s="160" t="s">
        <v>18</v>
      </c>
      <c r="I371" s="188"/>
      <c r="J371" s="188"/>
      <c r="K371" s="189"/>
      <c r="L371" s="190"/>
      <c r="M371" s="186" t="str">
        <f>IFERROR(__xludf.DUMMYFUNCTION("""COMPUTED_VALUE"""),"")</f>
        <v/>
      </c>
      <c r="N371" s="186"/>
    </row>
    <row r="372">
      <c r="A372" s="184" t="s">
        <v>18</v>
      </c>
      <c r="B372" s="185"/>
      <c r="C372" s="186"/>
      <c r="D372" s="187"/>
      <c r="E372" s="160"/>
      <c r="F372" s="160"/>
      <c r="G372" s="188"/>
      <c r="H372" s="160" t="s">
        <v>18</v>
      </c>
      <c r="I372" s="188"/>
      <c r="J372" s="188"/>
      <c r="K372" s="189"/>
      <c r="L372" s="190"/>
      <c r="M372" s="186" t="str">
        <f>IFERROR(__xludf.DUMMYFUNCTION("""COMPUTED_VALUE"""),"")</f>
        <v/>
      </c>
      <c r="N372" s="186"/>
    </row>
    <row r="373">
      <c r="A373" s="184" t="s">
        <v>18</v>
      </c>
      <c r="B373" s="185"/>
      <c r="C373" s="186"/>
      <c r="D373" s="187"/>
      <c r="E373" s="160"/>
      <c r="F373" s="160"/>
      <c r="G373" s="188"/>
      <c r="H373" s="160" t="s">
        <v>18</v>
      </c>
      <c r="I373" s="188"/>
      <c r="J373" s="188"/>
      <c r="K373" s="189"/>
      <c r="L373" s="190"/>
      <c r="M373" s="186" t="str">
        <f>IFERROR(__xludf.DUMMYFUNCTION("""COMPUTED_VALUE"""),"")</f>
        <v/>
      </c>
      <c r="N373" s="186"/>
    </row>
    <row r="374">
      <c r="A374" s="184" t="s">
        <v>18</v>
      </c>
      <c r="B374" s="185"/>
      <c r="C374" s="186"/>
      <c r="D374" s="187"/>
      <c r="E374" s="160"/>
      <c r="F374" s="160"/>
      <c r="G374" s="188"/>
      <c r="H374" s="160" t="s">
        <v>18</v>
      </c>
      <c r="I374" s="188"/>
      <c r="J374" s="188"/>
      <c r="K374" s="189"/>
      <c r="L374" s="190"/>
      <c r="M374" s="186" t="str">
        <f>IFERROR(__xludf.DUMMYFUNCTION("""COMPUTED_VALUE"""),"")</f>
        <v/>
      </c>
      <c r="N374" s="186"/>
    </row>
    <row r="375">
      <c r="A375" s="184" t="s">
        <v>18</v>
      </c>
      <c r="B375" s="185"/>
      <c r="C375" s="186"/>
      <c r="D375" s="187"/>
      <c r="E375" s="160"/>
      <c r="F375" s="160"/>
      <c r="G375" s="188"/>
      <c r="H375" s="160" t="s">
        <v>18</v>
      </c>
      <c r="I375" s="188"/>
      <c r="J375" s="188"/>
      <c r="K375" s="189"/>
      <c r="L375" s="190"/>
      <c r="M375" s="186" t="str">
        <f>IFERROR(__xludf.DUMMYFUNCTION("""COMPUTED_VALUE"""),"")</f>
        <v/>
      </c>
      <c r="N375" s="186"/>
    </row>
    <row r="376">
      <c r="A376" s="184" t="s">
        <v>18</v>
      </c>
      <c r="B376" s="185"/>
      <c r="C376" s="186"/>
      <c r="D376" s="187"/>
      <c r="E376" s="160"/>
      <c r="F376" s="160"/>
      <c r="G376" s="188"/>
      <c r="H376" s="160" t="s">
        <v>18</v>
      </c>
      <c r="I376" s="188"/>
      <c r="J376" s="188"/>
      <c r="K376" s="189"/>
      <c r="L376" s="190"/>
      <c r="M376" s="186" t="str">
        <f>IFERROR(__xludf.DUMMYFUNCTION("""COMPUTED_VALUE"""),"")</f>
        <v/>
      </c>
      <c r="N376" s="186"/>
    </row>
    <row r="377">
      <c r="A377" s="184" t="s">
        <v>18</v>
      </c>
      <c r="B377" s="185"/>
      <c r="C377" s="186"/>
      <c r="D377" s="187"/>
      <c r="E377" s="160"/>
      <c r="F377" s="160"/>
      <c r="G377" s="188"/>
      <c r="H377" s="160" t="s">
        <v>18</v>
      </c>
      <c r="I377" s="188"/>
      <c r="J377" s="188"/>
      <c r="K377" s="189"/>
      <c r="L377" s="190"/>
      <c r="M377" s="186" t="str">
        <f>IFERROR(__xludf.DUMMYFUNCTION("""COMPUTED_VALUE"""),"")</f>
        <v/>
      </c>
      <c r="N377" s="186"/>
    </row>
    <row r="378">
      <c r="A378" s="184" t="s">
        <v>18</v>
      </c>
      <c r="B378" s="185"/>
      <c r="C378" s="186"/>
      <c r="D378" s="187"/>
      <c r="E378" s="160"/>
      <c r="F378" s="160"/>
      <c r="G378" s="188"/>
      <c r="H378" s="160" t="s">
        <v>18</v>
      </c>
      <c r="I378" s="188"/>
      <c r="J378" s="188"/>
      <c r="K378" s="189"/>
      <c r="L378" s="190"/>
      <c r="M378" s="186" t="str">
        <f>IFERROR(__xludf.DUMMYFUNCTION("""COMPUTED_VALUE"""),"")</f>
        <v/>
      </c>
      <c r="N378" s="186"/>
    </row>
    <row r="379">
      <c r="A379" s="184" t="s">
        <v>18</v>
      </c>
      <c r="B379" s="185"/>
      <c r="C379" s="186"/>
      <c r="D379" s="187"/>
      <c r="E379" s="160"/>
      <c r="F379" s="160"/>
      <c r="G379" s="188"/>
      <c r="H379" s="160" t="s">
        <v>18</v>
      </c>
      <c r="I379" s="188"/>
      <c r="J379" s="188"/>
      <c r="K379" s="189"/>
      <c r="L379" s="190"/>
      <c r="M379" s="186" t="str">
        <f>IFERROR(__xludf.DUMMYFUNCTION("""COMPUTED_VALUE"""),"")</f>
        <v/>
      </c>
      <c r="N379" s="186"/>
    </row>
    <row r="380">
      <c r="A380" s="184" t="s">
        <v>18</v>
      </c>
      <c r="B380" s="185"/>
      <c r="C380" s="186"/>
      <c r="D380" s="187"/>
      <c r="E380" s="160"/>
      <c r="F380" s="160"/>
      <c r="G380" s="188"/>
      <c r="H380" s="160" t="s">
        <v>18</v>
      </c>
      <c r="I380" s="188"/>
      <c r="J380" s="188"/>
      <c r="K380" s="189"/>
      <c r="L380" s="190"/>
      <c r="M380" s="186" t="str">
        <f>IFERROR(__xludf.DUMMYFUNCTION("""COMPUTED_VALUE"""),"")</f>
        <v/>
      </c>
      <c r="N380" s="186"/>
    </row>
    <row r="381">
      <c r="A381" s="184" t="s">
        <v>18</v>
      </c>
      <c r="B381" s="185"/>
      <c r="C381" s="186"/>
      <c r="D381" s="187"/>
      <c r="E381" s="160"/>
      <c r="F381" s="160"/>
      <c r="G381" s="188"/>
      <c r="H381" s="160" t="s">
        <v>18</v>
      </c>
      <c r="I381" s="188"/>
      <c r="J381" s="188"/>
      <c r="K381" s="189"/>
      <c r="L381" s="190"/>
      <c r="M381" s="186" t="str">
        <f>IFERROR(__xludf.DUMMYFUNCTION("""COMPUTED_VALUE"""),"")</f>
        <v/>
      </c>
      <c r="N381" s="186"/>
    </row>
    <row r="382">
      <c r="A382" s="184" t="s">
        <v>18</v>
      </c>
      <c r="B382" s="185"/>
      <c r="C382" s="186"/>
      <c r="D382" s="187"/>
      <c r="E382" s="160"/>
      <c r="F382" s="160"/>
      <c r="G382" s="188"/>
      <c r="H382" s="160" t="s">
        <v>18</v>
      </c>
      <c r="I382" s="188"/>
      <c r="J382" s="188"/>
      <c r="K382" s="189"/>
      <c r="L382" s="190"/>
      <c r="M382" s="186" t="str">
        <f>IFERROR(__xludf.DUMMYFUNCTION("""COMPUTED_VALUE"""),"")</f>
        <v/>
      </c>
      <c r="N382" s="186"/>
    </row>
    <row r="383">
      <c r="A383" s="184" t="s">
        <v>18</v>
      </c>
      <c r="B383" s="185"/>
      <c r="C383" s="186"/>
      <c r="D383" s="187"/>
      <c r="E383" s="160"/>
      <c r="F383" s="160"/>
      <c r="G383" s="188"/>
      <c r="H383" s="160" t="s">
        <v>18</v>
      </c>
      <c r="I383" s="188"/>
      <c r="J383" s="188"/>
      <c r="K383" s="189"/>
      <c r="L383" s="190"/>
      <c r="M383" s="186" t="str">
        <f>IFERROR(__xludf.DUMMYFUNCTION("""COMPUTED_VALUE"""),"")</f>
        <v/>
      </c>
      <c r="N383" s="186"/>
    </row>
    <row r="384">
      <c r="A384" s="184" t="s">
        <v>18</v>
      </c>
      <c r="B384" s="185"/>
      <c r="C384" s="186"/>
      <c r="D384" s="187"/>
      <c r="E384" s="160"/>
      <c r="F384" s="160"/>
      <c r="G384" s="188"/>
      <c r="H384" s="160" t="s">
        <v>18</v>
      </c>
      <c r="I384" s="188"/>
      <c r="J384" s="188"/>
      <c r="K384" s="189"/>
      <c r="L384" s="190"/>
      <c r="M384" s="186" t="str">
        <f>IFERROR(__xludf.DUMMYFUNCTION("""COMPUTED_VALUE"""),"")</f>
        <v/>
      </c>
      <c r="N384" s="186"/>
    </row>
    <row r="385">
      <c r="A385" s="184" t="s">
        <v>18</v>
      </c>
      <c r="B385" s="185"/>
      <c r="C385" s="186"/>
      <c r="D385" s="187"/>
      <c r="E385" s="160"/>
      <c r="F385" s="160"/>
      <c r="G385" s="188"/>
      <c r="H385" s="160" t="s">
        <v>18</v>
      </c>
      <c r="I385" s="188"/>
      <c r="J385" s="188"/>
      <c r="K385" s="189"/>
      <c r="L385" s="190"/>
      <c r="M385" s="186" t="str">
        <f>IFERROR(__xludf.DUMMYFUNCTION("""COMPUTED_VALUE"""),"")</f>
        <v/>
      </c>
      <c r="N385" s="186"/>
    </row>
    <row r="386">
      <c r="A386" s="184" t="s">
        <v>18</v>
      </c>
      <c r="B386" s="185"/>
      <c r="C386" s="186"/>
      <c r="D386" s="187"/>
      <c r="E386" s="160"/>
      <c r="F386" s="160"/>
      <c r="G386" s="188"/>
      <c r="H386" s="160" t="s">
        <v>18</v>
      </c>
      <c r="I386" s="188"/>
      <c r="J386" s="188"/>
      <c r="K386" s="189"/>
      <c r="L386" s="190"/>
      <c r="M386" s="186" t="str">
        <f>IFERROR(__xludf.DUMMYFUNCTION("""COMPUTED_VALUE"""),"")</f>
        <v/>
      </c>
      <c r="N386" s="186"/>
    </row>
    <row r="387">
      <c r="A387" s="184" t="s">
        <v>18</v>
      </c>
      <c r="B387" s="185"/>
      <c r="C387" s="186"/>
      <c r="D387" s="187"/>
      <c r="E387" s="160"/>
      <c r="F387" s="160"/>
      <c r="G387" s="188"/>
      <c r="H387" s="160" t="s">
        <v>18</v>
      </c>
      <c r="I387" s="188"/>
      <c r="J387" s="188"/>
      <c r="K387" s="189"/>
      <c r="L387" s="190"/>
      <c r="M387" s="186" t="str">
        <f>IFERROR(__xludf.DUMMYFUNCTION("""COMPUTED_VALUE"""),"")</f>
        <v/>
      </c>
      <c r="N387" s="186"/>
    </row>
    <row r="388">
      <c r="A388" s="184" t="s">
        <v>18</v>
      </c>
      <c r="B388" s="185"/>
      <c r="C388" s="186"/>
      <c r="D388" s="187"/>
      <c r="E388" s="160"/>
      <c r="F388" s="160"/>
      <c r="G388" s="188"/>
      <c r="H388" s="160" t="s">
        <v>18</v>
      </c>
      <c r="I388" s="188"/>
      <c r="J388" s="188"/>
      <c r="K388" s="189"/>
      <c r="L388" s="190"/>
      <c r="M388" s="186" t="str">
        <f>IFERROR(__xludf.DUMMYFUNCTION("""COMPUTED_VALUE"""),"")</f>
        <v/>
      </c>
      <c r="N388" s="186"/>
    </row>
    <row r="389">
      <c r="A389" s="184" t="s">
        <v>18</v>
      </c>
      <c r="B389" s="185"/>
      <c r="C389" s="186"/>
      <c r="D389" s="187"/>
      <c r="E389" s="160"/>
      <c r="F389" s="160"/>
      <c r="G389" s="188"/>
      <c r="H389" s="160" t="s">
        <v>18</v>
      </c>
      <c r="I389" s="188"/>
      <c r="J389" s="188"/>
      <c r="K389" s="189"/>
      <c r="L389" s="190"/>
      <c r="M389" s="186" t="str">
        <f>IFERROR(__xludf.DUMMYFUNCTION("""COMPUTED_VALUE"""),"")</f>
        <v/>
      </c>
      <c r="N389" s="186"/>
    </row>
    <row r="390">
      <c r="A390" s="184" t="s">
        <v>18</v>
      </c>
      <c r="B390" s="185"/>
      <c r="C390" s="186"/>
      <c r="D390" s="187"/>
      <c r="E390" s="160"/>
      <c r="F390" s="160"/>
      <c r="G390" s="188"/>
      <c r="H390" s="160" t="s">
        <v>18</v>
      </c>
      <c r="I390" s="188"/>
      <c r="J390" s="188"/>
      <c r="K390" s="189"/>
      <c r="L390" s="190"/>
      <c r="M390" s="186" t="str">
        <f>IFERROR(__xludf.DUMMYFUNCTION("""COMPUTED_VALUE"""),"")</f>
        <v/>
      </c>
      <c r="N390" s="186"/>
    </row>
    <row r="391">
      <c r="A391" s="184" t="s">
        <v>18</v>
      </c>
      <c r="B391" s="185"/>
      <c r="C391" s="186"/>
      <c r="D391" s="187"/>
      <c r="E391" s="160"/>
      <c r="F391" s="160"/>
      <c r="G391" s="188"/>
      <c r="H391" s="160" t="s">
        <v>18</v>
      </c>
      <c r="I391" s="188"/>
      <c r="J391" s="188"/>
      <c r="K391" s="189"/>
      <c r="L391" s="190"/>
      <c r="M391" s="186" t="str">
        <f>IFERROR(__xludf.DUMMYFUNCTION("""COMPUTED_VALUE"""),"")</f>
        <v/>
      </c>
      <c r="N391" s="186"/>
    </row>
    <row r="392">
      <c r="A392" s="184" t="s">
        <v>18</v>
      </c>
      <c r="B392" s="185"/>
      <c r="C392" s="186"/>
      <c r="D392" s="187"/>
      <c r="E392" s="160"/>
      <c r="F392" s="160"/>
      <c r="G392" s="188"/>
      <c r="H392" s="160" t="s">
        <v>18</v>
      </c>
      <c r="I392" s="188"/>
      <c r="J392" s="188"/>
      <c r="K392" s="189"/>
      <c r="L392" s="190"/>
      <c r="M392" s="186" t="str">
        <f>IFERROR(__xludf.DUMMYFUNCTION("""COMPUTED_VALUE"""),"")</f>
        <v/>
      </c>
      <c r="N392" s="186"/>
    </row>
    <row r="393">
      <c r="A393" s="184" t="s">
        <v>18</v>
      </c>
      <c r="B393" s="185"/>
      <c r="C393" s="186"/>
      <c r="D393" s="187"/>
      <c r="E393" s="160"/>
      <c r="F393" s="160"/>
      <c r="G393" s="188"/>
      <c r="H393" s="160" t="s">
        <v>18</v>
      </c>
      <c r="I393" s="188"/>
      <c r="J393" s="188"/>
      <c r="K393" s="189"/>
      <c r="L393" s="190"/>
      <c r="M393" s="186" t="str">
        <f>IFERROR(__xludf.DUMMYFUNCTION("""COMPUTED_VALUE"""),"")</f>
        <v/>
      </c>
      <c r="N393" s="186"/>
    </row>
    <row r="394">
      <c r="A394" s="184" t="s">
        <v>18</v>
      </c>
      <c r="B394" s="185"/>
      <c r="C394" s="186"/>
      <c r="D394" s="187"/>
      <c r="E394" s="160"/>
      <c r="F394" s="160"/>
      <c r="G394" s="188"/>
      <c r="H394" s="160" t="s">
        <v>18</v>
      </c>
      <c r="I394" s="188"/>
      <c r="J394" s="188"/>
      <c r="K394" s="189"/>
      <c r="L394" s="190"/>
      <c r="M394" s="186" t="str">
        <f>IFERROR(__xludf.DUMMYFUNCTION("""COMPUTED_VALUE"""),"")</f>
        <v/>
      </c>
      <c r="N394" s="186"/>
    </row>
    <row r="395">
      <c r="A395" s="184" t="s">
        <v>18</v>
      </c>
      <c r="B395" s="185"/>
      <c r="C395" s="186"/>
      <c r="D395" s="187"/>
      <c r="E395" s="160"/>
      <c r="F395" s="160"/>
      <c r="G395" s="188"/>
      <c r="H395" s="160" t="s">
        <v>18</v>
      </c>
      <c r="I395" s="188"/>
      <c r="J395" s="188"/>
      <c r="K395" s="189"/>
      <c r="L395" s="190"/>
      <c r="M395" s="186" t="str">
        <f>IFERROR(__xludf.DUMMYFUNCTION("""COMPUTED_VALUE"""),"")</f>
        <v/>
      </c>
      <c r="N395" s="186"/>
    </row>
    <row r="396">
      <c r="A396" s="184" t="s">
        <v>18</v>
      </c>
      <c r="B396" s="185"/>
      <c r="C396" s="186"/>
      <c r="D396" s="187"/>
      <c r="E396" s="160"/>
      <c r="F396" s="160"/>
      <c r="G396" s="188"/>
      <c r="H396" s="160" t="s">
        <v>18</v>
      </c>
      <c r="I396" s="188"/>
      <c r="J396" s="188"/>
      <c r="K396" s="189"/>
      <c r="L396" s="190"/>
      <c r="M396" s="186" t="str">
        <f>IFERROR(__xludf.DUMMYFUNCTION("""COMPUTED_VALUE"""),"")</f>
        <v/>
      </c>
      <c r="N396" s="186"/>
    </row>
    <row r="397">
      <c r="A397" s="184" t="s">
        <v>18</v>
      </c>
      <c r="B397" s="185"/>
      <c r="C397" s="186"/>
      <c r="D397" s="187"/>
      <c r="E397" s="160"/>
      <c r="F397" s="160"/>
      <c r="G397" s="188"/>
      <c r="H397" s="160" t="s">
        <v>18</v>
      </c>
      <c r="I397" s="188"/>
      <c r="J397" s="188"/>
      <c r="K397" s="189"/>
      <c r="L397" s="190"/>
      <c r="M397" s="186" t="str">
        <f>IFERROR(__xludf.DUMMYFUNCTION("""COMPUTED_VALUE"""),"")</f>
        <v/>
      </c>
      <c r="N397" s="186"/>
    </row>
    <row r="398">
      <c r="A398" s="184" t="s">
        <v>18</v>
      </c>
      <c r="B398" s="185"/>
      <c r="C398" s="186"/>
      <c r="D398" s="187"/>
      <c r="E398" s="160"/>
      <c r="F398" s="160"/>
      <c r="G398" s="188"/>
      <c r="H398" s="160" t="s">
        <v>18</v>
      </c>
      <c r="I398" s="188"/>
      <c r="J398" s="188"/>
      <c r="K398" s="189"/>
      <c r="L398" s="190"/>
      <c r="M398" s="186" t="str">
        <f>IFERROR(__xludf.DUMMYFUNCTION("""COMPUTED_VALUE"""),"")</f>
        <v/>
      </c>
      <c r="N398" s="186"/>
    </row>
    <row r="399">
      <c r="A399" s="184" t="s">
        <v>18</v>
      </c>
      <c r="B399" s="185"/>
      <c r="C399" s="186"/>
      <c r="D399" s="187"/>
      <c r="E399" s="160"/>
      <c r="F399" s="160"/>
      <c r="G399" s="188"/>
      <c r="H399" s="160" t="s">
        <v>18</v>
      </c>
      <c r="I399" s="188"/>
      <c r="J399" s="188"/>
      <c r="K399" s="189"/>
      <c r="L399" s="190"/>
      <c r="M399" s="186" t="str">
        <f>IFERROR(__xludf.DUMMYFUNCTION("""COMPUTED_VALUE"""),"")</f>
        <v/>
      </c>
      <c r="N399" s="186"/>
    </row>
    <row r="400">
      <c r="A400" s="184" t="s">
        <v>18</v>
      </c>
      <c r="B400" s="185"/>
      <c r="C400" s="186"/>
      <c r="D400" s="187"/>
      <c r="E400" s="160"/>
      <c r="F400" s="160"/>
      <c r="G400" s="188"/>
      <c r="H400" s="160" t="s">
        <v>18</v>
      </c>
      <c r="I400" s="188"/>
      <c r="J400" s="188"/>
      <c r="K400" s="189"/>
      <c r="L400" s="190"/>
      <c r="M400" s="186" t="str">
        <f>IFERROR(__xludf.DUMMYFUNCTION("""COMPUTED_VALUE"""),"")</f>
        <v/>
      </c>
      <c r="N400" s="186"/>
    </row>
    <row r="401">
      <c r="A401" s="184" t="s">
        <v>18</v>
      </c>
      <c r="B401" s="185"/>
      <c r="C401" s="186"/>
      <c r="D401" s="187"/>
      <c r="E401" s="160"/>
      <c r="F401" s="160"/>
      <c r="G401" s="188"/>
      <c r="H401" s="160" t="s">
        <v>18</v>
      </c>
      <c r="I401" s="188"/>
      <c r="J401" s="188"/>
      <c r="K401" s="189"/>
      <c r="L401" s="190"/>
      <c r="M401" s="186" t="str">
        <f>IFERROR(__xludf.DUMMYFUNCTION("""COMPUTED_VALUE"""),"")</f>
        <v/>
      </c>
      <c r="N401" s="186"/>
    </row>
    <row r="402">
      <c r="A402" s="184" t="s">
        <v>18</v>
      </c>
      <c r="B402" s="185"/>
      <c r="C402" s="186"/>
      <c r="D402" s="187"/>
      <c r="E402" s="160"/>
      <c r="F402" s="160"/>
      <c r="G402" s="188"/>
      <c r="H402" s="160" t="s">
        <v>18</v>
      </c>
      <c r="I402" s="188"/>
      <c r="J402" s="188"/>
      <c r="K402" s="189"/>
      <c r="L402" s="190"/>
      <c r="M402" s="186" t="str">
        <f>IFERROR(__xludf.DUMMYFUNCTION("""COMPUTED_VALUE"""),"")</f>
        <v/>
      </c>
      <c r="N402" s="186"/>
    </row>
    <row r="403">
      <c r="A403" s="184" t="s">
        <v>18</v>
      </c>
      <c r="B403" s="185"/>
      <c r="C403" s="186"/>
      <c r="D403" s="187"/>
      <c r="E403" s="160"/>
      <c r="F403" s="160"/>
      <c r="G403" s="188"/>
      <c r="H403" s="160" t="s">
        <v>18</v>
      </c>
      <c r="I403" s="188"/>
      <c r="J403" s="188"/>
      <c r="K403" s="189"/>
      <c r="L403" s="190"/>
      <c r="M403" s="186" t="str">
        <f>IFERROR(__xludf.DUMMYFUNCTION("""COMPUTED_VALUE"""),"")</f>
        <v/>
      </c>
      <c r="N403" s="186"/>
    </row>
    <row r="404">
      <c r="A404" s="184" t="s">
        <v>18</v>
      </c>
      <c r="B404" s="185"/>
      <c r="C404" s="186"/>
      <c r="D404" s="187"/>
      <c r="E404" s="160"/>
      <c r="F404" s="160"/>
      <c r="G404" s="188"/>
      <c r="H404" s="160" t="s">
        <v>18</v>
      </c>
      <c r="I404" s="188"/>
      <c r="J404" s="188"/>
      <c r="K404" s="189"/>
      <c r="L404" s="190"/>
      <c r="M404" s="186" t="str">
        <f>IFERROR(__xludf.DUMMYFUNCTION("""COMPUTED_VALUE"""),"")</f>
        <v/>
      </c>
      <c r="N404" s="186"/>
    </row>
    <row r="405">
      <c r="A405" s="184" t="s">
        <v>18</v>
      </c>
      <c r="B405" s="185"/>
      <c r="C405" s="186"/>
      <c r="D405" s="187"/>
      <c r="E405" s="160"/>
      <c r="F405" s="160"/>
      <c r="G405" s="188"/>
      <c r="H405" s="160" t="s">
        <v>18</v>
      </c>
      <c r="I405" s="188"/>
      <c r="J405" s="188"/>
      <c r="K405" s="189"/>
      <c r="L405" s="190"/>
      <c r="M405" s="186" t="str">
        <f>IFERROR(__xludf.DUMMYFUNCTION("""COMPUTED_VALUE"""),"")</f>
        <v/>
      </c>
      <c r="N405" s="186"/>
    </row>
    <row r="406">
      <c r="A406" s="184" t="s">
        <v>18</v>
      </c>
      <c r="B406" s="185"/>
      <c r="C406" s="186"/>
      <c r="D406" s="187"/>
      <c r="E406" s="160"/>
      <c r="F406" s="160"/>
      <c r="G406" s="188"/>
      <c r="H406" s="160" t="s">
        <v>18</v>
      </c>
      <c r="I406" s="188"/>
      <c r="J406" s="188"/>
      <c r="K406" s="189"/>
      <c r="L406" s="190"/>
      <c r="M406" s="186" t="str">
        <f>IFERROR(__xludf.DUMMYFUNCTION("""COMPUTED_VALUE"""),"")</f>
        <v/>
      </c>
      <c r="N406" s="186"/>
    </row>
    <row r="407">
      <c r="A407" s="184" t="s">
        <v>18</v>
      </c>
      <c r="B407" s="185"/>
      <c r="C407" s="186"/>
      <c r="D407" s="187"/>
      <c r="E407" s="160"/>
      <c r="F407" s="160"/>
      <c r="G407" s="188"/>
      <c r="H407" s="160" t="s">
        <v>18</v>
      </c>
      <c r="I407" s="188"/>
      <c r="J407" s="188"/>
      <c r="K407" s="189"/>
      <c r="L407" s="190"/>
      <c r="M407" s="186" t="str">
        <f>IFERROR(__xludf.DUMMYFUNCTION("""COMPUTED_VALUE"""),"")</f>
        <v/>
      </c>
      <c r="N407" s="186"/>
    </row>
    <row r="408">
      <c r="A408" s="184" t="s">
        <v>18</v>
      </c>
      <c r="B408" s="185"/>
      <c r="C408" s="186"/>
      <c r="D408" s="187"/>
      <c r="E408" s="160"/>
      <c r="F408" s="160"/>
      <c r="G408" s="188"/>
      <c r="H408" s="160" t="s">
        <v>18</v>
      </c>
      <c r="I408" s="188"/>
      <c r="J408" s="188"/>
      <c r="K408" s="189"/>
      <c r="L408" s="190"/>
      <c r="M408" s="186" t="str">
        <f>IFERROR(__xludf.DUMMYFUNCTION("""COMPUTED_VALUE"""),"")</f>
        <v/>
      </c>
      <c r="N408" s="186"/>
    </row>
    <row r="409">
      <c r="A409" s="184" t="s">
        <v>18</v>
      </c>
      <c r="B409" s="185"/>
      <c r="C409" s="186"/>
      <c r="D409" s="187"/>
      <c r="E409" s="160"/>
      <c r="F409" s="160"/>
      <c r="G409" s="188"/>
      <c r="H409" s="160" t="s">
        <v>18</v>
      </c>
      <c r="I409" s="188"/>
      <c r="J409" s="188"/>
      <c r="K409" s="189"/>
      <c r="L409" s="190"/>
      <c r="M409" s="186" t="str">
        <f>IFERROR(__xludf.DUMMYFUNCTION("""COMPUTED_VALUE"""),"")</f>
        <v/>
      </c>
      <c r="N409" s="186"/>
    </row>
    <row r="410">
      <c r="A410" s="184" t="s">
        <v>18</v>
      </c>
      <c r="B410" s="185"/>
      <c r="C410" s="186"/>
      <c r="D410" s="187"/>
      <c r="E410" s="160"/>
      <c r="F410" s="160"/>
      <c r="G410" s="188"/>
      <c r="H410" s="160" t="s">
        <v>18</v>
      </c>
      <c r="I410" s="188"/>
      <c r="J410" s="188"/>
      <c r="K410" s="189"/>
      <c r="L410" s="190"/>
      <c r="M410" s="186" t="str">
        <f>IFERROR(__xludf.DUMMYFUNCTION("""COMPUTED_VALUE"""),"")</f>
        <v/>
      </c>
      <c r="N410" s="186"/>
    </row>
    <row r="411">
      <c r="A411" s="184" t="s">
        <v>18</v>
      </c>
      <c r="B411" s="185"/>
      <c r="C411" s="186"/>
      <c r="D411" s="187"/>
      <c r="E411" s="160"/>
      <c r="F411" s="160"/>
      <c r="G411" s="188"/>
      <c r="H411" s="160" t="s">
        <v>18</v>
      </c>
      <c r="I411" s="188"/>
      <c r="J411" s="188"/>
      <c r="K411" s="189"/>
      <c r="L411" s="190"/>
      <c r="M411" s="186" t="str">
        <f>IFERROR(__xludf.DUMMYFUNCTION("""COMPUTED_VALUE"""),"")</f>
        <v/>
      </c>
      <c r="N411" s="186"/>
    </row>
    <row r="412">
      <c r="A412" s="184" t="s">
        <v>18</v>
      </c>
      <c r="B412" s="185"/>
      <c r="C412" s="186"/>
      <c r="D412" s="187"/>
      <c r="E412" s="160"/>
      <c r="F412" s="160"/>
      <c r="G412" s="188"/>
      <c r="H412" s="160" t="s">
        <v>18</v>
      </c>
      <c r="I412" s="188"/>
      <c r="J412" s="188"/>
      <c r="K412" s="189"/>
      <c r="L412" s="190"/>
      <c r="M412" s="186" t="str">
        <f>IFERROR(__xludf.DUMMYFUNCTION("""COMPUTED_VALUE"""),"")</f>
        <v/>
      </c>
      <c r="N412" s="186"/>
    </row>
    <row r="413">
      <c r="A413" s="184" t="s">
        <v>18</v>
      </c>
      <c r="B413" s="185"/>
      <c r="C413" s="186"/>
      <c r="D413" s="187"/>
      <c r="E413" s="160"/>
      <c r="F413" s="160"/>
      <c r="G413" s="188"/>
      <c r="H413" s="160" t="s">
        <v>18</v>
      </c>
      <c r="I413" s="188"/>
      <c r="J413" s="188"/>
      <c r="K413" s="189"/>
      <c r="L413" s="190"/>
      <c r="M413" s="186" t="str">
        <f>IFERROR(__xludf.DUMMYFUNCTION("""COMPUTED_VALUE"""),"")</f>
        <v/>
      </c>
      <c r="N413" s="186"/>
    </row>
    <row r="414">
      <c r="A414" s="184" t="s">
        <v>18</v>
      </c>
      <c r="B414" s="185"/>
      <c r="C414" s="186"/>
      <c r="D414" s="187"/>
      <c r="E414" s="160"/>
      <c r="F414" s="160"/>
      <c r="G414" s="188"/>
      <c r="H414" s="160" t="s">
        <v>18</v>
      </c>
      <c r="I414" s="188"/>
      <c r="J414" s="188"/>
      <c r="K414" s="189"/>
      <c r="L414" s="190"/>
      <c r="M414" s="186" t="str">
        <f>IFERROR(__xludf.DUMMYFUNCTION("""COMPUTED_VALUE"""),"")</f>
        <v/>
      </c>
      <c r="N414" s="186"/>
    </row>
    <row r="415">
      <c r="A415" s="184" t="s">
        <v>18</v>
      </c>
      <c r="B415" s="185"/>
      <c r="C415" s="186"/>
      <c r="D415" s="187"/>
      <c r="E415" s="160"/>
      <c r="F415" s="160"/>
      <c r="G415" s="188"/>
      <c r="H415" s="160" t="s">
        <v>18</v>
      </c>
      <c r="I415" s="188"/>
      <c r="J415" s="188"/>
      <c r="K415" s="189"/>
      <c r="L415" s="190"/>
      <c r="M415" s="186" t="str">
        <f>IFERROR(__xludf.DUMMYFUNCTION("""COMPUTED_VALUE"""),"")</f>
        <v/>
      </c>
      <c r="N415" s="186"/>
    </row>
    <row r="416">
      <c r="A416" s="184" t="s">
        <v>18</v>
      </c>
      <c r="B416" s="185"/>
      <c r="C416" s="186"/>
      <c r="D416" s="187"/>
      <c r="E416" s="160"/>
      <c r="F416" s="160"/>
      <c r="G416" s="188"/>
      <c r="H416" s="160" t="s">
        <v>18</v>
      </c>
      <c r="I416" s="188"/>
      <c r="J416" s="188"/>
      <c r="K416" s="189"/>
      <c r="L416" s="190"/>
      <c r="M416" s="186" t="str">
        <f>IFERROR(__xludf.DUMMYFUNCTION("""COMPUTED_VALUE"""),"")</f>
        <v/>
      </c>
      <c r="N416" s="186"/>
    </row>
    <row r="417">
      <c r="A417" s="184" t="s">
        <v>18</v>
      </c>
      <c r="B417" s="185"/>
      <c r="C417" s="186"/>
      <c r="D417" s="187"/>
      <c r="E417" s="160"/>
      <c r="F417" s="160"/>
      <c r="G417" s="188"/>
      <c r="H417" s="160" t="s">
        <v>18</v>
      </c>
      <c r="I417" s="188"/>
      <c r="J417" s="188"/>
      <c r="K417" s="189"/>
      <c r="L417" s="190"/>
      <c r="M417" s="186" t="str">
        <f>IFERROR(__xludf.DUMMYFUNCTION("""COMPUTED_VALUE"""),"")</f>
        <v/>
      </c>
      <c r="N417" s="186"/>
    </row>
    <row r="418">
      <c r="A418" s="184" t="s">
        <v>18</v>
      </c>
      <c r="B418" s="185"/>
      <c r="C418" s="186"/>
      <c r="D418" s="187"/>
      <c r="E418" s="160"/>
      <c r="F418" s="160"/>
      <c r="G418" s="188"/>
      <c r="H418" s="160" t="s">
        <v>18</v>
      </c>
      <c r="I418" s="188"/>
      <c r="J418" s="188"/>
      <c r="K418" s="189"/>
      <c r="L418" s="190"/>
      <c r="M418" s="186" t="str">
        <f>IFERROR(__xludf.DUMMYFUNCTION("""COMPUTED_VALUE"""),"")</f>
        <v/>
      </c>
      <c r="N418" s="186"/>
    </row>
    <row r="419">
      <c r="A419" s="184" t="s">
        <v>18</v>
      </c>
      <c r="B419" s="185"/>
      <c r="C419" s="186"/>
      <c r="D419" s="187"/>
      <c r="E419" s="160"/>
      <c r="F419" s="160"/>
      <c r="G419" s="188"/>
      <c r="H419" s="160" t="s">
        <v>18</v>
      </c>
      <c r="I419" s="188"/>
      <c r="J419" s="188"/>
      <c r="K419" s="189"/>
      <c r="L419" s="190"/>
      <c r="M419" s="186" t="str">
        <f>IFERROR(__xludf.DUMMYFUNCTION("""COMPUTED_VALUE"""),"")</f>
        <v/>
      </c>
      <c r="N419" s="186"/>
    </row>
    <row r="420">
      <c r="A420" s="184" t="s">
        <v>18</v>
      </c>
      <c r="B420" s="185"/>
      <c r="C420" s="186"/>
      <c r="D420" s="187"/>
      <c r="E420" s="160"/>
      <c r="F420" s="160"/>
      <c r="G420" s="188"/>
      <c r="H420" s="160" t="s">
        <v>18</v>
      </c>
      <c r="I420" s="188"/>
      <c r="J420" s="188"/>
      <c r="K420" s="189"/>
      <c r="L420" s="190"/>
      <c r="M420" s="186" t="str">
        <f>IFERROR(__xludf.DUMMYFUNCTION("""COMPUTED_VALUE"""),"")</f>
        <v/>
      </c>
      <c r="N420" s="186"/>
    </row>
    <row r="421">
      <c r="A421" s="184" t="s">
        <v>18</v>
      </c>
      <c r="B421" s="185"/>
      <c r="C421" s="186"/>
      <c r="D421" s="187"/>
      <c r="E421" s="160"/>
      <c r="F421" s="160"/>
      <c r="G421" s="188"/>
      <c r="H421" s="160" t="s">
        <v>18</v>
      </c>
      <c r="I421" s="188"/>
      <c r="J421" s="188"/>
      <c r="K421" s="189"/>
      <c r="L421" s="190"/>
      <c r="M421" s="186" t="str">
        <f>IFERROR(__xludf.DUMMYFUNCTION("""COMPUTED_VALUE"""),"")</f>
        <v/>
      </c>
      <c r="N421" s="186"/>
    </row>
    <row r="422">
      <c r="A422" s="184" t="s">
        <v>18</v>
      </c>
      <c r="B422" s="185"/>
      <c r="C422" s="186"/>
      <c r="D422" s="187"/>
      <c r="E422" s="160"/>
      <c r="F422" s="160"/>
      <c r="G422" s="188"/>
      <c r="H422" s="160" t="s">
        <v>18</v>
      </c>
      <c r="I422" s="188"/>
      <c r="J422" s="188"/>
      <c r="K422" s="189"/>
      <c r="L422" s="190"/>
      <c r="M422" s="186" t="str">
        <f>IFERROR(__xludf.DUMMYFUNCTION("""COMPUTED_VALUE"""),"")</f>
        <v/>
      </c>
      <c r="N422" s="186"/>
    </row>
    <row r="423">
      <c r="A423" s="184" t="s">
        <v>18</v>
      </c>
      <c r="B423" s="185"/>
      <c r="C423" s="186"/>
      <c r="D423" s="187"/>
      <c r="E423" s="160"/>
      <c r="F423" s="160"/>
      <c r="G423" s="188"/>
      <c r="H423" s="160" t="s">
        <v>18</v>
      </c>
      <c r="I423" s="188"/>
      <c r="J423" s="188"/>
      <c r="K423" s="189"/>
      <c r="L423" s="190"/>
      <c r="M423" s="186" t="str">
        <f>IFERROR(__xludf.DUMMYFUNCTION("""COMPUTED_VALUE"""),"")</f>
        <v/>
      </c>
      <c r="N423" s="186"/>
    </row>
    <row r="424">
      <c r="A424" s="184" t="s">
        <v>18</v>
      </c>
      <c r="B424" s="185"/>
      <c r="C424" s="186"/>
      <c r="D424" s="187"/>
      <c r="E424" s="160"/>
      <c r="F424" s="160"/>
      <c r="G424" s="188"/>
      <c r="H424" s="160" t="s">
        <v>18</v>
      </c>
      <c r="I424" s="188"/>
      <c r="J424" s="188"/>
      <c r="K424" s="189"/>
      <c r="L424" s="190"/>
      <c r="M424" s="186" t="str">
        <f>IFERROR(__xludf.DUMMYFUNCTION("""COMPUTED_VALUE"""),"")</f>
        <v/>
      </c>
      <c r="N424" s="186"/>
    </row>
    <row r="425">
      <c r="A425" s="184" t="s">
        <v>18</v>
      </c>
      <c r="B425" s="185"/>
      <c r="C425" s="186"/>
      <c r="D425" s="187"/>
      <c r="E425" s="160"/>
      <c r="F425" s="160"/>
      <c r="G425" s="188"/>
      <c r="H425" s="160" t="s">
        <v>18</v>
      </c>
      <c r="I425" s="188"/>
      <c r="J425" s="188"/>
      <c r="K425" s="189"/>
      <c r="L425" s="190"/>
      <c r="M425" s="186" t="str">
        <f>IFERROR(__xludf.DUMMYFUNCTION("""COMPUTED_VALUE"""),"")</f>
        <v/>
      </c>
      <c r="N425" s="186"/>
    </row>
    <row r="426">
      <c r="A426" s="184" t="s">
        <v>18</v>
      </c>
      <c r="B426" s="185"/>
      <c r="C426" s="186"/>
      <c r="D426" s="187"/>
      <c r="E426" s="160"/>
      <c r="F426" s="160"/>
      <c r="G426" s="188"/>
      <c r="H426" s="160" t="s">
        <v>18</v>
      </c>
      <c r="I426" s="188"/>
      <c r="J426" s="188"/>
      <c r="K426" s="189"/>
      <c r="L426" s="190"/>
      <c r="M426" s="186" t="str">
        <f>IFERROR(__xludf.DUMMYFUNCTION("""COMPUTED_VALUE"""),"")</f>
        <v/>
      </c>
      <c r="N426" s="186"/>
    </row>
    <row r="427">
      <c r="A427" s="184" t="s">
        <v>18</v>
      </c>
      <c r="B427" s="185"/>
      <c r="C427" s="186"/>
      <c r="D427" s="187"/>
      <c r="E427" s="160"/>
      <c r="F427" s="160"/>
      <c r="G427" s="188"/>
      <c r="H427" s="160" t="s">
        <v>18</v>
      </c>
      <c r="I427" s="188"/>
      <c r="J427" s="188"/>
      <c r="K427" s="189"/>
      <c r="L427" s="190"/>
      <c r="M427" s="186" t="str">
        <f>IFERROR(__xludf.DUMMYFUNCTION("""COMPUTED_VALUE"""),"")</f>
        <v/>
      </c>
      <c r="N427" s="186"/>
    </row>
    <row r="428">
      <c r="A428" s="184" t="s">
        <v>18</v>
      </c>
      <c r="B428" s="185"/>
      <c r="C428" s="186"/>
      <c r="D428" s="187"/>
      <c r="E428" s="160"/>
      <c r="F428" s="160"/>
      <c r="G428" s="188"/>
      <c r="H428" s="160" t="s">
        <v>18</v>
      </c>
      <c r="I428" s="188"/>
      <c r="J428" s="188"/>
      <c r="K428" s="189"/>
      <c r="L428" s="190"/>
      <c r="M428" s="186" t="str">
        <f>IFERROR(__xludf.DUMMYFUNCTION("""COMPUTED_VALUE"""),"")</f>
        <v/>
      </c>
      <c r="N428" s="186"/>
    </row>
    <row r="429">
      <c r="A429" s="184" t="s">
        <v>18</v>
      </c>
      <c r="B429" s="185"/>
      <c r="C429" s="186"/>
      <c r="D429" s="187"/>
      <c r="E429" s="160"/>
      <c r="F429" s="160"/>
      <c r="G429" s="188"/>
      <c r="H429" s="160" t="s">
        <v>18</v>
      </c>
      <c r="I429" s="188"/>
      <c r="J429" s="188"/>
      <c r="K429" s="189"/>
      <c r="L429" s="190"/>
      <c r="M429" s="186" t="str">
        <f>IFERROR(__xludf.DUMMYFUNCTION("""COMPUTED_VALUE"""),"")</f>
        <v/>
      </c>
      <c r="N429" s="186"/>
    </row>
    <row r="430">
      <c r="A430" s="184" t="s">
        <v>18</v>
      </c>
      <c r="B430" s="185"/>
      <c r="C430" s="186"/>
      <c r="D430" s="187"/>
      <c r="E430" s="160"/>
      <c r="F430" s="160"/>
      <c r="G430" s="188"/>
      <c r="H430" s="160" t="s">
        <v>18</v>
      </c>
      <c r="I430" s="188"/>
      <c r="J430" s="188"/>
      <c r="K430" s="189"/>
      <c r="L430" s="190"/>
      <c r="M430" s="186" t="str">
        <f>IFERROR(__xludf.DUMMYFUNCTION("""COMPUTED_VALUE"""),"")</f>
        <v/>
      </c>
      <c r="N430" s="186"/>
    </row>
    <row r="431">
      <c r="A431" s="184" t="s">
        <v>18</v>
      </c>
      <c r="B431" s="185"/>
      <c r="C431" s="186"/>
      <c r="D431" s="187"/>
      <c r="E431" s="160"/>
      <c r="F431" s="160"/>
      <c r="G431" s="188"/>
      <c r="H431" s="160" t="s">
        <v>18</v>
      </c>
      <c r="I431" s="188"/>
      <c r="J431" s="188"/>
      <c r="K431" s="189"/>
      <c r="L431" s="190"/>
      <c r="M431" s="186" t="str">
        <f>IFERROR(__xludf.DUMMYFUNCTION("""COMPUTED_VALUE"""),"")</f>
        <v/>
      </c>
      <c r="N431" s="186"/>
    </row>
    <row r="432">
      <c r="A432" s="184" t="s">
        <v>18</v>
      </c>
      <c r="B432" s="185"/>
      <c r="C432" s="186"/>
      <c r="D432" s="187"/>
      <c r="E432" s="160"/>
      <c r="F432" s="160"/>
      <c r="G432" s="188"/>
      <c r="H432" s="160" t="s">
        <v>18</v>
      </c>
      <c r="I432" s="188"/>
      <c r="J432" s="188"/>
      <c r="K432" s="189"/>
      <c r="L432" s="190"/>
      <c r="M432" s="186" t="str">
        <f>IFERROR(__xludf.DUMMYFUNCTION("""COMPUTED_VALUE"""),"")</f>
        <v/>
      </c>
      <c r="N432" s="186"/>
    </row>
    <row r="433">
      <c r="A433" s="184" t="s">
        <v>18</v>
      </c>
      <c r="B433" s="185"/>
      <c r="C433" s="186"/>
      <c r="D433" s="187"/>
      <c r="E433" s="160"/>
      <c r="F433" s="160"/>
      <c r="G433" s="188"/>
      <c r="H433" s="160" t="s">
        <v>18</v>
      </c>
      <c r="I433" s="188"/>
      <c r="J433" s="188"/>
      <c r="K433" s="189"/>
      <c r="L433" s="190"/>
      <c r="M433" s="186" t="str">
        <f>IFERROR(__xludf.DUMMYFUNCTION("""COMPUTED_VALUE"""),"")</f>
        <v/>
      </c>
      <c r="N433" s="186"/>
    </row>
    <row r="434">
      <c r="A434" s="184" t="s">
        <v>18</v>
      </c>
      <c r="B434" s="185"/>
      <c r="C434" s="186"/>
      <c r="D434" s="187"/>
      <c r="E434" s="160"/>
      <c r="F434" s="160"/>
      <c r="G434" s="188"/>
      <c r="H434" s="160" t="s">
        <v>18</v>
      </c>
      <c r="I434" s="188"/>
      <c r="J434" s="188"/>
      <c r="K434" s="189"/>
      <c r="L434" s="190"/>
      <c r="M434" s="186" t="str">
        <f>IFERROR(__xludf.DUMMYFUNCTION("""COMPUTED_VALUE"""),"")</f>
        <v/>
      </c>
      <c r="N434" s="186"/>
    </row>
    <row r="435">
      <c r="A435" s="184" t="s">
        <v>18</v>
      </c>
      <c r="B435" s="185"/>
      <c r="C435" s="186"/>
      <c r="D435" s="187"/>
      <c r="E435" s="160"/>
      <c r="F435" s="160"/>
      <c r="G435" s="188"/>
      <c r="H435" s="160" t="s">
        <v>18</v>
      </c>
      <c r="I435" s="188"/>
      <c r="J435" s="188"/>
      <c r="K435" s="189"/>
      <c r="L435" s="190"/>
      <c r="M435" s="186" t="str">
        <f>IFERROR(__xludf.DUMMYFUNCTION("""COMPUTED_VALUE"""),"")</f>
        <v/>
      </c>
      <c r="N435" s="186"/>
    </row>
    <row r="436">
      <c r="A436" s="184" t="s">
        <v>18</v>
      </c>
      <c r="B436" s="185"/>
      <c r="C436" s="186"/>
      <c r="D436" s="187"/>
      <c r="E436" s="160"/>
      <c r="F436" s="160"/>
      <c r="G436" s="188"/>
      <c r="H436" s="160" t="s">
        <v>18</v>
      </c>
      <c r="I436" s="188"/>
      <c r="J436" s="188"/>
      <c r="K436" s="189"/>
      <c r="L436" s="190"/>
      <c r="M436" s="186" t="str">
        <f>IFERROR(__xludf.DUMMYFUNCTION("""COMPUTED_VALUE"""),"")</f>
        <v/>
      </c>
      <c r="N436" s="186"/>
    </row>
    <row r="437">
      <c r="A437" s="184" t="s">
        <v>18</v>
      </c>
      <c r="B437" s="185"/>
      <c r="C437" s="186"/>
      <c r="D437" s="187"/>
      <c r="E437" s="160"/>
      <c r="F437" s="160"/>
      <c r="G437" s="188"/>
      <c r="H437" s="160" t="s">
        <v>18</v>
      </c>
      <c r="I437" s="188"/>
      <c r="J437" s="188"/>
      <c r="K437" s="189"/>
      <c r="L437" s="190"/>
      <c r="M437" s="186" t="str">
        <f>IFERROR(__xludf.DUMMYFUNCTION("""COMPUTED_VALUE"""),"")</f>
        <v/>
      </c>
      <c r="N437" s="186"/>
    </row>
    <row r="438">
      <c r="A438" s="184" t="s">
        <v>18</v>
      </c>
      <c r="B438" s="185"/>
      <c r="C438" s="186"/>
      <c r="D438" s="187"/>
      <c r="E438" s="160"/>
      <c r="F438" s="160"/>
      <c r="G438" s="188"/>
      <c r="H438" s="160" t="s">
        <v>18</v>
      </c>
      <c r="I438" s="188"/>
      <c r="J438" s="188"/>
      <c r="K438" s="189"/>
      <c r="L438" s="190"/>
      <c r="M438" s="186" t="str">
        <f>IFERROR(__xludf.DUMMYFUNCTION("""COMPUTED_VALUE"""),"")</f>
        <v/>
      </c>
      <c r="N438" s="186"/>
    </row>
    <row r="439">
      <c r="A439" s="184" t="s">
        <v>18</v>
      </c>
      <c r="B439" s="185"/>
      <c r="C439" s="186"/>
      <c r="D439" s="187"/>
      <c r="E439" s="160"/>
      <c r="F439" s="160"/>
      <c r="G439" s="188"/>
      <c r="H439" s="160" t="s">
        <v>18</v>
      </c>
      <c r="I439" s="188"/>
      <c r="J439" s="188"/>
      <c r="K439" s="189"/>
      <c r="L439" s="190"/>
      <c r="M439" s="186" t="str">
        <f>IFERROR(__xludf.DUMMYFUNCTION("""COMPUTED_VALUE"""),"")</f>
        <v/>
      </c>
      <c r="N439" s="186"/>
    </row>
    <row r="440">
      <c r="A440" s="184" t="s">
        <v>18</v>
      </c>
      <c r="B440" s="185"/>
      <c r="C440" s="186"/>
      <c r="D440" s="187"/>
      <c r="E440" s="160"/>
      <c r="F440" s="160"/>
      <c r="G440" s="188"/>
      <c r="H440" s="160" t="s">
        <v>18</v>
      </c>
      <c r="I440" s="188"/>
      <c r="J440" s="188"/>
      <c r="K440" s="189"/>
      <c r="L440" s="190"/>
      <c r="M440" s="186" t="str">
        <f>IFERROR(__xludf.DUMMYFUNCTION("""COMPUTED_VALUE"""),"")</f>
        <v/>
      </c>
      <c r="N440" s="186"/>
    </row>
    <row r="441">
      <c r="A441" s="184" t="s">
        <v>18</v>
      </c>
      <c r="B441" s="185"/>
      <c r="C441" s="186"/>
      <c r="D441" s="187"/>
      <c r="E441" s="160"/>
      <c r="F441" s="160"/>
      <c r="G441" s="188"/>
      <c r="H441" s="160" t="s">
        <v>18</v>
      </c>
      <c r="I441" s="188"/>
      <c r="J441" s="188"/>
      <c r="K441" s="189"/>
      <c r="L441" s="190"/>
      <c r="M441" s="186" t="str">
        <f>IFERROR(__xludf.DUMMYFUNCTION("""COMPUTED_VALUE"""),"")</f>
        <v/>
      </c>
      <c r="N441" s="186"/>
    </row>
    <row r="442">
      <c r="A442" s="184" t="s">
        <v>18</v>
      </c>
      <c r="B442" s="185"/>
      <c r="C442" s="186"/>
      <c r="D442" s="187"/>
      <c r="E442" s="160"/>
      <c r="F442" s="160"/>
      <c r="G442" s="188"/>
      <c r="H442" s="160" t="s">
        <v>18</v>
      </c>
      <c r="I442" s="188"/>
      <c r="J442" s="188"/>
      <c r="K442" s="189"/>
      <c r="L442" s="190"/>
      <c r="M442" s="186" t="str">
        <f>IFERROR(__xludf.DUMMYFUNCTION("""COMPUTED_VALUE"""),"")</f>
        <v/>
      </c>
      <c r="N442" s="186"/>
    </row>
    <row r="443">
      <c r="A443" s="184" t="s">
        <v>18</v>
      </c>
      <c r="B443" s="185"/>
      <c r="C443" s="186"/>
      <c r="D443" s="187"/>
      <c r="E443" s="160"/>
      <c r="F443" s="160"/>
      <c r="G443" s="188"/>
      <c r="H443" s="160" t="s">
        <v>18</v>
      </c>
      <c r="I443" s="188"/>
      <c r="J443" s="188"/>
      <c r="K443" s="189"/>
      <c r="L443" s="190"/>
      <c r="M443" s="186" t="str">
        <f>IFERROR(__xludf.DUMMYFUNCTION("""COMPUTED_VALUE"""),"")</f>
        <v/>
      </c>
      <c r="N443" s="186"/>
    </row>
    <row r="444">
      <c r="A444" s="184" t="s">
        <v>18</v>
      </c>
      <c r="B444" s="185"/>
      <c r="C444" s="186"/>
      <c r="D444" s="187"/>
      <c r="E444" s="160"/>
      <c r="F444" s="160"/>
      <c r="G444" s="188"/>
      <c r="H444" s="160" t="s">
        <v>18</v>
      </c>
      <c r="I444" s="188"/>
      <c r="J444" s="188"/>
      <c r="K444" s="189"/>
      <c r="L444" s="190"/>
      <c r="M444" s="186" t="str">
        <f>IFERROR(__xludf.DUMMYFUNCTION("""COMPUTED_VALUE"""),"")</f>
        <v/>
      </c>
      <c r="N444" s="186"/>
    </row>
    <row r="445">
      <c r="A445" s="184" t="s">
        <v>18</v>
      </c>
      <c r="B445" s="185"/>
      <c r="C445" s="186"/>
      <c r="D445" s="187"/>
      <c r="E445" s="160"/>
      <c r="F445" s="160"/>
      <c r="G445" s="188"/>
      <c r="H445" s="160" t="s">
        <v>18</v>
      </c>
      <c r="I445" s="188"/>
      <c r="J445" s="188"/>
      <c r="K445" s="189"/>
      <c r="L445" s="190"/>
      <c r="M445" s="186" t="str">
        <f>IFERROR(__xludf.DUMMYFUNCTION("""COMPUTED_VALUE"""),"")</f>
        <v/>
      </c>
      <c r="N445" s="186"/>
    </row>
    <row r="446">
      <c r="A446" s="184" t="s">
        <v>18</v>
      </c>
      <c r="B446" s="185"/>
      <c r="C446" s="186"/>
      <c r="D446" s="187"/>
      <c r="E446" s="160"/>
      <c r="F446" s="160"/>
      <c r="G446" s="188"/>
      <c r="H446" s="160" t="s">
        <v>18</v>
      </c>
      <c r="I446" s="188"/>
      <c r="J446" s="188"/>
      <c r="K446" s="189"/>
      <c r="L446" s="190"/>
      <c r="M446" s="186" t="str">
        <f>IFERROR(__xludf.DUMMYFUNCTION("""COMPUTED_VALUE"""),"")</f>
        <v/>
      </c>
      <c r="N446" s="186"/>
    </row>
    <row r="447">
      <c r="A447" s="184" t="s">
        <v>18</v>
      </c>
      <c r="B447" s="185"/>
      <c r="C447" s="186"/>
      <c r="D447" s="187"/>
      <c r="E447" s="160"/>
      <c r="F447" s="160"/>
      <c r="G447" s="188"/>
      <c r="H447" s="160" t="s">
        <v>18</v>
      </c>
      <c r="I447" s="188"/>
      <c r="J447" s="188"/>
      <c r="K447" s="189"/>
      <c r="L447" s="190"/>
      <c r="M447" s="186" t="str">
        <f>IFERROR(__xludf.DUMMYFUNCTION("""COMPUTED_VALUE"""),"")</f>
        <v/>
      </c>
      <c r="N447" s="186"/>
    </row>
    <row r="448">
      <c r="A448" s="184" t="s">
        <v>18</v>
      </c>
      <c r="B448" s="185"/>
      <c r="C448" s="186"/>
      <c r="D448" s="187"/>
      <c r="E448" s="160"/>
      <c r="F448" s="160"/>
      <c r="G448" s="188"/>
      <c r="H448" s="160" t="s">
        <v>18</v>
      </c>
      <c r="I448" s="188"/>
      <c r="J448" s="188"/>
      <c r="K448" s="189"/>
      <c r="L448" s="190"/>
      <c r="M448" s="186" t="str">
        <f>IFERROR(__xludf.DUMMYFUNCTION("""COMPUTED_VALUE"""),"")</f>
        <v/>
      </c>
      <c r="N448" s="186"/>
    </row>
    <row r="449">
      <c r="A449" s="184" t="s">
        <v>18</v>
      </c>
      <c r="B449" s="185"/>
      <c r="C449" s="186"/>
      <c r="D449" s="187"/>
      <c r="E449" s="160"/>
      <c r="F449" s="160"/>
      <c r="G449" s="188"/>
      <c r="H449" s="160" t="s">
        <v>18</v>
      </c>
      <c r="I449" s="188"/>
      <c r="J449" s="188"/>
      <c r="K449" s="189"/>
      <c r="L449" s="190"/>
      <c r="M449" s="186" t="str">
        <f>IFERROR(__xludf.DUMMYFUNCTION("""COMPUTED_VALUE"""),"")</f>
        <v/>
      </c>
      <c r="N449" s="186"/>
    </row>
    <row r="450">
      <c r="A450" s="184" t="s">
        <v>18</v>
      </c>
      <c r="B450" s="185"/>
      <c r="C450" s="186"/>
      <c r="D450" s="187"/>
      <c r="E450" s="160"/>
      <c r="F450" s="160"/>
      <c r="G450" s="188"/>
      <c r="H450" s="160" t="s">
        <v>18</v>
      </c>
      <c r="I450" s="188"/>
      <c r="J450" s="188"/>
      <c r="K450" s="189"/>
      <c r="L450" s="190"/>
      <c r="M450" s="186" t="str">
        <f>IFERROR(__xludf.DUMMYFUNCTION("""COMPUTED_VALUE"""),"")</f>
        <v/>
      </c>
      <c r="N450" s="186"/>
    </row>
    <row r="451">
      <c r="A451" s="184" t="s">
        <v>18</v>
      </c>
      <c r="B451" s="185"/>
      <c r="C451" s="186"/>
      <c r="D451" s="187"/>
      <c r="E451" s="160"/>
      <c r="F451" s="160"/>
      <c r="G451" s="188"/>
      <c r="H451" s="160" t="s">
        <v>18</v>
      </c>
      <c r="I451" s="188"/>
      <c r="J451" s="188"/>
      <c r="K451" s="189"/>
      <c r="L451" s="190"/>
      <c r="M451" s="186" t="str">
        <f>IFERROR(__xludf.DUMMYFUNCTION("""COMPUTED_VALUE"""),"")</f>
        <v/>
      </c>
      <c r="N451" s="186"/>
    </row>
    <row r="452">
      <c r="A452" s="184" t="s">
        <v>18</v>
      </c>
      <c r="B452" s="185"/>
      <c r="C452" s="186"/>
      <c r="D452" s="187"/>
      <c r="E452" s="160"/>
      <c r="F452" s="160"/>
      <c r="G452" s="188"/>
      <c r="H452" s="160" t="s">
        <v>18</v>
      </c>
      <c r="I452" s="188"/>
      <c r="J452" s="188"/>
      <c r="K452" s="189"/>
      <c r="L452" s="190"/>
      <c r="M452" s="186" t="str">
        <f>IFERROR(__xludf.DUMMYFUNCTION("""COMPUTED_VALUE"""),"")</f>
        <v/>
      </c>
      <c r="N452" s="186"/>
    </row>
    <row r="453">
      <c r="A453" s="184" t="s">
        <v>18</v>
      </c>
      <c r="B453" s="185"/>
      <c r="C453" s="186"/>
      <c r="D453" s="187"/>
      <c r="E453" s="160"/>
      <c r="F453" s="160"/>
      <c r="G453" s="188"/>
      <c r="H453" s="160" t="s">
        <v>18</v>
      </c>
      <c r="I453" s="188"/>
      <c r="J453" s="188"/>
      <c r="K453" s="189"/>
      <c r="L453" s="190"/>
      <c r="M453" s="186" t="str">
        <f>IFERROR(__xludf.DUMMYFUNCTION("""COMPUTED_VALUE"""),"")</f>
        <v/>
      </c>
      <c r="N453" s="186"/>
    </row>
    <row r="454">
      <c r="A454" s="184" t="s">
        <v>18</v>
      </c>
      <c r="B454" s="185"/>
      <c r="C454" s="186"/>
      <c r="D454" s="187"/>
      <c r="E454" s="160"/>
      <c r="F454" s="160"/>
      <c r="G454" s="188"/>
      <c r="H454" s="160" t="s">
        <v>18</v>
      </c>
      <c r="I454" s="188"/>
      <c r="J454" s="188"/>
      <c r="K454" s="189"/>
      <c r="L454" s="190"/>
      <c r="M454" s="186" t="str">
        <f>IFERROR(__xludf.DUMMYFUNCTION("""COMPUTED_VALUE"""),"")</f>
        <v/>
      </c>
      <c r="N454" s="186"/>
    </row>
    <row r="455">
      <c r="A455" s="184" t="s">
        <v>18</v>
      </c>
      <c r="B455" s="185"/>
      <c r="C455" s="186"/>
      <c r="D455" s="187"/>
      <c r="E455" s="160"/>
      <c r="F455" s="160"/>
      <c r="G455" s="188"/>
      <c r="H455" s="160" t="s">
        <v>18</v>
      </c>
      <c r="I455" s="188"/>
      <c r="J455" s="188"/>
      <c r="K455" s="189"/>
      <c r="L455" s="190"/>
      <c r="M455" s="186" t="str">
        <f>IFERROR(__xludf.DUMMYFUNCTION("""COMPUTED_VALUE"""),"")</f>
        <v/>
      </c>
      <c r="N455" s="186"/>
    </row>
    <row r="456">
      <c r="A456" s="184" t="s">
        <v>18</v>
      </c>
      <c r="B456" s="185"/>
      <c r="C456" s="186"/>
      <c r="D456" s="187"/>
      <c r="E456" s="160"/>
      <c r="F456" s="160"/>
      <c r="G456" s="188"/>
      <c r="H456" s="160" t="s">
        <v>18</v>
      </c>
      <c r="I456" s="188"/>
      <c r="J456" s="188"/>
      <c r="K456" s="189"/>
      <c r="L456" s="190"/>
      <c r="M456" s="186" t="str">
        <f>IFERROR(__xludf.DUMMYFUNCTION("""COMPUTED_VALUE"""),"")</f>
        <v/>
      </c>
      <c r="N456" s="186"/>
    </row>
    <row r="457">
      <c r="A457" s="184" t="s">
        <v>18</v>
      </c>
      <c r="B457" s="185"/>
      <c r="C457" s="186"/>
      <c r="D457" s="187"/>
      <c r="E457" s="160"/>
      <c r="F457" s="160"/>
      <c r="G457" s="188"/>
      <c r="H457" s="160" t="s">
        <v>18</v>
      </c>
      <c r="I457" s="188"/>
      <c r="J457" s="188"/>
      <c r="K457" s="189"/>
      <c r="L457" s="190"/>
      <c r="M457" s="186" t="str">
        <f>IFERROR(__xludf.DUMMYFUNCTION("""COMPUTED_VALUE"""),"")</f>
        <v/>
      </c>
      <c r="N457" s="186"/>
    </row>
    <row r="458">
      <c r="A458" s="184" t="s">
        <v>18</v>
      </c>
      <c r="B458" s="185"/>
      <c r="C458" s="186"/>
      <c r="D458" s="187"/>
      <c r="E458" s="160"/>
      <c r="F458" s="160"/>
      <c r="G458" s="188"/>
      <c r="H458" s="160" t="s">
        <v>18</v>
      </c>
      <c r="I458" s="188"/>
      <c r="J458" s="188"/>
      <c r="K458" s="189"/>
      <c r="L458" s="190"/>
      <c r="M458" s="186" t="str">
        <f>IFERROR(__xludf.DUMMYFUNCTION("""COMPUTED_VALUE"""),"")</f>
        <v/>
      </c>
      <c r="N458" s="186"/>
    </row>
    <row r="459">
      <c r="A459" s="184" t="s">
        <v>18</v>
      </c>
      <c r="B459" s="185"/>
      <c r="C459" s="186"/>
      <c r="D459" s="187"/>
      <c r="E459" s="160"/>
      <c r="F459" s="160"/>
      <c r="G459" s="188"/>
      <c r="H459" s="160" t="s">
        <v>18</v>
      </c>
      <c r="I459" s="188"/>
      <c r="J459" s="188"/>
      <c r="K459" s="189"/>
      <c r="L459" s="190"/>
      <c r="M459" s="186" t="str">
        <f>IFERROR(__xludf.DUMMYFUNCTION("""COMPUTED_VALUE"""),"")</f>
        <v/>
      </c>
      <c r="N459" s="186"/>
    </row>
    <row r="460">
      <c r="A460" s="184" t="s">
        <v>18</v>
      </c>
      <c r="B460" s="185"/>
      <c r="C460" s="186"/>
      <c r="D460" s="187"/>
      <c r="E460" s="160"/>
      <c r="F460" s="160"/>
      <c r="G460" s="188"/>
      <c r="H460" s="160" t="s">
        <v>18</v>
      </c>
      <c r="I460" s="188"/>
      <c r="J460" s="188"/>
      <c r="K460" s="189"/>
      <c r="L460" s="190"/>
      <c r="M460" s="186" t="str">
        <f>IFERROR(__xludf.DUMMYFUNCTION("""COMPUTED_VALUE"""),"")</f>
        <v/>
      </c>
      <c r="N460" s="186"/>
    </row>
    <row r="461">
      <c r="A461" s="184" t="s">
        <v>18</v>
      </c>
      <c r="B461" s="185"/>
      <c r="C461" s="186"/>
      <c r="D461" s="187"/>
      <c r="E461" s="160"/>
      <c r="F461" s="160"/>
      <c r="G461" s="188"/>
      <c r="H461" s="160" t="s">
        <v>18</v>
      </c>
      <c r="I461" s="188"/>
      <c r="J461" s="188"/>
      <c r="K461" s="189"/>
      <c r="L461" s="190"/>
      <c r="M461" s="186" t="str">
        <f>IFERROR(__xludf.DUMMYFUNCTION("""COMPUTED_VALUE"""),"")</f>
        <v/>
      </c>
      <c r="N461" s="186"/>
    </row>
    <row r="462">
      <c r="A462" s="184" t="s">
        <v>18</v>
      </c>
      <c r="B462" s="185"/>
      <c r="C462" s="186"/>
      <c r="D462" s="187"/>
      <c r="E462" s="160"/>
      <c r="F462" s="160"/>
      <c r="G462" s="188"/>
      <c r="H462" s="160" t="s">
        <v>18</v>
      </c>
      <c r="I462" s="188"/>
      <c r="J462" s="188"/>
      <c r="K462" s="189"/>
      <c r="L462" s="190"/>
      <c r="M462" s="186" t="str">
        <f>IFERROR(__xludf.DUMMYFUNCTION("""COMPUTED_VALUE"""),"")</f>
        <v/>
      </c>
      <c r="N462" s="186"/>
    </row>
    <row r="463">
      <c r="A463" s="184" t="s">
        <v>18</v>
      </c>
      <c r="B463" s="185"/>
      <c r="C463" s="186"/>
      <c r="D463" s="187"/>
      <c r="E463" s="160"/>
      <c r="F463" s="160"/>
      <c r="G463" s="188"/>
      <c r="H463" s="160" t="s">
        <v>18</v>
      </c>
      <c r="I463" s="188"/>
      <c r="J463" s="188"/>
      <c r="K463" s="189"/>
      <c r="L463" s="190"/>
      <c r="M463" s="186" t="str">
        <f>IFERROR(__xludf.DUMMYFUNCTION("""COMPUTED_VALUE"""),"")</f>
        <v/>
      </c>
      <c r="N463" s="186"/>
    </row>
    <row r="464">
      <c r="A464" s="184" t="s">
        <v>18</v>
      </c>
      <c r="B464" s="185"/>
      <c r="C464" s="186"/>
      <c r="D464" s="187"/>
      <c r="E464" s="160"/>
      <c r="F464" s="160"/>
      <c r="G464" s="188"/>
      <c r="H464" s="160" t="s">
        <v>18</v>
      </c>
      <c r="I464" s="188"/>
      <c r="J464" s="188"/>
      <c r="K464" s="189"/>
      <c r="L464" s="190"/>
      <c r="M464" s="186" t="str">
        <f>IFERROR(__xludf.DUMMYFUNCTION("""COMPUTED_VALUE"""),"")</f>
        <v/>
      </c>
      <c r="N464" s="186"/>
    </row>
    <row r="465">
      <c r="A465" s="184" t="s">
        <v>18</v>
      </c>
      <c r="B465" s="185"/>
      <c r="C465" s="186"/>
      <c r="D465" s="187"/>
      <c r="E465" s="160"/>
      <c r="F465" s="160"/>
      <c r="G465" s="188"/>
      <c r="H465" s="160" t="s">
        <v>18</v>
      </c>
      <c r="I465" s="188"/>
      <c r="J465" s="188"/>
      <c r="K465" s="189"/>
      <c r="L465" s="190"/>
      <c r="M465" s="186" t="str">
        <f>IFERROR(__xludf.DUMMYFUNCTION("""COMPUTED_VALUE"""),"")</f>
        <v/>
      </c>
      <c r="N465" s="186"/>
    </row>
    <row r="466">
      <c r="A466" s="184" t="s">
        <v>18</v>
      </c>
      <c r="B466" s="185"/>
      <c r="C466" s="186"/>
      <c r="D466" s="187"/>
      <c r="E466" s="160"/>
      <c r="F466" s="160"/>
      <c r="G466" s="188"/>
      <c r="H466" s="160" t="s">
        <v>18</v>
      </c>
      <c r="I466" s="188"/>
      <c r="J466" s="188"/>
      <c r="K466" s="189"/>
      <c r="L466" s="190"/>
      <c r="M466" s="186" t="str">
        <f>IFERROR(__xludf.DUMMYFUNCTION("""COMPUTED_VALUE"""),"")</f>
        <v/>
      </c>
      <c r="N466" s="186"/>
    </row>
    <row r="467">
      <c r="A467" s="184" t="s">
        <v>18</v>
      </c>
      <c r="B467" s="185"/>
      <c r="C467" s="186"/>
      <c r="D467" s="187"/>
      <c r="E467" s="160"/>
      <c r="F467" s="160"/>
      <c r="G467" s="188"/>
      <c r="H467" s="160" t="s">
        <v>18</v>
      </c>
      <c r="I467" s="188"/>
      <c r="J467" s="188"/>
      <c r="K467" s="189"/>
      <c r="L467" s="190"/>
      <c r="M467" s="186" t="str">
        <f>IFERROR(__xludf.DUMMYFUNCTION("""COMPUTED_VALUE"""),"")</f>
        <v/>
      </c>
      <c r="N467" s="186"/>
    </row>
    <row r="468">
      <c r="A468" s="184" t="s">
        <v>18</v>
      </c>
      <c r="B468" s="185"/>
      <c r="C468" s="186"/>
      <c r="D468" s="187"/>
      <c r="E468" s="160"/>
      <c r="F468" s="160"/>
      <c r="G468" s="188"/>
      <c r="H468" s="160" t="s">
        <v>18</v>
      </c>
      <c r="I468" s="188"/>
      <c r="J468" s="188"/>
      <c r="K468" s="189"/>
      <c r="L468" s="190"/>
      <c r="M468" s="186" t="str">
        <f>IFERROR(__xludf.DUMMYFUNCTION("""COMPUTED_VALUE"""),"")</f>
        <v/>
      </c>
      <c r="N468" s="186"/>
    </row>
    <row r="469">
      <c r="A469" s="184" t="s">
        <v>18</v>
      </c>
      <c r="B469" s="185"/>
      <c r="C469" s="186"/>
      <c r="D469" s="187"/>
      <c r="E469" s="160"/>
      <c r="F469" s="160"/>
      <c r="G469" s="188"/>
      <c r="H469" s="160" t="s">
        <v>18</v>
      </c>
      <c r="I469" s="188"/>
      <c r="J469" s="188"/>
      <c r="K469" s="189"/>
      <c r="L469" s="190"/>
      <c r="M469" s="186" t="str">
        <f>IFERROR(__xludf.DUMMYFUNCTION("""COMPUTED_VALUE"""),"")</f>
        <v/>
      </c>
      <c r="N469" s="186"/>
    </row>
    <row r="470">
      <c r="A470" s="184" t="s">
        <v>18</v>
      </c>
      <c r="B470" s="185"/>
      <c r="C470" s="186"/>
      <c r="D470" s="187"/>
      <c r="E470" s="160"/>
      <c r="F470" s="160"/>
      <c r="G470" s="188"/>
      <c r="H470" s="160" t="s">
        <v>18</v>
      </c>
      <c r="I470" s="188"/>
      <c r="J470" s="188"/>
      <c r="K470" s="189"/>
      <c r="L470" s="190"/>
      <c r="M470" s="186" t="str">
        <f>IFERROR(__xludf.DUMMYFUNCTION("""COMPUTED_VALUE"""),"")</f>
        <v/>
      </c>
      <c r="N470" s="186"/>
    </row>
    <row r="471">
      <c r="A471" s="184" t="s">
        <v>18</v>
      </c>
      <c r="B471" s="185"/>
      <c r="C471" s="186"/>
      <c r="D471" s="187"/>
      <c r="E471" s="160"/>
      <c r="F471" s="160"/>
      <c r="G471" s="188"/>
      <c r="H471" s="160" t="s">
        <v>18</v>
      </c>
      <c r="I471" s="188"/>
      <c r="J471" s="188"/>
      <c r="K471" s="189"/>
      <c r="L471" s="190"/>
      <c r="M471" s="186" t="str">
        <f>IFERROR(__xludf.DUMMYFUNCTION("""COMPUTED_VALUE"""),"")</f>
        <v/>
      </c>
      <c r="N471" s="186"/>
    </row>
    <row r="472">
      <c r="A472" s="184" t="s">
        <v>18</v>
      </c>
      <c r="B472" s="185"/>
      <c r="C472" s="186"/>
      <c r="D472" s="187"/>
      <c r="E472" s="160"/>
      <c r="F472" s="160"/>
      <c r="G472" s="188"/>
      <c r="H472" s="160" t="s">
        <v>18</v>
      </c>
      <c r="I472" s="188"/>
      <c r="J472" s="188"/>
      <c r="K472" s="189"/>
      <c r="L472" s="190"/>
      <c r="M472" s="186" t="str">
        <f>IFERROR(__xludf.DUMMYFUNCTION("""COMPUTED_VALUE"""),"")</f>
        <v/>
      </c>
      <c r="N472" s="186"/>
    </row>
    <row r="473">
      <c r="A473" s="184" t="s">
        <v>18</v>
      </c>
      <c r="B473" s="185"/>
      <c r="C473" s="186"/>
      <c r="D473" s="187"/>
      <c r="E473" s="160"/>
      <c r="F473" s="160"/>
      <c r="G473" s="188"/>
      <c r="H473" s="160" t="s">
        <v>18</v>
      </c>
      <c r="I473" s="188"/>
      <c r="J473" s="188"/>
      <c r="K473" s="189"/>
      <c r="L473" s="190"/>
      <c r="M473" s="186" t="str">
        <f>IFERROR(__xludf.DUMMYFUNCTION("""COMPUTED_VALUE"""),"")</f>
        <v/>
      </c>
      <c r="N473" s="186"/>
    </row>
    <row r="474">
      <c r="A474" s="184" t="s">
        <v>18</v>
      </c>
      <c r="B474" s="185"/>
      <c r="C474" s="186"/>
      <c r="D474" s="187"/>
      <c r="E474" s="160"/>
      <c r="F474" s="160"/>
      <c r="G474" s="188"/>
      <c r="H474" s="160" t="s">
        <v>18</v>
      </c>
      <c r="I474" s="188"/>
      <c r="J474" s="188"/>
      <c r="K474" s="189"/>
      <c r="L474" s="190"/>
      <c r="M474" s="186" t="str">
        <f>IFERROR(__xludf.DUMMYFUNCTION("""COMPUTED_VALUE"""),"")</f>
        <v/>
      </c>
      <c r="N474" s="186"/>
    </row>
    <row r="475">
      <c r="A475" s="184" t="s">
        <v>18</v>
      </c>
      <c r="B475" s="185"/>
      <c r="C475" s="186"/>
      <c r="D475" s="187"/>
      <c r="E475" s="160"/>
      <c r="F475" s="160"/>
      <c r="G475" s="188"/>
      <c r="H475" s="160" t="s">
        <v>18</v>
      </c>
      <c r="I475" s="188"/>
      <c r="J475" s="188"/>
      <c r="K475" s="189"/>
      <c r="L475" s="190"/>
      <c r="M475" s="186" t="str">
        <f>IFERROR(__xludf.DUMMYFUNCTION("""COMPUTED_VALUE"""),"")</f>
        <v/>
      </c>
      <c r="N475" s="186"/>
    </row>
    <row r="476">
      <c r="A476" s="184" t="s">
        <v>18</v>
      </c>
      <c r="B476" s="185"/>
      <c r="C476" s="186"/>
      <c r="D476" s="187"/>
      <c r="E476" s="160"/>
      <c r="F476" s="160"/>
      <c r="G476" s="188"/>
      <c r="H476" s="160" t="s">
        <v>18</v>
      </c>
      <c r="I476" s="188"/>
      <c r="J476" s="188"/>
      <c r="K476" s="189"/>
      <c r="L476" s="190"/>
      <c r="M476" s="186" t="str">
        <f>IFERROR(__xludf.DUMMYFUNCTION("""COMPUTED_VALUE"""),"")</f>
        <v/>
      </c>
      <c r="N476" s="186"/>
    </row>
    <row r="477">
      <c r="A477" s="184" t="s">
        <v>18</v>
      </c>
      <c r="B477" s="185"/>
      <c r="C477" s="186"/>
      <c r="D477" s="187"/>
      <c r="E477" s="160"/>
      <c r="F477" s="160"/>
      <c r="G477" s="188"/>
      <c r="H477" s="160" t="s">
        <v>18</v>
      </c>
      <c r="I477" s="188"/>
      <c r="J477" s="188"/>
      <c r="K477" s="189"/>
      <c r="L477" s="190"/>
      <c r="M477" s="186" t="str">
        <f>IFERROR(__xludf.DUMMYFUNCTION("""COMPUTED_VALUE"""),"")</f>
        <v/>
      </c>
      <c r="N477" s="186"/>
    </row>
    <row r="478">
      <c r="A478" s="184" t="s">
        <v>18</v>
      </c>
      <c r="B478" s="185"/>
      <c r="C478" s="186"/>
      <c r="D478" s="187"/>
      <c r="E478" s="160"/>
      <c r="F478" s="160"/>
      <c r="G478" s="188"/>
      <c r="H478" s="160" t="s">
        <v>18</v>
      </c>
      <c r="I478" s="188"/>
      <c r="J478" s="188"/>
      <c r="K478" s="189"/>
      <c r="L478" s="190"/>
      <c r="M478" s="186" t="str">
        <f>IFERROR(__xludf.DUMMYFUNCTION("""COMPUTED_VALUE"""),"")</f>
        <v/>
      </c>
      <c r="N478" s="186"/>
    </row>
    <row r="479">
      <c r="A479" s="184" t="s">
        <v>18</v>
      </c>
      <c r="B479" s="185"/>
      <c r="C479" s="186"/>
      <c r="D479" s="187"/>
      <c r="E479" s="160"/>
      <c r="F479" s="160"/>
      <c r="G479" s="188"/>
      <c r="H479" s="160" t="s">
        <v>18</v>
      </c>
      <c r="I479" s="188"/>
      <c r="J479" s="188"/>
      <c r="K479" s="189"/>
      <c r="L479" s="190"/>
      <c r="M479" s="186" t="str">
        <f>IFERROR(__xludf.DUMMYFUNCTION("""COMPUTED_VALUE"""),"")</f>
        <v/>
      </c>
      <c r="N479" s="186"/>
    </row>
    <row r="480">
      <c r="A480" s="184" t="s">
        <v>18</v>
      </c>
      <c r="B480" s="185"/>
      <c r="C480" s="186"/>
      <c r="D480" s="187"/>
      <c r="E480" s="160"/>
      <c r="F480" s="160"/>
      <c r="G480" s="188"/>
      <c r="H480" s="160" t="s">
        <v>18</v>
      </c>
      <c r="I480" s="188"/>
      <c r="J480" s="188"/>
      <c r="K480" s="189"/>
      <c r="L480" s="190"/>
      <c r="M480" s="186" t="str">
        <f>IFERROR(__xludf.DUMMYFUNCTION("""COMPUTED_VALUE"""),"")</f>
        <v/>
      </c>
      <c r="N480" s="186"/>
    </row>
    <row r="481">
      <c r="A481" s="184" t="s">
        <v>18</v>
      </c>
      <c r="B481" s="185"/>
      <c r="C481" s="186"/>
      <c r="D481" s="187"/>
      <c r="E481" s="160"/>
      <c r="F481" s="160"/>
      <c r="G481" s="188"/>
      <c r="H481" s="160" t="s">
        <v>18</v>
      </c>
      <c r="I481" s="188"/>
      <c r="J481" s="188"/>
      <c r="K481" s="189"/>
      <c r="L481" s="190"/>
      <c r="M481" s="186" t="str">
        <f>IFERROR(__xludf.DUMMYFUNCTION("""COMPUTED_VALUE"""),"")</f>
        <v/>
      </c>
      <c r="N481" s="186"/>
    </row>
    <row r="482">
      <c r="A482" s="184" t="s">
        <v>18</v>
      </c>
      <c r="B482" s="185"/>
      <c r="C482" s="186"/>
      <c r="D482" s="187"/>
      <c r="E482" s="160"/>
      <c r="F482" s="160"/>
      <c r="G482" s="188"/>
      <c r="H482" s="160" t="s">
        <v>18</v>
      </c>
      <c r="I482" s="188"/>
      <c r="J482" s="188"/>
      <c r="K482" s="189"/>
      <c r="L482" s="190"/>
      <c r="M482" s="186" t="str">
        <f>IFERROR(__xludf.DUMMYFUNCTION("""COMPUTED_VALUE"""),"")</f>
        <v/>
      </c>
      <c r="N482" s="186"/>
    </row>
    <row r="483">
      <c r="A483" s="184" t="s">
        <v>18</v>
      </c>
      <c r="B483" s="185"/>
      <c r="C483" s="186"/>
      <c r="D483" s="187"/>
      <c r="E483" s="160"/>
      <c r="F483" s="160"/>
      <c r="G483" s="188"/>
      <c r="H483" s="160" t="s">
        <v>18</v>
      </c>
      <c r="I483" s="188"/>
      <c r="J483" s="188"/>
      <c r="K483" s="189"/>
      <c r="L483" s="190"/>
      <c r="M483" s="186" t="str">
        <f>IFERROR(__xludf.DUMMYFUNCTION("""COMPUTED_VALUE"""),"")</f>
        <v/>
      </c>
      <c r="N483" s="186"/>
    </row>
    <row r="484">
      <c r="A484" s="184" t="s">
        <v>18</v>
      </c>
      <c r="B484" s="185"/>
      <c r="C484" s="186"/>
      <c r="D484" s="187"/>
      <c r="E484" s="160"/>
      <c r="F484" s="160"/>
      <c r="G484" s="188"/>
      <c r="H484" s="160" t="s">
        <v>18</v>
      </c>
      <c r="I484" s="188"/>
      <c r="J484" s="188"/>
      <c r="K484" s="189"/>
      <c r="L484" s="190"/>
      <c r="M484" s="186" t="str">
        <f>IFERROR(__xludf.DUMMYFUNCTION("""COMPUTED_VALUE"""),"")</f>
        <v/>
      </c>
      <c r="N484" s="186"/>
    </row>
    <row r="485">
      <c r="A485" s="184" t="s">
        <v>18</v>
      </c>
      <c r="B485" s="185"/>
      <c r="C485" s="186"/>
      <c r="D485" s="187"/>
      <c r="E485" s="160"/>
      <c r="F485" s="160"/>
      <c r="G485" s="188"/>
      <c r="H485" s="160" t="s">
        <v>18</v>
      </c>
      <c r="I485" s="188"/>
      <c r="J485" s="188"/>
      <c r="K485" s="189"/>
      <c r="L485" s="190"/>
      <c r="M485" s="186" t="str">
        <f>IFERROR(__xludf.DUMMYFUNCTION("""COMPUTED_VALUE"""),"")</f>
        <v/>
      </c>
      <c r="N485" s="186"/>
    </row>
    <row r="486">
      <c r="A486" s="184" t="s">
        <v>18</v>
      </c>
      <c r="B486" s="185"/>
      <c r="C486" s="186"/>
      <c r="D486" s="187"/>
      <c r="E486" s="160"/>
      <c r="F486" s="160"/>
      <c r="G486" s="188"/>
      <c r="H486" s="160" t="s">
        <v>18</v>
      </c>
      <c r="I486" s="188"/>
      <c r="J486" s="188"/>
      <c r="K486" s="189"/>
      <c r="L486" s="190"/>
      <c r="M486" s="186" t="str">
        <f>IFERROR(__xludf.DUMMYFUNCTION("""COMPUTED_VALUE"""),"")</f>
        <v/>
      </c>
      <c r="N486" s="186"/>
    </row>
    <row r="487">
      <c r="A487" s="184" t="s">
        <v>18</v>
      </c>
      <c r="B487" s="185"/>
      <c r="C487" s="186"/>
      <c r="D487" s="187"/>
      <c r="E487" s="160"/>
      <c r="F487" s="160"/>
      <c r="G487" s="188"/>
      <c r="H487" s="160" t="s">
        <v>18</v>
      </c>
      <c r="I487" s="188"/>
      <c r="J487" s="188"/>
      <c r="K487" s="189"/>
      <c r="L487" s="190"/>
      <c r="M487" s="186" t="str">
        <f>IFERROR(__xludf.DUMMYFUNCTION("""COMPUTED_VALUE"""),"")</f>
        <v/>
      </c>
      <c r="N487" s="186"/>
    </row>
    <row r="488">
      <c r="A488" s="184" t="s">
        <v>18</v>
      </c>
      <c r="B488" s="185"/>
      <c r="C488" s="186"/>
      <c r="D488" s="187"/>
      <c r="E488" s="160"/>
      <c r="F488" s="160"/>
      <c r="G488" s="188"/>
      <c r="H488" s="160" t="s">
        <v>18</v>
      </c>
      <c r="I488" s="188"/>
      <c r="J488" s="188"/>
      <c r="K488" s="189"/>
      <c r="L488" s="190"/>
      <c r="M488" s="186" t="str">
        <f>IFERROR(__xludf.DUMMYFUNCTION("""COMPUTED_VALUE"""),"")</f>
        <v/>
      </c>
      <c r="N488" s="186"/>
    </row>
    <row r="489">
      <c r="A489" s="184" t="s">
        <v>18</v>
      </c>
      <c r="B489" s="185"/>
      <c r="C489" s="186"/>
      <c r="D489" s="187"/>
      <c r="E489" s="160"/>
      <c r="F489" s="160"/>
      <c r="G489" s="188"/>
      <c r="H489" s="160" t="s">
        <v>18</v>
      </c>
      <c r="I489" s="188"/>
      <c r="J489" s="188"/>
      <c r="K489" s="189"/>
      <c r="L489" s="190"/>
      <c r="M489" s="186" t="str">
        <f>IFERROR(__xludf.DUMMYFUNCTION("""COMPUTED_VALUE"""),"")</f>
        <v/>
      </c>
      <c r="N489" s="186"/>
    </row>
    <row r="490">
      <c r="A490" s="184" t="s">
        <v>18</v>
      </c>
      <c r="B490" s="185"/>
      <c r="C490" s="186"/>
      <c r="D490" s="187"/>
      <c r="E490" s="160"/>
      <c r="F490" s="160"/>
      <c r="G490" s="188"/>
      <c r="H490" s="160" t="s">
        <v>18</v>
      </c>
      <c r="I490" s="188"/>
      <c r="J490" s="188"/>
      <c r="K490" s="189"/>
      <c r="L490" s="190"/>
      <c r="M490" s="186" t="str">
        <f>IFERROR(__xludf.DUMMYFUNCTION("""COMPUTED_VALUE"""),"")</f>
        <v/>
      </c>
      <c r="N490" s="186"/>
    </row>
    <row r="491">
      <c r="A491" s="184" t="s">
        <v>18</v>
      </c>
      <c r="B491" s="185"/>
      <c r="C491" s="186"/>
      <c r="D491" s="187"/>
      <c r="E491" s="160"/>
      <c r="F491" s="160"/>
      <c r="G491" s="188"/>
      <c r="H491" s="160" t="s">
        <v>18</v>
      </c>
      <c r="I491" s="188"/>
      <c r="J491" s="188"/>
      <c r="K491" s="189"/>
      <c r="L491" s="190"/>
      <c r="M491" s="186" t="str">
        <f>IFERROR(__xludf.DUMMYFUNCTION("""COMPUTED_VALUE"""),"")</f>
        <v/>
      </c>
      <c r="N491" s="186"/>
    </row>
    <row r="492">
      <c r="A492" s="184" t="s">
        <v>18</v>
      </c>
      <c r="B492" s="185"/>
      <c r="C492" s="186"/>
      <c r="D492" s="187"/>
      <c r="E492" s="160"/>
      <c r="F492" s="160"/>
      <c r="G492" s="188"/>
      <c r="H492" s="160" t="s">
        <v>18</v>
      </c>
      <c r="I492" s="188"/>
      <c r="J492" s="188"/>
      <c r="K492" s="189"/>
      <c r="L492" s="190"/>
      <c r="M492" s="186" t="str">
        <f>IFERROR(__xludf.DUMMYFUNCTION("""COMPUTED_VALUE"""),"")</f>
        <v/>
      </c>
      <c r="N492" s="186"/>
    </row>
    <row r="493">
      <c r="A493" s="184" t="s">
        <v>18</v>
      </c>
      <c r="B493" s="185"/>
      <c r="C493" s="186"/>
      <c r="D493" s="187"/>
      <c r="E493" s="160"/>
      <c r="F493" s="160"/>
      <c r="G493" s="188"/>
      <c r="H493" s="160" t="s">
        <v>18</v>
      </c>
      <c r="I493" s="188"/>
      <c r="J493" s="188"/>
      <c r="K493" s="189"/>
      <c r="L493" s="190"/>
      <c r="M493" s="186" t="str">
        <f>IFERROR(__xludf.DUMMYFUNCTION("""COMPUTED_VALUE"""),"")</f>
        <v/>
      </c>
      <c r="N493" s="186"/>
    </row>
    <row r="494">
      <c r="A494" s="184" t="s">
        <v>18</v>
      </c>
      <c r="B494" s="185"/>
      <c r="C494" s="186"/>
      <c r="D494" s="187"/>
      <c r="E494" s="160"/>
      <c r="F494" s="160"/>
      <c r="G494" s="188"/>
      <c r="H494" s="160" t="s">
        <v>18</v>
      </c>
      <c r="I494" s="188"/>
      <c r="J494" s="188"/>
      <c r="K494" s="189"/>
      <c r="L494" s="190"/>
      <c r="M494" s="186" t="str">
        <f>IFERROR(__xludf.DUMMYFUNCTION("""COMPUTED_VALUE"""),"")</f>
        <v/>
      </c>
      <c r="N494" s="186"/>
    </row>
    <row r="495">
      <c r="A495" s="184" t="s">
        <v>18</v>
      </c>
      <c r="B495" s="185"/>
      <c r="C495" s="186"/>
      <c r="D495" s="187"/>
      <c r="E495" s="160"/>
      <c r="F495" s="160"/>
      <c r="G495" s="188"/>
      <c r="H495" s="160" t="s">
        <v>18</v>
      </c>
      <c r="I495" s="188"/>
      <c r="J495" s="188"/>
      <c r="K495" s="189"/>
      <c r="L495" s="190"/>
      <c r="M495" s="186" t="str">
        <f>IFERROR(__xludf.DUMMYFUNCTION("""COMPUTED_VALUE"""),"")</f>
        <v/>
      </c>
      <c r="N495" s="186"/>
    </row>
    <row r="496">
      <c r="A496" s="184" t="s">
        <v>18</v>
      </c>
      <c r="B496" s="185"/>
      <c r="C496" s="186"/>
      <c r="D496" s="187"/>
      <c r="E496" s="160"/>
      <c r="F496" s="160"/>
      <c r="G496" s="188"/>
      <c r="H496" s="160" t="s">
        <v>18</v>
      </c>
      <c r="I496" s="188"/>
      <c r="J496" s="188"/>
      <c r="K496" s="189"/>
      <c r="L496" s="190"/>
      <c r="M496" s="186" t="str">
        <f>IFERROR(__xludf.DUMMYFUNCTION("""COMPUTED_VALUE"""),"")</f>
        <v/>
      </c>
      <c r="N496" s="186"/>
    </row>
    <row r="497">
      <c r="A497" s="184" t="s">
        <v>18</v>
      </c>
      <c r="B497" s="185"/>
      <c r="C497" s="186"/>
      <c r="D497" s="187"/>
      <c r="E497" s="160"/>
      <c r="F497" s="160"/>
      <c r="G497" s="188"/>
      <c r="H497" s="160" t="s">
        <v>18</v>
      </c>
      <c r="I497" s="188"/>
      <c r="J497" s="188"/>
      <c r="K497" s="189"/>
      <c r="L497" s="190"/>
      <c r="M497" s="186" t="str">
        <f>IFERROR(__xludf.DUMMYFUNCTION("""COMPUTED_VALUE"""),"")</f>
        <v/>
      </c>
      <c r="N497" s="186"/>
    </row>
    <row r="498">
      <c r="A498" s="184" t="s">
        <v>18</v>
      </c>
      <c r="B498" s="185"/>
      <c r="C498" s="186"/>
      <c r="D498" s="187"/>
      <c r="E498" s="160"/>
      <c r="F498" s="160"/>
      <c r="G498" s="188"/>
      <c r="H498" s="160" t="s">
        <v>18</v>
      </c>
      <c r="I498" s="188"/>
      <c r="J498" s="188"/>
      <c r="K498" s="189"/>
      <c r="L498" s="190"/>
      <c r="M498" s="186" t="str">
        <f>IFERROR(__xludf.DUMMYFUNCTION("""COMPUTED_VALUE"""),"")</f>
        <v/>
      </c>
      <c r="N498" s="186"/>
    </row>
    <row r="499">
      <c r="A499" s="184" t="s">
        <v>18</v>
      </c>
      <c r="B499" s="185"/>
      <c r="C499" s="186"/>
      <c r="D499" s="187"/>
      <c r="E499" s="160"/>
      <c r="F499" s="160"/>
      <c r="G499" s="188"/>
      <c r="H499" s="160" t="s">
        <v>18</v>
      </c>
      <c r="I499" s="188"/>
      <c r="J499" s="188"/>
      <c r="K499" s="189"/>
      <c r="L499" s="190"/>
      <c r="M499" s="186" t="str">
        <f>IFERROR(__xludf.DUMMYFUNCTION("""COMPUTED_VALUE"""),"")</f>
        <v/>
      </c>
      <c r="N499" s="186"/>
    </row>
    <row r="500">
      <c r="A500" s="184" t="s">
        <v>18</v>
      </c>
      <c r="B500" s="185"/>
      <c r="C500" s="186"/>
      <c r="D500" s="187"/>
      <c r="E500" s="160"/>
      <c r="F500" s="160"/>
      <c r="G500" s="188"/>
      <c r="H500" s="160" t="s">
        <v>18</v>
      </c>
      <c r="I500" s="188"/>
      <c r="J500" s="188"/>
      <c r="K500" s="189"/>
      <c r="L500" s="190"/>
      <c r="M500" s="186" t="str">
        <f>IFERROR(__xludf.DUMMYFUNCTION("""COMPUTED_VALUE"""),"")</f>
        <v/>
      </c>
      <c r="N500" s="186"/>
    </row>
    <row r="501">
      <c r="A501" s="184" t="s">
        <v>18</v>
      </c>
      <c r="B501" s="185"/>
      <c r="C501" s="186"/>
      <c r="D501" s="187"/>
      <c r="E501" s="160"/>
      <c r="F501" s="160"/>
      <c r="G501" s="188"/>
      <c r="H501" s="160" t="s">
        <v>18</v>
      </c>
      <c r="I501" s="188"/>
      <c r="J501" s="188"/>
      <c r="K501" s="189"/>
      <c r="L501" s="190"/>
      <c r="M501" s="186" t="str">
        <f>IFERROR(__xludf.DUMMYFUNCTION("""COMPUTED_VALUE"""),"")</f>
        <v/>
      </c>
      <c r="N501" s="186"/>
    </row>
    <row r="502">
      <c r="A502" s="184" t="s">
        <v>18</v>
      </c>
      <c r="B502" s="185"/>
      <c r="C502" s="186"/>
      <c r="D502" s="187"/>
      <c r="E502" s="160"/>
      <c r="F502" s="160"/>
      <c r="G502" s="188"/>
      <c r="H502" s="160" t="s">
        <v>18</v>
      </c>
      <c r="I502" s="188"/>
      <c r="J502" s="188"/>
      <c r="K502" s="189"/>
      <c r="L502" s="190"/>
      <c r="M502" s="186" t="str">
        <f>IFERROR(__xludf.DUMMYFUNCTION("""COMPUTED_VALUE"""),"")</f>
        <v/>
      </c>
      <c r="N502" s="186"/>
    </row>
    <row r="503">
      <c r="A503" s="184" t="s">
        <v>18</v>
      </c>
      <c r="B503" s="185"/>
      <c r="C503" s="186"/>
      <c r="D503" s="187"/>
      <c r="E503" s="160"/>
      <c r="F503" s="160"/>
      <c r="G503" s="188"/>
      <c r="H503" s="160" t="s">
        <v>18</v>
      </c>
      <c r="I503" s="188"/>
      <c r="J503" s="188"/>
      <c r="K503" s="189"/>
      <c r="L503" s="190"/>
      <c r="M503" s="186" t="str">
        <f>IFERROR(__xludf.DUMMYFUNCTION("""COMPUTED_VALUE"""),"")</f>
        <v/>
      </c>
      <c r="N503" s="186"/>
    </row>
    <row r="504">
      <c r="A504" s="184" t="s">
        <v>18</v>
      </c>
      <c r="B504" s="185"/>
      <c r="C504" s="186"/>
      <c r="D504" s="187"/>
      <c r="E504" s="160"/>
      <c r="F504" s="160"/>
      <c r="G504" s="188"/>
      <c r="H504" s="160" t="s">
        <v>18</v>
      </c>
      <c r="I504" s="188"/>
      <c r="J504" s="188"/>
      <c r="K504" s="189"/>
      <c r="L504" s="190"/>
      <c r="M504" s="186" t="str">
        <f>IFERROR(__xludf.DUMMYFUNCTION("""COMPUTED_VALUE"""),"")</f>
        <v/>
      </c>
      <c r="N504" s="186"/>
    </row>
    <row r="505">
      <c r="A505" s="184" t="s">
        <v>18</v>
      </c>
      <c r="B505" s="185"/>
      <c r="C505" s="186"/>
      <c r="D505" s="187"/>
      <c r="E505" s="160"/>
      <c r="F505" s="160"/>
      <c r="G505" s="188"/>
      <c r="H505" s="160" t="s">
        <v>18</v>
      </c>
      <c r="I505" s="188"/>
      <c r="J505" s="188"/>
      <c r="K505" s="189"/>
      <c r="L505" s="190"/>
      <c r="M505" s="186" t="str">
        <f>IFERROR(__xludf.DUMMYFUNCTION("""COMPUTED_VALUE"""),"")</f>
        <v/>
      </c>
      <c r="N505" s="186"/>
    </row>
    <row r="506">
      <c r="A506" s="184" t="s">
        <v>18</v>
      </c>
      <c r="B506" s="185"/>
      <c r="C506" s="186"/>
      <c r="D506" s="187"/>
      <c r="E506" s="160"/>
      <c r="F506" s="160"/>
      <c r="G506" s="188"/>
      <c r="H506" s="160" t="s">
        <v>18</v>
      </c>
      <c r="I506" s="188"/>
      <c r="J506" s="188"/>
      <c r="K506" s="189"/>
      <c r="L506" s="190"/>
      <c r="M506" s="186" t="str">
        <f>IFERROR(__xludf.DUMMYFUNCTION("""COMPUTED_VALUE"""),"")</f>
        <v/>
      </c>
      <c r="N506" s="186"/>
    </row>
    <row r="507">
      <c r="A507" s="184" t="s">
        <v>18</v>
      </c>
      <c r="B507" s="185"/>
      <c r="C507" s="186"/>
      <c r="D507" s="187"/>
      <c r="E507" s="160"/>
      <c r="F507" s="160"/>
      <c r="G507" s="188"/>
      <c r="H507" s="160" t="s">
        <v>18</v>
      </c>
      <c r="I507" s="188"/>
      <c r="J507" s="188"/>
      <c r="K507" s="189"/>
      <c r="L507" s="190"/>
      <c r="M507" s="186" t="str">
        <f>IFERROR(__xludf.DUMMYFUNCTION("""COMPUTED_VALUE"""),"")</f>
        <v/>
      </c>
      <c r="N507" s="186"/>
    </row>
    <row r="508">
      <c r="A508" s="184" t="s">
        <v>18</v>
      </c>
      <c r="B508" s="185"/>
      <c r="C508" s="186"/>
      <c r="D508" s="187"/>
      <c r="E508" s="160"/>
      <c r="F508" s="160"/>
      <c r="G508" s="188"/>
      <c r="H508" s="160" t="s">
        <v>18</v>
      </c>
      <c r="I508" s="188"/>
      <c r="J508" s="188"/>
      <c r="K508" s="189"/>
      <c r="L508" s="190"/>
      <c r="M508" s="186" t="str">
        <f>IFERROR(__xludf.DUMMYFUNCTION("""COMPUTED_VALUE"""),"")</f>
        <v/>
      </c>
      <c r="N508" s="186"/>
    </row>
    <row r="509">
      <c r="A509" s="184" t="s">
        <v>18</v>
      </c>
      <c r="B509" s="185"/>
      <c r="C509" s="186"/>
      <c r="D509" s="187"/>
      <c r="E509" s="160"/>
      <c r="F509" s="160"/>
      <c r="G509" s="188"/>
      <c r="H509" s="160" t="s">
        <v>18</v>
      </c>
      <c r="I509" s="188"/>
      <c r="J509" s="188"/>
      <c r="K509" s="189"/>
      <c r="L509" s="190"/>
      <c r="M509" s="186" t="str">
        <f>IFERROR(__xludf.DUMMYFUNCTION("""COMPUTED_VALUE"""),"")</f>
        <v/>
      </c>
      <c r="N509" s="186"/>
    </row>
    <row r="510">
      <c r="A510" s="184" t="s">
        <v>18</v>
      </c>
      <c r="B510" s="185"/>
      <c r="C510" s="186"/>
      <c r="D510" s="187"/>
      <c r="E510" s="160"/>
      <c r="F510" s="160"/>
      <c r="G510" s="188"/>
      <c r="H510" s="160" t="s">
        <v>18</v>
      </c>
      <c r="I510" s="188"/>
      <c r="J510" s="188"/>
      <c r="K510" s="189"/>
      <c r="L510" s="190"/>
      <c r="M510" s="186" t="str">
        <f>IFERROR(__xludf.DUMMYFUNCTION("""COMPUTED_VALUE"""),"")</f>
        <v/>
      </c>
      <c r="N510" s="186"/>
    </row>
    <row r="511">
      <c r="A511" s="184" t="s">
        <v>18</v>
      </c>
      <c r="B511" s="185"/>
      <c r="C511" s="186"/>
      <c r="D511" s="187"/>
      <c r="E511" s="160"/>
      <c r="F511" s="160"/>
      <c r="G511" s="188"/>
      <c r="H511" s="160" t="s">
        <v>18</v>
      </c>
      <c r="I511" s="188"/>
      <c r="J511" s="188"/>
      <c r="K511" s="189"/>
      <c r="L511" s="190"/>
      <c r="M511" s="186" t="str">
        <f>IFERROR(__xludf.DUMMYFUNCTION("""COMPUTED_VALUE"""),"")</f>
        <v/>
      </c>
      <c r="N511" s="186"/>
    </row>
    <row r="512">
      <c r="A512" s="184" t="s">
        <v>18</v>
      </c>
      <c r="B512" s="185"/>
      <c r="C512" s="186"/>
      <c r="D512" s="187"/>
      <c r="E512" s="160"/>
      <c r="F512" s="160"/>
      <c r="G512" s="188"/>
      <c r="H512" s="160" t="s">
        <v>18</v>
      </c>
      <c r="I512" s="188"/>
      <c r="J512" s="188"/>
      <c r="K512" s="189"/>
      <c r="L512" s="190"/>
      <c r="M512" s="186" t="str">
        <f>IFERROR(__xludf.DUMMYFUNCTION("""COMPUTED_VALUE"""),"")</f>
        <v/>
      </c>
      <c r="N512" s="186"/>
    </row>
    <row r="513">
      <c r="A513" s="184" t="s">
        <v>18</v>
      </c>
      <c r="B513" s="185"/>
      <c r="C513" s="186"/>
      <c r="D513" s="187"/>
      <c r="E513" s="160"/>
      <c r="F513" s="160"/>
      <c r="G513" s="188"/>
      <c r="H513" s="160" t="s">
        <v>18</v>
      </c>
      <c r="I513" s="188"/>
      <c r="J513" s="188"/>
      <c r="K513" s="189"/>
      <c r="L513" s="190"/>
      <c r="M513" s="186" t="str">
        <f>IFERROR(__xludf.DUMMYFUNCTION("""COMPUTED_VALUE"""),"")</f>
        <v/>
      </c>
      <c r="N513" s="186"/>
    </row>
    <row r="514">
      <c r="A514" s="184" t="s">
        <v>18</v>
      </c>
      <c r="B514" s="185"/>
      <c r="C514" s="186"/>
      <c r="D514" s="187"/>
      <c r="E514" s="160"/>
      <c r="F514" s="160"/>
      <c r="G514" s="188"/>
      <c r="H514" s="160" t="s">
        <v>18</v>
      </c>
      <c r="I514" s="188"/>
      <c r="J514" s="188"/>
      <c r="K514" s="189"/>
      <c r="L514" s="190"/>
      <c r="M514" s="186" t="str">
        <f>IFERROR(__xludf.DUMMYFUNCTION("""COMPUTED_VALUE"""),"")</f>
        <v/>
      </c>
      <c r="N514" s="186"/>
    </row>
    <row r="515">
      <c r="A515" s="184" t="s">
        <v>18</v>
      </c>
      <c r="B515" s="185"/>
      <c r="C515" s="186"/>
      <c r="D515" s="187"/>
      <c r="E515" s="160"/>
      <c r="F515" s="160"/>
      <c r="G515" s="188"/>
      <c r="H515" s="160" t="s">
        <v>18</v>
      </c>
      <c r="I515" s="188"/>
      <c r="J515" s="188"/>
      <c r="K515" s="189"/>
      <c r="L515" s="190"/>
      <c r="M515" s="186" t="str">
        <f>IFERROR(__xludf.DUMMYFUNCTION("""COMPUTED_VALUE"""),"")</f>
        <v/>
      </c>
      <c r="N515" s="186"/>
    </row>
    <row r="516">
      <c r="A516" s="184" t="s">
        <v>18</v>
      </c>
      <c r="B516" s="185"/>
      <c r="C516" s="186"/>
      <c r="D516" s="187"/>
      <c r="E516" s="160"/>
      <c r="F516" s="160"/>
      <c r="G516" s="188"/>
      <c r="H516" s="160" t="s">
        <v>18</v>
      </c>
      <c r="I516" s="188"/>
      <c r="J516" s="188"/>
      <c r="K516" s="189"/>
      <c r="L516" s="190"/>
      <c r="M516" s="186" t="str">
        <f>IFERROR(__xludf.DUMMYFUNCTION("""COMPUTED_VALUE"""),"")</f>
        <v/>
      </c>
      <c r="N516" s="186"/>
    </row>
    <row r="517">
      <c r="A517" s="184" t="s">
        <v>18</v>
      </c>
      <c r="B517" s="185"/>
      <c r="C517" s="186"/>
      <c r="D517" s="187"/>
      <c r="E517" s="160"/>
      <c r="F517" s="160"/>
      <c r="G517" s="188"/>
      <c r="H517" s="160" t="s">
        <v>18</v>
      </c>
      <c r="I517" s="188"/>
      <c r="J517" s="188"/>
      <c r="K517" s="189"/>
      <c r="L517" s="190"/>
      <c r="M517" s="186" t="str">
        <f>IFERROR(__xludf.DUMMYFUNCTION("""COMPUTED_VALUE"""),"")</f>
        <v/>
      </c>
      <c r="N517" s="186"/>
    </row>
    <row r="518">
      <c r="A518" s="184" t="s">
        <v>18</v>
      </c>
      <c r="B518" s="185"/>
      <c r="C518" s="186"/>
      <c r="D518" s="187"/>
      <c r="E518" s="160"/>
      <c r="F518" s="160"/>
      <c r="G518" s="188"/>
      <c r="H518" s="160" t="s">
        <v>18</v>
      </c>
      <c r="I518" s="188"/>
      <c r="J518" s="188"/>
      <c r="K518" s="189"/>
      <c r="L518" s="190"/>
      <c r="M518" s="186" t="str">
        <f>IFERROR(__xludf.DUMMYFUNCTION("""COMPUTED_VALUE"""),"")</f>
        <v/>
      </c>
      <c r="N518" s="186"/>
    </row>
    <row r="519">
      <c r="A519" s="184" t="s">
        <v>18</v>
      </c>
      <c r="B519" s="185"/>
      <c r="C519" s="186"/>
      <c r="D519" s="187"/>
      <c r="E519" s="160"/>
      <c r="F519" s="160"/>
      <c r="G519" s="188"/>
      <c r="H519" s="160" t="s">
        <v>18</v>
      </c>
      <c r="I519" s="188"/>
      <c r="J519" s="188"/>
      <c r="K519" s="189"/>
      <c r="L519" s="190"/>
      <c r="M519" s="186" t="str">
        <f>IFERROR(__xludf.DUMMYFUNCTION("""COMPUTED_VALUE"""),"")</f>
        <v/>
      </c>
      <c r="N519" s="186"/>
    </row>
    <row r="520">
      <c r="A520" s="184" t="s">
        <v>18</v>
      </c>
      <c r="B520" s="185"/>
      <c r="C520" s="186"/>
      <c r="D520" s="187"/>
      <c r="E520" s="160"/>
      <c r="F520" s="160"/>
      <c r="G520" s="188"/>
      <c r="H520" s="160" t="s">
        <v>18</v>
      </c>
      <c r="I520" s="188"/>
      <c r="J520" s="188"/>
      <c r="K520" s="189"/>
      <c r="L520" s="190"/>
      <c r="M520" s="186" t="str">
        <f>IFERROR(__xludf.DUMMYFUNCTION("""COMPUTED_VALUE"""),"")</f>
        <v/>
      </c>
      <c r="N520" s="186"/>
    </row>
    <row r="521">
      <c r="A521" s="184" t="s">
        <v>18</v>
      </c>
      <c r="B521" s="185"/>
      <c r="C521" s="186"/>
      <c r="D521" s="187"/>
      <c r="E521" s="160"/>
      <c r="F521" s="160"/>
      <c r="G521" s="188"/>
      <c r="H521" s="160" t="s">
        <v>18</v>
      </c>
      <c r="I521" s="188"/>
      <c r="J521" s="188"/>
      <c r="K521" s="189"/>
      <c r="L521" s="190"/>
      <c r="M521" s="186" t="str">
        <f>IFERROR(__xludf.DUMMYFUNCTION("""COMPUTED_VALUE"""),"")</f>
        <v/>
      </c>
      <c r="N521" s="186"/>
    </row>
    <row r="522">
      <c r="A522" s="184" t="s">
        <v>18</v>
      </c>
      <c r="B522" s="185"/>
      <c r="C522" s="186"/>
      <c r="D522" s="187"/>
      <c r="E522" s="160"/>
      <c r="F522" s="160"/>
      <c r="G522" s="188"/>
      <c r="H522" s="160" t="s">
        <v>18</v>
      </c>
      <c r="I522" s="188"/>
      <c r="J522" s="188"/>
      <c r="K522" s="189"/>
      <c r="L522" s="190"/>
      <c r="M522" s="186" t="str">
        <f>IFERROR(__xludf.DUMMYFUNCTION("""COMPUTED_VALUE"""),"")</f>
        <v/>
      </c>
      <c r="N522" s="186"/>
    </row>
    <row r="523">
      <c r="A523" s="184" t="s">
        <v>18</v>
      </c>
      <c r="B523" s="185"/>
      <c r="C523" s="186"/>
      <c r="D523" s="187"/>
      <c r="E523" s="160"/>
      <c r="F523" s="160"/>
      <c r="G523" s="188"/>
      <c r="H523" s="160" t="s">
        <v>18</v>
      </c>
      <c r="I523" s="188"/>
      <c r="J523" s="188"/>
      <c r="K523" s="189"/>
      <c r="L523" s="190"/>
      <c r="M523" s="186" t="str">
        <f>IFERROR(__xludf.DUMMYFUNCTION("""COMPUTED_VALUE"""),"")</f>
        <v/>
      </c>
      <c r="N523" s="186"/>
    </row>
    <row r="524">
      <c r="A524" s="184" t="s">
        <v>18</v>
      </c>
      <c r="B524" s="185"/>
      <c r="C524" s="186"/>
      <c r="D524" s="187"/>
      <c r="E524" s="160"/>
      <c r="F524" s="160"/>
      <c r="G524" s="188"/>
      <c r="H524" s="160" t="s">
        <v>18</v>
      </c>
      <c r="I524" s="188"/>
      <c r="J524" s="188"/>
      <c r="K524" s="189"/>
      <c r="L524" s="190"/>
      <c r="M524" s="186" t="str">
        <f>IFERROR(__xludf.DUMMYFUNCTION("""COMPUTED_VALUE"""),"")</f>
        <v/>
      </c>
      <c r="N524" s="186"/>
    </row>
    <row r="525">
      <c r="A525" s="184" t="s">
        <v>18</v>
      </c>
      <c r="B525" s="185"/>
      <c r="C525" s="186"/>
      <c r="D525" s="187"/>
      <c r="E525" s="160"/>
      <c r="F525" s="160"/>
      <c r="G525" s="188"/>
      <c r="H525" s="160" t="s">
        <v>18</v>
      </c>
      <c r="I525" s="188"/>
      <c r="J525" s="188"/>
      <c r="K525" s="189"/>
      <c r="L525" s="190"/>
      <c r="M525" s="186" t="str">
        <f>IFERROR(__xludf.DUMMYFUNCTION("""COMPUTED_VALUE"""),"")</f>
        <v/>
      </c>
      <c r="N525" s="186"/>
    </row>
    <row r="526">
      <c r="A526" s="184" t="s">
        <v>18</v>
      </c>
      <c r="B526" s="185"/>
      <c r="C526" s="186"/>
      <c r="D526" s="187"/>
      <c r="E526" s="160"/>
      <c r="F526" s="160"/>
      <c r="G526" s="188"/>
      <c r="H526" s="160" t="s">
        <v>18</v>
      </c>
      <c r="I526" s="188"/>
      <c r="J526" s="188"/>
      <c r="K526" s="189"/>
      <c r="L526" s="190"/>
      <c r="M526" s="186" t="str">
        <f>IFERROR(__xludf.DUMMYFUNCTION("""COMPUTED_VALUE"""),"")</f>
        <v/>
      </c>
      <c r="N526" s="186"/>
    </row>
    <row r="527">
      <c r="A527" s="184" t="s">
        <v>18</v>
      </c>
      <c r="B527" s="185"/>
      <c r="C527" s="186"/>
      <c r="D527" s="187"/>
      <c r="E527" s="160"/>
      <c r="F527" s="160"/>
      <c r="G527" s="188"/>
      <c r="H527" s="160" t="s">
        <v>18</v>
      </c>
      <c r="I527" s="188"/>
      <c r="J527" s="188"/>
      <c r="K527" s="189"/>
      <c r="L527" s="190"/>
      <c r="M527" s="186" t="str">
        <f>IFERROR(__xludf.DUMMYFUNCTION("""COMPUTED_VALUE"""),"")</f>
        <v/>
      </c>
      <c r="N527" s="186"/>
    </row>
    <row r="528">
      <c r="A528" s="184" t="s">
        <v>18</v>
      </c>
      <c r="B528" s="185"/>
      <c r="C528" s="186"/>
      <c r="D528" s="187"/>
      <c r="E528" s="160"/>
      <c r="F528" s="160"/>
      <c r="G528" s="188"/>
      <c r="H528" s="160" t="s">
        <v>18</v>
      </c>
      <c r="I528" s="188"/>
      <c r="J528" s="188"/>
      <c r="K528" s="189"/>
      <c r="L528" s="190"/>
      <c r="M528" s="186" t="str">
        <f>IFERROR(__xludf.DUMMYFUNCTION("""COMPUTED_VALUE"""),"")</f>
        <v/>
      </c>
      <c r="N528" s="186"/>
    </row>
    <row r="529">
      <c r="A529" s="184" t="s">
        <v>18</v>
      </c>
      <c r="B529" s="185"/>
      <c r="C529" s="186"/>
      <c r="D529" s="187"/>
      <c r="E529" s="160"/>
      <c r="F529" s="160"/>
      <c r="G529" s="188"/>
      <c r="H529" s="160" t="s">
        <v>18</v>
      </c>
      <c r="I529" s="188"/>
      <c r="J529" s="188"/>
      <c r="K529" s="189"/>
      <c r="L529" s="190"/>
      <c r="M529" s="186" t="str">
        <f>IFERROR(__xludf.DUMMYFUNCTION("""COMPUTED_VALUE"""),"")</f>
        <v/>
      </c>
      <c r="N529" s="186"/>
    </row>
    <row r="530">
      <c r="A530" s="184" t="s">
        <v>18</v>
      </c>
      <c r="B530" s="185"/>
      <c r="C530" s="186"/>
      <c r="D530" s="187"/>
      <c r="E530" s="160"/>
      <c r="F530" s="160"/>
      <c r="G530" s="188"/>
      <c r="H530" s="160" t="s">
        <v>18</v>
      </c>
      <c r="I530" s="188"/>
      <c r="J530" s="188"/>
      <c r="K530" s="189"/>
      <c r="L530" s="190"/>
      <c r="M530" s="186" t="str">
        <f>IFERROR(__xludf.DUMMYFUNCTION("""COMPUTED_VALUE"""),"")</f>
        <v/>
      </c>
      <c r="N530" s="186"/>
    </row>
    <row r="531">
      <c r="A531" s="184" t="s">
        <v>18</v>
      </c>
      <c r="B531" s="185"/>
      <c r="C531" s="186"/>
      <c r="D531" s="187"/>
      <c r="E531" s="160"/>
      <c r="F531" s="160"/>
      <c r="G531" s="188"/>
      <c r="H531" s="160" t="s">
        <v>18</v>
      </c>
      <c r="I531" s="188"/>
      <c r="J531" s="188"/>
      <c r="K531" s="189"/>
      <c r="L531" s="190"/>
      <c r="M531" s="186" t="str">
        <f>IFERROR(__xludf.DUMMYFUNCTION("""COMPUTED_VALUE"""),"")</f>
        <v/>
      </c>
      <c r="N531" s="186"/>
    </row>
    <row r="532">
      <c r="A532" s="184" t="s">
        <v>18</v>
      </c>
      <c r="B532" s="185"/>
      <c r="C532" s="186"/>
      <c r="D532" s="187"/>
      <c r="E532" s="160"/>
      <c r="F532" s="160"/>
      <c r="G532" s="188"/>
      <c r="H532" s="160" t="s">
        <v>18</v>
      </c>
      <c r="I532" s="188"/>
      <c r="J532" s="188"/>
      <c r="K532" s="189"/>
      <c r="L532" s="190"/>
      <c r="M532" s="186" t="str">
        <f>IFERROR(__xludf.DUMMYFUNCTION("""COMPUTED_VALUE"""),"")</f>
        <v/>
      </c>
      <c r="N532" s="186"/>
    </row>
    <row r="533">
      <c r="A533" s="184" t="s">
        <v>18</v>
      </c>
      <c r="B533" s="185"/>
      <c r="C533" s="186"/>
      <c r="D533" s="187"/>
      <c r="E533" s="160"/>
      <c r="F533" s="160"/>
      <c r="G533" s="188"/>
      <c r="H533" s="160" t="s">
        <v>18</v>
      </c>
      <c r="I533" s="188"/>
      <c r="J533" s="188"/>
      <c r="K533" s="189"/>
      <c r="L533" s="190"/>
      <c r="M533" s="186" t="str">
        <f>IFERROR(__xludf.DUMMYFUNCTION("""COMPUTED_VALUE"""),"")</f>
        <v/>
      </c>
      <c r="N533" s="186"/>
    </row>
    <row r="534">
      <c r="A534" s="184" t="s">
        <v>18</v>
      </c>
      <c r="B534" s="185"/>
      <c r="C534" s="186"/>
      <c r="D534" s="187"/>
      <c r="E534" s="160"/>
      <c r="F534" s="160"/>
      <c r="G534" s="188"/>
      <c r="H534" s="160" t="s">
        <v>18</v>
      </c>
      <c r="I534" s="188"/>
      <c r="J534" s="188"/>
      <c r="K534" s="189"/>
      <c r="L534" s="190"/>
      <c r="M534" s="186" t="str">
        <f>IFERROR(__xludf.DUMMYFUNCTION("""COMPUTED_VALUE"""),"")</f>
        <v/>
      </c>
      <c r="N534" s="186"/>
    </row>
    <row r="535">
      <c r="A535" s="184" t="s">
        <v>18</v>
      </c>
      <c r="B535" s="185"/>
      <c r="C535" s="186"/>
      <c r="D535" s="187"/>
      <c r="E535" s="160"/>
      <c r="F535" s="160"/>
      <c r="G535" s="188"/>
      <c r="H535" s="160" t="s">
        <v>18</v>
      </c>
      <c r="I535" s="188"/>
      <c r="J535" s="188"/>
      <c r="K535" s="189"/>
      <c r="L535" s="190"/>
      <c r="M535" s="186" t="str">
        <f>IFERROR(__xludf.DUMMYFUNCTION("""COMPUTED_VALUE"""),"")</f>
        <v/>
      </c>
      <c r="N535" s="186"/>
    </row>
    <row r="536">
      <c r="A536" s="184" t="s">
        <v>18</v>
      </c>
      <c r="B536" s="185"/>
      <c r="C536" s="186"/>
      <c r="D536" s="187"/>
      <c r="E536" s="160"/>
      <c r="F536" s="160"/>
      <c r="G536" s="188"/>
      <c r="H536" s="160" t="s">
        <v>18</v>
      </c>
      <c r="I536" s="188"/>
      <c r="J536" s="188"/>
      <c r="K536" s="189"/>
      <c r="L536" s="190"/>
      <c r="M536" s="186" t="str">
        <f>IFERROR(__xludf.DUMMYFUNCTION("""COMPUTED_VALUE"""),"")</f>
        <v/>
      </c>
      <c r="N536" s="186"/>
    </row>
    <row r="537">
      <c r="A537" s="184" t="s">
        <v>18</v>
      </c>
      <c r="B537" s="185"/>
      <c r="C537" s="186"/>
      <c r="D537" s="187"/>
      <c r="E537" s="160"/>
      <c r="F537" s="160"/>
      <c r="G537" s="188"/>
      <c r="H537" s="160" t="s">
        <v>18</v>
      </c>
      <c r="I537" s="188"/>
      <c r="J537" s="188"/>
      <c r="K537" s="189"/>
      <c r="L537" s="190"/>
      <c r="M537" s="186" t="str">
        <f>IFERROR(__xludf.DUMMYFUNCTION("""COMPUTED_VALUE"""),"")</f>
        <v/>
      </c>
      <c r="N537" s="186"/>
    </row>
    <row r="538">
      <c r="A538" s="184" t="s">
        <v>18</v>
      </c>
      <c r="B538" s="185"/>
      <c r="C538" s="186"/>
      <c r="D538" s="187"/>
      <c r="E538" s="160"/>
      <c r="F538" s="160"/>
      <c r="G538" s="188"/>
      <c r="H538" s="160" t="s">
        <v>18</v>
      </c>
      <c r="I538" s="188"/>
      <c r="J538" s="188"/>
      <c r="K538" s="189"/>
      <c r="L538" s="190"/>
      <c r="M538" s="186" t="str">
        <f>IFERROR(__xludf.DUMMYFUNCTION("""COMPUTED_VALUE"""),"")</f>
        <v/>
      </c>
      <c r="N538" s="186"/>
    </row>
    <row r="539">
      <c r="A539" s="184" t="s">
        <v>18</v>
      </c>
      <c r="B539" s="185"/>
      <c r="C539" s="186"/>
      <c r="D539" s="187"/>
      <c r="E539" s="160"/>
      <c r="F539" s="160"/>
      <c r="G539" s="188"/>
      <c r="H539" s="160" t="s">
        <v>18</v>
      </c>
      <c r="I539" s="188"/>
      <c r="J539" s="188"/>
      <c r="K539" s="189"/>
      <c r="L539" s="190"/>
      <c r="M539" s="186" t="str">
        <f>IFERROR(__xludf.DUMMYFUNCTION("""COMPUTED_VALUE"""),"")</f>
        <v/>
      </c>
      <c r="N539" s="186"/>
    </row>
    <row r="540">
      <c r="A540" s="184" t="s">
        <v>18</v>
      </c>
      <c r="B540" s="185"/>
      <c r="C540" s="186"/>
      <c r="D540" s="187"/>
      <c r="E540" s="160"/>
      <c r="F540" s="160"/>
      <c r="G540" s="188"/>
      <c r="H540" s="160" t="s">
        <v>18</v>
      </c>
      <c r="I540" s="188"/>
      <c r="J540" s="188"/>
      <c r="K540" s="189"/>
      <c r="L540" s="190"/>
      <c r="M540" s="186" t="str">
        <f>IFERROR(__xludf.DUMMYFUNCTION("""COMPUTED_VALUE"""),"")</f>
        <v/>
      </c>
      <c r="N540" s="186"/>
    </row>
    <row r="541">
      <c r="A541" s="184" t="s">
        <v>18</v>
      </c>
      <c r="B541" s="185"/>
      <c r="C541" s="186"/>
      <c r="D541" s="187"/>
      <c r="E541" s="160"/>
      <c r="F541" s="160"/>
      <c r="G541" s="188"/>
      <c r="H541" s="160" t="s">
        <v>18</v>
      </c>
      <c r="I541" s="188"/>
      <c r="J541" s="188"/>
      <c r="K541" s="189"/>
      <c r="L541" s="190"/>
      <c r="M541" s="186" t="str">
        <f>IFERROR(__xludf.DUMMYFUNCTION("""COMPUTED_VALUE"""),"")</f>
        <v/>
      </c>
      <c r="N541" s="186"/>
    </row>
    <row r="542">
      <c r="A542" s="184" t="s">
        <v>18</v>
      </c>
      <c r="B542" s="185"/>
      <c r="C542" s="186"/>
      <c r="D542" s="187"/>
      <c r="E542" s="160"/>
      <c r="F542" s="160"/>
      <c r="G542" s="188"/>
      <c r="H542" s="160" t="s">
        <v>18</v>
      </c>
      <c r="I542" s="188"/>
      <c r="J542" s="188"/>
      <c r="K542" s="189"/>
      <c r="L542" s="190"/>
      <c r="M542" s="186" t="str">
        <f>IFERROR(__xludf.DUMMYFUNCTION("""COMPUTED_VALUE"""),"")</f>
        <v/>
      </c>
      <c r="N542" s="186"/>
    </row>
    <row r="543">
      <c r="A543" s="184" t="s">
        <v>18</v>
      </c>
      <c r="B543" s="185"/>
      <c r="C543" s="186"/>
      <c r="D543" s="187"/>
      <c r="E543" s="160"/>
      <c r="F543" s="160"/>
      <c r="G543" s="188"/>
      <c r="H543" s="160" t="s">
        <v>18</v>
      </c>
      <c r="I543" s="188"/>
      <c r="J543" s="188"/>
      <c r="K543" s="189"/>
      <c r="L543" s="190"/>
      <c r="M543" s="186" t="str">
        <f>IFERROR(__xludf.DUMMYFUNCTION("""COMPUTED_VALUE"""),"")</f>
        <v/>
      </c>
      <c r="N543" s="186"/>
    </row>
    <row r="544">
      <c r="A544" s="184" t="s">
        <v>18</v>
      </c>
      <c r="B544" s="185"/>
      <c r="C544" s="186"/>
      <c r="D544" s="187"/>
      <c r="E544" s="160"/>
      <c r="F544" s="160"/>
      <c r="G544" s="188"/>
      <c r="H544" s="160" t="s">
        <v>18</v>
      </c>
      <c r="I544" s="188"/>
      <c r="J544" s="188"/>
      <c r="K544" s="189"/>
      <c r="L544" s="190"/>
      <c r="M544" s="186" t="str">
        <f>IFERROR(__xludf.DUMMYFUNCTION("""COMPUTED_VALUE"""),"")</f>
        <v/>
      </c>
      <c r="N544" s="186"/>
    </row>
    <row r="545">
      <c r="A545" s="184" t="s">
        <v>18</v>
      </c>
      <c r="B545" s="185"/>
      <c r="C545" s="186"/>
      <c r="D545" s="187"/>
      <c r="E545" s="160"/>
      <c r="F545" s="160"/>
      <c r="G545" s="188"/>
      <c r="H545" s="160" t="s">
        <v>18</v>
      </c>
      <c r="I545" s="188"/>
      <c r="J545" s="188"/>
      <c r="K545" s="189"/>
      <c r="L545" s="190"/>
      <c r="M545" s="186" t="str">
        <f>IFERROR(__xludf.DUMMYFUNCTION("""COMPUTED_VALUE"""),"")</f>
        <v/>
      </c>
      <c r="N545" s="186"/>
    </row>
    <row r="546">
      <c r="A546" s="184" t="s">
        <v>18</v>
      </c>
      <c r="B546" s="185"/>
      <c r="C546" s="186"/>
      <c r="D546" s="187"/>
      <c r="E546" s="160"/>
      <c r="F546" s="160"/>
      <c r="G546" s="188"/>
      <c r="H546" s="160" t="s">
        <v>18</v>
      </c>
      <c r="I546" s="188"/>
      <c r="J546" s="188"/>
      <c r="K546" s="189"/>
      <c r="L546" s="190"/>
      <c r="M546" s="186" t="str">
        <f>IFERROR(__xludf.DUMMYFUNCTION("""COMPUTED_VALUE"""),"")</f>
        <v/>
      </c>
      <c r="N546" s="186"/>
    </row>
    <row r="547">
      <c r="A547" s="184" t="s">
        <v>18</v>
      </c>
      <c r="B547" s="185"/>
      <c r="C547" s="186"/>
      <c r="D547" s="187"/>
      <c r="E547" s="160"/>
      <c r="F547" s="160"/>
      <c r="G547" s="188"/>
      <c r="H547" s="160" t="s">
        <v>18</v>
      </c>
      <c r="I547" s="188"/>
      <c r="J547" s="188"/>
      <c r="K547" s="189"/>
      <c r="L547" s="190"/>
      <c r="M547" s="186" t="str">
        <f>IFERROR(__xludf.DUMMYFUNCTION("""COMPUTED_VALUE"""),"")</f>
        <v/>
      </c>
      <c r="N547" s="186"/>
    </row>
    <row r="548">
      <c r="A548" s="184" t="s">
        <v>18</v>
      </c>
      <c r="B548" s="185"/>
      <c r="C548" s="186"/>
      <c r="D548" s="187"/>
      <c r="E548" s="160"/>
      <c r="F548" s="160"/>
      <c r="G548" s="188"/>
      <c r="H548" s="160" t="s">
        <v>18</v>
      </c>
      <c r="I548" s="188"/>
      <c r="J548" s="188"/>
      <c r="K548" s="189"/>
      <c r="L548" s="190"/>
      <c r="M548" s="186" t="str">
        <f>IFERROR(__xludf.DUMMYFUNCTION("""COMPUTED_VALUE"""),"")</f>
        <v/>
      </c>
      <c r="N548" s="186"/>
    </row>
    <row r="549">
      <c r="A549" s="184" t="s">
        <v>18</v>
      </c>
      <c r="B549" s="185"/>
      <c r="C549" s="186"/>
      <c r="D549" s="187"/>
      <c r="E549" s="160"/>
      <c r="F549" s="160"/>
      <c r="G549" s="188"/>
      <c r="H549" s="160" t="s">
        <v>18</v>
      </c>
      <c r="I549" s="188"/>
      <c r="J549" s="188"/>
      <c r="K549" s="189"/>
      <c r="L549" s="190"/>
      <c r="M549" s="186" t="str">
        <f>IFERROR(__xludf.DUMMYFUNCTION("""COMPUTED_VALUE"""),"")</f>
        <v/>
      </c>
      <c r="N549" s="186"/>
    </row>
    <row r="550">
      <c r="A550" s="184" t="s">
        <v>18</v>
      </c>
      <c r="B550" s="185"/>
      <c r="C550" s="186"/>
      <c r="D550" s="187"/>
      <c r="E550" s="160"/>
      <c r="F550" s="160"/>
      <c r="G550" s="188"/>
      <c r="H550" s="160" t="s">
        <v>18</v>
      </c>
      <c r="I550" s="188"/>
      <c r="J550" s="188"/>
      <c r="K550" s="189"/>
      <c r="L550" s="190"/>
      <c r="M550" s="186" t="str">
        <f>IFERROR(__xludf.DUMMYFUNCTION("""COMPUTED_VALUE"""),"")</f>
        <v/>
      </c>
      <c r="N550" s="186"/>
    </row>
    <row r="551">
      <c r="A551" s="184" t="s">
        <v>18</v>
      </c>
      <c r="B551" s="185"/>
      <c r="C551" s="186"/>
      <c r="D551" s="187"/>
      <c r="E551" s="160"/>
      <c r="F551" s="160"/>
      <c r="G551" s="188"/>
      <c r="H551" s="160" t="s">
        <v>18</v>
      </c>
      <c r="I551" s="188"/>
      <c r="J551" s="188"/>
      <c r="K551" s="189"/>
      <c r="L551" s="190"/>
      <c r="M551" s="186" t="str">
        <f>IFERROR(__xludf.DUMMYFUNCTION("""COMPUTED_VALUE"""),"")</f>
        <v/>
      </c>
      <c r="N551" s="186"/>
    </row>
    <row r="552">
      <c r="A552" s="184" t="s">
        <v>18</v>
      </c>
      <c r="B552" s="185"/>
      <c r="C552" s="186"/>
      <c r="D552" s="187"/>
      <c r="E552" s="160"/>
      <c r="F552" s="160"/>
      <c r="G552" s="188"/>
      <c r="H552" s="160" t="s">
        <v>18</v>
      </c>
      <c r="I552" s="188"/>
      <c r="J552" s="188"/>
      <c r="K552" s="189"/>
      <c r="L552" s="190"/>
      <c r="M552" s="186" t="str">
        <f>IFERROR(__xludf.DUMMYFUNCTION("""COMPUTED_VALUE"""),"")</f>
        <v/>
      </c>
      <c r="N552" s="186"/>
    </row>
    <row r="553">
      <c r="A553" s="184" t="s">
        <v>18</v>
      </c>
      <c r="B553" s="185"/>
      <c r="C553" s="186"/>
      <c r="D553" s="187"/>
      <c r="E553" s="160"/>
      <c r="F553" s="160"/>
      <c r="G553" s="188"/>
      <c r="H553" s="160" t="s">
        <v>18</v>
      </c>
      <c r="I553" s="188"/>
      <c r="J553" s="188"/>
      <c r="K553" s="189"/>
      <c r="L553" s="190"/>
      <c r="M553" s="186" t="str">
        <f>IFERROR(__xludf.DUMMYFUNCTION("""COMPUTED_VALUE"""),"")</f>
        <v/>
      </c>
      <c r="N553" s="186"/>
    </row>
    <row r="554">
      <c r="A554" s="184" t="s">
        <v>18</v>
      </c>
      <c r="B554" s="185"/>
      <c r="C554" s="186"/>
      <c r="D554" s="187"/>
      <c r="E554" s="160"/>
      <c r="F554" s="160"/>
      <c r="G554" s="188"/>
      <c r="H554" s="160" t="s">
        <v>18</v>
      </c>
      <c r="I554" s="188"/>
      <c r="J554" s="188"/>
      <c r="K554" s="189"/>
      <c r="L554" s="190"/>
      <c r="M554" s="186" t="str">
        <f>IFERROR(__xludf.DUMMYFUNCTION("""COMPUTED_VALUE"""),"")</f>
        <v/>
      </c>
      <c r="N554" s="186"/>
    </row>
    <row r="555">
      <c r="A555" s="184" t="s">
        <v>18</v>
      </c>
      <c r="B555" s="185"/>
      <c r="C555" s="186"/>
      <c r="D555" s="187"/>
      <c r="E555" s="160"/>
      <c r="F555" s="160"/>
      <c r="G555" s="188"/>
      <c r="H555" s="160" t="s">
        <v>18</v>
      </c>
      <c r="I555" s="188"/>
      <c r="J555" s="188"/>
      <c r="K555" s="189"/>
      <c r="L555" s="190"/>
      <c r="M555" s="186" t="str">
        <f>IFERROR(__xludf.DUMMYFUNCTION("""COMPUTED_VALUE"""),"")</f>
        <v/>
      </c>
      <c r="N555" s="186"/>
    </row>
    <row r="556">
      <c r="A556" s="184" t="s">
        <v>18</v>
      </c>
      <c r="B556" s="185"/>
      <c r="C556" s="186"/>
      <c r="D556" s="187"/>
      <c r="E556" s="160"/>
      <c r="F556" s="160"/>
      <c r="G556" s="188"/>
      <c r="H556" s="160" t="s">
        <v>18</v>
      </c>
      <c r="I556" s="188"/>
      <c r="J556" s="188"/>
      <c r="K556" s="189"/>
      <c r="L556" s="190"/>
      <c r="M556" s="186" t="str">
        <f>IFERROR(__xludf.DUMMYFUNCTION("""COMPUTED_VALUE"""),"")</f>
        <v/>
      </c>
      <c r="N556" s="186"/>
    </row>
    <row r="557">
      <c r="A557" s="184" t="s">
        <v>18</v>
      </c>
      <c r="B557" s="185"/>
      <c r="C557" s="186"/>
      <c r="D557" s="187"/>
      <c r="E557" s="160"/>
      <c r="F557" s="160"/>
      <c r="G557" s="188"/>
      <c r="H557" s="160" t="s">
        <v>18</v>
      </c>
      <c r="I557" s="188"/>
      <c r="J557" s="188"/>
      <c r="K557" s="189"/>
      <c r="L557" s="190"/>
      <c r="M557" s="186" t="str">
        <f>IFERROR(__xludf.DUMMYFUNCTION("""COMPUTED_VALUE"""),"")</f>
        <v/>
      </c>
      <c r="N557" s="186"/>
    </row>
    <row r="558">
      <c r="A558" s="184" t="s">
        <v>18</v>
      </c>
      <c r="B558" s="185"/>
      <c r="C558" s="186"/>
      <c r="D558" s="187"/>
      <c r="E558" s="160"/>
      <c r="F558" s="160"/>
      <c r="G558" s="188"/>
      <c r="H558" s="160" t="s">
        <v>18</v>
      </c>
      <c r="I558" s="188"/>
      <c r="J558" s="188"/>
      <c r="K558" s="189"/>
      <c r="L558" s="190"/>
      <c r="M558" s="186" t="str">
        <f>IFERROR(__xludf.DUMMYFUNCTION("""COMPUTED_VALUE"""),"")</f>
        <v/>
      </c>
      <c r="N558" s="186"/>
    </row>
    <row r="559">
      <c r="A559" s="184" t="s">
        <v>18</v>
      </c>
      <c r="B559" s="185"/>
      <c r="C559" s="186"/>
      <c r="D559" s="187"/>
      <c r="E559" s="160"/>
      <c r="F559" s="160"/>
      <c r="G559" s="188"/>
      <c r="H559" s="160" t="s">
        <v>18</v>
      </c>
      <c r="I559" s="188"/>
      <c r="J559" s="188"/>
      <c r="K559" s="189"/>
      <c r="L559" s="190"/>
      <c r="M559" s="186" t="str">
        <f>IFERROR(__xludf.DUMMYFUNCTION("""COMPUTED_VALUE"""),"")</f>
        <v/>
      </c>
      <c r="N559" s="186"/>
    </row>
    <row r="560">
      <c r="A560" s="184" t="s">
        <v>18</v>
      </c>
      <c r="B560" s="185"/>
      <c r="C560" s="186"/>
      <c r="D560" s="187"/>
      <c r="E560" s="160"/>
      <c r="F560" s="160"/>
      <c r="G560" s="188"/>
      <c r="H560" s="160" t="s">
        <v>18</v>
      </c>
      <c r="I560" s="188"/>
      <c r="J560" s="188"/>
      <c r="K560" s="189"/>
      <c r="L560" s="190"/>
      <c r="M560" s="186" t="str">
        <f>IFERROR(__xludf.DUMMYFUNCTION("""COMPUTED_VALUE"""),"")</f>
        <v/>
      </c>
      <c r="N560" s="186"/>
    </row>
    <row r="561">
      <c r="A561" s="184" t="s">
        <v>18</v>
      </c>
      <c r="B561" s="185"/>
      <c r="C561" s="186"/>
      <c r="D561" s="187"/>
      <c r="E561" s="160"/>
      <c r="F561" s="160"/>
      <c r="G561" s="188"/>
      <c r="H561" s="160" t="s">
        <v>18</v>
      </c>
      <c r="I561" s="188"/>
      <c r="J561" s="188"/>
      <c r="K561" s="189"/>
      <c r="L561" s="190"/>
      <c r="M561" s="186" t="str">
        <f>IFERROR(__xludf.DUMMYFUNCTION("""COMPUTED_VALUE"""),"")</f>
        <v/>
      </c>
      <c r="N561" s="186"/>
    </row>
    <row r="562">
      <c r="A562" s="184" t="s">
        <v>18</v>
      </c>
      <c r="B562" s="185"/>
      <c r="C562" s="186"/>
      <c r="D562" s="187"/>
      <c r="E562" s="160"/>
      <c r="F562" s="160"/>
      <c r="G562" s="188"/>
      <c r="H562" s="160" t="s">
        <v>18</v>
      </c>
      <c r="I562" s="188"/>
      <c r="J562" s="188"/>
      <c r="K562" s="189"/>
      <c r="L562" s="190"/>
      <c r="M562" s="186" t="str">
        <f>IFERROR(__xludf.DUMMYFUNCTION("""COMPUTED_VALUE"""),"")</f>
        <v/>
      </c>
      <c r="N562" s="186"/>
    </row>
    <row r="563">
      <c r="A563" s="184" t="s">
        <v>18</v>
      </c>
      <c r="B563" s="185"/>
      <c r="C563" s="186"/>
      <c r="D563" s="187"/>
      <c r="E563" s="160"/>
      <c r="F563" s="160"/>
      <c r="G563" s="188"/>
      <c r="H563" s="160" t="s">
        <v>18</v>
      </c>
      <c r="I563" s="188"/>
      <c r="J563" s="188"/>
      <c r="K563" s="189"/>
      <c r="L563" s="190"/>
      <c r="M563" s="186" t="str">
        <f>IFERROR(__xludf.DUMMYFUNCTION("""COMPUTED_VALUE"""),"")</f>
        <v/>
      </c>
      <c r="N563" s="186"/>
    </row>
    <row r="564">
      <c r="A564" s="184" t="s">
        <v>18</v>
      </c>
      <c r="B564" s="185"/>
      <c r="C564" s="186"/>
      <c r="D564" s="187"/>
      <c r="E564" s="160"/>
      <c r="F564" s="160"/>
      <c r="G564" s="188"/>
      <c r="H564" s="160" t="s">
        <v>18</v>
      </c>
      <c r="I564" s="188"/>
      <c r="J564" s="188"/>
      <c r="K564" s="189"/>
      <c r="L564" s="190"/>
      <c r="M564" s="186" t="str">
        <f>IFERROR(__xludf.DUMMYFUNCTION("""COMPUTED_VALUE"""),"")</f>
        <v/>
      </c>
      <c r="N564" s="186"/>
    </row>
    <row r="565">
      <c r="A565" s="184" t="s">
        <v>18</v>
      </c>
      <c r="B565" s="185"/>
      <c r="C565" s="186"/>
      <c r="D565" s="187"/>
      <c r="E565" s="160"/>
      <c r="F565" s="160"/>
      <c r="G565" s="188"/>
      <c r="H565" s="160" t="s">
        <v>18</v>
      </c>
      <c r="I565" s="188"/>
      <c r="J565" s="188"/>
      <c r="K565" s="189"/>
      <c r="L565" s="190"/>
      <c r="M565" s="186" t="str">
        <f>IFERROR(__xludf.DUMMYFUNCTION("""COMPUTED_VALUE"""),"")</f>
        <v/>
      </c>
      <c r="N565" s="186"/>
    </row>
    <row r="566">
      <c r="A566" s="184" t="s">
        <v>18</v>
      </c>
      <c r="B566" s="185"/>
      <c r="C566" s="186"/>
      <c r="D566" s="187"/>
      <c r="E566" s="160"/>
      <c r="F566" s="160"/>
      <c r="G566" s="188"/>
      <c r="H566" s="160" t="s">
        <v>18</v>
      </c>
      <c r="I566" s="188"/>
      <c r="J566" s="188"/>
      <c r="K566" s="189"/>
      <c r="L566" s="190"/>
      <c r="M566" s="186" t="str">
        <f>IFERROR(__xludf.DUMMYFUNCTION("""COMPUTED_VALUE"""),"")</f>
        <v/>
      </c>
      <c r="N566" s="186"/>
    </row>
    <row r="567">
      <c r="A567" s="184" t="s">
        <v>18</v>
      </c>
      <c r="B567" s="185"/>
      <c r="C567" s="186"/>
      <c r="D567" s="187"/>
      <c r="E567" s="160"/>
      <c r="F567" s="160"/>
      <c r="G567" s="188"/>
      <c r="H567" s="160" t="s">
        <v>18</v>
      </c>
      <c r="I567" s="188"/>
      <c r="J567" s="188"/>
      <c r="K567" s="189"/>
      <c r="L567" s="190"/>
      <c r="M567" s="186" t="str">
        <f>IFERROR(__xludf.DUMMYFUNCTION("""COMPUTED_VALUE"""),"")</f>
        <v/>
      </c>
      <c r="N567" s="186"/>
    </row>
    <row r="568">
      <c r="A568" s="184" t="s">
        <v>18</v>
      </c>
      <c r="B568" s="185"/>
      <c r="C568" s="186"/>
      <c r="D568" s="187"/>
      <c r="E568" s="160"/>
      <c r="F568" s="160"/>
      <c r="G568" s="188"/>
      <c r="H568" s="160" t="s">
        <v>18</v>
      </c>
      <c r="I568" s="188"/>
      <c r="J568" s="188"/>
      <c r="K568" s="189"/>
      <c r="L568" s="190"/>
      <c r="M568" s="186" t="str">
        <f>IFERROR(__xludf.DUMMYFUNCTION("""COMPUTED_VALUE"""),"")</f>
        <v/>
      </c>
      <c r="N568" s="186"/>
    </row>
    <row r="569">
      <c r="A569" s="184" t="s">
        <v>18</v>
      </c>
      <c r="B569" s="185"/>
      <c r="C569" s="186"/>
      <c r="D569" s="187"/>
      <c r="E569" s="160"/>
      <c r="F569" s="160"/>
      <c r="G569" s="188"/>
      <c r="H569" s="160" t="s">
        <v>18</v>
      </c>
      <c r="I569" s="188"/>
      <c r="J569" s="188"/>
      <c r="K569" s="189"/>
      <c r="L569" s="190"/>
      <c r="M569" s="186" t="str">
        <f>IFERROR(__xludf.DUMMYFUNCTION("""COMPUTED_VALUE"""),"")</f>
        <v/>
      </c>
      <c r="N569" s="186"/>
    </row>
    <row r="570">
      <c r="A570" s="184" t="s">
        <v>18</v>
      </c>
      <c r="B570" s="185"/>
      <c r="C570" s="186"/>
      <c r="D570" s="187"/>
      <c r="E570" s="160"/>
      <c r="F570" s="160"/>
      <c r="G570" s="188"/>
      <c r="H570" s="160" t="s">
        <v>18</v>
      </c>
      <c r="I570" s="188"/>
      <c r="J570" s="188"/>
      <c r="K570" s="189"/>
      <c r="L570" s="190"/>
      <c r="M570" s="186" t="str">
        <f>IFERROR(__xludf.DUMMYFUNCTION("""COMPUTED_VALUE"""),"")</f>
        <v/>
      </c>
      <c r="N570" s="186"/>
    </row>
    <row r="571">
      <c r="A571" s="184" t="s">
        <v>18</v>
      </c>
      <c r="B571" s="185"/>
      <c r="C571" s="186"/>
      <c r="D571" s="187"/>
      <c r="E571" s="160"/>
      <c r="F571" s="160"/>
      <c r="G571" s="188"/>
      <c r="H571" s="160" t="s">
        <v>18</v>
      </c>
      <c r="I571" s="188"/>
      <c r="J571" s="188"/>
      <c r="K571" s="189"/>
      <c r="L571" s="190"/>
      <c r="M571" s="186" t="str">
        <f>IFERROR(__xludf.DUMMYFUNCTION("""COMPUTED_VALUE"""),"")</f>
        <v/>
      </c>
      <c r="N571" s="186"/>
    </row>
    <row r="572">
      <c r="A572" s="184" t="s">
        <v>18</v>
      </c>
      <c r="B572" s="185"/>
      <c r="C572" s="186"/>
      <c r="D572" s="187"/>
      <c r="E572" s="160"/>
      <c r="F572" s="160"/>
      <c r="G572" s="188"/>
      <c r="H572" s="160" t="s">
        <v>18</v>
      </c>
      <c r="I572" s="188"/>
      <c r="J572" s="188"/>
      <c r="K572" s="189"/>
      <c r="L572" s="190"/>
      <c r="M572" s="186" t="str">
        <f>IFERROR(__xludf.DUMMYFUNCTION("""COMPUTED_VALUE"""),"")</f>
        <v/>
      </c>
      <c r="N572" s="186"/>
    </row>
    <row r="573">
      <c r="A573" s="184" t="s">
        <v>18</v>
      </c>
      <c r="B573" s="185"/>
      <c r="C573" s="186"/>
      <c r="D573" s="187"/>
      <c r="E573" s="160"/>
      <c r="F573" s="160"/>
      <c r="G573" s="188"/>
      <c r="H573" s="160" t="s">
        <v>18</v>
      </c>
      <c r="I573" s="188"/>
      <c r="J573" s="188"/>
      <c r="K573" s="189"/>
      <c r="L573" s="190"/>
      <c r="M573" s="186" t="str">
        <f>IFERROR(__xludf.DUMMYFUNCTION("""COMPUTED_VALUE"""),"")</f>
        <v/>
      </c>
      <c r="N573" s="186"/>
    </row>
    <row r="574">
      <c r="A574" s="184" t="s">
        <v>18</v>
      </c>
      <c r="B574" s="185"/>
      <c r="C574" s="186"/>
      <c r="D574" s="187"/>
      <c r="E574" s="160"/>
      <c r="F574" s="160"/>
      <c r="G574" s="188"/>
      <c r="H574" s="160" t="s">
        <v>18</v>
      </c>
      <c r="I574" s="188"/>
      <c r="J574" s="188"/>
      <c r="K574" s="189"/>
      <c r="L574" s="190"/>
      <c r="M574" s="186" t="str">
        <f>IFERROR(__xludf.DUMMYFUNCTION("""COMPUTED_VALUE"""),"")</f>
        <v/>
      </c>
      <c r="N574" s="186"/>
    </row>
    <row r="575">
      <c r="A575" s="184" t="s">
        <v>18</v>
      </c>
      <c r="B575" s="185"/>
      <c r="C575" s="186"/>
      <c r="D575" s="187"/>
      <c r="E575" s="160"/>
      <c r="F575" s="160"/>
      <c r="G575" s="188"/>
      <c r="H575" s="160" t="s">
        <v>18</v>
      </c>
      <c r="I575" s="188"/>
      <c r="J575" s="188"/>
      <c r="K575" s="189"/>
      <c r="L575" s="190"/>
      <c r="M575" s="186" t="str">
        <f>IFERROR(__xludf.DUMMYFUNCTION("""COMPUTED_VALUE"""),"")</f>
        <v/>
      </c>
      <c r="N575" s="186"/>
    </row>
    <row r="576">
      <c r="A576" s="184" t="s">
        <v>18</v>
      </c>
      <c r="B576" s="185"/>
      <c r="C576" s="186"/>
      <c r="D576" s="187"/>
      <c r="E576" s="160"/>
      <c r="F576" s="160"/>
      <c r="G576" s="188"/>
      <c r="H576" s="160" t="s">
        <v>18</v>
      </c>
      <c r="I576" s="188"/>
      <c r="J576" s="188"/>
      <c r="K576" s="189"/>
      <c r="L576" s="190"/>
      <c r="M576" s="186" t="str">
        <f>IFERROR(__xludf.DUMMYFUNCTION("""COMPUTED_VALUE"""),"")</f>
        <v/>
      </c>
      <c r="N576" s="186"/>
    </row>
    <row r="577">
      <c r="A577" s="184" t="s">
        <v>18</v>
      </c>
      <c r="B577" s="185"/>
      <c r="C577" s="186"/>
      <c r="D577" s="187"/>
      <c r="E577" s="160"/>
      <c r="F577" s="160"/>
      <c r="G577" s="188"/>
      <c r="H577" s="160" t="s">
        <v>18</v>
      </c>
      <c r="I577" s="188"/>
      <c r="J577" s="188"/>
      <c r="K577" s="189"/>
      <c r="L577" s="190"/>
      <c r="M577" s="186" t="str">
        <f>IFERROR(__xludf.DUMMYFUNCTION("""COMPUTED_VALUE"""),"")</f>
        <v/>
      </c>
      <c r="N577" s="186"/>
    </row>
    <row r="578">
      <c r="A578" s="184" t="s">
        <v>18</v>
      </c>
      <c r="B578" s="185"/>
      <c r="C578" s="186"/>
      <c r="D578" s="187"/>
      <c r="E578" s="160"/>
      <c r="F578" s="160"/>
      <c r="G578" s="188"/>
      <c r="H578" s="160" t="s">
        <v>18</v>
      </c>
      <c r="I578" s="188"/>
      <c r="J578" s="188"/>
      <c r="K578" s="189"/>
      <c r="L578" s="190"/>
      <c r="M578" s="186" t="str">
        <f>IFERROR(__xludf.DUMMYFUNCTION("""COMPUTED_VALUE"""),"")</f>
        <v/>
      </c>
      <c r="N578" s="186"/>
    </row>
    <row r="579">
      <c r="A579" s="184" t="s">
        <v>18</v>
      </c>
      <c r="B579" s="185"/>
      <c r="C579" s="186"/>
      <c r="D579" s="187"/>
      <c r="E579" s="160"/>
      <c r="F579" s="160"/>
      <c r="G579" s="188"/>
      <c r="H579" s="160" t="s">
        <v>18</v>
      </c>
      <c r="I579" s="188"/>
      <c r="J579" s="188"/>
      <c r="K579" s="189"/>
      <c r="L579" s="190"/>
      <c r="M579" s="186" t="str">
        <f>IFERROR(__xludf.DUMMYFUNCTION("""COMPUTED_VALUE"""),"")</f>
        <v/>
      </c>
      <c r="N579" s="186"/>
    </row>
    <row r="580">
      <c r="A580" s="184" t="s">
        <v>18</v>
      </c>
      <c r="B580" s="185"/>
      <c r="C580" s="186"/>
      <c r="D580" s="187"/>
      <c r="E580" s="160"/>
      <c r="F580" s="160"/>
      <c r="G580" s="188"/>
      <c r="H580" s="160" t="s">
        <v>18</v>
      </c>
      <c r="I580" s="188"/>
      <c r="J580" s="188"/>
      <c r="K580" s="189"/>
      <c r="L580" s="190"/>
      <c r="M580" s="186" t="str">
        <f>IFERROR(__xludf.DUMMYFUNCTION("""COMPUTED_VALUE"""),"")</f>
        <v/>
      </c>
      <c r="N580" s="186"/>
    </row>
    <row r="581">
      <c r="A581" s="184" t="s">
        <v>18</v>
      </c>
      <c r="B581" s="185"/>
      <c r="C581" s="186"/>
      <c r="D581" s="187"/>
      <c r="E581" s="160"/>
      <c r="F581" s="160"/>
      <c r="G581" s="188"/>
      <c r="H581" s="160" t="s">
        <v>18</v>
      </c>
      <c r="I581" s="188"/>
      <c r="J581" s="188"/>
      <c r="K581" s="189"/>
      <c r="L581" s="190"/>
      <c r="M581" s="186" t="str">
        <f>IFERROR(__xludf.DUMMYFUNCTION("""COMPUTED_VALUE"""),"")</f>
        <v/>
      </c>
      <c r="N581" s="186"/>
    </row>
    <row r="582">
      <c r="A582" s="184" t="s">
        <v>18</v>
      </c>
      <c r="B582" s="185"/>
      <c r="C582" s="186"/>
      <c r="D582" s="187"/>
      <c r="E582" s="160"/>
      <c r="F582" s="160"/>
      <c r="G582" s="188"/>
      <c r="H582" s="160" t="s">
        <v>18</v>
      </c>
      <c r="I582" s="188"/>
      <c r="J582" s="188"/>
      <c r="K582" s="189"/>
      <c r="L582" s="190"/>
      <c r="M582" s="186" t="str">
        <f>IFERROR(__xludf.DUMMYFUNCTION("""COMPUTED_VALUE"""),"")</f>
        <v/>
      </c>
      <c r="N582" s="186"/>
    </row>
    <row r="583">
      <c r="A583" s="184" t="s">
        <v>18</v>
      </c>
      <c r="B583" s="185"/>
      <c r="C583" s="186"/>
      <c r="D583" s="187"/>
      <c r="E583" s="160"/>
      <c r="F583" s="160"/>
      <c r="G583" s="188"/>
      <c r="H583" s="160" t="s">
        <v>18</v>
      </c>
      <c r="I583" s="188"/>
      <c r="J583" s="188"/>
      <c r="K583" s="189"/>
      <c r="L583" s="190"/>
      <c r="M583" s="186" t="str">
        <f>IFERROR(__xludf.DUMMYFUNCTION("""COMPUTED_VALUE"""),"")</f>
        <v/>
      </c>
      <c r="N583" s="186"/>
    </row>
    <row r="584">
      <c r="A584" s="184" t="s">
        <v>18</v>
      </c>
      <c r="B584" s="185"/>
      <c r="C584" s="186"/>
      <c r="D584" s="187"/>
      <c r="E584" s="160"/>
      <c r="F584" s="160"/>
      <c r="G584" s="188"/>
      <c r="H584" s="160" t="s">
        <v>18</v>
      </c>
      <c r="I584" s="188"/>
      <c r="J584" s="188"/>
      <c r="K584" s="189"/>
      <c r="L584" s="190"/>
      <c r="M584" s="186" t="str">
        <f>IFERROR(__xludf.DUMMYFUNCTION("""COMPUTED_VALUE"""),"")</f>
        <v/>
      </c>
      <c r="N584" s="186"/>
    </row>
    <row r="585">
      <c r="A585" s="184" t="s">
        <v>18</v>
      </c>
      <c r="B585" s="185"/>
      <c r="C585" s="186"/>
      <c r="D585" s="187"/>
      <c r="E585" s="160"/>
      <c r="F585" s="160"/>
      <c r="G585" s="188"/>
      <c r="H585" s="160" t="s">
        <v>18</v>
      </c>
      <c r="I585" s="188"/>
      <c r="J585" s="188"/>
      <c r="K585" s="189"/>
      <c r="L585" s="190"/>
      <c r="M585" s="186" t="str">
        <f>IFERROR(__xludf.DUMMYFUNCTION("""COMPUTED_VALUE"""),"")</f>
        <v/>
      </c>
      <c r="N585" s="186"/>
    </row>
    <row r="586">
      <c r="A586" s="184" t="s">
        <v>18</v>
      </c>
      <c r="B586" s="185"/>
      <c r="C586" s="186"/>
      <c r="D586" s="187"/>
      <c r="E586" s="160"/>
      <c r="F586" s="160"/>
      <c r="G586" s="188"/>
      <c r="H586" s="160" t="s">
        <v>18</v>
      </c>
      <c r="I586" s="188"/>
      <c r="J586" s="188"/>
      <c r="K586" s="189"/>
      <c r="L586" s="190"/>
      <c r="M586" s="186" t="str">
        <f>IFERROR(__xludf.DUMMYFUNCTION("""COMPUTED_VALUE"""),"")</f>
        <v/>
      </c>
      <c r="N586" s="186"/>
    </row>
    <row r="587">
      <c r="A587" s="184" t="s">
        <v>18</v>
      </c>
      <c r="B587" s="185"/>
      <c r="C587" s="186"/>
      <c r="D587" s="187"/>
      <c r="E587" s="160"/>
      <c r="F587" s="160"/>
      <c r="G587" s="188"/>
      <c r="H587" s="160" t="s">
        <v>18</v>
      </c>
      <c r="I587" s="188"/>
      <c r="J587" s="188"/>
      <c r="K587" s="189"/>
      <c r="L587" s="190"/>
      <c r="M587" s="186" t="str">
        <f>IFERROR(__xludf.DUMMYFUNCTION("""COMPUTED_VALUE"""),"")</f>
        <v/>
      </c>
      <c r="N587" s="186"/>
    </row>
    <row r="588">
      <c r="A588" s="184" t="s">
        <v>18</v>
      </c>
      <c r="B588" s="185"/>
      <c r="C588" s="186"/>
      <c r="D588" s="187"/>
      <c r="E588" s="160"/>
      <c r="F588" s="160"/>
      <c r="G588" s="188"/>
      <c r="H588" s="160" t="s">
        <v>18</v>
      </c>
      <c r="I588" s="188"/>
      <c r="J588" s="188"/>
      <c r="K588" s="189"/>
      <c r="L588" s="190"/>
      <c r="M588" s="186" t="str">
        <f>IFERROR(__xludf.DUMMYFUNCTION("""COMPUTED_VALUE"""),"")</f>
        <v/>
      </c>
      <c r="N588" s="186"/>
    </row>
    <row r="589">
      <c r="A589" s="184" t="s">
        <v>18</v>
      </c>
      <c r="B589" s="185"/>
      <c r="C589" s="186"/>
      <c r="D589" s="187"/>
      <c r="E589" s="160"/>
      <c r="F589" s="160"/>
      <c r="G589" s="188"/>
      <c r="H589" s="160" t="s">
        <v>18</v>
      </c>
      <c r="I589" s="188"/>
      <c r="J589" s="188"/>
      <c r="K589" s="189"/>
      <c r="L589" s="190"/>
      <c r="M589" s="186" t="str">
        <f>IFERROR(__xludf.DUMMYFUNCTION("""COMPUTED_VALUE"""),"")</f>
        <v/>
      </c>
      <c r="N589" s="186"/>
    </row>
    <row r="590">
      <c r="A590" s="184" t="s">
        <v>18</v>
      </c>
      <c r="B590" s="185"/>
      <c r="C590" s="186"/>
      <c r="D590" s="187"/>
      <c r="E590" s="160"/>
      <c r="F590" s="160"/>
      <c r="G590" s="188"/>
      <c r="H590" s="160" t="s">
        <v>18</v>
      </c>
      <c r="I590" s="188"/>
      <c r="J590" s="188"/>
      <c r="K590" s="189"/>
      <c r="L590" s="190"/>
      <c r="M590" s="186" t="str">
        <f>IFERROR(__xludf.DUMMYFUNCTION("""COMPUTED_VALUE"""),"")</f>
        <v/>
      </c>
      <c r="N590" s="186"/>
    </row>
    <row r="591">
      <c r="A591" s="184" t="s">
        <v>18</v>
      </c>
      <c r="B591" s="185"/>
      <c r="C591" s="186"/>
      <c r="D591" s="187"/>
      <c r="E591" s="160"/>
      <c r="F591" s="160"/>
      <c r="G591" s="188"/>
      <c r="H591" s="160" t="s">
        <v>18</v>
      </c>
      <c r="I591" s="188"/>
      <c r="J591" s="188"/>
      <c r="K591" s="189"/>
      <c r="L591" s="190"/>
      <c r="M591" s="186" t="str">
        <f>IFERROR(__xludf.DUMMYFUNCTION("""COMPUTED_VALUE"""),"")</f>
        <v/>
      </c>
      <c r="N591" s="186"/>
    </row>
    <row r="592">
      <c r="A592" s="184" t="s">
        <v>18</v>
      </c>
      <c r="B592" s="185"/>
      <c r="C592" s="186"/>
      <c r="D592" s="187"/>
      <c r="E592" s="160"/>
      <c r="F592" s="160"/>
      <c r="G592" s="188"/>
      <c r="H592" s="160" t="s">
        <v>18</v>
      </c>
      <c r="I592" s="188"/>
      <c r="J592" s="188"/>
      <c r="K592" s="189"/>
      <c r="L592" s="190"/>
      <c r="M592" s="186" t="str">
        <f>IFERROR(__xludf.DUMMYFUNCTION("""COMPUTED_VALUE"""),"")</f>
        <v/>
      </c>
      <c r="N592" s="186"/>
    </row>
    <row r="593">
      <c r="A593" s="184" t="s">
        <v>18</v>
      </c>
      <c r="B593" s="185"/>
      <c r="C593" s="186"/>
      <c r="D593" s="187"/>
      <c r="E593" s="160"/>
      <c r="F593" s="160"/>
      <c r="G593" s="188"/>
      <c r="H593" s="160" t="s">
        <v>18</v>
      </c>
      <c r="I593" s="188"/>
      <c r="J593" s="188"/>
      <c r="K593" s="189"/>
      <c r="L593" s="190"/>
      <c r="M593" s="186" t="str">
        <f>IFERROR(__xludf.DUMMYFUNCTION("""COMPUTED_VALUE"""),"")</f>
        <v/>
      </c>
      <c r="N593" s="186"/>
    </row>
    <row r="594">
      <c r="A594" s="184" t="s">
        <v>18</v>
      </c>
      <c r="B594" s="185"/>
      <c r="C594" s="186"/>
      <c r="D594" s="187"/>
      <c r="E594" s="160"/>
      <c r="F594" s="160"/>
      <c r="G594" s="188"/>
      <c r="H594" s="160" t="s">
        <v>18</v>
      </c>
      <c r="I594" s="188"/>
      <c r="J594" s="188"/>
      <c r="K594" s="189"/>
      <c r="L594" s="190"/>
      <c r="M594" s="186" t="str">
        <f>IFERROR(__xludf.DUMMYFUNCTION("""COMPUTED_VALUE"""),"")</f>
        <v/>
      </c>
      <c r="N594" s="186"/>
    </row>
    <row r="595">
      <c r="A595" s="184" t="s">
        <v>18</v>
      </c>
      <c r="B595" s="185"/>
      <c r="C595" s="186"/>
      <c r="D595" s="187"/>
      <c r="E595" s="160"/>
      <c r="F595" s="160"/>
      <c r="G595" s="188"/>
      <c r="H595" s="160" t="s">
        <v>18</v>
      </c>
      <c r="I595" s="188"/>
      <c r="J595" s="188"/>
      <c r="K595" s="189"/>
      <c r="L595" s="190"/>
      <c r="M595" s="186" t="str">
        <f>IFERROR(__xludf.DUMMYFUNCTION("""COMPUTED_VALUE"""),"")</f>
        <v/>
      </c>
      <c r="N595" s="186"/>
    </row>
    <row r="596">
      <c r="A596" s="184" t="s">
        <v>18</v>
      </c>
      <c r="B596" s="185"/>
      <c r="C596" s="186"/>
      <c r="D596" s="187"/>
      <c r="E596" s="160"/>
      <c r="F596" s="160"/>
      <c r="G596" s="188"/>
      <c r="H596" s="160" t="s">
        <v>18</v>
      </c>
      <c r="I596" s="188"/>
      <c r="J596" s="188"/>
      <c r="K596" s="189"/>
      <c r="L596" s="190"/>
      <c r="M596" s="186" t="str">
        <f>IFERROR(__xludf.DUMMYFUNCTION("""COMPUTED_VALUE"""),"")</f>
        <v/>
      </c>
      <c r="N596" s="186"/>
    </row>
    <row r="597">
      <c r="A597" s="184" t="s">
        <v>18</v>
      </c>
      <c r="B597" s="185"/>
      <c r="C597" s="186"/>
      <c r="D597" s="187"/>
      <c r="E597" s="160"/>
      <c r="F597" s="160"/>
      <c r="G597" s="188"/>
      <c r="H597" s="160" t="s">
        <v>18</v>
      </c>
      <c r="I597" s="188"/>
      <c r="J597" s="188"/>
      <c r="K597" s="189"/>
      <c r="L597" s="190"/>
      <c r="M597" s="186" t="str">
        <f>IFERROR(__xludf.DUMMYFUNCTION("""COMPUTED_VALUE"""),"")</f>
        <v/>
      </c>
      <c r="N597" s="186"/>
    </row>
    <row r="598">
      <c r="A598" s="184" t="s">
        <v>18</v>
      </c>
      <c r="B598" s="185"/>
      <c r="C598" s="186"/>
      <c r="D598" s="187"/>
      <c r="E598" s="160"/>
      <c r="F598" s="160"/>
      <c r="G598" s="188"/>
      <c r="H598" s="160" t="s">
        <v>18</v>
      </c>
      <c r="I598" s="188"/>
      <c r="J598" s="188"/>
      <c r="K598" s="189"/>
      <c r="L598" s="190"/>
      <c r="M598" s="186" t="str">
        <f>IFERROR(__xludf.DUMMYFUNCTION("""COMPUTED_VALUE"""),"")</f>
        <v/>
      </c>
      <c r="N598" s="186"/>
    </row>
    <row r="599">
      <c r="A599" s="184" t="s">
        <v>18</v>
      </c>
      <c r="B599" s="185"/>
      <c r="C599" s="186"/>
      <c r="D599" s="187"/>
      <c r="E599" s="160"/>
      <c r="F599" s="160"/>
      <c r="G599" s="188"/>
      <c r="H599" s="160" t="s">
        <v>18</v>
      </c>
      <c r="I599" s="188"/>
      <c r="J599" s="188"/>
      <c r="K599" s="189"/>
      <c r="L599" s="190"/>
      <c r="M599" s="186" t="str">
        <f>IFERROR(__xludf.DUMMYFUNCTION("""COMPUTED_VALUE"""),"")</f>
        <v/>
      </c>
      <c r="N599" s="186"/>
    </row>
    <row r="600">
      <c r="A600" s="184" t="s">
        <v>18</v>
      </c>
      <c r="B600" s="185"/>
      <c r="C600" s="186"/>
      <c r="D600" s="187"/>
      <c r="E600" s="160"/>
      <c r="F600" s="160"/>
      <c r="G600" s="188"/>
      <c r="H600" s="160" t="s">
        <v>18</v>
      </c>
      <c r="I600" s="188"/>
      <c r="J600" s="188"/>
      <c r="K600" s="189"/>
      <c r="L600" s="190"/>
      <c r="M600" s="186" t="str">
        <f>IFERROR(__xludf.DUMMYFUNCTION("""COMPUTED_VALUE"""),"")</f>
        <v/>
      </c>
      <c r="N600" s="186"/>
    </row>
    <row r="601">
      <c r="A601" s="184" t="s">
        <v>18</v>
      </c>
      <c r="B601" s="185"/>
      <c r="C601" s="186"/>
      <c r="D601" s="187"/>
      <c r="E601" s="160"/>
      <c r="F601" s="160"/>
      <c r="G601" s="188"/>
      <c r="H601" s="160" t="s">
        <v>18</v>
      </c>
      <c r="I601" s="188"/>
      <c r="J601" s="188"/>
      <c r="K601" s="189"/>
      <c r="L601" s="190"/>
      <c r="M601" s="186" t="str">
        <f>IFERROR(__xludf.DUMMYFUNCTION("""COMPUTED_VALUE"""),"")</f>
        <v/>
      </c>
      <c r="N601" s="186"/>
    </row>
    <row r="602">
      <c r="A602" s="184" t="s">
        <v>18</v>
      </c>
      <c r="B602" s="185"/>
      <c r="C602" s="186"/>
      <c r="D602" s="187"/>
      <c r="E602" s="160"/>
      <c r="F602" s="160"/>
      <c r="G602" s="188"/>
      <c r="H602" s="160" t="s">
        <v>18</v>
      </c>
      <c r="I602" s="188"/>
      <c r="J602" s="188"/>
      <c r="K602" s="189"/>
      <c r="L602" s="190"/>
      <c r="M602" s="186" t="str">
        <f>IFERROR(__xludf.DUMMYFUNCTION("""COMPUTED_VALUE"""),"")</f>
        <v/>
      </c>
      <c r="N602" s="186"/>
    </row>
    <row r="603">
      <c r="A603" s="184" t="s">
        <v>18</v>
      </c>
      <c r="B603" s="185"/>
      <c r="C603" s="186"/>
      <c r="D603" s="187"/>
      <c r="E603" s="160"/>
      <c r="F603" s="160"/>
      <c r="G603" s="188"/>
      <c r="H603" s="160" t="s">
        <v>18</v>
      </c>
      <c r="I603" s="188"/>
      <c r="J603" s="188"/>
      <c r="K603" s="189"/>
      <c r="L603" s="190"/>
      <c r="M603" s="186" t="str">
        <f>IFERROR(__xludf.DUMMYFUNCTION("""COMPUTED_VALUE"""),"")</f>
        <v/>
      </c>
      <c r="N603" s="186"/>
    </row>
    <row r="604">
      <c r="A604" s="184" t="s">
        <v>18</v>
      </c>
      <c r="B604" s="185"/>
      <c r="C604" s="186"/>
      <c r="D604" s="187"/>
      <c r="E604" s="160"/>
      <c r="F604" s="160"/>
      <c r="G604" s="188"/>
      <c r="H604" s="160" t="s">
        <v>18</v>
      </c>
      <c r="I604" s="188"/>
      <c r="J604" s="188"/>
      <c r="K604" s="189"/>
      <c r="L604" s="190"/>
      <c r="M604" s="186" t="str">
        <f>IFERROR(__xludf.DUMMYFUNCTION("""COMPUTED_VALUE"""),"")</f>
        <v/>
      </c>
      <c r="N604" s="186"/>
    </row>
    <row r="605">
      <c r="A605" s="184" t="s">
        <v>18</v>
      </c>
      <c r="B605" s="185"/>
      <c r="C605" s="186"/>
      <c r="D605" s="187"/>
      <c r="E605" s="160"/>
      <c r="F605" s="160"/>
      <c r="G605" s="188"/>
      <c r="H605" s="160" t="s">
        <v>18</v>
      </c>
      <c r="I605" s="188"/>
      <c r="J605" s="188"/>
      <c r="K605" s="189"/>
      <c r="L605" s="190"/>
      <c r="M605" s="186" t="str">
        <f>IFERROR(__xludf.DUMMYFUNCTION("""COMPUTED_VALUE"""),"")</f>
        <v/>
      </c>
      <c r="N605" s="186"/>
    </row>
    <row r="606">
      <c r="A606" s="184" t="s">
        <v>18</v>
      </c>
      <c r="B606" s="185"/>
      <c r="C606" s="186"/>
      <c r="D606" s="187"/>
      <c r="E606" s="160"/>
      <c r="F606" s="160"/>
      <c r="G606" s="188"/>
      <c r="H606" s="160" t="s">
        <v>18</v>
      </c>
      <c r="I606" s="188"/>
      <c r="J606" s="188"/>
      <c r="K606" s="189"/>
      <c r="L606" s="190"/>
      <c r="M606" s="186" t="str">
        <f>IFERROR(__xludf.DUMMYFUNCTION("""COMPUTED_VALUE"""),"")</f>
        <v/>
      </c>
      <c r="N606" s="186"/>
    </row>
    <row r="607">
      <c r="A607" s="184" t="s">
        <v>18</v>
      </c>
      <c r="B607" s="185"/>
      <c r="C607" s="186"/>
      <c r="D607" s="187"/>
      <c r="E607" s="160"/>
      <c r="F607" s="160"/>
      <c r="G607" s="188"/>
      <c r="H607" s="160" t="s">
        <v>18</v>
      </c>
      <c r="I607" s="188"/>
      <c r="J607" s="188"/>
      <c r="K607" s="189"/>
      <c r="L607" s="190"/>
      <c r="M607" s="186" t="str">
        <f>IFERROR(__xludf.DUMMYFUNCTION("""COMPUTED_VALUE"""),"")</f>
        <v/>
      </c>
      <c r="N607" s="186"/>
    </row>
    <row r="608">
      <c r="A608" s="184" t="s">
        <v>18</v>
      </c>
      <c r="B608" s="185"/>
      <c r="C608" s="186"/>
      <c r="D608" s="187"/>
      <c r="E608" s="160"/>
      <c r="F608" s="160"/>
      <c r="G608" s="188"/>
      <c r="H608" s="160" t="s">
        <v>18</v>
      </c>
      <c r="I608" s="188"/>
      <c r="J608" s="188"/>
      <c r="K608" s="189"/>
      <c r="L608" s="190"/>
      <c r="M608" s="186" t="str">
        <f>IFERROR(__xludf.DUMMYFUNCTION("""COMPUTED_VALUE"""),"")</f>
        <v/>
      </c>
      <c r="N608" s="186"/>
    </row>
    <row r="609">
      <c r="A609" s="184" t="s">
        <v>18</v>
      </c>
      <c r="B609" s="185"/>
      <c r="C609" s="186"/>
      <c r="D609" s="187"/>
      <c r="E609" s="160"/>
      <c r="F609" s="160"/>
      <c r="G609" s="188"/>
      <c r="H609" s="160" t="s">
        <v>18</v>
      </c>
      <c r="I609" s="188"/>
      <c r="J609" s="188"/>
      <c r="K609" s="189"/>
      <c r="L609" s="190"/>
      <c r="M609" s="186" t="str">
        <f>IFERROR(__xludf.DUMMYFUNCTION("""COMPUTED_VALUE"""),"")</f>
        <v/>
      </c>
      <c r="N609" s="186"/>
    </row>
    <row r="610">
      <c r="A610" s="184" t="s">
        <v>18</v>
      </c>
      <c r="B610" s="185"/>
      <c r="C610" s="186"/>
      <c r="D610" s="187"/>
      <c r="E610" s="160"/>
      <c r="F610" s="160"/>
      <c r="G610" s="188"/>
      <c r="H610" s="160" t="s">
        <v>18</v>
      </c>
      <c r="I610" s="188"/>
      <c r="J610" s="188"/>
      <c r="K610" s="189"/>
      <c r="L610" s="190"/>
      <c r="M610" s="186" t="str">
        <f>IFERROR(__xludf.DUMMYFUNCTION("""COMPUTED_VALUE"""),"")</f>
        <v/>
      </c>
      <c r="N610" s="186"/>
    </row>
    <row r="611">
      <c r="A611" s="184" t="s">
        <v>18</v>
      </c>
      <c r="B611" s="185"/>
      <c r="C611" s="186"/>
      <c r="D611" s="187"/>
      <c r="E611" s="160"/>
      <c r="F611" s="160"/>
      <c r="G611" s="188"/>
      <c r="H611" s="160" t="s">
        <v>18</v>
      </c>
      <c r="I611" s="188"/>
      <c r="J611" s="188"/>
      <c r="K611" s="189"/>
      <c r="L611" s="190"/>
      <c r="M611" s="186" t="str">
        <f>IFERROR(__xludf.DUMMYFUNCTION("""COMPUTED_VALUE"""),"")</f>
        <v/>
      </c>
      <c r="N611" s="186"/>
    </row>
    <row r="612">
      <c r="A612" s="184" t="s">
        <v>18</v>
      </c>
      <c r="B612" s="185"/>
      <c r="C612" s="186"/>
      <c r="D612" s="187"/>
      <c r="E612" s="160"/>
      <c r="F612" s="160"/>
      <c r="G612" s="188"/>
      <c r="H612" s="160" t="s">
        <v>18</v>
      </c>
      <c r="I612" s="188"/>
      <c r="J612" s="188"/>
      <c r="K612" s="189"/>
      <c r="L612" s="190"/>
      <c r="M612" s="186" t="str">
        <f>IFERROR(__xludf.DUMMYFUNCTION("""COMPUTED_VALUE"""),"")</f>
        <v/>
      </c>
      <c r="N612" s="186"/>
    </row>
    <row r="613">
      <c r="A613" s="184" t="s">
        <v>18</v>
      </c>
      <c r="B613" s="185"/>
      <c r="C613" s="186"/>
      <c r="D613" s="187"/>
      <c r="E613" s="160"/>
      <c r="F613" s="160"/>
      <c r="G613" s="188"/>
      <c r="H613" s="160" t="s">
        <v>18</v>
      </c>
      <c r="I613" s="188"/>
      <c r="J613" s="188"/>
      <c r="K613" s="189"/>
      <c r="L613" s="190"/>
      <c r="M613" s="186" t="str">
        <f>IFERROR(__xludf.DUMMYFUNCTION("""COMPUTED_VALUE"""),"")</f>
        <v/>
      </c>
      <c r="N613" s="186"/>
    </row>
    <row r="614">
      <c r="A614" s="184" t="s">
        <v>18</v>
      </c>
      <c r="B614" s="185"/>
      <c r="C614" s="186"/>
      <c r="D614" s="187"/>
      <c r="E614" s="160"/>
      <c r="F614" s="160"/>
      <c r="G614" s="188"/>
      <c r="H614" s="160" t="s">
        <v>18</v>
      </c>
      <c r="I614" s="188"/>
      <c r="J614" s="188"/>
      <c r="K614" s="189"/>
      <c r="L614" s="190"/>
      <c r="M614" s="186" t="str">
        <f>IFERROR(__xludf.DUMMYFUNCTION("""COMPUTED_VALUE"""),"")</f>
        <v/>
      </c>
      <c r="N614" s="186"/>
    </row>
    <row r="615">
      <c r="A615" s="184" t="s">
        <v>18</v>
      </c>
      <c r="B615" s="185"/>
      <c r="C615" s="186"/>
      <c r="D615" s="187"/>
      <c r="E615" s="160"/>
      <c r="F615" s="160"/>
      <c r="G615" s="188"/>
      <c r="H615" s="160" t="s">
        <v>18</v>
      </c>
      <c r="I615" s="188"/>
      <c r="J615" s="188"/>
      <c r="K615" s="189"/>
      <c r="L615" s="190"/>
      <c r="M615" s="186" t="str">
        <f>IFERROR(__xludf.DUMMYFUNCTION("""COMPUTED_VALUE"""),"")</f>
        <v/>
      </c>
      <c r="N615" s="186"/>
    </row>
    <row r="616">
      <c r="A616" s="184" t="s">
        <v>18</v>
      </c>
      <c r="B616" s="185"/>
      <c r="C616" s="186"/>
      <c r="D616" s="187"/>
      <c r="E616" s="160"/>
      <c r="F616" s="160"/>
      <c r="G616" s="188"/>
      <c r="H616" s="160" t="s">
        <v>18</v>
      </c>
      <c r="I616" s="188"/>
      <c r="J616" s="188"/>
      <c r="K616" s="189"/>
      <c r="L616" s="190"/>
      <c r="M616" s="186" t="str">
        <f>IFERROR(__xludf.DUMMYFUNCTION("""COMPUTED_VALUE"""),"")</f>
        <v/>
      </c>
      <c r="N616" s="186"/>
    </row>
    <row r="617">
      <c r="A617" s="184" t="s">
        <v>18</v>
      </c>
      <c r="B617" s="185"/>
      <c r="C617" s="186"/>
      <c r="D617" s="187"/>
      <c r="E617" s="160"/>
      <c r="F617" s="160"/>
      <c r="G617" s="188"/>
      <c r="H617" s="160" t="s">
        <v>18</v>
      </c>
      <c r="I617" s="188"/>
      <c r="J617" s="188"/>
      <c r="K617" s="189"/>
      <c r="L617" s="190"/>
      <c r="M617" s="186" t="str">
        <f>IFERROR(__xludf.DUMMYFUNCTION("""COMPUTED_VALUE"""),"")</f>
        <v/>
      </c>
      <c r="N617" s="186"/>
    </row>
    <row r="618">
      <c r="A618" s="184" t="s">
        <v>18</v>
      </c>
      <c r="B618" s="185"/>
      <c r="C618" s="186"/>
      <c r="D618" s="187"/>
      <c r="E618" s="160"/>
      <c r="F618" s="160"/>
      <c r="G618" s="188"/>
      <c r="H618" s="160" t="s">
        <v>18</v>
      </c>
      <c r="I618" s="188"/>
      <c r="J618" s="188"/>
      <c r="K618" s="189"/>
      <c r="L618" s="190"/>
      <c r="M618" s="186" t="str">
        <f>IFERROR(__xludf.DUMMYFUNCTION("""COMPUTED_VALUE"""),"")</f>
        <v/>
      </c>
      <c r="N618" s="186"/>
    </row>
    <row r="619">
      <c r="A619" s="184" t="s">
        <v>18</v>
      </c>
      <c r="B619" s="185"/>
      <c r="C619" s="186"/>
      <c r="D619" s="187"/>
      <c r="E619" s="160"/>
      <c r="F619" s="160"/>
      <c r="G619" s="188"/>
      <c r="H619" s="160" t="s">
        <v>18</v>
      </c>
      <c r="I619" s="188"/>
      <c r="J619" s="188"/>
      <c r="K619" s="189"/>
      <c r="L619" s="190"/>
      <c r="M619" s="186" t="str">
        <f>IFERROR(__xludf.DUMMYFUNCTION("""COMPUTED_VALUE"""),"")</f>
        <v/>
      </c>
      <c r="N619" s="186"/>
    </row>
    <row r="620">
      <c r="A620" s="184" t="s">
        <v>18</v>
      </c>
      <c r="B620" s="185"/>
      <c r="C620" s="186"/>
      <c r="D620" s="187"/>
      <c r="E620" s="160"/>
      <c r="F620" s="160"/>
      <c r="G620" s="188"/>
      <c r="H620" s="160" t="s">
        <v>18</v>
      </c>
      <c r="I620" s="188"/>
      <c r="J620" s="188"/>
      <c r="K620" s="189"/>
      <c r="L620" s="190"/>
      <c r="M620" s="186" t="str">
        <f>IFERROR(__xludf.DUMMYFUNCTION("""COMPUTED_VALUE"""),"")</f>
        <v/>
      </c>
      <c r="N620" s="186"/>
    </row>
    <row r="621">
      <c r="A621" s="184" t="s">
        <v>18</v>
      </c>
      <c r="B621" s="185"/>
      <c r="C621" s="186"/>
      <c r="D621" s="187"/>
      <c r="E621" s="160"/>
      <c r="F621" s="160"/>
      <c r="G621" s="188"/>
      <c r="H621" s="160" t="s">
        <v>18</v>
      </c>
      <c r="I621" s="188"/>
      <c r="J621" s="188"/>
      <c r="K621" s="189"/>
      <c r="L621" s="190"/>
      <c r="M621" s="186" t="str">
        <f>IFERROR(__xludf.DUMMYFUNCTION("""COMPUTED_VALUE"""),"")</f>
        <v/>
      </c>
      <c r="N621" s="186"/>
    </row>
    <row r="622">
      <c r="A622" s="184" t="s">
        <v>18</v>
      </c>
      <c r="B622" s="185"/>
      <c r="C622" s="186"/>
      <c r="D622" s="187"/>
      <c r="E622" s="160"/>
      <c r="F622" s="160"/>
      <c r="G622" s="188"/>
      <c r="H622" s="160" t="s">
        <v>18</v>
      </c>
      <c r="I622" s="188"/>
      <c r="J622" s="188"/>
      <c r="K622" s="189"/>
      <c r="L622" s="190"/>
      <c r="M622" s="186" t="str">
        <f>IFERROR(__xludf.DUMMYFUNCTION("""COMPUTED_VALUE"""),"")</f>
        <v/>
      </c>
      <c r="N622" s="186"/>
    </row>
    <row r="623">
      <c r="A623" s="184" t="s">
        <v>18</v>
      </c>
      <c r="B623" s="185"/>
      <c r="C623" s="186"/>
      <c r="D623" s="187"/>
      <c r="E623" s="160"/>
      <c r="F623" s="160"/>
      <c r="G623" s="188"/>
      <c r="H623" s="160" t="s">
        <v>18</v>
      </c>
      <c r="I623" s="188"/>
      <c r="J623" s="188"/>
      <c r="K623" s="189"/>
      <c r="L623" s="190"/>
      <c r="M623" s="186" t="str">
        <f>IFERROR(__xludf.DUMMYFUNCTION("""COMPUTED_VALUE"""),"")</f>
        <v/>
      </c>
      <c r="N623" s="186"/>
    </row>
    <row r="624">
      <c r="A624" s="184" t="s">
        <v>18</v>
      </c>
      <c r="B624" s="185"/>
      <c r="C624" s="186"/>
      <c r="D624" s="187"/>
      <c r="E624" s="160"/>
      <c r="F624" s="160"/>
      <c r="G624" s="188"/>
      <c r="H624" s="160" t="s">
        <v>18</v>
      </c>
      <c r="I624" s="188"/>
      <c r="J624" s="188"/>
      <c r="K624" s="189"/>
      <c r="L624" s="190"/>
      <c r="M624" s="186" t="str">
        <f>IFERROR(__xludf.DUMMYFUNCTION("""COMPUTED_VALUE"""),"")</f>
        <v/>
      </c>
      <c r="N624" s="186"/>
    </row>
    <row r="625">
      <c r="A625" s="184" t="s">
        <v>18</v>
      </c>
      <c r="B625" s="185"/>
      <c r="C625" s="186"/>
      <c r="D625" s="187"/>
      <c r="E625" s="160"/>
      <c r="F625" s="160"/>
      <c r="G625" s="188"/>
      <c r="H625" s="160" t="s">
        <v>18</v>
      </c>
      <c r="I625" s="188"/>
      <c r="J625" s="188"/>
      <c r="K625" s="189"/>
      <c r="L625" s="190"/>
      <c r="M625" s="186" t="str">
        <f>IFERROR(__xludf.DUMMYFUNCTION("""COMPUTED_VALUE"""),"")</f>
        <v/>
      </c>
      <c r="N625" s="186"/>
    </row>
    <row r="626">
      <c r="A626" s="184" t="s">
        <v>18</v>
      </c>
      <c r="B626" s="185"/>
      <c r="C626" s="186"/>
      <c r="D626" s="187"/>
      <c r="E626" s="160"/>
      <c r="F626" s="160"/>
      <c r="G626" s="188"/>
      <c r="H626" s="160" t="s">
        <v>18</v>
      </c>
      <c r="I626" s="188"/>
      <c r="J626" s="188"/>
      <c r="K626" s="189"/>
      <c r="L626" s="190"/>
      <c r="M626" s="186" t="str">
        <f>IFERROR(__xludf.DUMMYFUNCTION("""COMPUTED_VALUE"""),"")</f>
        <v/>
      </c>
      <c r="N626" s="186"/>
    </row>
    <row r="627">
      <c r="A627" s="184" t="s">
        <v>18</v>
      </c>
      <c r="B627" s="185"/>
      <c r="C627" s="186"/>
      <c r="D627" s="187"/>
      <c r="E627" s="160"/>
      <c r="F627" s="160"/>
      <c r="G627" s="188"/>
      <c r="H627" s="160" t="s">
        <v>18</v>
      </c>
      <c r="I627" s="188"/>
      <c r="J627" s="188"/>
      <c r="K627" s="189"/>
      <c r="L627" s="190"/>
      <c r="M627" s="186" t="str">
        <f>IFERROR(__xludf.DUMMYFUNCTION("""COMPUTED_VALUE"""),"")</f>
        <v/>
      </c>
      <c r="N627" s="186"/>
    </row>
    <row r="628">
      <c r="A628" s="184" t="s">
        <v>18</v>
      </c>
      <c r="B628" s="185"/>
      <c r="C628" s="186"/>
      <c r="D628" s="187"/>
      <c r="E628" s="160"/>
      <c r="F628" s="160"/>
      <c r="G628" s="188"/>
      <c r="H628" s="160" t="s">
        <v>18</v>
      </c>
      <c r="I628" s="188"/>
      <c r="J628" s="188"/>
      <c r="K628" s="189"/>
      <c r="L628" s="190"/>
      <c r="M628" s="186" t="str">
        <f>IFERROR(__xludf.DUMMYFUNCTION("""COMPUTED_VALUE"""),"")</f>
        <v/>
      </c>
      <c r="N628" s="186"/>
    </row>
    <row r="629">
      <c r="A629" s="184" t="s">
        <v>18</v>
      </c>
      <c r="B629" s="185"/>
      <c r="C629" s="186"/>
      <c r="D629" s="187"/>
      <c r="E629" s="160"/>
      <c r="F629" s="160"/>
      <c r="G629" s="188"/>
      <c r="H629" s="160" t="s">
        <v>18</v>
      </c>
      <c r="I629" s="188"/>
      <c r="J629" s="188"/>
      <c r="K629" s="189"/>
      <c r="L629" s="190"/>
      <c r="M629" s="186" t="str">
        <f>IFERROR(__xludf.DUMMYFUNCTION("""COMPUTED_VALUE"""),"")</f>
        <v/>
      </c>
      <c r="N629" s="186"/>
    </row>
    <row r="630">
      <c r="A630" s="184" t="s">
        <v>18</v>
      </c>
      <c r="B630" s="185"/>
      <c r="C630" s="186"/>
      <c r="D630" s="187"/>
      <c r="E630" s="160"/>
      <c r="F630" s="160"/>
      <c r="G630" s="188"/>
      <c r="H630" s="160" t="s">
        <v>18</v>
      </c>
      <c r="I630" s="188"/>
      <c r="J630" s="188"/>
      <c r="K630" s="189"/>
      <c r="L630" s="190"/>
      <c r="M630" s="186" t="str">
        <f>IFERROR(__xludf.DUMMYFUNCTION("""COMPUTED_VALUE"""),"")</f>
        <v/>
      </c>
      <c r="N630" s="186"/>
    </row>
    <row r="631">
      <c r="A631" s="184" t="s">
        <v>18</v>
      </c>
      <c r="B631" s="185"/>
      <c r="C631" s="186"/>
      <c r="D631" s="187"/>
      <c r="E631" s="160"/>
      <c r="F631" s="160"/>
      <c r="G631" s="188"/>
      <c r="H631" s="160" t="s">
        <v>18</v>
      </c>
      <c r="I631" s="188"/>
      <c r="J631" s="188"/>
      <c r="K631" s="189"/>
      <c r="L631" s="190"/>
      <c r="M631" s="186" t="str">
        <f>IFERROR(__xludf.DUMMYFUNCTION("""COMPUTED_VALUE"""),"")</f>
        <v/>
      </c>
      <c r="N631" s="186"/>
    </row>
    <row r="632">
      <c r="A632" s="184" t="s">
        <v>18</v>
      </c>
      <c r="B632" s="185"/>
      <c r="C632" s="186"/>
      <c r="D632" s="187"/>
      <c r="E632" s="160"/>
      <c r="F632" s="160"/>
      <c r="G632" s="188"/>
      <c r="H632" s="160" t="s">
        <v>18</v>
      </c>
      <c r="I632" s="188"/>
      <c r="J632" s="188"/>
      <c r="K632" s="189"/>
      <c r="L632" s="190"/>
      <c r="M632" s="186" t="str">
        <f>IFERROR(__xludf.DUMMYFUNCTION("""COMPUTED_VALUE"""),"")</f>
        <v/>
      </c>
      <c r="N632" s="186"/>
    </row>
    <row r="633">
      <c r="A633" s="184" t="s">
        <v>18</v>
      </c>
      <c r="B633" s="185"/>
      <c r="C633" s="186"/>
      <c r="D633" s="187"/>
      <c r="E633" s="160"/>
      <c r="F633" s="160"/>
      <c r="G633" s="188"/>
      <c r="H633" s="160" t="s">
        <v>18</v>
      </c>
      <c r="I633" s="188"/>
      <c r="J633" s="188"/>
      <c r="K633" s="189"/>
      <c r="L633" s="190"/>
      <c r="M633" s="186" t="str">
        <f>IFERROR(__xludf.DUMMYFUNCTION("""COMPUTED_VALUE"""),"")</f>
        <v/>
      </c>
      <c r="N633" s="186"/>
    </row>
    <row r="634">
      <c r="A634" s="184" t="s">
        <v>18</v>
      </c>
      <c r="B634" s="185"/>
      <c r="C634" s="186"/>
      <c r="D634" s="187"/>
      <c r="E634" s="160"/>
      <c r="F634" s="160"/>
      <c r="G634" s="188"/>
      <c r="H634" s="160" t="s">
        <v>18</v>
      </c>
      <c r="I634" s="188"/>
      <c r="J634" s="188"/>
      <c r="K634" s="189"/>
      <c r="L634" s="190"/>
      <c r="M634" s="186" t="str">
        <f>IFERROR(__xludf.DUMMYFUNCTION("""COMPUTED_VALUE"""),"")</f>
        <v/>
      </c>
      <c r="N634" s="186"/>
    </row>
    <row r="635">
      <c r="A635" s="184" t="s">
        <v>18</v>
      </c>
      <c r="B635" s="185"/>
      <c r="C635" s="186"/>
      <c r="D635" s="187"/>
      <c r="E635" s="160"/>
      <c r="F635" s="160"/>
      <c r="G635" s="188"/>
      <c r="H635" s="160" t="s">
        <v>18</v>
      </c>
      <c r="I635" s="188"/>
      <c r="J635" s="188"/>
      <c r="K635" s="189"/>
      <c r="L635" s="190"/>
      <c r="M635" s="186" t="str">
        <f>IFERROR(__xludf.DUMMYFUNCTION("""COMPUTED_VALUE"""),"")</f>
        <v/>
      </c>
      <c r="N635" s="186"/>
    </row>
    <row r="636">
      <c r="A636" s="184" t="s">
        <v>18</v>
      </c>
      <c r="B636" s="185"/>
      <c r="C636" s="186"/>
      <c r="D636" s="187"/>
      <c r="E636" s="160"/>
      <c r="F636" s="160"/>
      <c r="G636" s="188"/>
      <c r="H636" s="160" t="s">
        <v>18</v>
      </c>
      <c r="I636" s="188"/>
      <c r="J636" s="188"/>
      <c r="K636" s="189"/>
      <c r="L636" s="190"/>
      <c r="M636" s="186" t="str">
        <f>IFERROR(__xludf.DUMMYFUNCTION("""COMPUTED_VALUE"""),"")</f>
        <v/>
      </c>
      <c r="N636" s="186"/>
    </row>
    <row r="637">
      <c r="A637" s="184" t="s">
        <v>18</v>
      </c>
      <c r="B637" s="185"/>
      <c r="C637" s="186"/>
      <c r="D637" s="187"/>
      <c r="E637" s="160"/>
      <c r="F637" s="160"/>
      <c r="G637" s="188"/>
      <c r="H637" s="160" t="s">
        <v>18</v>
      </c>
      <c r="I637" s="188"/>
      <c r="J637" s="188"/>
      <c r="K637" s="189"/>
      <c r="L637" s="190"/>
      <c r="M637" s="186" t="str">
        <f>IFERROR(__xludf.DUMMYFUNCTION("""COMPUTED_VALUE"""),"")</f>
        <v/>
      </c>
      <c r="N637" s="186"/>
    </row>
    <row r="638">
      <c r="A638" s="184" t="s">
        <v>18</v>
      </c>
      <c r="B638" s="185"/>
      <c r="C638" s="186"/>
      <c r="D638" s="187"/>
      <c r="E638" s="160"/>
      <c r="F638" s="160"/>
      <c r="G638" s="188"/>
      <c r="H638" s="160" t="s">
        <v>18</v>
      </c>
      <c r="I638" s="188"/>
      <c r="J638" s="188"/>
      <c r="K638" s="189"/>
      <c r="L638" s="190"/>
      <c r="M638" s="186" t="str">
        <f>IFERROR(__xludf.DUMMYFUNCTION("""COMPUTED_VALUE"""),"")</f>
        <v/>
      </c>
      <c r="N638" s="186"/>
    </row>
    <row r="639">
      <c r="A639" s="184" t="s">
        <v>18</v>
      </c>
      <c r="B639" s="185"/>
      <c r="C639" s="186"/>
      <c r="D639" s="187"/>
      <c r="E639" s="160"/>
      <c r="F639" s="160"/>
      <c r="G639" s="188"/>
      <c r="H639" s="160" t="s">
        <v>18</v>
      </c>
      <c r="I639" s="188"/>
      <c r="J639" s="188"/>
      <c r="K639" s="189"/>
      <c r="L639" s="190"/>
      <c r="M639" s="186" t="str">
        <f>IFERROR(__xludf.DUMMYFUNCTION("""COMPUTED_VALUE"""),"")</f>
        <v/>
      </c>
      <c r="N639" s="186"/>
    </row>
    <row r="640">
      <c r="A640" s="184" t="s">
        <v>18</v>
      </c>
      <c r="B640" s="185"/>
      <c r="C640" s="186"/>
      <c r="D640" s="187"/>
      <c r="E640" s="160"/>
      <c r="F640" s="160"/>
      <c r="G640" s="188"/>
      <c r="H640" s="160" t="s">
        <v>18</v>
      </c>
      <c r="I640" s="188"/>
      <c r="J640" s="188"/>
      <c r="K640" s="189"/>
      <c r="L640" s="190"/>
      <c r="M640" s="186" t="str">
        <f>IFERROR(__xludf.DUMMYFUNCTION("""COMPUTED_VALUE"""),"")</f>
        <v/>
      </c>
      <c r="N640" s="186"/>
    </row>
    <row r="641">
      <c r="A641" s="184" t="s">
        <v>18</v>
      </c>
      <c r="B641" s="185"/>
      <c r="C641" s="186"/>
      <c r="D641" s="187"/>
      <c r="E641" s="160"/>
      <c r="F641" s="160"/>
      <c r="G641" s="188"/>
      <c r="H641" s="160" t="s">
        <v>18</v>
      </c>
      <c r="I641" s="188"/>
      <c r="J641" s="188"/>
      <c r="K641" s="189"/>
      <c r="L641" s="190"/>
      <c r="M641" s="186" t="str">
        <f>IFERROR(__xludf.DUMMYFUNCTION("""COMPUTED_VALUE"""),"")</f>
        <v/>
      </c>
      <c r="N641" s="186"/>
    </row>
    <row r="642">
      <c r="A642" s="184" t="s">
        <v>18</v>
      </c>
      <c r="B642" s="185"/>
      <c r="C642" s="186"/>
      <c r="D642" s="187"/>
      <c r="E642" s="160"/>
      <c r="F642" s="160"/>
      <c r="G642" s="188"/>
      <c r="H642" s="160" t="s">
        <v>18</v>
      </c>
      <c r="I642" s="188"/>
      <c r="J642" s="188"/>
      <c r="K642" s="189"/>
      <c r="L642" s="190"/>
      <c r="M642" s="186" t="str">
        <f>IFERROR(__xludf.DUMMYFUNCTION("""COMPUTED_VALUE"""),"")</f>
        <v/>
      </c>
      <c r="N642" s="186"/>
    </row>
    <row r="643">
      <c r="A643" s="184" t="s">
        <v>18</v>
      </c>
      <c r="B643" s="185"/>
      <c r="C643" s="186"/>
      <c r="D643" s="187"/>
      <c r="E643" s="160"/>
      <c r="F643" s="160"/>
      <c r="G643" s="188"/>
      <c r="H643" s="160" t="s">
        <v>18</v>
      </c>
      <c r="I643" s="188"/>
      <c r="J643" s="188"/>
      <c r="K643" s="189"/>
      <c r="L643" s="190"/>
      <c r="M643" s="186" t="str">
        <f>IFERROR(__xludf.DUMMYFUNCTION("""COMPUTED_VALUE"""),"")</f>
        <v/>
      </c>
      <c r="N643" s="186"/>
    </row>
    <row r="644">
      <c r="A644" s="184" t="s">
        <v>18</v>
      </c>
      <c r="B644" s="185"/>
      <c r="C644" s="186"/>
      <c r="D644" s="187"/>
      <c r="E644" s="160"/>
      <c r="F644" s="160"/>
      <c r="G644" s="188"/>
      <c r="H644" s="160" t="s">
        <v>18</v>
      </c>
      <c r="I644" s="188"/>
      <c r="J644" s="188"/>
      <c r="K644" s="189"/>
      <c r="L644" s="190"/>
      <c r="M644" s="186" t="str">
        <f>IFERROR(__xludf.DUMMYFUNCTION("""COMPUTED_VALUE"""),"")</f>
        <v/>
      </c>
      <c r="N644" s="186"/>
    </row>
    <row r="645">
      <c r="A645" s="184" t="s">
        <v>18</v>
      </c>
      <c r="B645" s="185"/>
      <c r="C645" s="186"/>
      <c r="D645" s="187"/>
      <c r="E645" s="160"/>
      <c r="F645" s="160"/>
      <c r="G645" s="188"/>
      <c r="H645" s="160" t="s">
        <v>18</v>
      </c>
      <c r="I645" s="188"/>
      <c r="J645" s="188"/>
      <c r="K645" s="189"/>
      <c r="L645" s="190"/>
      <c r="M645" s="186" t="str">
        <f>IFERROR(__xludf.DUMMYFUNCTION("""COMPUTED_VALUE"""),"")</f>
        <v/>
      </c>
      <c r="N645" s="186"/>
    </row>
    <row r="646">
      <c r="A646" s="184" t="s">
        <v>18</v>
      </c>
      <c r="B646" s="185"/>
      <c r="C646" s="186"/>
      <c r="D646" s="187"/>
      <c r="E646" s="160"/>
      <c r="F646" s="160"/>
      <c r="G646" s="188"/>
      <c r="H646" s="160" t="s">
        <v>18</v>
      </c>
      <c r="I646" s="188"/>
      <c r="J646" s="188"/>
      <c r="K646" s="189"/>
      <c r="L646" s="190"/>
      <c r="M646" s="186" t="str">
        <f>IFERROR(__xludf.DUMMYFUNCTION("""COMPUTED_VALUE"""),"")</f>
        <v/>
      </c>
      <c r="N646" s="186"/>
    </row>
    <row r="647">
      <c r="A647" s="184" t="s">
        <v>18</v>
      </c>
      <c r="B647" s="185"/>
      <c r="C647" s="186"/>
      <c r="D647" s="187"/>
      <c r="E647" s="160"/>
      <c r="F647" s="160"/>
      <c r="G647" s="188"/>
      <c r="H647" s="160" t="s">
        <v>18</v>
      </c>
      <c r="I647" s="188"/>
      <c r="J647" s="188"/>
      <c r="K647" s="189"/>
      <c r="L647" s="190"/>
      <c r="M647" s="186" t="str">
        <f>IFERROR(__xludf.DUMMYFUNCTION("""COMPUTED_VALUE"""),"")</f>
        <v/>
      </c>
      <c r="N647" s="186"/>
    </row>
    <row r="648">
      <c r="A648" s="184" t="s">
        <v>18</v>
      </c>
      <c r="B648" s="185"/>
      <c r="C648" s="186"/>
      <c r="D648" s="187"/>
      <c r="E648" s="160"/>
      <c r="F648" s="160"/>
      <c r="G648" s="188"/>
      <c r="H648" s="160" t="s">
        <v>18</v>
      </c>
      <c r="I648" s="188"/>
      <c r="J648" s="188"/>
      <c r="K648" s="189"/>
      <c r="L648" s="190"/>
      <c r="M648" s="186" t="str">
        <f>IFERROR(__xludf.DUMMYFUNCTION("""COMPUTED_VALUE"""),"")</f>
        <v/>
      </c>
      <c r="N648" s="186"/>
    </row>
    <row r="649">
      <c r="A649" s="184" t="s">
        <v>18</v>
      </c>
      <c r="B649" s="185"/>
      <c r="C649" s="186"/>
      <c r="D649" s="187"/>
      <c r="E649" s="160"/>
      <c r="F649" s="160"/>
      <c r="G649" s="188"/>
      <c r="H649" s="160" t="s">
        <v>18</v>
      </c>
      <c r="I649" s="188"/>
      <c r="J649" s="188"/>
      <c r="K649" s="189"/>
      <c r="L649" s="190"/>
      <c r="M649" s="186" t="str">
        <f>IFERROR(__xludf.DUMMYFUNCTION("""COMPUTED_VALUE"""),"")</f>
        <v/>
      </c>
      <c r="N649" s="186"/>
    </row>
    <row r="650">
      <c r="A650" s="184" t="s">
        <v>18</v>
      </c>
      <c r="B650" s="185"/>
      <c r="C650" s="186"/>
      <c r="D650" s="187"/>
      <c r="E650" s="160"/>
      <c r="F650" s="160"/>
      <c r="G650" s="188"/>
      <c r="H650" s="160" t="s">
        <v>18</v>
      </c>
      <c r="I650" s="188"/>
      <c r="J650" s="188"/>
      <c r="K650" s="189"/>
      <c r="L650" s="190"/>
      <c r="M650" s="186" t="str">
        <f>IFERROR(__xludf.DUMMYFUNCTION("""COMPUTED_VALUE"""),"")</f>
        <v/>
      </c>
      <c r="N650" s="186"/>
    </row>
    <row r="651">
      <c r="A651" s="184" t="s">
        <v>18</v>
      </c>
      <c r="B651" s="185"/>
      <c r="C651" s="186"/>
      <c r="D651" s="187"/>
      <c r="E651" s="160"/>
      <c r="F651" s="160"/>
      <c r="G651" s="188"/>
      <c r="H651" s="160" t="s">
        <v>18</v>
      </c>
      <c r="I651" s="188"/>
      <c r="J651" s="188"/>
      <c r="K651" s="189"/>
      <c r="L651" s="190"/>
      <c r="M651" s="186" t="str">
        <f>IFERROR(__xludf.DUMMYFUNCTION("""COMPUTED_VALUE"""),"")</f>
        <v/>
      </c>
      <c r="N651" s="186"/>
    </row>
    <row r="652">
      <c r="A652" s="184" t="s">
        <v>18</v>
      </c>
      <c r="B652" s="185"/>
      <c r="C652" s="186"/>
      <c r="D652" s="187"/>
      <c r="E652" s="160"/>
      <c r="F652" s="160"/>
      <c r="G652" s="188"/>
      <c r="H652" s="160" t="s">
        <v>18</v>
      </c>
      <c r="I652" s="188"/>
      <c r="J652" s="188"/>
      <c r="K652" s="189"/>
      <c r="L652" s="190"/>
      <c r="M652" s="186" t="str">
        <f>IFERROR(__xludf.DUMMYFUNCTION("""COMPUTED_VALUE"""),"")</f>
        <v/>
      </c>
      <c r="N652" s="186"/>
    </row>
    <row r="653">
      <c r="A653" s="184" t="s">
        <v>18</v>
      </c>
      <c r="B653" s="185"/>
      <c r="C653" s="186"/>
      <c r="D653" s="187"/>
      <c r="E653" s="160"/>
      <c r="F653" s="160"/>
      <c r="G653" s="188"/>
      <c r="H653" s="160" t="s">
        <v>18</v>
      </c>
      <c r="I653" s="188"/>
      <c r="J653" s="188"/>
      <c r="K653" s="189"/>
      <c r="L653" s="190"/>
      <c r="M653" s="186" t="str">
        <f>IFERROR(__xludf.DUMMYFUNCTION("""COMPUTED_VALUE"""),"")</f>
        <v/>
      </c>
      <c r="N653" s="186"/>
    </row>
    <row r="654">
      <c r="A654" s="184" t="s">
        <v>18</v>
      </c>
      <c r="B654" s="185"/>
      <c r="C654" s="186"/>
      <c r="D654" s="187"/>
      <c r="E654" s="160"/>
      <c r="F654" s="160"/>
      <c r="G654" s="188"/>
      <c r="H654" s="160" t="s">
        <v>18</v>
      </c>
      <c r="I654" s="188"/>
      <c r="J654" s="188"/>
      <c r="K654" s="189"/>
      <c r="L654" s="190"/>
      <c r="M654" s="186" t="str">
        <f>IFERROR(__xludf.DUMMYFUNCTION("""COMPUTED_VALUE"""),"")</f>
        <v/>
      </c>
      <c r="N654" s="186"/>
    </row>
    <row r="655">
      <c r="A655" s="184" t="s">
        <v>18</v>
      </c>
      <c r="B655" s="185"/>
      <c r="C655" s="186"/>
      <c r="D655" s="187"/>
      <c r="E655" s="160"/>
      <c r="F655" s="160"/>
      <c r="G655" s="188"/>
      <c r="H655" s="160" t="s">
        <v>18</v>
      </c>
      <c r="I655" s="188"/>
      <c r="J655" s="188"/>
      <c r="K655" s="189"/>
      <c r="L655" s="190"/>
      <c r="M655" s="186" t="str">
        <f>IFERROR(__xludf.DUMMYFUNCTION("""COMPUTED_VALUE"""),"")</f>
        <v/>
      </c>
      <c r="N655" s="186"/>
    </row>
    <row r="656">
      <c r="A656" s="184" t="s">
        <v>18</v>
      </c>
      <c r="B656" s="185"/>
      <c r="C656" s="186"/>
      <c r="D656" s="187"/>
      <c r="E656" s="160"/>
      <c r="F656" s="160"/>
      <c r="G656" s="188"/>
      <c r="H656" s="160" t="s">
        <v>18</v>
      </c>
      <c r="I656" s="188"/>
      <c r="J656" s="188"/>
      <c r="K656" s="189"/>
      <c r="L656" s="190"/>
      <c r="M656" s="186" t="str">
        <f>IFERROR(__xludf.DUMMYFUNCTION("""COMPUTED_VALUE"""),"")</f>
        <v/>
      </c>
      <c r="N656" s="186"/>
    </row>
    <row r="657">
      <c r="A657" s="184" t="s">
        <v>18</v>
      </c>
      <c r="B657" s="185"/>
      <c r="C657" s="186"/>
      <c r="D657" s="187"/>
      <c r="E657" s="160"/>
      <c r="F657" s="160"/>
      <c r="G657" s="188"/>
      <c r="H657" s="160" t="s">
        <v>18</v>
      </c>
      <c r="I657" s="188"/>
      <c r="J657" s="188"/>
      <c r="K657" s="189"/>
      <c r="L657" s="190"/>
      <c r="M657" s="186" t="str">
        <f>IFERROR(__xludf.DUMMYFUNCTION("""COMPUTED_VALUE"""),"")</f>
        <v/>
      </c>
      <c r="N657" s="186"/>
    </row>
    <row r="658">
      <c r="A658" s="184" t="s">
        <v>18</v>
      </c>
      <c r="B658" s="185"/>
      <c r="C658" s="186"/>
      <c r="D658" s="187"/>
      <c r="E658" s="160"/>
      <c r="F658" s="160"/>
      <c r="G658" s="188"/>
      <c r="H658" s="160" t="s">
        <v>18</v>
      </c>
      <c r="I658" s="188"/>
      <c r="J658" s="188"/>
      <c r="K658" s="189"/>
      <c r="L658" s="190"/>
      <c r="M658" s="186" t="str">
        <f>IFERROR(__xludf.DUMMYFUNCTION("""COMPUTED_VALUE"""),"")</f>
        <v/>
      </c>
      <c r="N658" s="186"/>
    </row>
    <row r="659">
      <c r="A659" s="184" t="s">
        <v>18</v>
      </c>
      <c r="B659" s="185"/>
      <c r="C659" s="186"/>
      <c r="D659" s="187"/>
      <c r="E659" s="160"/>
      <c r="F659" s="160"/>
      <c r="G659" s="188"/>
      <c r="H659" s="160" t="s">
        <v>18</v>
      </c>
      <c r="I659" s="188"/>
      <c r="J659" s="188"/>
      <c r="K659" s="189"/>
      <c r="L659" s="190"/>
      <c r="M659" s="186" t="str">
        <f>IFERROR(__xludf.DUMMYFUNCTION("""COMPUTED_VALUE"""),"")</f>
        <v/>
      </c>
      <c r="N659" s="186"/>
    </row>
    <row r="660">
      <c r="A660" s="184" t="s">
        <v>18</v>
      </c>
      <c r="B660" s="185"/>
      <c r="C660" s="186"/>
      <c r="D660" s="187"/>
      <c r="E660" s="160"/>
      <c r="F660" s="160"/>
      <c r="G660" s="188"/>
      <c r="H660" s="160" t="s">
        <v>18</v>
      </c>
      <c r="I660" s="188"/>
      <c r="J660" s="188"/>
      <c r="K660" s="189"/>
      <c r="L660" s="190"/>
      <c r="M660" s="186" t="str">
        <f>IFERROR(__xludf.DUMMYFUNCTION("""COMPUTED_VALUE"""),"")</f>
        <v/>
      </c>
      <c r="N660" s="186"/>
    </row>
    <row r="661">
      <c r="A661" s="184" t="s">
        <v>18</v>
      </c>
      <c r="B661" s="185"/>
      <c r="C661" s="186"/>
      <c r="D661" s="187"/>
      <c r="E661" s="160"/>
      <c r="F661" s="160"/>
      <c r="G661" s="188"/>
      <c r="H661" s="160" t="s">
        <v>18</v>
      </c>
      <c r="I661" s="188"/>
      <c r="J661" s="188"/>
      <c r="K661" s="189"/>
      <c r="L661" s="190"/>
      <c r="M661" s="186" t="str">
        <f>IFERROR(__xludf.DUMMYFUNCTION("""COMPUTED_VALUE"""),"")</f>
        <v/>
      </c>
      <c r="N661" s="186"/>
    </row>
    <row r="662">
      <c r="A662" s="184" t="s">
        <v>18</v>
      </c>
      <c r="B662" s="185"/>
      <c r="C662" s="186"/>
      <c r="D662" s="187"/>
      <c r="E662" s="160"/>
      <c r="F662" s="160"/>
      <c r="G662" s="188"/>
      <c r="H662" s="160" t="s">
        <v>18</v>
      </c>
      <c r="I662" s="188"/>
      <c r="J662" s="188"/>
      <c r="K662" s="189"/>
      <c r="L662" s="190"/>
      <c r="M662" s="186" t="str">
        <f>IFERROR(__xludf.DUMMYFUNCTION("""COMPUTED_VALUE"""),"")</f>
        <v/>
      </c>
      <c r="N662" s="186"/>
    </row>
    <row r="663">
      <c r="A663" s="184" t="s">
        <v>18</v>
      </c>
      <c r="B663" s="185"/>
      <c r="C663" s="186"/>
      <c r="D663" s="187"/>
      <c r="E663" s="160"/>
      <c r="F663" s="160"/>
      <c r="G663" s="188"/>
      <c r="H663" s="160" t="s">
        <v>18</v>
      </c>
      <c r="I663" s="188"/>
      <c r="J663" s="188"/>
      <c r="K663" s="189"/>
      <c r="L663" s="190"/>
      <c r="M663" s="186" t="str">
        <f>IFERROR(__xludf.DUMMYFUNCTION("""COMPUTED_VALUE"""),"")</f>
        <v/>
      </c>
      <c r="N663" s="186"/>
    </row>
    <row r="664">
      <c r="A664" s="184" t="s">
        <v>18</v>
      </c>
      <c r="B664" s="185"/>
      <c r="C664" s="186"/>
      <c r="D664" s="187"/>
      <c r="E664" s="160"/>
      <c r="F664" s="160"/>
      <c r="G664" s="188"/>
      <c r="H664" s="160" t="s">
        <v>18</v>
      </c>
      <c r="I664" s="188"/>
      <c r="J664" s="188"/>
      <c r="K664" s="189"/>
      <c r="L664" s="190"/>
      <c r="M664" s="186" t="str">
        <f>IFERROR(__xludf.DUMMYFUNCTION("""COMPUTED_VALUE"""),"")</f>
        <v/>
      </c>
      <c r="N664" s="186"/>
    </row>
    <row r="665">
      <c r="A665" s="184" t="s">
        <v>18</v>
      </c>
      <c r="B665" s="185"/>
      <c r="C665" s="186"/>
      <c r="D665" s="187"/>
      <c r="E665" s="160"/>
      <c r="F665" s="160"/>
      <c r="G665" s="188"/>
      <c r="H665" s="160" t="s">
        <v>18</v>
      </c>
      <c r="I665" s="188"/>
      <c r="J665" s="188"/>
      <c r="K665" s="189"/>
      <c r="L665" s="190"/>
      <c r="M665" s="186" t="str">
        <f>IFERROR(__xludf.DUMMYFUNCTION("""COMPUTED_VALUE"""),"")</f>
        <v/>
      </c>
      <c r="N665" s="186"/>
    </row>
    <row r="666">
      <c r="A666" s="184" t="s">
        <v>18</v>
      </c>
      <c r="B666" s="185"/>
      <c r="C666" s="186"/>
      <c r="D666" s="187"/>
      <c r="E666" s="160"/>
      <c r="F666" s="160"/>
      <c r="G666" s="188"/>
      <c r="H666" s="160" t="s">
        <v>18</v>
      </c>
      <c r="I666" s="188"/>
      <c r="J666" s="188"/>
      <c r="K666" s="189"/>
      <c r="L666" s="190"/>
      <c r="M666" s="186" t="str">
        <f>IFERROR(__xludf.DUMMYFUNCTION("""COMPUTED_VALUE"""),"")</f>
        <v/>
      </c>
      <c r="N666" s="186"/>
    </row>
    <row r="667">
      <c r="A667" s="184" t="s">
        <v>18</v>
      </c>
      <c r="B667" s="185"/>
      <c r="C667" s="186"/>
      <c r="D667" s="187"/>
      <c r="E667" s="160"/>
      <c r="F667" s="160"/>
      <c r="G667" s="188"/>
      <c r="H667" s="160" t="s">
        <v>18</v>
      </c>
      <c r="I667" s="188"/>
      <c r="J667" s="188"/>
      <c r="K667" s="189"/>
      <c r="L667" s="190"/>
      <c r="M667" s="186" t="str">
        <f>IFERROR(__xludf.DUMMYFUNCTION("""COMPUTED_VALUE"""),"")</f>
        <v/>
      </c>
      <c r="N667" s="186"/>
    </row>
    <row r="668">
      <c r="A668" s="184" t="s">
        <v>18</v>
      </c>
      <c r="B668" s="185"/>
      <c r="C668" s="186"/>
      <c r="D668" s="187"/>
      <c r="E668" s="160"/>
      <c r="F668" s="160"/>
      <c r="G668" s="188"/>
      <c r="H668" s="160" t="s">
        <v>18</v>
      </c>
      <c r="I668" s="188"/>
      <c r="J668" s="188"/>
      <c r="K668" s="189"/>
      <c r="L668" s="190"/>
      <c r="M668" s="186" t="str">
        <f>IFERROR(__xludf.DUMMYFUNCTION("""COMPUTED_VALUE"""),"")</f>
        <v/>
      </c>
      <c r="N668" s="186"/>
    </row>
    <row r="669">
      <c r="A669" s="184" t="s">
        <v>18</v>
      </c>
      <c r="B669" s="185"/>
      <c r="C669" s="186"/>
      <c r="D669" s="187"/>
      <c r="E669" s="160"/>
      <c r="F669" s="160"/>
      <c r="G669" s="188"/>
      <c r="H669" s="160" t="s">
        <v>18</v>
      </c>
      <c r="I669" s="188"/>
      <c r="J669" s="188"/>
      <c r="K669" s="189"/>
      <c r="L669" s="190"/>
      <c r="M669" s="186" t="str">
        <f>IFERROR(__xludf.DUMMYFUNCTION("""COMPUTED_VALUE"""),"")</f>
        <v/>
      </c>
      <c r="N669" s="186"/>
    </row>
    <row r="670">
      <c r="A670" s="184" t="s">
        <v>18</v>
      </c>
      <c r="B670" s="185"/>
      <c r="C670" s="186"/>
      <c r="D670" s="187"/>
      <c r="E670" s="160"/>
      <c r="F670" s="160"/>
      <c r="G670" s="188"/>
      <c r="H670" s="160" t="s">
        <v>18</v>
      </c>
      <c r="I670" s="188"/>
      <c r="J670" s="188"/>
      <c r="K670" s="189"/>
      <c r="L670" s="190"/>
      <c r="M670" s="186" t="str">
        <f>IFERROR(__xludf.DUMMYFUNCTION("""COMPUTED_VALUE"""),"")</f>
        <v/>
      </c>
      <c r="N670" s="186"/>
    </row>
    <row r="671">
      <c r="A671" s="184" t="s">
        <v>18</v>
      </c>
      <c r="B671" s="185"/>
      <c r="C671" s="186"/>
      <c r="D671" s="187"/>
      <c r="E671" s="160"/>
      <c r="F671" s="160"/>
      <c r="G671" s="188"/>
      <c r="H671" s="160" t="s">
        <v>18</v>
      </c>
      <c r="I671" s="188"/>
      <c r="J671" s="188"/>
      <c r="K671" s="189"/>
      <c r="L671" s="190"/>
      <c r="M671" s="186" t="str">
        <f>IFERROR(__xludf.DUMMYFUNCTION("""COMPUTED_VALUE"""),"")</f>
        <v/>
      </c>
      <c r="N671" s="186"/>
    </row>
    <row r="672">
      <c r="A672" s="184" t="s">
        <v>18</v>
      </c>
      <c r="B672" s="185"/>
      <c r="C672" s="186"/>
      <c r="D672" s="187"/>
      <c r="E672" s="160"/>
      <c r="F672" s="160"/>
      <c r="G672" s="188"/>
      <c r="H672" s="160" t="s">
        <v>18</v>
      </c>
      <c r="I672" s="188"/>
      <c r="J672" s="188"/>
      <c r="K672" s="189"/>
      <c r="L672" s="190"/>
      <c r="M672" s="186" t="str">
        <f>IFERROR(__xludf.DUMMYFUNCTION("""COMPUTED_VALUE"""),"")</f>
        <v/>
      </c>
      <c r="N672" s="186"/>
    </row>
    <row r="673">
      <c r="A673" s="184" t="s">
        <v>18</v>
      </c>
      <c r="B673" s="185"/>
      <c r="C673" s="186"/>
      <c r="D673" s="187"/>
      <c r="E673" s="160"/>
      <c r="F673" s="160"/>
      <c r="G673" s="188"/>
      <c r="H673" s="160" t="s">
        <v>18</v>
      </c>
      <c r="I673" s="188"/>
      <c r="J673" s="188"/>
      <c r="K673" s="189"/>
      <c r="L673" s="190"/>
      <c r="M673" s="186" t="str">
        <f>IFERROR(__xludf.DUMMYFUNCTION("""COMPUTED_VALUE"""),"")</f>
        <v/>
      </c>
      <c r="N673" s="186"/>
    </row>
    <row r="674">
      <c r="A674" s="184" t="s">
        <v>18</v>
      </c>
      <c r="B674" s="185"/>
      <c r="C674" s="186"/>
      <c r="D674" s="187"/>
      <c r="E674" s="160"/>
      <c r="F674" s="160"/>
      <c r="G674" s="188"/>
      <c r="H674" s="160" t="s">
        <v>18</v>
      </c>
      <c r="I674" s="188"/>
      <c r="J674" s="188"/>
      <c r="K674" s="189"/>
      <c r="L674" s="190"/>
      <c r="M674" s="186" t="str">
        <f>IFERROR(__xludf.DUMMYFUNCTION("""COMPUTED_VALUE"""),"")</f>
        <v/>
      </c>
      <c r="N674" s="186"/>
    </row>
    <row r="675">
      <c r="A675" s="184" t="s">
        <v>18</v>
      </c>
      <c r="B675" s="185"/>
      <c r="C675" s="186"/>
      <c r="D675" s="187"/>
      <c r="E675" s="160"/>
      <c r="F675" s="160"/>
      <c r="G675" s="188"/>
      <c r="H675" s="160" t="s">
        <v>18</v>
      </c>
      <c r="I675" s="188"/>
      <c r="J675" s="188"/>
      <c r="K675" s="189"/>
      <c r="L675" s="190"/>
      <c r="M675" s="186" t="str">
        <f>IFERROR(__xludf.DUMMYFUNCTION("""COMPUTED_VALUE"""),"")</f>
        <v/>
      </c>
      <c r="N675" s="186"/>
    </row>
    <row r="676">
      <c r="A676" s="184" t="s">
        <v>18</v>
      </c>
      <c r="B676" s="185"/>
      <c r="C676" s="186"/>
      <c r="D676" s="187"/>
      <c r="E676" s="160"/>
      <c r="F676" s="160"/>
      <c r="G676" s="188"/>
      <c r="H676" s="160" t="s">
        <v>18</v>
      </c>
      <c r="I676" s="188"/>
      <c r="J676" s="188"/>
      <c r="K676" s="189"/>
      <c r="L676" s="190"/>
      <c r="M676" s="186" t="str">
        <f>IFERROR(__xludf.DUMMYFUNCTION("""COMPUTED_VALUE"""),"")</f>
        <v/>
      </c>
      <c r="N676" s="186"/>
    </row>
    <row r="677">
      <c r="A677" s="184" t="s">
        <v>18</v>
      </c>
      <c r="B677" s="185"/>
      <c r="C677" s="186"/>
      <c r="D677" s="187"/>
      <c r="E677" s="160"/>
      <c r="F677" s="160"/>
      <c r="G677" s="188"/>
      <c r="H677" s="160" t="s">
        <v>18</v>
      </c>
      <c r="I677" s="188"/>
      <c r="J677" s="188"/>
      <c r="K677" s="189"/>
      <c r="L677" s="190"/>
      <c r="M677" s="186" t="str">
        <f>IFERROR(__xludf.DUMMYFUNCTION("""COMPUTED_VALUE"""),"")</f>
        <v/>
      </c>
      <c r="N677" s="186"/>
    </row>
    <row r="678">
      <c r="A678" s="184" t="s">
        <v>18</v>
      </c>
      <c r="B678" s="185"/>
      <c r="C678" s="186"/>
      <c r="D678" s="187"/>
      <c r="E678" s="160"/>
      <c r="F678" s="160"/>
      <c r="G678" s="188"/>
      <c r="H678" s="160" t="s">
        <v>18</v>
      </c>
      <c r="I678" s="188"/>
      <c r="J678" s="188"/>
      <c r="K678" s="189"/>
      <c r="L678" s="190"/>
      <c r="M678" s="186" t="str">
        <f>IFERROR(__xludf.DUMMYFUNCTION("""COMPUTED_VALUE"""),"")</f>
        <v/>
      </c>
      <c r="N678" s="186"/>
    </row>
    <row r="679">
      <c r="A679" s="184" t="s">
        <v>18</v>
      </c>
      <c r="B679" s="185"/>
      <c r="C679" s="186"/>
      <c r="D679" s="187"/>
      <c r="E679" s="160"/>
      <c r="F679" s="160"/>
      <c r="G679" s="188"/>
      <c r="H679" s="160" t="s">
        <v>18</v>
      </c>
      <c r="I679" s="188"/>
      <c r="J679" s="188"/>
      <c r="K679" s="189"/>
      <c r="L679" s="190"/>
      <c r="M679" s="186" t="str">
        <f>IFERROR(__xludf.DUMMYFUNCTION("""COMPUTED_VALUE"""),"")</f>
        <v/>
      </c>
      <c r="N679" s="186"/>
    </row>
    <row r="680">
      <c r="A680" s="184" t="s">
        <v>18</v>
      </c>
      <c r="B680" s="185"/>
      <c r="C680" s="186"/>
      <c r="D680" s="187"/>
      <c r="E680" s="160"/>
      <c r="F680" s="160"/>
      <c r="G680" s="188"/>
      <c r="H680" s="160" t="s">
        <v>18</v>
      </c>
      <c r="I680" s="188"/>
      <c r="J680" s="188"/>
      <c r="K680" s="189"/>
      <c r="L680" s="190"/>
      <c r="M680" s="186" t="str">
        <f>IFERROR(__xludf.DUMMYFUNCTION("""COMPUTED_VALUE"""),"")</f>
        <v/>
      </c>
      <c r="N680" s="186"/>
    </row>
    <row r="681">
      <c r="A681" s="184" t="s">
        <v>18</v>
      </c>
      <c r="B681" s="185"/>
      <c r="C681" s="186"/>
      <c r="D681" s="187"/>
      <c r="E681" s="160"/>
      <c r="F681" s="160"/>
      <c r="G681" s="188"/>
      <c r="H681" s="160" t="s">
        <v>18</v>
      </c>
      <c r="I681" s="188"/>
      <c r="J681" s="188"/>
      <c r="K681" s="189"/>
      <c r="L681" s="190"/>
      <c r="M681" s="186" t="str">
        <f>IFERROR(__xludf.DUMMYFUNCTION("""COMPUTED_VALUE"""),"")</f>
        <v/>
      </c>
      <c r="N681" s="186"/>
    </row>
    <row r="682">
      <c r="A682" s="184" t="s">
        <v>18</v>
      </c>
      <c r="B682" s="185"/>
      <c r="C682" s="186"/>
      <c r="D682" s="187"/>
      <c r="E682" s="160"/>
      <c r="F682" s="160"/>
      <c r="G682" s="188"/>
      <c r="H682" s="160" t="s">
        <v>18</v>
      </c>
      <c r="I682" s="188"/>
      <c r="J682" s="188"/>
      <c r="K682" s="189"/>
      <c r="L682" s="190"/>
      <c r="M682" s="186" t="str">
        <f>IFERROR(__xludf.DUMMYFUNCTION("""COMPUTED_VALUE"""),"")</f>
        <v/>
      </c>
      <c r="N682" s="186"/>
    </row>
    <row r="683">
      <c r="A683" s="184" t="s">
        <v>18</v>
      </c>
      <c r="B683" s="185"/>
      <c r="C683" s="186"/>
      <c r="D683" s="187"/>
      <c r="E683" s="160"/>
      <c r="F683" s="160"/>
      <c r="G683" s="188"/>
      <c r="H683" s="160" t="s">
        <v>18</v>
      </c>
      <c r="I683" s="188"/>
      <c r="J683" s="188"/>
      <c r="K683" s="189"/>
      <c r="L683" s="190"/>
      <c r="M683" s="186" t="str">
        <f>IFERROR(__xludf.DUMMYFUNCTION("""COMPUTED_VALUE"""),"")</f>
        <v/>
      </c>
      <c r="N683" s="186"/>
    </row>
    <row r="684">
      <c r="A684" s="184" t="s">
        <v>18</v>
      </c>
      <c r="B684" s="185"/>
      <c r="C684" s="186"/>
      <c r="D684" s="187"/>
      <c r="E684" s="160"/>
      <c r="F684" s="160"/>
      <c r="G684" s="188"/>
      <c r="H684" s="160" t="s">
        <v>18</v>
      </c>
      <c r="I684" s="188"/>
      <c r="J684" s="188"/>
      <c r="K684" s="189"/>
      <c r="L684" s="190"/>
      <c r="M684" s="186" t="str">
        <f>IFERROR(__xludf.DUMMYFUNCTION("""COMPUTED_VALUE"""),"")</f>
        <v/>
      </c>
      <c r="N684" s="186"/>
    </row>
    <row r="685">
      <c r="A685" s="184" t="s">
        <v>18</v>
      </c>
      <c r="B685" s="185"/>
      <c r="C685" s="186"/>
      <c r="D685" s="187"/>
      <c r="E685" s="160"/>
      <c r="F685" s="160"/>
      <c r="G685" s="188"/>
      <c r="H685" s="160" t="s">
        <v>18</v>
      </c>
      <c r="I685" s="188"/>
      <c r="J685" s="188"/>
      <c r="K685" s="189"/>
      <c r="L685" s="190"/>
      <c r="M685" s="186" t="str">
        <f>IFERROR(__xludf.DUMMYFUNCTION("""COMPUTED_VALUE"""),"")</f>
        <v/>
      </c>
      <c r="N685" s="186"/>
    </row>
    <row r="686">
      <c r="A686" s="184" t="s">
        <v>18</v>
      </c>
      <c r="B686" s="185"/>
      <c r="C686" s="186"/>
      <c r="D686" s="187"/>
      <c r="E686" s="160"/>
      <c r="F686" s="160"/>
      <c r="G686" s="188"/>
      <c r="H686" s="160" t="s">
        <v>18</v>
      </c>
      <c r="I686" s="188"/>
      <c r="J686" s="188"/>
      <c r="K686" s="189"/>
      <c r="L686" s="190"/>
      <c r="M686" s="186" t="str">
        <f>IFERROR(__xludf.DUMMYFUNCTION("""COMPUTED_VALUE"""),"")</f>
        <v/>
      </c>
      <c r="N686" s="186"/>
    </row>
    <row r="687">
      <c r="A687" s="184" t="s">
        <v>18</v>
      </c>
      <c r="B687" s="185"/>
      <c r="C687" s="186"/>
      <c r="D687" s="187"/>
      <c r="E687" s="160"/>
      <c r="F687" s="160"/>
      <c r="G687" s="188"/>
      <c r="H687" s="160" t="s">
        <v>18</v>
      </c>
      <c r="I687" s="188"/>
      <c r="J687" s="188"/>
      <c r="K687" s="189"/>
      <c r="L687" s="190"/>
      <c r="M687" s="186" t="str">
        <f>IFERROR(__xludf.DUMMYFUNCTION("""COMPUTED_VALUE"""),"")</f>
        <v/>
      </c>
      <c r="N687" s="186"/>
    </row>
    <row r="688">
      <c r="A688" s="184" t="s">
        <v>18</v>
      </c>
      <c r="B688" s="185"/>
      <c r="C688" s="186"/>
      <c r="D688" s="187"/>
      <c r="E688" s="160"/>
      <c r="F688" s="160"/>
      <c r="G688" s="188"/>
      <c r="H688" s="160" t="s">
        <v>18</v>
      </c>
      <c r="I688" s="188"/>
      <c r="J688" s="188"/>
      <c r="K688" s="189"/>
      <c r="L688" s="190"/>
      <c r="M688" s="186" t="str">
        <f>IFERROR(__xludf.DUMMYFUNCTION("""COMPUTED_VALUE"""),"")</f>
        <v/>
      </c>
      <c r="N688" s="186"/>
    </row>
    <row r="689">
      <c r="A689" s="184" t="s">
        <v>18</v>
      </c>
      <c r="B689" s="185"/>
      <c r="C689" s="186"/>
      <c r="D689" s="187"/>
      <c r="E689" s="160"/>
      <c r="F689" s="160"/>
      <c r="G689" s="188"/>
      <c r="H689" s="160" t="s">
        <v>18</v>
      </c>
      <c r="I689" s="188"/>
      <c r="J689" s="188"/>
      <c r="K689" s="189"/>
      <c r="L689" s="190"/>
      <c r="M689" s="186" t="str">
        <f>IFERROR(__xludf.DUMMYFUNCTION("""COMPUTED_VALUE"""),"")</f>
        <v/>
      </c>
      <c r="N689" s="186"/>
    </row>
    <row r="690">
      <c r="A690" s="184" t="s">
        <v>18</v>
      </c>
      <c r="B690" s="185"/>
      <c r="C690" s="186"/>
      <c r="D690" s="187"/>
      <c r="E690" s="160"/>
      <c r="F690" s="160"/>
      <c r="G690" s="188"/>
      <c r="H690" s="160" t="s">
        <v>18</v>
      </c>
      <c r="I690" s="188"/>
      <c r="J690" s="188"/>
      <c r="K690" s="189"/>
      <c r="L690" s="190"/>
      <c r="M690" s="186" t="str">
        <f>IFERROR(__xludf.DUMMYFUNCTION("""COMPUTED_VALUE"""),"")</f>
        <v/>
      </c>
      <c r="N690" s="186"/>
    </row>
    <row r="691">
      <c r="A691" s="184" t="s">
        <v>18</v>
      </c>
      <c r="B691" s="185"/>
      <c r="C691" s="186"/>
      <c r="D691" s="187"/>
      <c r="E691" s="160"/>
      <c r="F691" s="160"/>
      <c r="G691" s="188"/>
      <c r="H691" s="160" t="s">
        <v>18</v>
      </c>
      <c r="I691" s="188"/>
      <c r="J691" s="188"/>
      <c r="K691" s="189"/>
      <c r="L691" s="190"/>
      <c r="M691" s="186" t="str">
        <f>IFERROR(__xludf.DUMMYFUNCTION("""COMPUTED_VALUE"""),"")</f>
        <v/>
      </c>
      <c r="N691" s="186"/>
    </row>
    <row r="692">
      <c r="A692" s="184" t="s">
        <v>18</v>
      </c>
      <c r="B692" s="185"/>
      <c r="C692" s="186"/>
      <c r="D692" s="187"/>
      <c r="E692" s="160"/>
      <c r="F692" s="160"/>
      <c r="G692" s="188"/>
      <c r="H692" s="160" t="s">
        <v>18</v>
      </c>
      <c r="I692" s="188"/>
      <c r="J692" s="188"/>
      <c r="K692" s="189"/>
      <c r="L692" s="190"/>
      <c r="M692" s="186" t="str">
        <f>IFERROR(__xludf.DUMMYFUNCTION("""COMPUTED_VALUE"""),"")</f>
        <v/>
      </c>
      <c r="N692" s="186"/>
    </row>
    <row r="693">
      <c r="A693" s="184" t="s">
        <v>18</v>
      </c>
      <c r="B693" s="185"/>
      <c r="C693" s="186"/>
      <c r="D693" s="187"/>
      <c r="E693" s="160"/>
      <c r="F693" s="160"/>
      <c r="G693" s="188"/>
      <c r="H693" s="160" t="s">
        <v>18</v>
      </c>
      <c r="I693" s="188"/>
      <c r="J693" s="188"/>
      <c r="K693" s="189"/>
      <c r="L693" s="190"/>
      <c r="M693" s="186" t="str">
        <f>IFERROR(__xludf.DUMMYFUNCTION("""COMPUTED_VALUE"""),"")</f>
        <v/>
      </c>
      <c r="N693" s="186"/>
    </row>
    <row r="694">
      <c r="A694" s="184" t="s">
        <v>18</v>
      </c>
      <c r="B694" s="185"/>
      <c r="C694" s="186"/>
      <c r="D694" s="187"/>
      <c r="E694" s="160"/>
      <c r="F694" s="160"/>
      <c r="G694" s="188"/>
      <c r="H694" s="160" t="s">
        <v>18</v>
      </c>
      <c r="I694" s="188"/>
      <c r="J694" s="188"/>
      <c r="K694" s="189"/>
      <c r="L694" s="190"/>
      <c r="M694" s="186" t="str">
        <f>IFERROR(__xludf.DUMMYFUNCTION("""COMPUTED_VALUE"""),"")</f>
        <v/>
      </c>
      <c r="N694" s="186"/>
    </row>
    <row r="695">
      <c r="A695" s="184" t="s">
        <v>18</v>
      </c>
      <c r="B695" s="185"/>
      <c r="C695" s="186"/>
      <c r="D695" s="187"/>
      <c r="E695" s="160"/>
      <c r="F695" s="160"/>
      <c r="G695" s="188"/>
      <c r="H695" s="160" t="s">
        <v>18</v>
      </c>
      <c r="I695" s="188"/>
      <c r="J695" s="188"/>
      <c r="K695" s="189"/>
      <c r="L695" s="190"/>
      <c r="M695" s="186" t="str">
        <f>IFERROR(__xludf.DUMMYFUNCTION("""COMPUTED_VALUE"""),"")</f>
        <v/>
      </c>
      <c r="N695" s="186"/>
    </row>
    <row r="696">
      <c r="A696" s="184" t="s">
        <v>18</v>
      </c>
      <c r="B696" s="185"/>
      <c r="C696" s="186"/>
      <c r="D696" s="187"/>
      <c r="E696" s="160"/>
      <c r="F696" s="160"/>
      <c r="G696" s="188"/>
      <c r="H696" s="160" t="s">
        <v>18</v>
      </c>
      <c r="I696" s="188"/>
      <c r="J696" s="188"/>
      <c r="K696" s="189"/>
      <c r="L696" s="190"/>
      <c r="M696" s="186" t="str">
        <f>IFERROR(__xludf.DUMMYFUNCTION("""COMPUTED_VALUE"""),"")</f>
        <v/>
      </c>
      <c r="N696" s="186"/>
    </row>
    <row r="697">
      <c r="A697" s="184" t="s">
        <v>18</v>
      </c>
      <c r="B697" s="185"/>
      <c r="C697" s="186"/>
      <c r="D697" s="187"/>
      <c r="E697" s="160"/>
      <c r="F697" s="160"/>
      <c r="G697" s="188"/>
      <c r="H697" s="160" t="s">
        <v>18</v>
      </c>
      <c r="I697" s="188"/>
      <c r="J697" s="188"/>
      <c r="K697" s="189"/>
      <c r="L697" s="190"/>
      <c r="M697" s="186" t="str">
        <f>IFERROR(__xludf.DUMMYFUNCTION("""COMPUTED_VALUE"""),"")</f>
        <v/>
      </c>
      <c r="N697" s="186"/>
    </row>
    <row r="698">
      <c r="A698" s="184" t="s">
        <v>18</v>
      </c>
      <c r="B698" s="185"/>
      <c r="C698" s="186"/>
      <c r="D698" s="187"/>
      <c r="E698" s="160"/>
      <c r="F698" s="160"/>
      <c r="G698" s="188"/>
      <c r="H698" s="160" t="s">
        <v>18</v>
      </c>
      <c r="I698" s="188"/>
      <c r="J698" s="188"/>
      <c r="K698" s="189"/>
      <c r="L698" s="190"/>
      <c r="M698" s="186" t="str">
        <f>IFERROR(__xludf.DUMMYFUNCTION("""COMPUTED_VALUE"""),"")</f>
        <v/>
      </c>
      <c r="N698" s="186"/>
    </row>
    <row r="699">
      <c r="A699" s="184" t="s">
        <v>18</v>
      </c>
      <c r="B699" s="185"/>
      <c r="C699" s="186"/>
      <c r="D699" s="187"/>
      <c r="E699" s="160"/>
      <c r="F699" s="160"/>
      <c r="G699" s="188"/>
      <c r="H699" s="160" t="s">
        <v>18</v>
      </c>
      <c r="I699" s="188"/>
      <c r="J699" s="188"/>
      <c r="K699" s="189"/>
      <c r="L699" s="190"/>
      <c r="M699" s="186" t="str">
        <f>IFERROR(__xludf.DUMMYFUNCTION("""COMPUTED_VALUE"""),"")</f>
        <v/>
      </c>
      <c r="N699" s="186"/>
    </row>
    <row r="700">
      <c r="A700" s="184" t="s">
        <v>18</v>
      </c>
      <c r="B700" s="185"/>
      <c r="C700" s="186"/>
      <c r="D700" s="187"/>
      <c r="E700" s="160"/>
      <c r="F700" s="160"/>
      <c r="G700" s="188"/>
      <c r="H700" s="160" t="s">
        <v>18</v>
      </c>
      <c r="I700" s="188"/>
      <c r="J700" s="188"/>
      <c r="K700" s="189"/>
      <c r="L700" s="190"/>
      <c r="M700" s="186" t="str">
        <f>IFERROR(__xludf.DUMMYFUNCTION("""COMPUTED_VALUE"""),"")</f>
        <v/>
      </c>
      <c r="N700" s="186"/>
    </row>
    <row r="701">
      <c r="A701" s="184" t="s">
        <v>18</v>
      </c>
      <c r="B701" s="185"/>
      <c r="C701" s="186"/>
      <c r="D701" s="187"/>
      <c r="E701" s="160"/>
      <c r="F701" s="160"/>
      <c r="G701" s="188"/>
      <c r="H701" s="160" t="s">
        <v>18</v>
      </c>
      <c r="I701" s="188"/>
      <c r="J701" s="188"/>
      <c r="K701" s="189"/>
      <c r="L701" s="190"/>
      <c r="M701" s="186" t="str">
        <f>IFERROR(__xludf.DUMMYFUNCTION("""COMPUTED_VALUE"""),"")</f>
        <v/>
      </c>
      <c r="N701" s="186"/>
    </row>
    <row r="702">
      <c r="A702" s="184" t="s">
        <v>18</v>
      </c>
      <c r="B702" s="185"/>
      <c r="C702" s="186"/>
      <c r="D702" s="187"/>
      <c r="E702" s="160"/>
      <c r="F702" s="160"/>
      <c r="G702" s="188"/>
      <c r="H702" s="160" t="s">
        <v>18</v>
      </c>
      <c r="I702" s="188"/>
      <c r="J702" s="188"/>
      <c r="K702" s="189"/>
      <c r="L702" s="190"/>
      <c r="M702" s="186" t="str">
        <f>IFERROR(__xludf.DUMMYFUNCTION("""COMPUTED_VALUE"""),"")</f>
        <v/>
      </c>
      <c r="N702" s="186"/>
    </row>
    <row r="703">
      <c r="A703" s="184" t="s">
        <v>18</v>
      </c>
      <c r="B703" s="185"/>
      <c r="C703" s="186"/>
      <c r="D703" s="187"/>
      <c r="E703" s="160"/>
      <c r="F703" s="160"/>
      <c r="G703" s="188"/>
      <c r="H703" s="160" t="s">
        <v>18</v>
      </c>
      <c r="I703" s="188"/>
      <c r="J703" s="188"/>
      <c r="K703" s="189"/>
      <c r="L703" s="190"/>
      <c r="M703" s="186" t="str">
        <f>IFERROR(__xludf.DUMMYFUNCTION("""COMPUTED_VALUE"""),"")</f>
        <v/>
      </c>
      <c r="N703" s="186"/>
    </row>
    <row r="704">
      <c r="A704" s="184" t="s">
        <v>18</v>
      </c>
      <c r="B704" s="185"/>
      <c r="C704" s="186"/>
      <c r="D704" s="187"/>
      <c r="E704" s="160"/>
      <c r="F704" s="160"/>
      <c r="G704" s="188"/>
      <c r="H704" s="160" t="s">
        <v>18</v>
      </c>
      <c r="I704" s="188"/>
      <c r="J704" s="188"/>
      <c r="K704" s="189"/>
      <c r="L704" s="190"/>
      <c r="M704" s="186" t="str">
        <f>IFERROR(__xludf.DUMMYFUNCTION("""COMPUTED_VALUE"""),"")</f>
        <v/>
      </c>
      <c r="N704" s="186"/>
    </row>
    <row r="705">
      <c r="A705" s="184" t="s">
        <v>18</v>
      </c>
      <c r="B705" s="185"/>
      <c r="C705" s="186"/>
      <c r="D705" s="187"/>
      <c r="E705" s="160"/>
      <c r="F705" s="160"/>
      <c r="G705" s="188"/>
      <c r="H705" s="160" t="s">
        <v>18</v>
      </c>
      <c r="I705" s="188"/>
      <c r="J705" s="188"/>
      <c r="K705" s="189"/>
      <c r="L705" s="190"/>
      <c r="M705" s="186" t="str">
        <f>IFERROR(__xludf.DUMMYFUNCTION("""COMPUTED_VALUE"""),"")</f>
        <v/>
      </c>
      <c r="N705" s="186"/>
    </row>
    <row r="706">
      <c r="A706" s="184" t="s">
        <v>18</v>
      </c>
      <c r="B706" s="185"/>
      <c r="C706" s="186"/>
      <c r="D706" s="187"/>
      <c r="E706" s="160"/>
      <c r="F706" s="160"/>
      <c r="G706" s="188"/>
      <c r="H706" s="160" t="s">
        <v>18</v>
      </c>
      <c r="I706" s="188"/>
      <c r="J706" s="188"/>
      <c r="K706" s="189"/>
      <c r="L706" s="190"/>
      <c r="M706" s="186" t="str">
        <f>IFERROR(__xludf.DUMMYFUNCTION("""COMPUTED_VALUE"""),"")</f>
        <v/>
      </c>
      <c r="N706" s="186"/>
    </row>
    <row r="707">
      <c r="A707" s="184" t="s">
        <v>18</v>
      </c>
      <c r="B707" s="185"/>
      <c r="C707" s="186"/>
      <c r="D707" s="187"/>
      <c r="E707" s="160"/>
      <c r="F707" s="160"/>
      <c r="G707" s="188"/>
      <c r="H707" s="160" t="s">
        <v>18</v>
      </c>
      <c r="I707" s="188"/>
      <c r="J707" s="188"/>
      <c r="K707" s="189"/>
      <c r="L707" s="190"/>
      <c r="M707" s="186" t="str">
        <f>IFERROR(__xludf.DUMMYFUNCTION("""COMPUTED_VALUE"""),"")</f>
        <v/>
      </c>
      <c r="N707" s="186"/>
    </row>
    <row r="708">
      <c r="A708" s="184" t="s">
        <v>18</v>
      </c>
      <c r="B708" s="185"/>
      <c r="C708" s="186"/>
      <c r="D708" s="187"/>
      <c r="E708" s="160"/>
      <c r="F708" s="160"/>
      <c r="G708" s="188"/>
      <c r="H708" s="160" t="s">
        <v>18</v>
      </c>
      <c r="I708" s="188"/>
      <c r="J708" s="188"/>
      <c r="K708" s="189"/>
      <c r="L708" s="190"/>
      <c r="M708" s="186" t="str">
        <f>IFERROR(__xludf.DUMMYFUNCTION("""COMPUTED_VALUE"""),"")</f>
        <v/>
      </c>
      <c r="N708" s="186"/>
    </row>
    <row r="709">
      <c r="A709" s="184" t="s">
        <v>18</v>
      </c>
      <c r="B709" s="185"/>
      <c r="C709" s="186"/>
      <c r="D709" s="187"/>
      <c r="E709" s="160"/>
      <c r="F709" s="160"/>
      <c r="G709" s="188"/>
      <c r="H709" s="160" t="s">
        <v>18</v>
      </c>
      <c r="I709" s="188"/>
      <c r="J709" s="188"/>
      <c r="K709" s="189"/>
      <c r="L709" s="190"/>
      <c r="M709" s="186" t="str">
        <f>IFERROR(__xludf.DUMMYFUNCTION("""COMPUTED_VALUE"""),"")</f>
        <v/>
      </c>
      <c r="N709" s="186"/>
    </row>
    <row r="710">
      <c r="A710" s="184" t="s">
        <v>18</v>
      </c>
      <c r="B710" s="185"/>
      <c r="C710" s="186"/>
      <c r="D710" s="187"/>
      <c r="E710" s="160"/>
      <c r="F710" s="160"/>
      <c r="G710" s="188"/>
      <c r="H710" s="160" t="s">
        <v>18</v>
      </c>
      <c r="I710" s="188"/>
      <c r="J710" s="188"/>
      <c r="K710" s="189"/>
      <c r="L710" s="190"/>
      <c r="M710" s="186" t="str">
        <f>IFERROR(__xludf.DUMMYFUNCTION("""COMPUTED_VALUE"""),"")</f>
        <v/>
      </c>
      <c r="N710" s="186"/>
    </row>
  </sheetData>
  <mergeCells count="2">
    <mergeCell ref="A1:C1"/>
    <mergeCell ref="M1:M3"/>
  </mergeCells>
  <conditionalFormatting sqref="F11:F710">
    <cfRule type="cellIs" dxfId="2" priority="1" operator="equal">
      <formula>0</formula>
    </cfRule>
  </conditionalFormatting>
  <dataValidations>
    <dataValidation type="list" allowBlank="1" showErrorMessage="1" sqref="C3">
      <formula1>'Data Siswa'!$H$3:$H710</formula1>
    </dataValidation>
    <dataValidation type="list" allowBlank="1" showErrorMessage="1" sqref="C4">
      <formula1>InfoData!$B$6:$B$17</formula1>
    </dataValidation>
  </dataValidation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0"/>
    <col customWidth="1" min="2" max="2" width="19.63"/>
    <col customWidth="1" min="3" max="3" width="15.25"/>
    <col customWidth="1" min="11" max="11" width="2.5"/>
  </cols>
  <sheetData>
    <row r="1">
      <c r="A1" s="9"/>
      <c r="B1" s="191" t="s">
        <v>138</v>
      </c>
      <c r="C1" s="9"/>
      <c r="D1" s="9"/>
      <c r="E1" s="9"/>
      <c r="F1" s="9"/>
      <c r="G1" s="9"/>
      <c r="H1" s="9"/>
      <c r="I1" s="9"/>
      <c r="J1" s="13"/>
      <c r="K1" s="9"/>
    </row>
    <row r="2">
      <c r="A2" s="9"/>
      <c r="B2" s="192" t="str">
        <f>NamaSekolah&amp;" - "&amp;AlamatSekolah</f>
        <v>Study Center Gunung Sahari - Jl. Gunung Sahari 4 No 6</v>
      </c>
      <c r="C2" s="9"/>
      <c r="D2" s="9"/>
      <c r="E2" s="9"/>
      <c r="F2" s="9"/>
      <c r="G2" s="9"/>
      <c r="H2" s="9"/>
      <c r="I2" s="9"/>
      <c r="K2" s="9"/>
    </row>
    <row r="3">
      <c r="A3" s="9"/>
      <c r="B3" s="193"/>
      <c r="C3" s="193"/>
      <c r="D3" s="193"/>
      <c r="E3" s="193"/>
      <c r="F3" s="193"/>
      <c r="G3" s="193"/>
      <c r="H3" s="193"/>
      <c r="I3" s="193"/>
      <c r="J3" s="23"/>
      <c r="K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>
      <c r="A6" s="9"/>
      <c r="B6" s="194" t="s">
        <v>139</v>
      </c>
      <c r="C6" s="195" t="s">
        <v>140</v>
      </c>
      <c r="D6" s="9"/>
      <c r="E6" s="9"/>
      <c r="F6" s="9"/>
      <c r="G6" s="9"/>
      <c r="H6" s="9"/>
      <c r="I6" s="9"/>
      <c r="J6" s="9"/>
      <c r="K6" s="9"/>
    </row>
    <row r="7" ht="9.7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ht="19.5" customHeight="1">
      <c r="A8" s="9"/>
      <c r="B8" s="24" t="s">
        <v>141</v>
      </c>
      <c r="C8" s="196" t="str">
        <f>sum(C18:C23)&amp;" orang"</f>
        <v>51 orang</v>
      </c>
      <c r="D8" s="9"/>
      <c r="E8" s="9"/>
      <c r="F8" s="9"/>
      <c r="G8" s="9"/>
      <c r="H8" s="9"/>
      <c r="I8" s="9"/>
      <c r="J8" s="9"/>
      <c r="K8" s="9"/>
    </row>
    <row r="9" ht="19.5" customHeight="1">
      <c r="A9" s="9"/>
      <c r="B9" s="24" t="s">
        <v>142</v>
      </c>
      <c r="C9" s="197">
        <f>C10/12</f>
        <v>4067625</v>
      </c>
      <c r="D9" s="9"/>
      <c r="E9" s="9"/>
      <c r="F9" s="9"/>
      <c r="G9" s="9"/>
      <c r="H9" s="9"/>
      <c r="I9" s="9"/>
      <c r="J9" s="9"/>
      <c r="K9" s="9"/>
    </row>
    <row r="10" ht="19.5" customHeight="1">
      <c r="A10" s="9"/>
      <c r="B10" s="24" t="s">
        <v>143</v>
      </c>
      <c r="C10" s="197">
        <f>sum('Data Bayar'!$E$3:$E581)</f>
        <v>48811500</v>
      </c>
      <c r="D10" s="9"/>
      <c r="E10" s="9"/>
      <c r="F10" s="9"/>
      <c r="G10" s="9"/>
      <c r="H10" s="9"/>
      <c r="I10" s="9"/>
      <c r="J10" s="9"/>
      <c r="K10" s="9"/>
    </row>
    <row r="11" ht="19.5" customHeight="1">
      <c r="A11" s="9"/>
      <c r="B11" s="24" t="s">
        <v>13</v>
      </c>
      <c r="C11" s="197">
        <f>sum('Data Bayar'!F3:F581)</f>
        <v>32272000</v>
      </c>
      <c r="D11" s="9"/>
      <c r="E11" s="9"/>
      <c r="F11" s="9"/>
      <c r="G11" s="9"/>
      <c r="H11" s="9"/>
      <c r="I11" s="9"/>
      <c r="J11" s="9"/>
      <c r="K11" s="9"/>
    </row>
    <row r="12" ht="19.5" customHeight="1">
      <c r="A12" s="9"/>
      <c r="B12" s="19" t="s">
        <v>14</v>
      </c>
      <c r="C12" s="197">
        <f>C10-C11</f>
        <v>16539500</v>
      </c>
      <c r="D12" s="9"/>
      <c r="E12" s="9"/>
      <c r="F12" s="9"/>
      <c r="G12" s="9"/>
      <c r="H12" s="9"/>
      <c r="I12" s="9"/>
      <c r="J12" s="9"/>
      <c r="K12" s="9"/>
    </row>
    <row r="13" ht="19.5" customHeight="1">
      <c r="A13" s="9"/>
      <c r="B13" s="24" t="s">
        <v>127</v>
      </c>
      <c r="C13" s="198">
        <f>C11/C10</f>
        <v>0.6611556703</v>
      </c>
      <c r="D13" s="9"/>
      <c r="E13" s="9"/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>
      <c r="A16" s="9"/>
      <c r="B16" s="199" t="s">
        <v>22</v>
      </c>
      <c r="C16" s="200" t="s">
        <v>144</v>
      </c>
      <c r="D16" s="201" t="str">
        <f>"Tahun Ajaran "&amp;text(InfoData!B24,"YYYY")&amp;" - "&amp;text(InfoData!B25,"YYYY")</f>
        <v>Tahun Ajaran 2025 - 2025</v>
      </c>
      <c r="E16" s="202"/>
      <c r="F16" s="202"/>
      <c r="G16" s="203" t="s">
        <v>145</v>
      </c>
      <c r="H16" s="202"/>
      <c r="I16" s="202"/>
      <c r="J16" s="204">
        <f>month(today())+1</f>
        <v>10</v>
      </c>
      <c r="K16" s="9"/>
    </row>
    <row r="17" ht="21.0" customHeight="1">
      <c r="A17" s="9"/>
      <c r="B17" s="205"/>
      <c r="C17" s="206"/>
      <c r="D17" s="207" t="s">
        <v>146</v>
      </c>
      <c r="E17" s="207" t="s">
        <v>13</v>
      </c>
      <c r="F17" s="207" t="s">
        <v>147</v>
      </c>
      <c r="G17" s="208" t="s">
        <v>146</v>
      </c>
      <c r="H17" s="208" t="s">
        <v>13</v>
      </c>
      <c r="I17" s="208" t="s">
        <v>147</v>
      </c>
      <c r="J17" s="209" t="s">
        <v>17</v>
      </c>
      <c r="K17" s="210"/>
    </row>
    <row r="18" ht="18.75" customHeight="1">
      <c r="A18" s="9"/>
      <c r="B18" s="211" t="str">
        <f t="array" ref="B18:B24">sort(unique('Data Siswa'!D3:D581),1,true)</f>
        <v>BATCH 1</v>
      </c>
      <c r="C18" s="212">
        <f>COUNTIF('Data Siswa'!$D$3:$D581,"="&amp;B18)</f>
        <v>9</v>
      </c>
      <c r="D18" s="213">
        <f>SUMIF('Data Bayar'!$D$3:$D581,$B18,'Data Bayar'!$E$3:$E581)</f>
        <v>7602000</v>
      </c>
      <c r="E18" s="213">
        <f>SUMIF('Data Bayar'!$D$3:$D581,$B18,'Data Bayar'!$F$3:$F581)</f>
        <v>5252000</v>
      </c>
      <c r="F18" s="214">
        <f t="shared" ref="F18:F22" si="1">E18/D18</f>
        <v>0.6908708235</v>
      </c>
      <c r="G18" s="215">
        <f>IFERROR(__xludf.DUMMYFUNCTION("QUERY(D18:D26)"),7602000.0)</f>
        <v>7602000</v>
      </c>
      <c r="H18" s="216" t="str">
        <f>IFERROR(__xludf.DUMMYFUNCTION("ifna(vlookup($B18, QUERY(Entry!$B$2:$G581,""select G, sum(E) where month(B)+1 like '""&amp;$J$16&amp;""' group by G""),2,0))"),"")</f>
        <v/>
      </c>
      <c r="I18" s="217" t="str">
        <f t="shared" ref="I18:I21" si="2">if(H18="","",H18/G18)</f>
        <v/>
      </c>
      <c r="J18" s="218" t="str">
        <f>IFERROR(__xludf.DUMMYFUNCTION("ifna( if(H18/G18&gt;0.6,SPARKLINE(H18,{""charttype"",""bar"";""color1"",""#00ff00"";""max"",G18}),SPARKLINE(H18,{""charttype"",""bar"";""color1"",""red"";""max"",G18})))"),"")</f>
        <v/>
      </c>
      <c r="K18" s="12"/>
    </row>
    <row r="19" ht="18.75" customHeight="1">
      <c r="A19" s="9"/>
      <c r="B19" s="219" t="s">
        <v>36</v>
      </c>
      <c r="C19" s="220">
        <f>COUNTIF('Data Siswa'!$D$3:$D581,"="&amp;B19)</f>
        <v>9</v>
      </c>
      <c r="D19" s="221">
        <f>SUMIF('Data Bayar'!$D$3:$D581,$B19,'Data Bayar'!$E$3:$E581)</f>
        <v>6755000</v>
      </c>
      <c r="E19" s="221">
        <f>SUMIF('Data Bayar'!$D$3:$D581,$B19,'Data Bayar'!$F$3:$F581)</f>
        <v>4600000</v>
      </c>
      <c r="F19" s="222">
        <f t="shared" si="1"/>
        <v>0.680977054</v>
      </c>
      <c r="G19" s="215">
        <f>IFERROR(__xludf.DUMMYFUNCTION("""COMPUTED_VALUE"""),6755000.0)</f>
        <v>6755000</v>
      </c>
      <c r="H19" s="216" t="str">
        <f>IFERROR(__xludf.DUMMYFUNCTION("ifna(vlookup($B19, QUERY(Entry!$B$2:$G581,""select G, sum(E) where month(B)+1 like '""&amp;$J$16&amp;""' group by G""),2,0))"),"")</f>
        <v/>
      </c>
      <c r="I19" s="217" t="str">
        <f t="shared" si="2"/>
        <v/>
      </c>
      <c r="J19" s="223" t="str">
        <f>IFERROR(__xludf.DUMMYFUNCTION("ifna( if(H19/G19&gt;0.6,SPARKLINE(H19,{""charttype"",""bar"";""color1"",""#00ff00"";""max"",G19}),SPARKLINE(H19,{""charttype"",""bar"";""color1"",""red"";""max"",G19})))"),"")</f>
        <v/>
      </c>
      <c r="K19" s="12"/>
    </row>
    <row r="20" ht="18.75" customHeight="1">
      <c r="A20" s="9"/>
      <c r="B20" s="219" t="s">
        <v>49</v>
      </c>
      <c r="C20" s="220">
        <f>COUNTIF('Data Siswa'!$D$3:$D581,"="&amp;B20)</f>
        <v>14</v>
      </c>
      <c r="D20" s="221">
        <f>SUMIF('Data Bayar'!$D$3:$D581,$B20,'Data Bayar'!$E$3:$E581)</f>
        <v>8171500</v>
      </c>
      <c r="E20" s="221">
        <f>SUMIF('Data Bayar'!$D$3:$D581,$B20,'Data Bayar'!$F$3:$F581)</f>
        <v>5200000</v>
      </c>
      <c r="F20" s="222">
        <f t="shared" si="1"/>
        <v>0.6363580738</v>
      </c>
      <c r="G20" s="215">
        <f>IFERROR(__xludf.DUMMYFUNCTION("""COMPUTED_VALUE"""),8171500.0)</f>
        <v>8171500</v>
      </c>
      <c r="H20" s="216" t="str">
        <f>IFERROR(__xludf.DUMMYFUNCTION("ifna(vlookup($B20, QUERY(Entry!$B$2:$G581,""select G, sum(E) where month(B)+1 like '""&amp;$J$16&amp;""' group by G""),2,0))"),"")</f>
        <v/>
      </c>
      <c r="I20" s="217" t="str">
        <f t="shared" si="2"/>
        <v/>
      </c>
      <c r="J20" s="223" t="str">
        <f>IFERROR(__xludf.DUMMYFUNCTION("ifna( if(H20/G20&gt;0.6,SPARKLINE(H20,{""charttype"",""bar"";""color1"",""#00ff00"";""max"",G20}),SPARKLINE(H20,{""charttype"",""bar"";""color1"",""red"";""max"",G20})))"),"")</f>
        <v/>
      </c>
      <c r="K20" s="12"/>
    </row>
    <row r="21" ht="18.75" customHeight="1">
      <c r="A21" s="9"/>
      <c r="B21" s="219" t="s">
        <v>64</v>
      </c>
      <c r="C21" s="220">
        <f>COUNTIF('Data Siswa'!$D$3:$D581,"="&amp;B21)</f>
        <v>9</v>
      </c>
      <c r="D21" s="221">
        <f>SUMIF('Data Bayar'!$D$3:$D581,$B21,'Data Bayar'!$E$3:$E581)</f>
        <v>5553000</v>
      </c>
      <c r="E21" s="221">
        <f>SUMIF('Data Bayar'!$D$3:$D581,$B21,'Data Bayar'!$F$3:$F581)</f>
        <v>3795000</v>
      </c>
      <c r="F21" s="222">
        <f t="shared" si="1"/>
        <v>0.6834143706</v>
      </c>
      <c r="G21" s="215">
        <f>IFERROR(__xludf.DUMMYFUNCTION("""COMPUTED_VALUE"""),5553000.0)</f>
        <v>5553000</v>
      </c>
      <c r="H21" s="216" t="str">
        <f>IFERROR(__xludf.DUMMYFUNCTION("ifna(vlookup($B21, QUERY(Entry!$B$2:$G581,""select G, sum(E) where month(B)+1 like '""&amp;$J$16&amp;""' group by G""),2,0))"),"")</f>
        <v/>
      </c>
      <c r="I21" s="217" t="str">
        <f t="shared" si="2"/>
        <v/>
      </c>
      <c r="J21" s="223" t="str">
        <f>IFERROR(__xludf.DUMMYFUNCTION("ifna( if(H21/G21&gt;0.6,SPARKLINE(H21,{""charttype"",""bar"";""color1"",""#00ff00"";""max"",G21}),SPARKLINE(H21,{""charttype"",""bar"";""color1"",""red"";""max"",G21})))"),"")</f>
        <v/>
      </c>
      <c r="K21" s="12"/>
    </row>
    <row r="22" ht="18.75" customHeight="1">
      <c r="A22" s="9"/>
      <c r="B22" s="219" t="s">
        <v>74</v>
      </c>
      <c r="C22" s="220">
        <f>COUNTIF('Data Siswa'!$D$3:$D581,"="&amp;B22)</f>
        <v>10</v>
      </c>
      <c r="D22" s="221">
        <f>SUMIF('Data Bayar'!$D$3:$D581,$B22,'Data Bayar'!$E$3:$E581)</f>
        <v>5570000</v>
      </c>
      <c r="E22" s="221">
        <f>SUMIF('Data Bayar'!$D$3:$D581,$B22,'Data Bayar'!$F$3:$F581)</f>
        <v>2800000</v>
      </c>
      <c r="F22" s="222">
        <f t="shared" si="1"/>
        <v>0.5026929982</v>
      </c>
      <c r="G22" s="215">
        <f>IFERROR(__xludf.DUMMYFUNCTION("""COMPUTED_VALUE"""),5570000.0)</f>
        <v>5570000</v>
      </c>
      <c r="H22" s="216"/>
      <c r="I22" s="217"/>
      <c r="J22" s="223"/>
      <c r="K22" s="12"/>
    </row>
    <row r="23" ht="18.75" customHeight="1">
      <c r="A23" s="9"/>
      <c r="B23" s="224" t="s">
        <v>47</v>
      </c>
      <c r="C23" s="225"/>
      <c r="D23" s="226"/>
      <c r="E23" s="226"/>
      <c r="F23" s="227"/>
      <c r="G23" s="215"/>
      <c r="H23" s="216"/>
      <c r="I23" s="217"/>
      <c r="J23" s="228"/>
      <c r="K23" s="12"/>
    </row>
    <row r="24">
      <c r="A24" s="9"/>
      <c r="B24" s="9"/>
      <c r="C24" s="9"/>
      <c r="D24" s="9"/>
      <c r="E24" s="9"/>
      <c r="F24" s="9"/>
      <c r="G24" s="14"/>
      <c r="H24" s="9"/>
      <c r="I24" s="9"/>
      <c r="J24" s="9"/>
      <c r="K24" s="9"/>
    </row>
    <row r="25">
      <c r="A25" s="9"/>
      <c r="B25" s="9"/>
      <c r="C25" s="9"/>
      <c r="D25" s="9"/>
      <c r="E25" s="9"/>
      <c r="F25" s="9"/>
      <c r="G25" s="14"/>
      <c r="H25" s="9"/>
      <c r="I25" s="9"/>
      <c r="J25" s="9"/>
      <c r="K25" s="9"/>
    </row>
    <row r="26">
      <c r="A26" s="9"/>
      <c r="B26" s="9"/>
      <c r="C26" s="9"/>
      <c r="D26" s="9"/>
      <c r="E26" s="9"/>
      <c r="F26" s="9"/>
      <c r="G26" s="14"/>
      <c r="H26" s="9"/>
      <c r="I26" s="9"/>
      <c r="J26" s="9"/>
      <c r="K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</row>
  </sheetData>
  <mergeCells count="5">
    <mergeCell ref="J1:J3"/>
    <mergeCell ref="B16:B17"/>
    <mergeCell ref="C16:C17"/>
    <mergeCell ref="D16:F16"/>
    <mergeCell ref="G16:I16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CCCC"/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1.0"/>
    <col customWidth="1" min="2" max="2" width="24.0"/>
    <col customWidth="1" min="3" max="5" width="9.88"/>
  </cols>
  <sheetData>
    <row r="1">
      <c r="A1" s="229" t="s">
        <v>148</v>
      </c>
      <c r="B1" s="3"/>
    </row>
    <row r="2">
      <c r="A2" s="74" t="s">
        <v>149</v>
      </c>
      <c r="B2" s="3"/>
    </row>
    <row r="3">
      <c r="A3" s="74" t="s">
        <v>150</v>
      </c>
      <c r="B3" s="3"/>
    </row>
    <row r="4">
      <c r="A4" s="73"/>
      <c r="B4" s="230"/>
      <c r="C4" s="230"/>
      <c r="D4" s="230"/>
      <c r="E4" s="230"/>
      <c r="F4" s="230"/>
      <c r="G4" s="230"/>
    </row>
    <row r="5">
      <c r="A5" s="231" t="s">
        <v>151</v>
      </c>
      <c r="B5" s="73" t="s">
        <v>10</v>
      </c>
      <c r="C5" s="230"/>
      <c r="D5" s="230"/>
      <c r="E5" s="230" t="s">
        <v>152</v>
      </c>
      <c r="F5" s="230" t="s">
        <v>4</v>
      </c>
      <c r="G5" s="230" t="s">
        <v>40</v>
      </c>
      <c r="H5" s="230" t="s">
        <v>153</v>
      </c>
    </row>
    <row r="6">
      <c r="A6" s="232">
        <v>7.0</v>
      </c>
      <c r="B6" s="74" t="s">
        <v>154</v>
      </c>
      <c r="C6" s="233"/>
      <c r="D6" s="233"/>
      <c r="E6" s="233">
        <v>0.0</v>
      </c>
      <c r="F6" s="233">
        <v>500000.0</v>
      </c>
      <c r="G6" s="6">
        <f t="shared" ref="G6:G18" si="1">sum(C6:F6)</f>
        <v>500000</v>
      </c>
      <c r="H6" s="58">
        <f t="shared" ref="H6:H17" si="2">sum($G$6:G6)</f>
        <v>500000</v>
      </c>
    </row>
    <row r="7">
      <c r="A7" s="232">
        <v>8.0</v>
      </c>
      <c r="B7" s="74" t="s">
        <v>11</v>
      </c>
      <c r="C7" s="234"/>
      <c r="D7" s="234"/>
      <c r="E7" s="234"/>
      <c r="F7" s="233">
        <v>500000.0</v>
      </c>
      <c r="G7" s="6">
        <f t="shared" si="1"/>
        <v>500000</v>
      </c>
      <c r="H7" s="58">
        <f t="shared" si="2"/>
        <v>1000000</v>
      </c>
    </row>
    <row r="8">
      <c r="A8" s="232">
        <v>9.0</v>
      </c>
      <c r="B8" s="74" t="s">
        <v>6</v>
      </c>
      <c r="C8" s="233"/>
      <c r="D8" s="234"/>
      <c r="E8" s="234"/>
      <c r="F8" s="233">
        <v>500000.0</v>
      </c>
      <c r="G8" s="6">
        <f t="shared" si="1"/>
        <v>500000</v>
      </c>
      <c r="H8" s="58">
        <f t="shared" si="2"/>
        <v>1500000</v>
      </c>
    </row>
    <row r="9">
      <c r="A9" s="232">
        <v>10.0</v>
      </c>
      <c r="B9" s="74" t="s">
        <v>155</v>
      </c>
      <c r="C9" s="234"/>
      <c r="D9" s="234"/>
      <c r="E9" s="234"/>
      <c r="F9" s="233">
        <v>500000.0</v>
      </c>
      <c r="G9" s="6">
        <f t="shared" si="1"/>
        <v>500000</v>
      </c>
      <c r="H9" s="58">
        <f t="shared" si="2"/>
        <v>2000000</v>
      </c>
    </row>
    <row r="10">
      <c r="A10" s="232">
        <v>11.0</v>
      </c>
      <c r="B10" s="74" t="s">
        <v>156</v>
      </c>
      <c r="C10" s="234"/>
      <c r="D10" s="234"/>
      <c r="E10" s="234"/>
      <c r="F10" s="233">
        <v>500000.0</v>
      </c>
      <c r="G10" s="6">
        <f t="shared" si="1"/>
        <v>500000</v>
      </c>
      <c r="H10" s="58">
        <f t="shared" si="2"/>
        <v>2500000</v>
      </c>
    </row>
    <row r="11">
      <c r="A11" s="232">
        <v>12.0</v>
      </c>
      <c r="B11" s="74" t="s">
        <v>157</v>
      </c>
      <c r="C11" s="233"/>
      <c r="D11" s="234"/>
      <c r="E11" s="234"/>
      <c r="F11" s="233">
        <v>500000.0</v>
      </c>
      <c r="G11" s="6">
        <f t="shared" si="1"/>
        <v>500000</v>
      </c>
      <c r="H11" s="58">
        <f t="shared" si="2"/>
        <v>3000000</v>
      </c>
    </row>
    <row r="12">
      <c r="A12" s="232">
        <v>1.0</v>
      </c>
      <c r="B12" s="74" t="s">
        <v>158</v>
      </c>
      <c r="C12" s="234"/>
      <c r="D12" s="233"/>
      <c r="E12" s="234"/>
      <c r="F12" s="233">
        <v>500000.0</v>
      </c>
      <c r="G12" s="6">
        <f t="shared" si="1"/>
        <v>500000</v>
      </c>
      <c r="H12" s="58">
        <f t="shared" si="2"/>
        <v>3500000</v>
      </c>
    </row>
    <row r="13">
      <c r="A13" s="232">
        <v>2.0</v>
      </c>
      <c r="B13" s="74" t="s">
        <v>159</v>
      </c>
      <c r="C13" s="234"/>
      <c r="D13" s="234"/>
      <c r="E13" s="234"/>
      <c r="F13" s="233">
        <v>500000.0</v>
      </c>
      <c r="G13" s="6">
        <f t="shared" si="1"/>
        <v>500000</v>
      </c>
      <c r="H13" s="58">
        <f t="shared" si="2"/>
        <v>4000000</v>
      </c>
    </row>
    <row r="14">
      <c r="A14" s="232">
        <v>3.0</v>
      </c>
      <c r="B14" s="74" t="s">
        <v>160</v>
      </c>
      <c r="C14" s="233"/>
      <c r="D14" s="234"/>
      <c r="E14" s="234"/>
      <c r="F14" s="233">
        <v>500000.0</v>
      </c>
      <c r="G14" s="6">
        <f t="shared" si="1"/>
        <v>500000</v>
      </c>
      <c r="H14" s="58">
        <f t="shared" si="2"/>
        <v>4500000</v>
      </c>
    </row>
    <row r="15">
      <c r="A15" s="232">
        <v>4.0</v>
      </c>
      <c r="B15" s="74" t="s">
        <v>161</v>
      </c>
      <c r="C15" s="234"/>
      <c r="D15" s="234"/>
      <c r="E15" s="234"/>
      <c r="F15" s="233">
        <v>500000.0</v>
      </c>
      <c r="G15" s="6">
        <f t="shared" si="1"/>
        <v>500000</v>
      </c>
      <c r="H15" s="58">
        <f t="shared" si="2"/>
        <v>5000000</v>
      </c>
    </row>
    <row r="16">
      <c r="A16" s="232">
        <v>5.0</v>
      </c>
      <c r="B16" s="74" t="s">
        <v>162</v>
      </c>
      <c r="C16" s="234"/>
      <c r="D16" s="234"/>
      <c r="E16" s="234"/>
      <c r="F16" s="233">
        <v>500000.0</v>
      </c>
      <c r="G16" s="6">
        <f t="shared" si="1"/>
        <v>500000</v>
      </c>
      <c r="H16" s="58">
        <f t="shared" si="2"/>
        <v>5500000</v>
      </c>
    </row>
    <row r="17">
      <c r="A17" s="232">
        <v>6.0</v>
      </c>
      <c r="B17" s="74" t="s">
        <v>163</v>
      </c>
      <c r="C17" s="233"/>
      <c r="D17" s="234"/>
      <c r="E17" s="234"/>
      <c r="F17" s="233">
        <v>500000.0</v>
      </c>
      <c r="G17" s="6">
        <f t="shared" si="1"/>
        <v>500000</v>
      </c>
      <c r="H17" s="58">
        <f t="shared" si="2"/>
        <v>6000000</v>
      </c>
    </row>
    <row r="18">
      <c r="A18" s="76"/>
      <c r="B18" s="73" t="s">
        <v>40</v>
      </c>
      <c r="C18" s="235">
        <f t="shared" ref="C18:F18" si="3">sum(C6:C17)</f>
        <v>0</v>
      </c>
      <c r="D18" s="235">
        <f t="shared" si="3"/>
        <v>0</v>
      </c>
      <c r="E18" s="235">
        <f t="shared" si="3"/>
        <v>0</v>
      </c>
      <c r="F18" s="235">
        <f t="shared" si="3"/>
        <v>6000000</v>
      </c>
      <c r="G18" s="235">
        <f t="shared" si="1"/>
        <v>6000000</v>
      </c>
    </row>
    <row r="19">
      <c r="B19" s="6"/>
    </row>
    <row r="20">
      <c r="A20" s="73"/>
      <c r="B20" s="236"/>
      <c r="C20" s="236"/>
    </row>
    <row r="21">
      <c r="A21" s="73" t="s">
        <v>164</v>
      </c>
      <c r="B21" s="237" t="s">
        <v>165</v>
      </c>
    </row>
    <row r="22">
      <c r="A22" s="73" t="s">
        <v>112</v>
      </c>
      <c r="B22" s="237" t="s">
        <v>166</v>
      </c>
    </row>
    <row r="23">
      <c r="A23" s="238"/>
      <c r="B23" s="3"/>
    </row>
    <row r="24">
      <c r="A24" s="73" t="s">
        <v>167</v>
      </c>
      <c r="B24" s="239">
        <v>45658.0</v>
      </c>
      <c r="E24" s="240"/>
    </row>
    <row r="25">
      <c r="A25" s="73" t="s">
        <v>168</v>
      </c>
      <c r="B25" s="239">
        <v>45809.0</v>
      </c>
    </row>
    <row r="26">
      <c r="A26" s="73"/>
      <c r="B26" s="236"/>
      <c r="C26" s="236"/>
    </row>
    <row r="27">
      <c r="B27" s="6"/>
    </row>
    <row r="28">
      <c r="A28" s="73" t="s">
        <v>1</v>
      </c>
      <c r="B28" s="230" t="s">
        <v>115</v>
      </c>
    </row>
    <row r="29">
      <c r="A29" s="241" t="s">
        <v>169</v>
      </c>
      <c r="B29" s="242" t="s">
        <v>170</v>
      </c>
      <c r="C29" s="76"/>
    </row>
    <row r="30">
      <c r="A30" s="241" t="s">
        <v>171</v>
      </c>
      <c r="B30" s="242" t="s">
        <v>172</v>
      </c>
      <c r="C30" s="76"/>
    </row>
    <row r="31">
      <c r="A31" s="241" t="s">
        <v>173</v>
      </c>
      <c r="B31" s="242" t="s">
        <v>174</v>
      </c>
      <c r="C31" s="76"/>
    </row>
    <row r="32">
      <c r="A32" s="241" t="s">
        <v>4</v>
      </c>
      <c r="B32" s="242" t="s">
        <v>175</v>
      </c>
      <c r="C32" s="76"/>
    </row>
    <row r="33">
      <c r="B33" s="6"/>
    </row>
    <row r="34">
      <c r="B34" s="6"/>
    </row>
    <row r="35">
      <c r="B35" s="6"/>
    </row>
    <row r="36">
      <c r="B36" s="6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</sheetData>
  <drawing r:id="rId1"/>
</worksheet>
</file>