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Labaratorki\Емпіричні методи\"/>
    </mc:Choice>
  </mc:AlternateContent>
  <xr:revisionPtr revIDLastSave="0" documentId="13_ncr:1_{BE93BCBD-322C-4B4D-84B0-80BC53E8F72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1" i="1" l="1"/>
  <c r="K51" i="1"/>
  <c r="F51" i="1"/>
  <c r="G51" i="1"/>
  <c r="H51" i="1"/>
  <c r="I51" i="1"/>
  <c r="E51" i="1"/>
  <c r="E52" i="1"/>
  <c r="M53" i="1"/>
  <c r="K53" i="1"/>
  <c r="I53" i="1"/>
  <c r="H53" i="1"/>
  <c r="E53" i="1"/>
  <c r="G53" i="1"/>
  <c r="F53" i="1"/>
  <c r="F52" i="1"/>
  <c r="G52" i="1"/>
  <c r="H52" i="1"/>
  <c r="I52" i="1"/>
  <c r="D38" i="1"/>
  <c r="D44" i="1"/>
  <c r="D39" i="1"/>
  <c r="D41" i="1"/>
  <c r="H43" i="1" s="1"/>
  <c r="H44" i="1" s="1"/>
  <c r="F39" i="1"/>
  <c r="G39" i="1"/>
  <c r="H39" i="1"/>
  <c r="E39" i="1"/>
  <c r="F38" i="1"/>
  <c r="G38" i="1"/>
  <c r="H38" i="1"/>
  <c r="E38" i="1"/>
  <c r="E18" i="1"/>
  <c r="E19" i="1" s="1"/>
  <c r="F18" i="1"/>
  <c r="F19" i="1" s="1"/>
  <c r="H18" i="1"/>
  <c r="H19" i="1" s="1"/>
  <c r="G18" i="1"/>
  <c r="G19" i="1" s="1"/>
  <c r="I18" i="1"/>
  <c r="I19" i="1" s="1"/>
  <c r="G17" i="1"/>
  <c r="I17" i="1"/>
  <c r="H17" i="1"/>
  <c r="F17" i="1"/>
  <c r="E17" i="1"/>
  <c r="I7" i="1"/>
  <c r="H7" i="1"/>
  <c r="G9" i="1" s="1"/>
  <c r="G7" i="1"/>
  <c r="F7" i="1"/>
  <c r="F9" i="1" s="1"/>
  <c r="E7" i="1"/>
  <c r="D9" i="1" s="1"/>
  <c r="D7" i="1"/>
  <c r="E3" i="1"/>
  <c r="E2" i="1"/>
  <c r="K52" i="1" l="1"/>
  <c r="M52" i="1" s="1"/>
  <c r="E43" i="1"/>
  <c r="E44" i="1" s="1"/>
  <c r="G43" i="1"/>
  <c r="G44" i="1" s="1"/>
  <c r="F43" i="1"/>
  <c r="F44" i="1" s="1"/>
  <c r="D43" i="1"/>
  <c r="H9" i="1"/>
  <c r="E9" i="1"/>
  <c r="D46" i="1" l="1"/>
</calcChain>
</file>

<file path=xl/sharedStrings.xml><?xml version="1.0" encoding="utf-8"?>
<sst xmlns="http://schemas.openxmlformats.org/spreadsheetml/2006/main" count="18" uniqueCount="18">
  <si>
    <t>min</t>
  </si>
  <si>
    <t>max</t>
  </si>
  <si>
    <t>h</t>
  </si>
  <si>
    <t>x_j - x_j+1</t>
  </si>
  <si>
    <t>[105;124]</t>
  </si>
  <si>
    <t>[124;142]</t>
  </si>
  <si>
    <t>[142;161]</t>
  </si>
  <si>
    <t>[161;179]</t>
  </si>
  <si>
    <t>[179;198]</t>
  </si>
  <si>
    <t>n_j</t>
  </si>
  <si>
    <t>F(X)</t>
  </si>
  <si>
    <t>w</t>
  </si>
  <si>
    <t>W</t>
  </si>
  <si>
    <t xml:space="preserve"> </t>
  </si>
  <si>
    <t>sigma^2</t>
  </si>
  <si>
    <t>sigma^2 * n_j</t>
  </si>
  <si>
    <t>D</t>
  </si>
  <si>
    <t>Вибіркове середнє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</si>
</sst>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1" fontId="0" fillId="0" borderId="3" xfId="0" applyNumberFormat="1" applyBorder="1"/>
    <xf numFmtId="164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0" fontId="3" fillId="0" borderId="3" xfId="0" applyFont="1" applyBorder="1"/>
    <xf numFmtId="0" fontId="4" fillId="0" borderId="3" xfId="0" applyFont="1" applyBorder="1"/>
    <xf numFmtId="165" fontId="3" fillId="0" borderId="3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0" xfId="0" applyFon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92672484075763E-2"/>
          <c:y val="0.15486020108557341"/>
          <c:w val="0.86836718055533635"/>
          <c:h val="0.724292459101078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Лист1!$D$9:$H$9</c:f>
              <c:numCache>
                <c:formatCode>General</c:formatCode>
                <c:ptCount val="5"/>
                <c:pt idx="0">
                  <c:v>114.5</c:v>
                </c:pt>
                <c:pt idx="1">
                  <c:v>133.5</c:v>
                </c:pt>
                <c:pt idx="2">
                  <c:v>152.5</c:v>
                </c:pt>
                <c:pt idx="3">
                  <c:v>171.5</c:v>
                </c:pt>
                <c:pt idx="4">
                  <c:v>189.5</c:v>
                </c:pt>
              </c:numCache>
            </c:numRef>
          </c:cat>
          <c:val>
            <c:numRef>
              <c:f>Лист1!$E$18:$I$18</c:f>
              <c:numCache>
                <c:formatCode>0.0000</c:formatCode>
                <c:ptCount val="5"/>
                <c:pt idx="0">
                  <c:v>0.42105263157894735</c:v>
                </c:pt>
                <c:pt idx="1">
                  <c:v>5.2631578947368418E-2</c:v>
                </c:pt>
                <c:pt idx="2">
                  <c:v>0.52631578947368418</c:v>
                </c:pt>
                <c:pt idx="3">
                  <c:v>0.10526315789473684</c:v>
                </c:pt>
                <c:pt idx="4">
                  <c:v>0.47368421052631576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3-4C66-A56A-6281C5528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88544"/>
        <c:axId val="334190080"/>
      </c:lineChart>
      <c:catAx>
        <c:axId val="3341885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34190080"/>
        <c:crosses val="autoZero"/>
        <c:auto val="1"/>
        <c:lblAlgn val="ctr"/>
        <c:lblOffset val="100"/>
        <c:noMultiLvlLbl val="0"/>
      </c:catAx>
      <c:valAx>
        <c:axId val="33419008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33418854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uk-UA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Графік накопичених частот</a:t>
            </a:r>
          </a:p>
        </c:rich>
      </c:tx>
      <c:layout>
        <c:manualLayout>
          <c:xMode val="edge"/>
          <c:yMode val="edge"/>
          <c:x val="0.13862387337876456"/>
          <c:y val="5.46298825457525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1536220645534279"/>
          <c:y val="0.13160338705271787"/>
          <c:w val="0.83627551612104767"/>
          <c:h val="0.741664748885356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numRef>
              <c:f>Лист1!$E$7:$I$7</c:f>
              <c:numCache>
                <c:formatCode>#\ ##0_ ;\-#\ ##0\ </c:formatCode>
                <c:ptCount val="5"/>
                <c:pt idx="0" formatCode="0">
                  <c:v>124</c:v>
                </c:pt>
                <c:pt idx="1">
                  <c:v>143</c:v>
                </c:pt>
                <c:pt idx="2">
                  <c:v>162</c:v>
                </c:pt>
                <c:pt idx="3">
                  <c:v>181</c:v>
                </c:pt>
                <c:pt idx="4" formatCode="General">
                  <c:v>198</c:v>
                </c:pt>
              </c:numCache>
            </c:numRef>
          </c:cat>
          <c:val>
            <c:numRef>
              <c:f>Лист1!$E$17:$I$17</c:f>
              <c:numCache>
                <c:formatCode>0.0000</c:formatCode>
                <c:ptCount val="5"/>
                <c:pt idx="0">
                  <c:v>0.26666666666666666</c:v>
                </c:pt>
                <c:pt idx="1">
                  <c:v>0.3</c:v>
                </c:pt>
                <c:pt idx="2">
                  <c:v>0.6333333333333333</c:v>
                </c:pt>
                <c:pt idx="3">
                  <c:v>0.73333333333333328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8-4FA8-9709-71ECF908E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4798312"/>
        <c:axId val="494798640"/>
      </c:barChart>
      <c:catAx>
        <c:axId val="49479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4798640"/>
        <c:crosses val="autoZero"/>
        <c:auto val="1"/>
        <c:lblAlgn val="ctr"/>
        <c:lblOffset val="100"/>
        <c:noMultiLvlLbl val="0"/>
      </c:catAx>
      <c:valAx>
        <c:axId val="4947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4798312"/>
        <c:crosses val="autoZero"/>
        <c:crossBetween val="between"/>
      </c:valAx>
      <c:spPr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uk-UA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Оцінка щільності ймовірностей</a:t>
            </a:r>
          </a:p>
        </c:rich>
      </c:tx>
      <c:layout>
        <c:manualLayout>
          <c:xMode val="edge"/>
          <c:yMode val="edge"/>
          <c:x val="0.25103655859743512"/>
          <c:y val="1.7599099762062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1536220645534279"/>
          <c:y val="0.13160338705271787"/>
          <c:w val="0.83627551612104767"/>
          <c:h val="0.741664748885356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invertIfNegative val="0"/>
          <c:cat>
            <c:strRef>
              <c:f>Лист1!$E$15:$I$15</c:f>
              <c:strCache>
                <c:ptCount val="5"/>
                <c:pt idx="0">
                  <c:v>[105;124]</c:v>
                </c:pt>
                <c:pt idx="1">
                  <c:v>[124;142]</c:v>
                </c:pt>
                <c:pt idx="2">
                  <c:v>[142;161]</c:v>
                </c:pt>
                <c:pt idx="3">
                  <c:v>[161;179]</c:v>
                </c:pt>
                <c:pt idx="4">
                  <c:v>[179;198]</c:v>
                </c:pt>
              </c:strCache>
            </c:strRef>
          </c:cat>
          <c:val>
            <c:numRef>
              <c:f>Лист1!$E$19:$I$19</c:f>
              <c:numCache>
                <c:formatCode>0.0000</c:formatCode>
                <c:ptCount val="5"/>
                <c:pt idx="0">
                  <c:v>1.4035087719298244E-2</c:v>
                </c:pt>
                <c:pt idx="1">
                  <c:v>1.7543859649122805E-3</c:v>
                </c:pt>
                <c:pt idx="2">
                  <c:v>1.7543859649122806E-2</c:v>
                </c:pt>
                <c:pt idx="3">
                  <c:v>3.508771929824561E-3</c:v>
                </c:pt>
                <c:pt idx="4">
                  <c:v>1.5789473684210527E-2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D-4031-884D-74CFC5EEA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4798312"/>
        <c:axId val="494798640"/>
      </c:barChart>
      <c:catAx>
        <c:axId val="49479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4798640"/>
        <c:crosses val="autoZero"/>
        <c:auto val="1"/>
        <c:lblAlgn val="ctr"/>
        <c:lblOffset val="100"/>
        <c:noMultiLvlLbl val="0"/>
      </c:catAx>
      <c:valAx>
        <c:axId val="4947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479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579783</xdr:colOff>
      <xdr:row>20</xdr:row>
      <xdr:rowOff>0</xdr:rowOff>
    </xdr:from>
    <xdr:to>
      <xdr:col>12</xdr:col>
      <xdr:colOff>199446</xdr:colOff>
      <xdr:row>34</xdr:row>
      <xdr:rowOff>162919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184BFAE-13B8-4FB2-A6EF-AF2B052E7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9</xdr:row>
      <xdr:rowOff>0</xdr:rowOff>
    </xdr:from>
    <xdr:to>
      <xdr:col>18</xdr:col>
      <xdr:colOff>372932</xdr:colOff>
      <xdr:row>22</xdr:row>
      <xdr:rowOff>78479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9655423-F30E-4E38-854D-B84DDDC04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612913</xdr:colOff>
      <xdr:row>26</xdr:row>
      <xdr:rowOff>0</xdr:rowOff>
    </xdr:from>
    <xdr:to>
      <xdr:col>19</xdr:col>
      <xdr:colOff>604961</xdr:colOff>
      <xdr:row>43</xdr:row>
      <xdr:rowOff>147845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AFCA581-04C3-4A51-A8F3-1504B2214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0.09218</cdr:x>
      <cdr:y>0.04052</cdr:y>
    </cdr:from>
    <cdr:to>
      <cdr:x>0.95792</cdr:x>
      <cdr:y>0.13025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50520" y="106680"/>
          <a:ext cx="329184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uk-UA" sz="1200" b="1">
              <a:latin typeface="Times New Roman" pitchFamily="18" charset="0"/>
              <a:cs typeface="Times New Roman" pitchFamily="18" charset="0"/>
            </a:rPr>
            <a:t>Полігон</a:t>
          </a:r>
          <a:r>
            <a:rPr lang="uk-UA" sz="1200" b="1" baseline="0">
              <a:latin typeface="Times New Roman" pitchFamily="18" charset="0"/>
              <a:cs typeface="Times New Roman" pitchFamily="18" charset="0"/>
            </a:rPr>
            <a:t> відносних частот</a:t>
          </a:r>
          <a:endParaRPr lang="ru-RU" sz="1200" b="1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72;&#1073;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9">
          <cell r="E9">
            <v>-2583.3000000000002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topLeftCell="C40" zoomScale="145" zoomScaleNormal="145" workbookViewId="0">
      <selection activeCell="M52" sqref="M52"/>
    </sheetView>
  </sheetViews>
  <sheetFormatPr defaultRowHeight="15" x14ac:dyDescent="0.25"/>
  <cols>
    <col min="5" max="5" width="12.85546875" bestFit="1" customWidth="1"/>
    <col min="11" max="11" width="11.7109375" bestFit="1" customWidth="1"/>
    <col min="13" max="13" width="12.85546875" bestFit="1" customWidth="1"/>
  </cols>
  <sheetData>
    <row r="1" spans="1:9" ht="15.75" thickBot="1" x14ac:dyDescent="0.3">
      <c r="A1" s="2">
        <v>180</v>
      </c>
      <c r="B1" s="1">
        <v>105</v>
      </c>
    </row>
    <row r="2" spans="1:9" ht="15.75" thickBot="1" x14ac:dyDescent="0.3">
      <c r="A2" s="1">
        <v>155</v>
      </c>
      <c r="B2" s="1">
        <v>109</v>
      </c>
      <c r="D2" s="3" t="s">
        <v>0</v>
      </c>
      <c r="E2" s="3">
        <f>MIN(B1:B30)</f>
        <v>105</v>
      </c>
    </row>
    <row r="3" spans="1:9" ht="15.75" thickBot="1" x14ac:dyDescent="0.3">
      <c r="A3" s="1">
        <v>149</v>
      </c>
      <c r="B3" s="1">
        <v>109</v>
      </c>
      <c r="D3" s="3" t="s">
        <v>1</v>
      </c>
      <c r="E3" s="3">
        <f>MAX(B1:B30)</f>
        <v>198</v>
      </c>
    </row>
    <row r="4" spans="1:9" ht="15.75" thickBot="1" x14ac:dyDescent="0.3">
      <c r="A4" s="1">
        <v>176</v>
      </c>
      <c r="B4" s="1">
        <v>113</v>
      </c>
    </row>
    <row r="5" spans="1:9" ht="15.75" thickBot="1" x14ac:dyDescent="0.3">
      <c r="A5" s="1">
        <v>181</v>
      </c>
      <c r="B5" s="1">
        <v>113</v>
      </c>
      <c r="D5" s="3" t="s">
        <v>2</v>
      </c>
      <c r="E5" s="4">
        <v>19</v>
      </c>
    </row>
    <row r="6" spans="1:9" ht="15.75" thickBot="1" x14ac:dyDescent="0.3">
      <c r="A6" s="1">
        <v>146</v>
      </c>
      <c r="B6" s="1">
        <v>116</v>
      </c>
    </row>
    <row r="7" spans="1:9" ht="15.75" thickBot="1" x14ac:dyDescent="0.3">
      <c r="A7" s="1">
        <v>105</v>
      </c>
      <c r="B7" s="1">
        <v>119</v>
      </c>
      <c r="D7" s="3">
        <f>B1</f>
        <v>105</v>
      </c>
      <c r="E7" s="4">
        <f>B1+E5</f>
        <v>124</v>
      </c>
      <c r="F7" s="5">
        <f>B1+E5*2</f>
        <v>143</v>
      </c>
      <c r="G7" s="5">
        <f>B1+E5*3</f>
        <v>162</v>
      </c>
      <c r="H7" s="5">
        <f>B1+(5-1)*E5</f>
        <v>181</v>
      </c>
      <c r="I7" s="3">
        <f>B30</f>
        <v>198</v>
      </c>
    </row>
    <row r="8" spans="1:9" ht="15.75" thickBot="1" x14ac:dyDescent="0.3">
      <c r="A8" s="1">
        <v>191</v>
      </c>
      <c r="B8" s="1">
        <v>122</v>
      </c>
    </row>
    <row r="9" spans="1:9" ht="15.75" thickBot="1" x14ac:dyDescent="0.3">
      <c r="A9" s="1">
        <v>163</v>
      </c>
      <c r="B9" s="1">
        <v>131</v>
      </c>
      <c r="D9" s="3">
        <f>(E7-D7)/2+D7</f>
        <v>114.5</v>
      </c>
      <c r="E9" s="3">
        <f>(F7-E7)/2+E7</f>
        <v>133.5</v>
      </c>
      <c r="F9" s="3">
        <f>(G7-F7)/2+F7</f>
        <v>152.5</v>
      </c>
      <c r="G9" s="3">
        <f>(H7-G7)/2+G7</f>
        <v>171.5</v>
      </c>
      <c r="H9" s="3">
        <f>(I7-H7)/2+H7</f>
        <v>189.5</v>
      </c>
    </row>
    <row r="10" spans="1:9" ht="15.75" thickBot="1" x14ac:dyDescent="0.3">
      <c r="A10" s="1">
        <v>116</v>
      </c>
      <c r="B10" s="1">
        <v>146</v>
      </c>
    </row>
    <row r="11" spans="1:9" ht="15.75" thickBot="1" x14ac:dyDescent="0.3">
      <c r="A11" s="1">
        <v>113</v>
      </c>
      <c r="B11" s="1">
        <v>146</v>
      </c>
      <c r="D11" s="6">
        <v>105</v>
      </c>
      <c r="E11" s="6">
        <v>124</v>
      </c>
      <c r="F11" s="6">
        <v>142</v>
      </c>
      <c r="G11" s="6">
        <v>161</v>
      </c>
      <c r="H11" s="6">
        <v>179</v>
      </c>
    </row>
    <row r="12" spans="1:9" ht="15.75" thickBot="1" x14ac:dyDescent="0.3">
      <c r="A12" s="1">
        <v>182</v>
      </c>
      <c r="B12" s="1">
        <v>147</v>
      </c>
      <c r="D12" s="7">
        <v>124</v>
      </c>
      <c r="E12" s="7">
        <v>142</v>
      </c>
      <c r="F12" s="7">
        <v>161</v>
      </c>
      <c r="G12" s="7">
        <v>179</v>
      </c>
      <c r="H12" s="7">
        <v>198</v>
      </c>
    </row>
    <row r="13" spans="1:9" ht="15.75" customHeight="1" thickBot="1" x14ac:dyDescent="0.3">
      <c r="A13" s="1">
        <v>149</v>
      </c>
      <c r="B13" s="1">
        <v>149</v>
      </c>
    </row>
    <row r="14" spans="1:9" ht="15.75" customHeight="1" thickBot="1" x14ac:dyDescent="0.3">
      <c r="A14" s="1">
        <v>195</v>
      </c>
      <c r="B14" s="1">
        <v>149</v>
      </c>
    </row>
    <row r="15" spans="1:9" ht="15.75" thickBot="1" x14ac:dyDescent="0.3">
      <c r="A15" s="1">
        <v>147</v>
      </c>
      <c r="B15" s="1">
        <v>149</v>
      </c>
      <c r="D15" s="9" t="s">
        <v>3</v>
      </c>
      <c r="E15" s="8" t="s">
        <v>4</v>
      </c>
      <c r="F15" s="8" t="s">
        <v>5</v>
      </c>
      <c r="G15" s="8" t="s">
        <v>6</v>
      </c>
      <c r="H15" s="8" t="s">
        <v>7</v>
      </c>
      <c r="I15" s="8" t="s">
        <v>8</v>
      </c>
    </row>
    <row r="16" spans="1:9" ht="15.75" thickBot="1" x14ac:dyDescent="0.3">
      <c r="A16" s="1">
        <v>146</v>
      </c>
      <c r="B16" s="1">
        <v>153</v>
      </c>
      <c r="D16" s="8" t="s">
        <v>9</v>
      </c>
      <c r="E16" s="8">
        <v>8</v>
      </c>
      <c r="F16" s="8">
        <v>1</v>
      </c>
      <c r="G16" s="8">
        <v>10</v>
      </c>
      <c r="H16" s="8">
        <v>2</v>
      </c>
      <c r="I16" s="8">
        <v>9</v>
      </c>
    </row>
    <row r="17" spans="1:21" ht="15.75" thickBot="1" x14ac:dyDescent="0.3">
      <c r="A17" s="1">
        <v>113</v>
      </c>
      <c r="B17" s="1">
        <v>155</v>
      </c>
      <c r="D17" s="8" t="s">
        <v>10</v>
      </c>
      <c r="E17" s="10">
        <f>8/30</f>
        <v>0.26666666666666666</v>
      </c>
      <c r="F17" s="10">
        <f>9/30</f>
        <v>0.3</v>
      </c>
      <c r="G17" s="10">
        <f>19/30</f>
        <v>0.6333333333333333</v>
      </c>
      <c r="H17" s="10">
        <f>22/30</f>
        <v>0.73333333333333328</v>
      </c>
      <c r="I17" s="10">
        <f>30/30</f>
        <v>1</v>
      </c>
    </row>
    <row r="18" spans="1:21" ht="15.75" thickBot="1" x14ac:dyDescent="0.3">
      <c r="A18" s="1">
        <v>185</v>
      </c>
      <c r="B18" s="1">
        <v>155</v>
      </c>
      <c r="D18" s="8" t="s">
        <v>11</v>
      </c>
      <c r="E18" s="10">
        <f>E16/19</f>
        <v>0.42105263157894735</v>
      </c>
      <c r="F18" s="10">
        <f>F16/E5</f>
        <v>5.2631578947368418E-2</v>
      </c>
      <c r="G18" s="10">
        <f>G16/$E5</f>
        <v>0.52631578947368418</v>
      </c>
      <c r="H18" s="10">
        <f>H16/$E5</f>
        <v>0.10526315789473684</v>
      </c>
      <c r="I18" s="10">
        <f>I16/$E5</f>
        <v>0.47368421052631576</v>
      </c>
    </row>
    <row r="19" spans="1:21" ht="15.75" thickBot="1" x14ac:dyDescent="0.3">
      <c r="A19" s="1">
        <v>155</v>
      </c>
      <c r="B19" s="1">
        <v>160</v>
      </c>
      <c r="D19" s="8" t="s">
        <v>12</v>
      </c>
      <c r="E19" s="10">
        <f>E18/30</f>
        <v>1.4035087719298244E-2</v>
      </c>
      <c r="F19" s="10">
        <f>F18/30</f>
        <v>1.7543859649122805E-3</v>
      </c>
      <c r="G19" s="10">
        <f t="shared" ref="G19:I19" si="0">G18/30</f>
        <v>1.7543859649122806E-2</v>
      </c>
      <c r="H19" s="10">
        <f t="shared" si="0"/>
        <v>3.508771929824561E-3</v>
      </c>
      <c r="I19" s="10">
        <f t="shared" si="0"/>
        <v>1.5789473684210527E-2</v>
      </c>
    </row>
    <row r="20" spans="1:21" ht="15.75" thickBot="1" x14ac:dyDescent="0.3">
      <c r="A20" s="1">
        <v>149</v>
      </c>
      <c r="B20" s="1">
        <v>163</v>
      </c>
    </row>
    <row r="21" spans="1:21" ht="15.75" thickBot="1" x14ac:dyDescent="0.3">
      <c r="A21" s="1">
        <v>180</v>
      </c>
      <c r="B21" s="1">
        <v>176</v>
      </c>
    </row>
    <row r="22" spans="1:21" ht="15.75" thickBot="1" x14ac:dyDescent="0.3">
      <c r="A22" s="1">
        <v>131</v>
      </c>
      <c r="B22" s="1">
        <v>180</v>
      </c>
    </row>
    <row r="23" spans="1:21" ht="15.75" thickBot="1" x14ac:dyDescent="0.3">
      <c r="A23" s="1">
        <v>184</v>
      </c>
      <c r="B23" s="2">
        <v>180</v>
      </c>
      <c r="U23" t="s">
        <v>13</v>
      </c>
    </row>
    <row r="24" spans="1:21" ht="15.75" thickBot="1" x14ac:dyDescent="0.3">
      <c r="A24" s="1">
        <v>198</v>
      </c>
      <c r="B24" s="1">
        <v>181</v>
      </c>
    </row>
    <row r="25" spans="1:21" ht="15.75" thickBot="1" x14ac:dyDescent="0.3">
      <c r="A25" s="1">
        <v>119</v>
      </c>
      <c r="B25" s="1">
        <v>182</v>
      </c>
    </row>
    <row r="26" spans="1:21" ht="15.75" thickBot="1" x14ac:dyDescent="0.3">
      <c r="A26" s="1">
        <v>122</v>
      </c>
      <c r="B26" s="1">
        <v>184</v>
      </c>
    </row>
    <row r="27" spans="1:21" ht="15.75" thickBot="1" x14ac:dyDescent="0.3">
      <c r="A27" s="1">
        <v>160</v>
      </c>
      <c r="B27" s="1">
        <v>185</v>
      </c>
    </row>
    <row r="28" spans="1:21" ht="15.75" thickBot="1" x14ac:dyDescent="0.3">
      <c r="A28" s="1">
        <v>153</v>
      </c>
      <c r="B28" s="1">
        <v>191</v>
      </c>
    </row>
    <row r="29" spans="1:21" ht="15.75" thickBot="1" x14ac:dyDescent="0.3">
      <c r="A29" s="1">
        <v>109</v>
      </c>
      <c r="B29" s="1">
        <v>195</v>
      </c>
    </row>
    <row r="30" spans="1:21" ht="15.75" thickBot="1" x14ac:dyDescent="0.3">
      <c r="A30" s="1">
        <v>158</v>
      </c>
      <c r="B30" s="1">
        <v>198</v>
      </c>
    </row>
    <row r="38" spans="3:8" x14ac:dyDescent="0.25">
      <c r="D38" s="11">
        <f>(D11+D12)/2</f>
        <v>114.5</v>
      </c>
      <c r="E38" s="12">
        <f>(E11+E12)/2</f>
        <v>133</v>
      </c>
      <c r="F38" s="12">
        <f>(F11+F12)/2</f>
        <v>151.5</v>
      </c>
      <c r="G38" s="12">
        <f>(G11+G12)/2</f>
        <v>170</v>
      </c>
      <c r="H38" s="13">
        <f>(H11+H12)/2</f>
        <v>188.5</v>
      </c>
    </row>
    <row r="39" spans="3:8" x14ac:dyDescent="0.25">
      <c r="D39" s="11">
        <f>D38*E16</f>
        <v>916</v>
      </c>
      <c r="E39" s="12">
        <f>E38*F16</f>
        <v>133</v>
      </c>
      <c r="F39" s="12">
        <f t="shared" ref="F39:H39" si="1">F38*G16</f>
        <v>1515</v>
      </c>
      <c r="G39" s="12">
        <f t="shared" si="1"/>
        <v>340</v>
      </c>
      <c r="H39" s="13">
        <f t="shared" si="1"/>
        <v>1696.5</v>
      </c>
    </row>
    <row r="41" spans="3:8" x14ac:dyDescent="0.25">
      <c r="C41" t="s">
        <v>17</v>
      </c>
      <c r="D41">
        <f>SUM(D39:H39)/30</f>
        <v>153.35</v>
      </c>
    </row>
    <row r="43" spans="3:8" ht="15.75" x14ac:dyDescent="0.25">
      <c r="C43" s="14" t="s">
        <v>14</v>
      </c>
      <c r="D43">
        <f>(D38-$D41)*(D38-$D41)</f>
        <v>1509.3224999999995</v>
      </c>
      <c r="E43">
        <f t="shared" ref="E43:H43" si="2">(E38-$D41)*(E38-$D41)</f>
        <v>414.12249999999977</v>
      </c>
      <c r="F43">
        <f t="shared" si="2"/>
        <v>3.422499999999979</v>
      </c>
      <c r="G43">
        <f t="shared" si="2"/>
        <v>277.2225000000002</v>
      </c>
      <c r="H43">
        <f t="shared" si="2"/>
        <v>1235.5225000000005</v>
      </c>
    </row>
    <row r="44" spans="3:8" x14ac:dyDescent="0.25">
      <c r="C44" t="s">
        <v>15</v>
      </c>
      <c r="D44">
        <f>[1]Лист1!$E$9</f>
        <v>-2583.3000000000002</v>
      </c>
      <c r="E44">
        <f t="shared" ref="E44:H44" si="3">E43*F16</f>
        <v>414.12249999999977</v>
      </c>
      <c r="F44">
        <f t="shared" si="3"/>
        <v>34.224999999999788</v>
      </c>
      <c r="G44">
        <f t="shared" si="3"/>
        <v>554.44500000000039</v>
      </c>
      <c r="H44">
        <f t="shared" si="3"/>
        <v>11119.702500000005</v>
      </c>
    </row>
    <row r="46" spans="3:8" x14ac:dyDescent="0.25">
      <c r="C46" t="s">
        <v>16</v>
      </c>
      <c r="D46">
        <f>SUM(D44:H44)/30</f>
        <v>317.97316666666683</v>
      </c>
    </row>
    <row r="51" spans="5:13" x14ac:dyDescent="0.25">
      <c r="E51">
        <f>(E16*(D38-$D41)^2)</f>
        <v>12074.579999999996</v>
      </c>
      <c r="F51">
        <f t="shared" ref="F51:I51" si="4">(F16*(E38-$D41)^2)</f>
        <v>414.12249999999977</v>
      </c>
      <c r="G51">
        <f t="shared" si="4"/>
        <v>34.224999999999788</v>
      </c>
      <c r="H51">
        <f t="shared" si="4"/>
        <v>554.44500000000039</v>
      </c>
      <c r="I51">
        <f t="shared" si="4"/>
        <v>11119.702500000005</v>
      </c>
      <c r="K51">
        <f>SUM(E51:I51)</f>
        <v>24197.075000000001</v>
      </c>
      <c r="M51">
        <f>K51/30</f>
        <v>806.56916666666666</v>
      </c>
    </row>
    <row r="52" spans="5:13" x14ac:dyDescent="0.25">
      <c r="E52">
        <f>(E16*(D38-$D41)^3)</f>
        <v>-469097.43299999979</v>
      </c>
      <c r="F52">
        <f t="shared" ref="F52:I52" si="5">(F16*(E38-$D41)^3)</f>
        <v>-8427.3928749999923</v>
      </c>
      <c r="G52">
        <f t="shared" si="5"/>
        <v>-63.316249999999421</v>
      </c>
      <c r="H52">
        <f t="shared" si="5"/>
        <v>9231.5092500000101</v>
      </c>
      <c r="I52">
        <f t="shared" si="5"/>
        <v>390857.54287500022</v>
      </c>
      <c r="K52">
        <f>SUM(E52:I52)</f>
        <v>-77499.08999999956</v>
      </c>
      <c r="M52">
        <f>K52/30</f>
        <v>-2583.3029999999853</v>
      </c>
    </row>
    <row r="53" spans="5:13" x14ac:dyDescent="0.25">
      <c r="E53">
        <f>(E16*(D38-$D41)^4)</f>
        <v>18224435.27204999</v>
      </c>
      <c r="F53">
        <f>(F16*(E38-$D41)^4)</f>
        <v>171497.44500624982</v>
      </c>
      <c r="G53">
        <f>(G16*(F38-$D41)^4)</f>
        <v>117.13506249999855</v>
      </c>
      <c r="H53">
        <f>(H16*(G38-$D41)^4)</f>
        <v>153704.62901250023</v>
      </c>
      <c r="I53">
        <f>(I16*(H38-$D41)^4)</f>
        <v>13738642.632056262</v>
      </c>
      <c r="K53">
        <f>SUM(E53:I53)</f>
        <v>32288397.113187503</v>
      </c>
      <c r="M53">
        <f>K53/30</f>
        <v>1076279.9037729169</v>
      </c>
    </row>
  </sheetData>
  <sortState xmlns:xlrd2="http://schemas.microsoft.com/office/spreadsheetml/2017/richdata2" ref="B2:B30">
    <sortCondition ref="B2:B3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Сергій Кулик</dc:creator>
  <cp:lastModifiedBy>Сергій Кулик</cp:lastModifiedBy>
  <dcterms:created xsi:type="dcterms:W3CDTF">2015-06-05T18:19:34Z</dcterms:created>
  <dcterms:modified xsi:type="dcterms:W3CDTF">2023-01-02T21:51:19Z</dcterms:modified>
</cp:coreProperties>
</file>