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Memolyzer\Project_Documents\"/>
    </mc:Choice>
  </mc:AlternateContent>
  <xr:revisionPtr revIDLastSave="0" documentId="13_ncr:1_{7B0E8452-EA44-4747-A1F2-1693585E157E}" xr6:coauthVersionLast="47" xr6:coauthVersionMax="47" xr10:uidLastSave="{00000000-0000-0000-0000-000000000000}"/>
  <bookViews>
    <workbookView xWindow="-110" yWindow="-110" windowWidth="19420" windowHeight="10420" activeTab="1" xr2:uid="{00000000-000D-0000-FFFF-FFFF00000000}"/>
  </bookViews>
  <sheets>
    <sheet name="SETTINGS" sheetId="1" r:id="rId1"/>
    <sheet name="DATA" sheetId="3" r:id="rId2"/>
    <sheet name="CALC" sheetId="2" state="hidden" r:id="rId3"/>
    <sheet name="KANBAN_BOARD" sheetId="4" r:id="rId4"/>
  </sheets>
  <definedNames>
    <definedName name="C_ITEM_CNT">CALC!$G$5</definedName>
    <definedName name="C_STAGE_COUNT">CALC!$G$4</definedName>
    <definedName name="L_CAT">T_CAT[PROJECT]</definedName>
    <definedName name="L_DATA_HEADER">T_DATA[[#Headers],[TASK]:[COST]]</definedName>
    <definedName name="L_PRIORITY">Table7[PRIORITY]</definedName>
    <definedName name="L_RES">T_RES[RESOURCE]</definedName>
    <definedName name="L_STAGE">T_STAGES[STAGE]</definedName>
    <definedName name="L_STATUS">T_STATUS[STATUS]</definedName>
    <definedName name="L_WEEKDAYS">T_WKND[WEEK DAY]</definedName>
    <definedName name="Slicer_DUE_MONTH">#N/A</definedName>
    <definedName name="Slicer_PRIORITY">#N/A</definedName>
    <definedName name="Slicer_RESOURCE">#N/A</definedName>
    <definedName name="Slicer_STATUS">#N/A</definedName>
    <definedName name="Slicer_TASK_CATEGORY_PROJECT">#N/A</definedName>
    <definedName name="Slicer_WEEK">#N/A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4:slicerCache r:id="rId9"/>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 i="3" l="1"/>
  <c r="M14" i="3"/>
  <c r="N14" i="3"/>
  <c r="O14" i="3"/>
  <c r="P14" i="3"/>
  <c r="Q14" i="3"/>
  <c r="R14" i="3"/>
  <c r="L13" i="3"/>
  <c r="M13" i="3"/>
  <c r="N13" i="3"/>
  <c r="O13" i="3"/>
  <c r="P13" i="3" s="1"/>
  <c r="Q13" i="3"/>
  <c r="R13" i="3"/>
  <c r="L15" i="3"/>
  <c r="M15" i="3"/>
  <c r="N15" i="3"/>
  <c r="O15" i="3"/>
  <c r="P15" i="3" s="1"/>
  <c r="Q15" i="3"/>
  <c r="R15" i="3"/>
  <c r="L11" i="3"/>
  <c r="M11" i="3"/>
  <c r="N11" i="3"/>
  <c r="O11" i="3"/>
  <c r="P11" i="3" s="1"/>
  <c r="Q11" i="3"/>
  <c r="R11" i="3"/>
  <c r="L5" i="3"/>
  <c r="M5" i="3"/>
  <c r="N5" i="3"/>
  <c r="O5" i="3"/>
  <c r="P5" i="3" s="1"/>
  <c r="Q5" i="3"/>
  <c r="R5" i="3"/>
  <c r="R10" i="3"/>
  <c r="Q10" i="3"/>
  <c r="O10" i="3"/>
  <c r="P10" i="3" s="1"/>
  <c r="N10" i="3"/>
  <c r="M10" i="3"/>
  <c r="L10" i="3"/>
  <c r="L9" i="3"/>
  <c r="M9" i="3"/>
  <c r="N9" i="3"/>
  <c r="O9" i="3"/>
  <c r="P9" i="3" s="1"/>
  <c r="Q9" i="3"/>
  <c r="R9" i="3"/>
  <c r="L7" i="3"/>
  <c r="M7" i="3"/>
  <c r="N7" i="3"/>
  <c r="O7" i="3"/>
  <c r="P7" i="3" s="1"/>
  <c r="Q7" i="3"/>
  <c r="R7" i="3"/>
  <c r="L4" i="3"/>
  <c r="L6" i="3"/>
  <c r="L8" i="3"/>
  <c r="N4" i="3" l="1"/>
  <c r="N6" i="3"/>
  <c r="N8" i="3"/>
  <c r="R4" i="3"/>
  <c r="R6" i="3"/>
  <c r="R8" i="3"/>
  <c r="Q4" i="3"/>
  <c r="Q6" i="3"/>
  <c r="Q8" i="3"/>
  <c r="M4" i="3"/>
  <c r="M6" i="3"/>
  <c r="M8" i="3"/>
  <c r="O4" i="3"/>
  <c r="P4" i="3" s="1"/>
  <c r="O6" i="3"/>
  <c r="P6" i="3" s="1"/>
  <c r="O8" i="3"/>
  <c r="P8" i="3" s="1"/>
  <c r="G5" i="2"/>
  <c r="G4" i="2"/>
  <c r="E3" i="4" s="1" a="1"/>
  <c r="E3" i="4" s="1"/>
  <c r="Q3" i="4" l="1" a="1"/>
  <c r="Q3" i="4" s="1"/>
  <c r="U3" i="4" a="1"/>
  <c r="U3" i="4" s="1"/>
  <c r="I3" i="4" a="1"/>
  <c r="I3" i="4" s="1"/>
  <c r="Y3" i="4" a="1"/>
  <c r="Y3" i="4" s="1"/>
  <c r="M3" i="4" a="1"/>
  <c r="M3" i="4" s="1"/>
  <c r="K3" i="4"/>
  <c r="O3" i="4"/>
  <c r="G3" i="4"/>
  <c r="G4" i="4" s="1" a="1"/>
  <c r="G4" i="4" s="1"/>
  <c r="C3" i="4"/>
  <c r="C4" i="4" s="1" a="1"/>
  <c r="C4" i="4" s="1"/>
  <c r="S3" i="4"/>
  <c r="S4" i="4" s="1" a="1"/>
  <c r="S4" i="4" s="1"/>
  <c r="W3" i="4"/>
  <c r="K4" i="4" l="1" a="1"/>
  <c r="K4" i="4" s="1"/>
  <c r="O4" i="4" a="1"/>
  <c r="O4" i="4" s="1"/>
  <c r="P4" i="4" s="1" a="1"/>
  <c r="P4" i="4" s="1"/>
  <c r="W4" i="4" a="1"/>
  <c r="W4" i="4" s="1"/>
  <c r="T4" i="4" a="1"/>
  <c r="T4" i="4" s="1"/>
  <c r="H4" i="4" a="1"/>
  <c r="H4" i="4" s="1"/>
  <c r="B4" i="4" a="1"/>
  <c r="B4" i="4" s="1"/>
  <c r="E4" i="4" s="1" a="1"/>
  <c r="E4" i="4" s="1"/>
  <c r="N4" i="4" l="1" a="1"/>
  <c r="N4" i="4" s="1"/>
  <c r="Q4" i="4" a="1"/>
  <c r="Q4" i="4" s="1"/>
  <c r="O5" i="4" s="1" a="1"/>
  <c r="O5" i="4" s="1"/>
  <c r="N5" i="4" s="1" a="1"/>
  <c r="N5" i="4" s="1"/>
  <c r="Q5" i="4" s="1" a="1"/>
  <c r="Q5" i="4" s="1"/>
  <c r="X4" i="4" a="1"/>
  <c r="X4" i="4" s="1"/>
  <c r="V4" i="4" a="1"/>
  <c r="V4" i="4" s="1"/>
  <c r="R4" i="4" a="1"/>
  <c r="R4" i="4" s="1"/>
  <c r="L4" i="4" a="1"/>
  <c r="L4" i="4" s="1"/>
  <c r="F4" i="4" a="1"/>
  <c r="F4" i="4" s="1"/>
  <c r="J4" i="4" a="1"/>
  <c r="J4" i="4" s="1"/>
  <c r="D4" i="4" a="1"/>
  <c r="D4" i="4" s="1"/>
  <c r="C5" i="4" a="1"/>
  <c r="C5" i="4" s="1"/>
  <c r="M4" i="4" l="1" a="1"/>
  <c r="M4" i="4" s="1"/>
  <c r="K5" i="4" s="1" a="1"/>
  <c r="K5" i="4" s="1"/>
  <c r="J5" i="4" s="1" a="1"/>
  <c r="J5" i="4" s="1"/>
  <c r="L5" i="4" s="1" a="1"/>
  <c r="L5" i="4" s="1"/>
  <c r="I4" i="4" a="1"/>
  <c r="I4" i="4" s="1"/>
  <c r="G5" i="4" s="1" a="1"/>
  <c r="G5" i="4" s="1"/>
  <c r="F5" i="4" s="1" a="1"/>
  <c r="F5" i="4" s="1"/>
  <c r="H5" i="4" s="1" a="1"/>
  <c r="H5" i="4" s="1"/>
  <c r="Y4" i="4" a="1"/>
  <c r="Y4" i="4" s="1"/>
  <c r="W5" i="4" s="1" a="1"/>
  <c r="W5" i="4" s="1"/>
  <c r="V5" i="4" s="1" a="1"/>
  <c r="V5" i="4" s="1"/>
  <c r="X5" i="4" s="1" a="1"/>
  <c r="X5" i="4" s="1"/>
  <c r="U4" i="4" a="1"/>
  <c r="U4" i="4" s="1"/>
  <c r="S5" i="4" s="1" a="1"/>
  <c r="S5" i="4" s="1"/>
  <c r="R5" i="4" s="1" a="1"/>
  <c r="R5" i="4" s="1"/>
  <c r="T5" i="4" s="1" a="1"/>
  <c r="T5" i="4" s="1"/>
  <c r="B5" i="4" a="1"/>
  <c r="B5" i="4" s="1"/>
  <c r="E5" i="4" s="1" a="1"/>
  <c r="E5" i="4" s="1"/>
  <c r="P5" i="4" a="1"/>
  <c r="P5" i="4" s="1"/>
  <c r="O6" i="4" a="1"/>
  <c r="O6" i="4" s="1"/>
  <c r="Y5" i="4" l="1" a="1"/>
  <c r="Y5" i="4" s="1"/>
  <c r="W6" i="4" s="1" a="1"/>
  <c r="W6" i="4" s="1"/>
  <c r="U5" i="4" a="1"/>
  <c r="U5" i="4" s="1"/>
  <c r="M5" i="4" a="1"/>
  <c r="M5" i="4" s="1"/>
  <c r="K6" i="4" s="1" a="1"/>
  <c r="K6" i="4" s="1"/>
  <c r="J6" i="4" s="1" a="1"/>
  <c r="J6" i="4" s="1"/>
  <c r="L6" i="4" s="1" a="1"/>
  <c r="L6" i="4" s="1"/>
  <c r="I5" i="4" a="1"/>
  <c r="I5" i="4" s="1"/>
  <c r="G6" i="4" s="1" a="1"/>
  <c r="G6" i="4" s="1"/>
  <c r="D5" i="4" a="1"/>
  <c r="D5" i="4" s="1"/>
  <c r="C6" i="4" a="1"/>
  <c r="C6" i="4" s="1"/>
  <c r="N6" i="4" a="1"/>
  <c r="N6" i="4" s="1"/>
  <c r="P6" i="4" s="1" a="1"/>
  <c r="P6" i="4" s="1"/>
  <c r="Q6" i="4" l="1" a="1"/>
  <c r="Q6" i="4" s="1"/>
  <c r="O7" i="4" s="1" a="1"/>
  <c r="O7" i="4" s="1"/>
  <c r="M6" i="4" a="1"/>
  <c r="M6" i="4" s="1"/>
  <c r="K7" i="4" s="1" a="1"/>
  <c r="K7" i="4" s="1"/>
  <c r="S6" i="4" a="1"/>
  <c r="S6" i="4" s="1"/>
  <c r="V6" i="4" a="1"/>
  <c r="V6" i="4" s="1"/>
  <c r="Y6" i="4" s="1" a="1"/>
  <c r="Y6" i="4" s="1"/>
  <c r="B6" i="4" a="1"/>
  <c r="B6" i="4" s="1"/>
  <c r="E6" i="4" s="1" a="1"/>
  <c r="E6" i="4" s="1"/>
  <c r="F6" i="4" a="1"/>
  <c r="F6" i="4" s="1"/>
  <c r="I6" i="4" s="1" a="1"/>
  <c r="I6" i="4" s="1"/>
  <c r="X6" i="4" l="1" a="1"/>
  <c r="X6" i="4" s="1"/>
  <c r="W7" i="4" a="1"/>
  <c r="W7" i="4" s="1"/>
  <c r="H6" i="4" a="1"/>
  <c r="H6" i="4" s="1"/>
  <c r="G7" i="4" a="1"/>
  <c r="G7" i="4" s="1"/>
  <c r="C7" i="4" a="1"/>
  <c r="C7" i="4" s="1"/>
  <c r="R6" i="4" a="1"/>
  <c r="R6" i="4" s="1"/>
  <c r="T6" i="4" s="1" a="1"/>
  <c r="T6" i="4" s="1"/>
  <c r="D6" i="4" a="1"/>
  <c r="D6" i="4" s="1"/>
  <c r="U6" i="4" l="1" a="1"/>
  <c r="U6" i="4" s="1"/>
  <c r="S7" i="4" s="1" a="1"/>
  <c r="S7" i="4" s="1"/>
  <c r="F7" i="4" a="1"/>
  <c r="F7" i="4" s="1"/>
  <c r="H7" i="4" s="1" a="1"/>
  <c r="H7" i="4" s="1"/>
  <c r="V7" i="4" a="1"/>
  <c r="V7" i="4" s="1"/>
  <c r="X7" i="4" s="1" a="1"/>
  <c r="X7" i="4" s="1"/>
  <c r="N7" i="4" a="1"/>
  <c r="N7" i="4" s="1"/>
  <c r="Q7" i="4" s="1" a="1"/>
  <c r="Q7" i="4" s="1"/>
  <c r="J7" i="4" a="1"/>
  <c r="J7" i="4" s="1"/>
  <c r="M7" i="4" s="1" a="1"/>
  <c r="M7" i="4" s="1"/>
  <c r="B7" i="4" a="1"/>
  <c r="B7" i="4" s="1"/>
  <c r="E7" i="4" s="1" a="1"/>
  <c r="E7" i="4" s="1"/>
  <c r="Y7" i="4" l="1" a="1"/>
  <c r="Y7" i="4" s="1"/>
  <c r="W8" i="4" s="1" a="1"/>
  <c r="W8" i="4" s="1"/>
  <c r="I7" i="4" a="1"/>
  <c r="I7" i="4" s="1"/>
  <c r="G8" i="4" s="1" a="1"/>
  <c r="G8" i="4" s="1"/>
  <c r="R7" i="4" a="1"/>
  <c r="R7" i="4" s="1"/>
  <c r="T7" i="4" s="1" a="1"/>
  <c r="T7" i="4" s="1"/>
  <c r="P7" i="4" a="1"/>
  <c r="P7" i="4" s="1"/>
  <c r="O8" i="4" a="1"/>
  <c r="O8" i="4" s="1"/>
  <c r="L7" i="4" a="1"/>
  <c r="L7" i="4" s="1"/>
  <c r="K8" i="4" a="1"/>
  <c r="K8" i="4" s="1"/>
  <c r="C8" i="4" a="1"/>
  <c r="C8" i="4" s="1"/>
  <c r="D7" i="4" a="1"/>
  <c r="D7" i="4" s="1"/>
  <c r="U7" i="4" l="1" a="1"/>
  <c r="U7" i="4" s="1"/>
  <c r="S8" i="4" s="1" a="1"/>
  <c r="S8" i="4" s="1"/>
  <c r="V8" i="4" a="1"/>
  <c r="V8" i="4" s="1"/>
  <c r="X8" i="4" s="1" a="1"/>
  <c r="X8" i="4" s="1"/>
  <c r="N8" i="4" a="1"/>
  <c r="N8" i="4" s="1"/>
  <c r="P8" i="4" s="1" a="1"/>
  <c r="P8" i="4" s="1"/>
  <c r="J8" i="4" a="1"/>
  <c r="J8" i="4" s="1"/>
  <c r="L8" i="4" s="1" a="1"/>
  <c r="L8" i="4" s="1"/>
  <c r="B8" i="4" a="1"/>
  <c r="B8" i="4" s="1"/>
  <c r="E8" i="4" s="1" a="1"/>
  <c r="E8" i="4" s="1"/>
  <c r="Y8" i="4" l="1" a="1"/>
  <c r="Y8" i="4" s="1"/>
  <c r="W9" i="4" s="1" a="1"/>
  <c r="W9" i="4" s="1"/>
  <c r="Q8" i="4" a="1"/>
  <c r="Q8" i="4" s="1"/>
  <c r="O9" i="4" s="1" a="1"/>
  <c r="O9" i="4" s="1"/>
  <c r="M8" i="4" a="1"/>
  <c r="M8" i="4" s="1"/>
  <c r="K9" i="4" s="1" a="1"/>
  <c r="K9" i="4" s="1"/>
  <c r="C9" i="4" a="1"/>
  <c r="C9" i="4" s="1"/>
  <c r="F8" i="4" a="1"/>
  <c r="F8" i="4" s="1"/>
  <c r="I8" i="4" s="1" a="1"/>
  <c r="I8" i="4" s="1"/>
  <c r="R8" i="4" a="1"/>
  <c r="R8" i="4" s="1"/>
  <c r="T8" i="4" s="1" a="1"/>
  <c r="T8" i="4" s="1"/>
  <c r="D8" i="4" a="1"/>
  <c r="D8" i="4" s="1"/>
  <c r="U8" i="4" l="1" a="1"/>
  <c r="U8" i="4" s="1"/>
  <c r="S9" i="4" s="1" a="1"/>
  <c r="S9" i="4" s="1"/>
  <c r="H8" i="4" a="1"/>
  <c r="H8" i="4" s="1"/>
  <c r="G9" i="4" a="1"/>
  <c r="G9" i="4" s="1"/>
  <c r="V9" i="4" a="1"/>
  <c r="V9" i="4" s="1"/>
  <c r="X9" i="4" s="1" a="1"/>
  <c r="X9" i="4" s="1"/>
  <c r="N9" i="4" a="1"/>
  <c r="N9" i="4" s="1"/>
  <c r="P9" i="4" s="1" a="1"/>
  <c r="P9" i="4" s="1"/>
  <c r="J9" i="4" a="1"/>
  <c r="J9" i="4" s="1"/>
  <c r="L9" i="4" s="1" a="1"/>
  <c r="L9" i="4" s="1"/>
  <c r="B9" i="4" a="1"/>
  <c r="B9" i="4" s="1"/>
  <c r="E9" i="4" s="1" a="1"/>
  <c r="E9" i="4" s="1"/>
  <c r="Y9" i="4" l="1" a="1"/>
  <c r="Y9" i="4" s="1"/>
  <c r="W10" i="4" s="1" a="1"/>
  <c r="W10" i="4" s="1"/>
  <c r="Q9" i="4" a="1"/>
  <c r="Q9" i="4" s="1"/>
  <c r="O10" i="4" s="1" a="1"/>
  <c r="O10" i="4" s="1"/>
  <c r="M9" i="4" a="1"/>
  <c r="M9" i="4" s="1"/>
  <c r="K10" i="4" s="1" a="1"/>
  <c r="K10" i="4" s="1"/>
  <c r="C10" i="4" a="1"/>
  <c r="C10" i="4" s="1"/>
  <c r="R9" i="4" a="1"/>
  <c r="R9" i="4" s="1"/>
  <c r="T9" i="4" s="1" a="1"/>
  <c r="T9" i="4" s="1"/>
  <c r="D9" i="4" a="1"/>
  <c r="D9" i="4" s="1"/>
  <c r="U9" i="4" l="1" a="1"/>
  <c r="U9" i="4" s="1"/>
  <c r="S10" i="4" s="1" a="1"/>
  <c r="S10" i="4" s="1"/>
  <c r="F9" i="4" a="1"/>
  <c r="F9" i="4" s="1"/>
  <c r="I9" i="4" s="1" a="1"/>
  <c r="I9" i="4" s="1"/>
  <c r="V10" i="4" a="1"/>
  <c r="V10" i="4" s="1"/>
  <c r="X10" i="4" s="1" a="1"/>
  <c r="X10" i="4" s="1"/>
  <c r="N10" i="4" a="1"/>
  <c r="N10" i="4" s="1"/>
  <c r="P10" i="4" s="1" a="1"/>
  <c r="P10" i="4" s="1"/>
  <c r="J10" i="4" a="1"/>
  <c r="J10" i="4" s="1"/>
  <c r="L10" i="4" s="1" a="1"/>
  <c r="L10" i="4" s="1"/>
  <c r="B10" i="4" a="1"/>
  <c r="B10" i="4" s="1"/>
  <c r="D10" i="4" s="1" a="1"/>
  <c r="D10" i="4" s="1"/>
  <c r="Y10" i="4" l="1" a="1"/>
  <c r="Y10" i="4" s="1"/>
  <c r="W11" i="4" s="1" a="1"/>
  <c r="W11" i="4" s="1"/>
  <c r="Q10" i="4" a="1"/>
  <c r="Q10" i="4" s="1"/>
  <c r="O11" i="4" s="1" a="1"/>
  <c r="O11" i="4" s="1"/>
  <c r="M10" i="4" a="1"/>
  <c r="M10" i="4" s="1"/>
  <c r="K11" i="4" s="1" a="1"/>
  <c r="K11" i="4" s="1"/>
  <c r="E10" i="4" a="1"/>
  <c r="E10" i="4" s="1"/>
  <c r="C11" i="4" s="1" a="1"/>
  <c r="C11" i="4" s="1"/>
  <c r="H9" i="4" a="1"/>
  <c r="H9" i="4" s="1"/>
  <c r="G10" i="4" a="1"/>
  <c r="G10" i="4" s="1"/>
  <c r="R10" i="4" a="1"/>
  <c r="R10" i="4" s="1"/>
  <c r="T10" i="4" s="1" a="1"/>
  <c r="T10" i="4" s="1"/>
  <c r="U10" i="4" l="1" a="1"/>
  <c r="U10" i="4" s="1"/>
  <c r="S11" i="4" s="1" a="1"/>
  <c r="S11" i="4" s="1"/>
  <c r="V11" i="4" a="1"/>
  <c r="V11" i="4" s="1"/>
  <c r="X11" i="4" s="1" a="1"/>
  <c r="X11" i="4" s="1"/>
  <c r="N11" i="4" a="1"/>
  <c r="N11" i="4" s="1"/>
  <c r="P11" i="4" s="1" a="1"/>
  <c r="P11" i="4" s="1"/>
  <c r="J11" i="4" a="1"/>
  <c r="J11" i="4" s="1"/>
  <c r="L11" i="4" s="1" a="1"/>
  <c r="L11" i="4" s="1"/>
  <c r="B11" i="4" a="1"/>
  <c r="B11" i="4" s="1"/>
  <c r="E11" i="4" s="1" a="1"/>
  <c r="E11" i="4" s="1"/>
  <c r="D11" i="4" l="1" a="1"/>
  <c r="D11" i="4" s="1"/>
  <c r="Y11" i="4" a="1"/>
  <c r="Y11" i="4" s="1"/>
  <c r="W12" i="4" s="1" a="1"/>
  <c r="W12" i="4" s="1"/>
  <c r="Q11" i="4" a="1"/>
  <c r="Q11" i="4" s="1"/>
  <c r="O12" i="4" s="1" a="1"/>
  <c r="O12" i="4" s="1"/>
  <c r="M11" i="4" a="1"/>
  <c r="M11" i="4" s="1"/>
  <c r="K12" i="4" s="1" a="1"/>
  <c r="K12" i="4" s="1"/>
  <c r="C12" i="4" a="1"/>
  <c r="C12" i="4" s="1"/>
  <c r="F10" i="4" a="1"/>
  <c r="F10" i="4" s="1"/>
  <c r="I10" i="4" s="1" a="1"/>
  <c r="I10" i="4" s="1"/>
  <c r="R11" i="4" a="1"/>
  <c r="R11" i="4" s="1"/>
  <c r="T11" i="4" s="1" a="1"/>
  <c r="T11" i="4" s="1"/>
  <c r="V12" i="4" l="1" a="1"/>
  <c r="V12" i="4" s="1"/>
  <c r="Y12" i="4" s="1" a="1"/>
  <c r="Y12" i="4" s="1"/>
  <c r="W13" i="4" s="1" a="1"/>
  <c r="W13" i="4" s="1"/>
  <c r="U11" i="4" a="1"/>
  <c r="U11" i="4" s="1"/>
  <c r="S12" i="4" s="1" a="1"/>
  <c r="S12" i="4" s="1"/>
  <c r="N12" i="4" a="1"/>
  <c r="N12" i="4" s="1"/>
  <c r="P12" i="4" s="1" a="1"/>
  <c r="P12" i="4" s="1"/>
  <c r="J12" i="4" a="1"/>
  <c r="J12" i="4" s="1"/>
  <c r="M12" i="4" s="1" a="1"/>
  <c r="M12" i="4" s="1"/>
  <c r="K13" i="4" s="1" a="1"/>
  <c r="K13" i="4" s="1"/>
  <c r="B12" i="4" a="1"/>
  <c r="B12" i="4" s="1"/>
  <c r="E12" i="4" s="1" a="1"/>
  <c r="E12" i="4" s="1"/>
  <c r="H10" i="4" a="1"/>
  <c r="H10" i="4" s="1"/>
  <c r="G11" i="4" a="1"/>
  <c r="G11" i="4" s="1"/>
  <c r="X12" i="4" l="1" a="1"/>
  <c r="X12" i="4" s="1"/>
  <c r="D12" i="4" a="1"/>
  <c r="D12" i="4" s="1"/>
  <c r="L12" i="4" a="1"/>
  <c r="L12" i="4" s="1"/>
  <c r="R12" i="4" a="1"/>
  <c r="R12" i="4" s="1"/>
  <c r="U12" i="4" s="1" a="1"/>
  <c r="U12" i="4" s="1"/>
  <c r="S13" i="4" s="1" a="1"/>
  <c r="S13" i="4" s="1"/>
  <c r="Q12" i="4" a="1"/>
  <c r="Q12" i="4" s="1"/>
  <c r="O13" i="4" s="1" a="1"/>
  <c r="O13" i="4" s="1"/>
  <c r="N13" i="4" s="1" a="1"/>
  <c r="N13" i="4" s="1"/>
  <c r="P13" i="4" s="1" a="1"/>
  <c r="P13" i="4" s="1"/>
  <c r="V13" i="4" a="1"/>
  <c r="V13" i="4" s="1"/>
  <c r="X13" i="4" s="1" a="1"/>
  <c r="X13" i="4" s="1"/>
  <c r="J13" i="4" a="1"/>
  <c r="J13" i="4" s="1"/>
  <c r="L13" i="4" s="1" a="1"/>
  <c r="L13" i="4" s="1"/>
  <c r="C13" i="4" a="1"/>
  <c r="C13" i="4" s="1"/>
  <c r="T12" i="4" l="1" a="1"/>
  <c r="T12" i="4" s="1"/>
  <c r="Y13" i="4" a="1"/>
  <c r="Y13" i="4" s="1"/>
  <c r="W14" i="4" s="1" a="1"/>
  <c r="W14" i="4" s="1"/>
  <c r="Q13" i="4" a="1"/>
  <c r="Q13" i="4" s="1"/>
  <c r="O14" i="4" s="1" a="1"/>
  <c r="O14" i="4" s="1"/>
  <c r="M13" i="4" a="1"/>
  <c r="M13" i="4" s="1"/>
  <c r="K14" i="4" s="1" a="1"/>
  <c r="K14" i="4" s="1"/>
  <c r="R13" i="4" a="1"/>
  <c r="R13" i="4" s="1"/>
  <c r="T13" i="4" s="1" a="1"/>
  <c r="T13" i="4" s="1"/>
  <c r="B13" i="4" a="1"/>
  <c r="B13" i="4" s="1"/>
  <c r="D13" i="4" s="1" a="1"/>
  <c r="D13" i="4" s="1"/>
  <c r="F11" i="4" a="1"/>
  <c r="F11" i="4" s="1"/>
  <c r="H11" i="4" s="1" a="1"/>
  <c r="H11" i="4" s="1"/>
  <c r="V14" i="4" l="1" a="1"/>
  <c r="V14" i="4" s="1"/>
  <c r="X14" i="4" s="1" a="1"/>
  <c r="X14" i="4" s="1"/>
  <c r="U13" i="4" a="1"/>
  <c r="U13" i="4" s="1"/>
  <c r="S14" i="4" s="1" a="1"/>
  <c r="S14" i="4" s="1"/>
  <c r="I11" i="4" a="1"/>
  <c r="I11" i="4" s="1"/>
  <c r="G12" i="4" s="1" a="1"/>
  <c r="G12" i="4" s="1"/>
  <c r="E13" i="4" a="1"/>
  <c r="E13" i="4" s="1"/>
  <c r="C14" i="4" s="1" a="1"/>
  <c r="C14" i="4" s="1"/>
  <c r="N14" i="4" a="1"/>
  <c r="N14" i="4" s="1"/>
  <c r="P14" i="4" s="1" a="1"/>
  <c r="P14" i="4" s="1"/>
  <c r="J14" i="4" a="1"/>
  <c r="J14" i="4" s="1"/>
  <c r="L14" i="4" s="1" a="1"/>
  <c r="L14" i="4" s="1"/>
  <c r="Y14" i="4" l="1" a="1"/>
  <c r="Y14" i="4" s="1"/>
  <c r="W15" i="4" s="1" a="1"/>
  <c r="W15" i="4" s="1"/>
  <c r="V15" i="4" s="1" a="1"/>
  <c r="V15" i="4" s="1"/>
  <c r="X15" i="4" s="1" a="1"/>
  <c r="X15" i="4" s="1"/>
  <c r="Q14" i="4" a="1"/>
  <c r="Q14" i="4" s="1"/>
  <c r="O15" i="4" s="1" a="1"/>
  <c r="O15" i="4" s="1"/>
  <c r="M14" i="4" a="1"/>
  <c r="M14" i="4" s="1"/>
  <c r="K15" i="4" s="1" a="1"/>
  <c r="K15" i="4" s="1"/>
  <c r="F12" i="4" a="1"/>
  <c r="F12" i="4" s="1"/>
  <c r="I12" i="4" s="1" a="1"/>
  <c r="I12" i="4" s="1"/>
  <c r="G13" i="4" s="1" a="1"/>
  <c r="G13" i="4" s="1"/>
  <c r="B14" i="4" a="1"/>
  <c r="B14" i="4" s="1"/>
  <c r="E14" i="4" s="1" a="1"/>
  <c r="E14" i="4" s="1"/>
  <c r="C15" i="4" s="1" a="1"/>
  <c r="C15" i="4" s="1"/>
  <c r="R14" i="4" a="1"/>
  <c r="R14" i="4" s="1"/>
  <c r="U14" i="4" s="1" a="1"/>
  <c r="U14" i="4" s="1"/>
  <c r="H12" i="4" l="1" a="1"/>
  <c r="H12" i="4" s="1"/>
  <c r="D14" i="4" a="1"/>
  <c r="D14" i="4" s="1"/>
  <c r="Y15" i="4" a="1"/>
  <c r="Y15" i="4" s="1"/>
  <c r="W16" i="4" s="1" a="1"/>
  <c r="W16" i="4" s="1"/>
  <c r="F13" i="4" a="1"/>
  <c r="F13" i="4" s="1"/>
  <c r="H13" i="4" s="1" a="1"/>
  <c r="H13" i="4" s="1"/>
  <c r="N15" i="4" a="1"/>
  <c r="N15" i="4" s="1"/>
  <c r="P15" i="4" s="1" a="1"/>
  <c r="P15" i="4" s="1"/>
  <c r="T14" i="4" a="1"/>
  <c r="T14" i="4" s="1"/>
  <c r="S15" i="4" a="1"/>
  <c r="S15" i="4" s="1"/>
  <c r="J15" i="4" a="1"/>
  <c r="J15" i="4" s="1"/>
  <c r="L15" i="4" s="1" a="1"/>
  <c r="L15" i="4" s="1"/>
  <c r="Q15" i="4" l="1" a="1"/>
  <c r="Q15" i="4" s="1"/>
  <c r="O16" i="4" s="1" a="1"/>
  <c r="O16" i="4" s="1"/>
  <c r="M15" i="4" a="1"/>
  <c r="M15" i="4" s="1"/>
  <c r="I13" i="4" a="1"/>
  <c r="I13" i="4" s="1"/>
  <c r="G14" i="4" s="1" a="1"/>
  <c r="G14" i="4" s="1"/>
  <c r="R15" i="4" a="1"/>
  <c r="R15" i="4" s="1"/>
  <c r="T15" i="4" s="1" a="1"/>
  <c r="T15" i="4" s="1"/>
  <c r="B15" i="4" a="1"/>
  <c r="B15" i="4" s="1"/>
  <c r="E15" i="4" s="1" a="1"/>
  <c r="E15" i="4" s="1"/>
  <c r="V16" i="4" a="1"/>
  <c r="V16" i="4" s="1"/>
  <c r="X16" i="4" s="1" a="1"/>
  <c r="X16" i="4" s="1"/>
  <c r="Y16" i="4" l="1" a="1"/>
  <c r="Y16" i="4" s="1"/>
  <c r="U15" i="4" a="1"/>
  <c r="U15" i="4" s="1"/>
  <c r="F14" i="4" a="1"/>
  <c r="F14" i="4" s="1"/>
  <c r="I14" i="4" s="1" a="1"/>
  <c r="I14" i="4" s="1"/>
  <c r="G15" i="4" s="1" a="1"/>
  <c r="G15" i="4" s="1"/>
  <c r="D15" i="4" a="1"/>
  <c r="D15" i="4" s="1"/>
  <c r="C16" i="4" a="1"/>
  <c r="C16" i="4" s="1"/>
  <c r="N16" i="4" a="1"/>
  <c r="N16" i="4" s="1"/>
  <c r="P16" i="4" s="1" a="1"/>
  <c r="P16" i="4" s="1"/>
  <c r="K16" i="4" a="1"/>
  <c r="K16" i="4" s="1"/>
  <c r="H14" i="4" l="1" a="1"/>
  <c r="H14" i="4" s="1"/>
  <c r="Q16" i="4" a="1"/>
  <c r="Q16" i="4" s="1"/>
  <c r="O17" i="4" s="1" a="1"/>
  <c r="O17" i="4" s="1"/>
  <c r="S16" i="4" a="1"/>
  <c r="S16" i="4" s="1"/>
  <c r="W17" i="4" a="1"/>
  <c r="W17" i="4" s="1"/>
  <c r="J16" i="4" a="1"/>
  <c r="J16" i="4" s="1"/>
  <c r="M16" i="4" s="1" a="1"/>
  <c r="M16" i="4" s="1"/>
  <c r="B16" i="4" a="1"/>
  <c r="B16" i="4" s="1"/>
  <c r="E16" i="4" s="1" a="1"/>
  <c r="E16" i="4" s="1"/>
  <c r="K17" i="4" l="1" a="1"/>
  <c r="K17" i="4" s="1"/>
  <c r="N17" i="4" a="1"/>
  <c r="N17" i="4" s="1"/>
  <c r="P17" i="4" s="1" a="1"/>
  <c r="P17" i="4" s="1"/>
  <c r="R16" i="4" a="1"/>
  <c r="R16" i="4" s="1"/>
  <c r="T16" i="4" s="1" a="1"/>
  <c r="T16" i="4" s="1"/>
  <c r="V17" i="4" a="1"/>
  <c r="V17" i="4" s="1"/>
  <c r="X17" i="4" s="1" a="1"/>
  <c r="X17" i="4" s="1"/>
  <c r="L16" i="4" a="1"/>
  <c r="L16" i="4" s="1"/>
  <c r="F15" i="4" a="1"/>
  <c r="F15" i="4" s="1"/>
  <c r="I15" i="4" s="1" a="1"/>
  <c r="I15" i="4" s="1"/>
  <c r="D16" i="4" a="1"/>
  <c r="D16" i="4" s="1"/>
  <c r="C17" i="4" a="1"/>
  <c r="C17" i="4" s="1"/>
  <c r="Y17" i="4" l="1" a="1"/>
  <c r="Y17" i="4" s="1"/>
  <c r="W18" i="4" s="1" a="1"/>
  <c r="W18" i="4" s="1"/>
  <c r="U16" i="4" a="1"/>
  <c r="U16" i="4" s="1"/>
  <c r="Q17" i="4" a="1"/>
  <c r="Q17" i="4" s="1"/>
  <c r="O18" i="4" s="1" a="1"/>
  <c r="O18" i="4" s="1"/>
  <c r="J17" i="4" a="1"/>
  <c r="J17" i="4" s="1"/>
  <c r="L17" i="4" s="1" a="1"/>
  <c r="L17" i="4" s="1"/>
  <c r="H15" i="4" a="1"/>
  <c r="H15" i="4" s="1"/>
  <c r="G16" i="4" a="1"/>
  <c r="G16" i="4" s="1"/>
  <c r="M17" i="4" l="1" a="1"/>
  <c r="M17" i="4" s="1"/>
  <c r="K18" i="4" s="1" a="1"/>
  <c r="K18" i="4" s="1"/>
  <c r="N18" i="4" a="1"/>
  <c r="N18" i="4" s="1"/>
  <c r="P18" i="4" s="1" a="1"/>
  <c r="P18" i="4" s="1"/>
  <c r="S17" i="4" a="1"/>
  <c r="S17" i="4" s="1"/>
  <c r="V18" i="4" a="1"/>
  <c r="V18" i="4" s="1"/>
  <c r="X18" i="4" s="1" a="1"/>
  <c r="X18" i="4" s="1"/>
  <c r="B17" i="4" a="1"/>
  <c r="B17" i="4" s="1"/>
  <c r="E17" i="4" s="1" a="1"/>
  <c r="E17" i="4" s="1"/>
  <c r="Y18" i="4" l="1" a="1"/>
  <c r="Y18" i="4" s="1"/>
  <c r="Q18" i="4" a="1"/>
  <c r="Q18" i="4" s="1"/>
  <c r="O19" i="4" s="1" a="1"/>
  <c r="O19" i="4" s="1"/>
  <c r="J18" i="4" a="1"/>
  <c r="J18" i="4" s="1"/>
  <c r="L18" i="4" s="1" a="1"/>
  <c r="L18" i="4" s="1"/>
  <c r="C18" i="4" a="1"/>
  <c r="C18" i="4" s="1"/>
  <c r="R17" i="4" a="1"/>
  <c r="R17" i="4" s="1"/>
  <c r="T17" i="4" s="1" a="1"/>
  <c r="T17" i="4" s="1"/>
  <c r="D17" i="4" a="1"/>
  <c r="D17" i="4" s="1"/>
  <c r="F16" i="4" a="1"/>
  <c r="F16" i="4" s="1"/>
  <c r="I16" i="4" s="1" a="1"/>
  <c r="I16" i="4" s="1"/>
  <c r="U17" i="4" l="1" a="1"/>
  <c r="U17" i="4" s="1"/>
  <c r="M18" i="4" a="1"/>
  <c r="M18" i="4" s="1"/>
  <c r="K19" i="4" s="1" a="1"/>
  <c r="K19" i="4" s="1"/>
  <c r="H16" i="4" a="1"/>
  <c r="H16" i="4" s="1"/>
  <c r="G17" i="4" a="1"/>
  <c r="G17" i="4" s="1"/>
  <c r="N19" i="4" a="1"/>
  <c r="N19" i="4" s="1"/>
  <c r="Q19" i="4" s="1" a="1"/>
  <c r="Q19" i="4" s="1"/>
  <c r="O20" i="4" s="1" a="1"/>
  <c r="O20" i="4" s="1"/>
  <c r="W19" i="4" a="1"/>
  <c r="W19" i="4" s="1"/>
  <c r="Y19" i="4" s="1" a="1"/>
  <c r="Y19" i="4" s="1"/>
  <c r="B18" i="4" a="1"/>
  <c r="B18" i="4" s="1"/>
  <c r="D18" i="4" s="1" a="1"/>
  <c r="D18" i="4" s="1"/>
  <c r="P19" i="4" l="1" a="1"/>
  <c r="P19" i="4" s="1"/>
  <c r="E18" i="4" a="1"/>
  <c r="E18" i="4" s="1"/>
  <c r="C19" i="4" s="1" a="1"/>
  <c r="C19" i="4" s="1"/>
  <c r="J19" i="4" a="1"/>
  <c r="J19" i="4" s="1"/>
  <c r="M19" i="4" s="1" a="1"/>
  <c r="M19" i="4" s="1"/>
  <c r="K20" i="4" s="1" a="1"/>
  <c r="K20" i="4" s="1"/>
  <c r="S18" i="4" a="1"/>
  <c r="S18" i="4" s="1"/>
  <c r="N20" i="4" a="1"/>
  <c r="N20" i="4" s="1"/>
  <c r="Q20" i="4" s="1" a="1"/>
  <c r="Q20" i="4" s="1"/>
  <c r="O21" i="4" s="1" a="1"/>
  <c r="O21" i="4" s="1"/>
  <c r="W20" i="4" a="1"/>
  <c r="W20" i="4" s="1"/>
  <c r="Y20" i="4" s="1" a="1"/>
  <c r="Y20" i="4" s="1"/>
  <c r="V19" i="4" a="1"/>
  <c r="V19" i="4" s="1"/>
  <c r="X19" i="4" a="1"/>
  <c r="X19" i="4" s="1"/>
  <c r="P20" i="4" l="1" a="1"/>
  <c r="P20" i="4" s="1"/>
  <c r="L19" i="4" a="1"/>
  <c r="L19" i="4" s="1"/>
  <c r="J20" i="4" a="1"/>
  <c r="J20" i="4" s="1"/>
  <c r="M20" i="4" s="1" a="1"/>
  <c r="M20" i="4" s="1"/>
  <c r="K21" i="4" s="1" a="1"/>
  <c r="K21" i="4" s="1"/>
  <c r="N21" i="4" a="1"/>
  <c r="N21" i="4" s="1"/>
  <c r="Q21" i="4" s="1" a="1"/>
  <c r="Q21" i="4" s="1"/>
  <c r="O22" i="4" s="1" a="1"/>
  <c r="O22" i="4" s="1"/>
  <c r="R18" i="4" a="1"/>
  <c r="R18" i="4" s="1"/>
  <c r="T18" i="4" s="1" a="1"/>
  <c r="T18" i="4" s="1"/>
  <c r="W21" i="4" a="1"/>
  <c r="W21" i="4" s="1"/>
  <c r="Y21" i="4" s="1" a="1"/>
  <c r="Y21" i="4" s="1"/>
  <c r="V20" i="4" a="1"/>
  <c r="V20" i="4" s="1"/>
  <c r="X20" i="4" a="1"/>
  <c r="X20" i="4" s="1"/>
  <c r="B19" i="4" a="1"/>
  <c r="B19" i="4" s="1"/>
  <c r="E19" i="4" s="1" a="1"/>
  <c r="E19" i="4" s="1"/>
  <c r="C20" i="4" s="1" a="1"/>
  <c r="C20" i="4" s="1"/>
  <c r="F17" i="4" a="1"/>
  <c r="F17" i="4" s="1"/>
  <c r="I17" i="4" s="1" a="1"/>
  <c r="I17" i="4" s="1"/>
  <c r="D19" i="4" l="1" a="1"/>
  <c r="D19" i="4" s="1"/>
  <c r="L20" i="4" a="1"/>
  <c r="L20" i="4" s="1"/>
  <c r="P21" i="4" a="1"/>
  <c r="P21" i="4" s="1"/>
  <c r="U18" i="4" a="1"/>
  <c r="U18" i="4" s="1"/>
  <c r="S19" i="4" s="1" a="1"/>
  <c r="S19" i="4" s="1"/>
  <c r="U19" i="4" s="1" a="1"/>
  <c r="U19" i="4" s="1"/>
  <c r="J21" i="4" a="1"/>
  <c r="J21" i="4" s="1"/>
  <c r="M21" i="4" s="1" a="1"/>
  <c r="M21" i="4" s="1"/>
  <c r="K22" i="4" s="1" a="1"/>
  <c r="K22" i="4" s="1"/>
  <c r="H17" i="4" a="1"/>
  <c r="H17" i="4" s="1"/>
  <c r="G18" i="4" a="1"/>
  <c r="G18" i="4" s="1"/>
  <c r="N22" i="4" a="1"/>
  <c r="N22" i="4" s="1"/>
  <c r="Q22" i="4" s="1" a="1"/>
  <c r="Q22" i="4" s="1"/>
  <c r="O23" i="4" s="1" a="1"/>
  <c r="O23" i="4" s="1"/>
  <c r="W22" i="4" a="1"/>
  <c r="W22" i="4" s="1"/>
  <c r="Y22" i="4" s="1" a="1"/>
  <c r="Y22" i="4" s="1"/>
  <c r="V21" i="4" a="1"/>
  <c r="V21" i="4" s="1"/>
  <c r="X21" i="4" a="1"/>
  <c r="X21" i="4" s="1"/>
  <c r="B20" i="4" a="1"/>
  <c r="B20" i="4" s="1"/>
  <c r="E20" i="4" s="1" a="1"/>
  <c r="E20" i="4" s="1"/>
  <c r="C21" i="4" s="1" a="1"/>
  <c r="C21" i="4" s="1"/>
  <c r="D20" i="4" l="1" a="1"/>
  <c r="D20" i="4" s="1"/>
  <c r="P22" i="4" a="1"/>
  <c r="P22" i="4" s="1"/>
  <c r="L21" i="4" a="1"/>
  <c r="L21" i="4" s="1"/>
  <c r="J22" i="4" a="1"/>
  <c r="J22" i="4" s="1"/>
  <c r="M22" i="4" s="1" a="1"/>
  <c r="M22" i="4" s="1"/>
  <c r="K23" i="4" s="1" a="1"/>
  <c r="K23" i="4" s="1"/>
  <c r="N23" i="4" a="1"/>
  <c r="N23" i="4" s="1"/>
  <c r="Q23" i="4" s="1" a="1"/>
  <c r="Q23" i="4" s="1"/>
  <c r="O24" i="4" s="1" a="1"/>
  <c r="O24" i="4" s="1"/>
  <c r="S20" i="4" a="1"/>
  <c r="S20" i="4" s="1"/>
  <c r="U20" i="4" s="1" a="1"/>
  <c r="U20" i="4" s="1"/>
  <c r="T19" i="4" a="1"/>
  <c r="T19" i="4" s="1"/>
  <c r="R19" i="4" a="1"/>
  <c r="R19" i="4" s="1"/>
  <c r="W23" i="4" a="1"/>
  <c r="W23" i="4" s="1"/>
  <c r="Y23" i="4" s="1" a="1"/>
  <c r="Y23" i="4" s="1"/>
  <c r="X22" i="4" a="1"/>
  <c r="X22" i="4" s="1"/>
  <c r="V22" i="4" a="1"/>
  <c r="V22" i="4" s="1"/>
  <c r="B21" i="4" a="1"/>
  <c r="B21" i="4" s="1"/>
  <c r="E21" i="4" s="1" a="1"/>
  <c r="E21" i="4" s="1"/>
  <c r="C22" i="4" s="1" a="1"/>
  <c r="C22" i="4" s="1"/>
  <c r="P23" i="4" l="1" a="1"/>
  <c r="P23" i="4" s="1"/>
  <c r="L22" i="4" a="1"/>
  <c r="L22" i="4" s="1"/>
  <c r="D21" i="4" a="1"/>
  <c r="D21" i="4" s="1"/>
  <c r="J23" i="4" a="1"/>
  <c r="J23" i="4" s="1"/>
  <c r="M23" i="4" s="1" a="1"/>
  <c r="M23" i="4" s="1"/>
  <c r="K24" i="4" s="1" a="1"/>
  <c r="K24" i="4" s="1"/>
  <c r="S21" i="4" a="1"/>
  <c r="S21" i="4" s="1"/>
  <c r="U21" i="4" s="1" a="1"/>
  <c r="U21" i="4" s="1"/>
  <c r="T20" i="4" a="1"/>
  <c r="T20" i="4" s="1"/>
  <c r="R20" i="4" a="1"/>
  <c r="R20" i="4" s="1"/>
  <c r="N24" i="4" a="1"/>
  <c r="N24" i="4" s="1"/>
  <c r="Q24" i="4" s="1" a="1"/>
  <c r="Q24" i="4" s="1"/>
  <c r="O25" i="4" s="1" a="1"/>
  <c r="O25" i="4" s="1"/>
  <c r="W24" i="4" a="1"/>
  <c r="W24" i="4" s="1"/>
  <c r="Y24" i="4" s="1" a="1"/>
  <c r="Y24" i="4" s="1"/>
  <c r="X23" i="4" a="1"/>
  <c r="X23" i="4" s="1"/>
  <c r="V23" i="4" a="1"/>
  <c r="V23" i="4" s="1"/>
  <c r="F18" i="4" a="1"/>
  <c r="F18" i="4" s="1"/>
  <c r="I18" i="4" s="1" a="1"/>
  <c r="I18" i="4" s="1"/>
  <c r="B22" i="4" a="1"/>
  <c r="B22" i="4" s="1"/>
  <c r="E22" i="4" s="1" a="1"/>
  <c r="E22" i="4" s="1"/>
  <c r="C23" i="4" s="1" a="1"/>
  <c r="C23" i="4" s="1"/>
  <c r="P24" i="4" l="1" a="1"/>
  <c r="P24" i="4" s="1"/>
  <c r="L23" i="4" a="1"/>
  <c r="L23" i="4" s="1"/>
  <c r="D22" i="4" a="1"/>
  <c r="D22" i="4" s="1"/>
  <c r="J24" i="4" a="1"/>
  <c r="J24" i="4" s="1"/>
  <c r="M24" i="4" s="1" a="1"/>
  <c r="M24" i="4" s="1"/>
  <c r="K25" i="4" s="1" a="1"/>
  <c r="K25" i="4" s="1"/>
  <c r="H18" i="4" a="1"/>
  <c r="H18" i="4" s="1"/>
  <c r="G19" i="4" a="1"/>
  <c r="G19" i="4" s="1"/>
  <c r="N25" i="4" a="1"/>
  <c r="N25" i="4" s="1"/>
  <c r="Q25" i="4" s="1" a="1"/>
  <c r="Q25" i="4" s="1"/>
  <c r="O26" i="4" s="1" a="1"/>
  <c r="O26" i="4" s="1"/>
  <c r="S22" i="4" a="1"/>
  <c r="S22" i="4" s="1"/>
  <c r="U22" i="4" s="1" a="1"/>
  <c r="U22" i="4" s="1"/>
  <c r="R21" i="4" a="1"/>
  <c r="R21" i="4" s="1"/>
  <c r="T21" i="4" a="1"/>
  <c r="T21" i="4" s="1"/>
  <c r="W25" i="4" a="1"/>
  <c r="W25" i="4" s="1"/>
  <c r="Y25" i="4" s="1" a="1"/>
  <c r="Y25" i="4" s="1"/>
  <c r="V24" i="4" a="1"/>
  <c r="V24" i="4" s="1"/>
  <c r="X24" i="4" a="1"/>
  <c r="X24" i="4" s="1"/>
  <c r="B23" i="4" a="1"/>
  <c r="B23" i="4" s="1"/>
  <c r="E23" i="4" s="1" a="1"/>
  <c r="E23" i="4" s="1"/>
  <c r="C24" i="4" s="1" a="1"/>
  <c r="C24" i="4" s="1"/>
  <c r="P25" i="4" l="1" a="1"/>
  <c r="P25" i="4" s="1"/>
  <c r="L24" i="4" a="1"/>
  <c r="L24" i="4" s="1"/>
  <c r="D23" i="4" a="1"/>
  <c r="D23" i="4" s="1"/>
  <c r="J25" i="4" a="1"/>
  <c r="J25" i="4" s="1"/>
  <c r="M25" i="4" s="1" a="1"/>
  <c r="M25" i="4" s="1"/>
  <c r="K26" i="4" s="1" a="1"/>
  <c r="K26" i="4" s="1"/>
  <c r="S23" i="4" a="1"/>
  <c r="S23" i="4" s="1"/>
  <c r="U23" i="4" s="1" a="1"/>
  <c r="U23" i="4" s="1"/>
  <c r="T22" i="4" a="1"/>
  <c r="T22" i="4" s="1"/>
  <c r="R22" i="4" a="1"/>
  <c r="R22" i="4" s="1"/>
  <c r="N26" i="4" a="1"/>
  <c r="N26" i="4" s="1"/>
  <c r="Q26" i="4" s="1" a="1"/>
  <c r="Q26" i="4" s="1"/>
  <c r="O27" i="4" s="1" a="1"/>
  <c r="O27" i="4" s="1"/>
  <c r="Q27" i="4" s="1" a="1"/>
  <c r="Q27" i="4" s="1"/>
  <c r="W26" i="4" a="1"/>
  <c r="W26" i="4" s="1"/>
  <c r="Y26" i="4" s="1" a="1"/>
  <c r="Y26" i="4" s="1"/>
  <c r="X25" i="4" a="1"/>
  <c r="X25" i="4" s="1"/>
  <c r="V25" i="4" a="1"/>
  <c r="V25" i="4" s="1"/>
  <c r="B24" i="4" a="1"/>
  <c r="B24" i="4" s="1"/>
  <c r="E24" i="4" s="1" a="1"/>
  <c r="E24" i="4" s="1"/>
  <c r="C25" i="4" s="1" a="1"/>
  <c r="C25" i="4" s="1"/>
  <c r="P26" i="4" l="1" a="1"/>
  <c r="P26" i="4" s="1"/>
  <c r="L25" i="4" a="1"/>
  <c r="L25" i="4" s="1"/>
  <c r="D24" i="4" a="1"/>
  <c r="D24" i="4" s="1"/>
  <c r="J26" i="4" a="1"/>
  <c r="J26" i="4" s="1"/>
  <c r="M26" i="4" s="1" a="1"/>
  <c r="M26" i="4" s="1"/>
  <c r="K27" i="4" s="1" a="1"/>
  <c r="K27" i="4" s="1"/>
  <c r="M27" i="4" s="1" a="1"/>
  <c r="M27" i="4" s="1"/>
  <c r="O28" i="4" a="1"/>
  <c r="O28" i="4" s="1"/>
  <c r="Q28" i="4" s="1" a="1"/>
  <c r="Q28" i="4" s="1"/>
  <c r="N27" i="4" a="1"/>
  <c r="N27" i="4" s="1"/>
  <c r="P27" i="4" a="1"/>
  <c r="P27" i="4" s="1"/>
  <c r="S24" i="4" a="1"/>
  <c r="S24" i="4" s="1"/>
  <c r="U24" i="4" s="1" a="1"/>
  <c r="U24" i="4" s="1"/>
  <c r="T23" i="4" a="1"/>
  <c r="T23" i="4" s="1"/>
  <c r="R23" i="4" a="1"/>
  <c r="R23" i="4" s="1"/>
  <c r="W27" i="4" a="1"/>
  <c r="W27" i="4" s="1"/>
  <c r="Y27" i="4" s="1" a="1"/>
  <c r="Y27" i="4" s="1"/>
  <c r="X26" i="4" a="1"/>
  <c r="X26" i="4" s="1"/>
  <c r="V26" i="4" a="1"/>
  <c r="V26" i="4" s="1"/>
  <c r="F19" i="4" a="1"/>
  <c r="F19" i="4" s="1"/>
  <c r="I19" i="4" s="1" a="1"/>
  <c r="I19" i="4" s="1"/>
  <c r="G20" i="4" s="1" a="1"/>
  <c r="G20" i="4" s="1"/>
  <c r="B25" i="4" a="1"/>
  <c r="B25" i="4" s="1"/>
  <c r="E25" i="4" s="1" a="1"/>
  <c r="E25" i="4" s="1"/>
  <c r="C26" i="4" s="1" a="1"/>
  <c r="C26" i="4" s="1"/>
  <c r="H19" i="4" l="1" a="1"/>
  <c r="H19" i="4" s="1"/>
  <c r="L26" i="4" a="1"/>
  <c r="L26" i="4" s="1"/>
  <c r="D25" i="4" a="1"/>
  <c r="D25" i="4" s="1"/>
  <c r="L27" i="4" a="1"/>
  <c r="L27" i="4" s="1"/>
  <c r="K28" i="4" a="1"/>
  <c r="K28" i="4" s="1"/>
  <c r="M28" i="4" s="1" a="1"/>
  <c r="M28" i="4" s="1"/>
  <c r="J27" i="4" a="1"/>
  <c r="J27" i="4" s="1"/>
  <c r="S25" i="4" a="1"/>
  <c r="S25" i="4" s="1"/>
  <c r="U25" i="4" s="1" a="1"/>
  <c r="U25" i="4" s="1"/>
  <c r="R24" i="4" a="1"/>
  <c r="R24" i="4" s="1"/>
  <c r="T24" i="4" a="1"/>
  <c r="T24" i="4" s="1"/>
  <c r="O29" i="4" a="1"/>
  <c r="O29" i="4" s="1"/>
  <c r="Q29" i="4" s="1" a="1"/>
  <c r="Q29" i="4" s="1"/>
  <c r="P28" i="4" a="1"/>
  <c r="P28" i="4" s="1"/>
  <c r="N28" i="4" a="1"/>
  <c r="N28" i="4" s="1"/>
  <c r="W28" i="4" a="1"/>
  <c r="W28" i="4" s="1"/>
  <c r="Y28" i="4" s="1" a="1"/>
  <c r="Y28" i="4" s="1"/>
  <c r="X27" i="4" a="1"/>
  <c r="X27" i="4" s="1"/>
  <c r="V27" i="4" a="1"/>
  <c r="V27" i="4" s="1"/>
  <c r="B26" i="4" a="1"/>
  <c r="B26" i="4" s="1"/>
  <c r="E26" i="4" s="1" a="1"/>
  <c r="E26" i="4" s="1"/>
  <c r="C27" i="4" s="1" a="1"/>
  <c r="C27" i="4" s="1"/>
  <c r="F20" i="4" a="1"/>
  <c r="F20" i="4" s="1"/>
  <c r="I20" i="4" s="1" a="1"/>
  <c r="I20" i="4" s="1"/>
  <c r="G21" i="4" s="1" a="1"/>
  <c r="G21" i="4" s="1"/>
  <c r="H20" i="4" l="1" a="1"/>
  <c r="H20" i="4" s="1"/>
  <c r="D26" i="4" a="1"/>
  <c r="D26" i="4" s="1"/>
  <c r="L28" i="4" a="1"/>
  <c r="L28" i="4" s="1"/>
  <c r="J28" i="4" a="1"/>
  <c r="J28" i="4" s="1"/>
  <c r="K29" i="4" a="1"/>
  <c r="K29" i="4" s="1"/>
  <c r="M29" i="4" s="1" a="1"/>
  <c r="M29" i="4" s="1"/>
  <c r="O30" i="4" a="1"/>
  <c r="O30" i="4" s="1"/>
  <c r="Q30" i="4" s="1" a="1"/>
  <c r="Q30" i="4" s="1"/>
  <c r="P29" i="4" a="1"/>
  <c r="P29" i="4" s="1"/>
  <c r="N29" i="4" a="1"/>
  <c r="N29" i="4" s="1"/>
  <c r="S26" i="4" a="1"/>
  <c r="S26" i="4" s="1"/>
  <c r="U26" i="4" s="1" a="1"/>
  <c r="U26" i="4" s="1"/>
  <c r="T25" i="4" a="1"/>
  <c r="T25" i="4" s="1"/>
  <c r="R25" i="4" a="1"/>
  <c r="R25" i="4" s="1"/>
  <c r="W29" i="4" a="1"/>
  <c r="W29" i="4" s="1"/>
  <c r="Y29" i="4" s="1" a="1"/>
  <c r="Y29" i="4" s="1"/>
  <c r="V28" i="4" a="1"/>
  <c r="V28" i="4" s="1"/>
  <c r="X28" i="4" a="1"/>
  <c r="X28" i="4" s="1"/>
  <c r="F21" i="4" a="1"/>
  <c r="F21" i="4" s="1"/>
  <c r="I21" i="4" s="1" a="1"/>
  <c r="I21" i="4" s="1"/>
  <c r="G22" i="4" s="1" a="1"/>
  <c r="G22" i="4" s="1"/>
  <c r="B27" i="4" a="1"/>
  <c r="B27" i="4" s="1"/>
  <c r="E27" i="4" s="1" a="1"/>
  <c r="E27" i="4" s="1"/>
  <c r="C28" i="4" s="1" a="1"/>
  <c r="C28" i="4" s="1"/>
  <c r="D27" i="4" l="1" a="1"/>
  <c r="D27" i="4" s="1"/>
  <c r="H21" i="4" a="1"/>
  <c r="H21" i="4" s="1"/>
  <c r="J29" i="4" a="1"/>
  <c r="J29" i="4" s="1"/>
  <c r="K30" i="4" a="1"/>
  <c r="K30" i="4" s="1"/>
  <c r="M30" i="4" s="1" a="1"/>
  <c r="M30" i="4" s="1"/>
  <c r="L29" i="4" a="1"/>
  <c r="L29" i="4" s="1"/>
  <c r="S27" i="4" a="1"/>
  <c r="S27" i="4" s="1"/>
  <c r="U27" i="4" s="1" a="1"/>
  <c r="U27" i="4" s="1"/>
  <c r="T26" i="4" a="1"/>
  <c r="T26" i="4" s="1"/>
  <c r="R26" i="4" a="1"/>
  <c r="R26" i="4" s="1"/>
  <c r="O31" i="4" a="1"/>
  <c r="O31" i="4" s="1"/>
  <c r="Q31" i="4" s="1" a="1"/>
  <c r="Q31" i="4" s="1"/>
  <c r="N30" i="4" a="1"/>
  <c r="N30" i="4" s="1"/>
  <c r="P30" i="4" a="1"/>
  <c r="P30" i="4" s="1"/>
  <c r="W30" i="4" a="1"/>
  <c r="W30" i="4" s="1"/>
  <c r="Y30" i="4" s="1" a="1"/>
  <c r="Y30" i="4" s="1"/>
  <c r="X29" i="4" a="1"/>
  <c r="X29" i="4" s="1"/>
  <c r="V29" i="4" a="1"/>
  <c r="V29" i="4" s="1"/>
  <c r="B28" i="4" a="1"/>
  <c r="B28" i="4" s="1"/>
  <c r="E28" i="4" s="1" a="1"/>
  <c r="E28" i="4" s="1"/>
  <c r="C29" i="4" s="1" a="1"/>
  <c r="C29" i="4" s="1"/>
  <c r="F22" i="4" a="1"/>
  <c r="F22" i="4" s="1"/>
  <c r="I22" i="4" s="1" a="1"/>
  <c r="I22" i="4" s="1"/>
  <c r="G23" i="4" s="1" a="1"/>
  <c r="G23" i="4" s="1"/>
  <c r="D28" i="4" l="1" a="1"/>
  <c r="D28" i="4" s="1"/>
  <c r="H22" i="4" a="1"/>
  <c r="H22" i="4" s="1"/>
  <c r="L30" i="4" a="1"/>
  <c r="L30" i="4" s="1"/>
  <c r="K31" i="4" a="1"/>
  <c r="K31" i="4" s="1"/>
  <c r="M31" i="4" s="1" a="1"/>
  <c r="M31" i="4" s="1"/>
  <c r="J30" i="4" a="1"/>
  <c r="J30" i="4" s="1"/>
  <c r="O32" i="4" a="1"/>
  <c r="O32" i="4" s="1"/>
  <c r="Q32" i="4" s="1" a="1"/>
  <c r="Q32" i="4" s="1"/>
  <c r="N31" i="4" a="1"/>
  <c r="N31" i="4" s="1"/>
  <c r="P31" i="4" a="1"/>
  <c r="P31" i="4" s="1"/>
  <c r="S28" i="4" a="1"/>
  <c r="S28" i="4" s="1"/>
  <c r="U28" i="4" s="1" a="1"/>
  <c r="U28" i="4" s="1"/>
  <c r="T27" i="4" a="1"/>
  <c r="T27" i="4" s="1"/>
  <c r="R27" i="4" a="1"/>
  <c r="R27" i="4" s="1"/>
  <c r="W31" i="4" a="1"/>
  <c r="W31" i="4" s="1"/>
  <c r="Y31" i="4" s="1" a="1"/>
  <c r="Y31" i="4" s="1"/>
  <c r="V30" i="4" a="1"/>
  <c r="V30" i="4" s="1"/>
  <c r="X30" i="4" a="1"/>
  <c r="X30" i="4" s="1"/>
  <c r="F23" i="4" a="1"/>
  <c r="F23" i="4" s="1"/>
  <c r="I23" i="4" s="1" a="1"/>
  <c r="I23" i="4" s="1"/>
  <c r="G24" i="4" s="1" a="1"/>
  <c r="G24" i="4" s="1"/>
  <c r="B29" i="4" a="1"/>
  <c r="B29" i="4" s="1"/>
  <c r="E29" i="4" s="1" a="1"/>
  <c r="E29" i="4" s="1"/>
  <c r="C30" i="4" s="1" a="1"/>
  <c r="C30" i="4" s="1"/>
  <c r="D29" i="4" l="1" a="1"/>
  <c r="D29" i="4" s="1"/>
  <c r="H23" i="4" a="1"/>
  <c r="H23" i="4" s="1"/>
  <c r="J31" i="4" a="1"/>
  <c r="J31" i="4" s="1"/>
  <c r="K32" i="4" a="1"/>
  <c r="K32" i="4" s="1"/>
  <c r="M32" i="4" s="1" a="1"/>
  <c r="M32" i="4" s="1"/>
  <c r="L31" i="4" a="1"/>
  <c r="L31" i="4" s="1"/>
  <c r="S29" i="4" a="1"/>
  <c r="S29" i="4" s="1"/>
  <c r="U29" i="4" s="1" a="1"/>
  <c r="U29" i="4" s="1"/>
  <c r="T28" i="4" a="1"/>
  <c r="T28" i="4" s="1"/>
  <c r="R28" i="4" a="1"/>
  <c r="R28" i="4" s="1"/>
  <c r="O33" i="4" a="1"/>
  <c r="O33" i="4" s="1"/>
  <c r="Q33" i="4" s="1" a="1"/>
  <c r="Q33" i="4" s="1"/>
  <c r="N32" i="4" a="1"/>
  <c r="N32" i="4" s="1"/>
  <c r="P32" i="4" a="1"/>
  <c r="P32" i="4" s="1"/>
  <c r="W32" i="4" a="1"/>
  <c r="W32" i="4" s="1"/>
  <c r="Y32" i="4" s="1" a="1"/>
  <c r="Y32" i="4" s="1"/>
  <c r="V31" i="4" a="1"/>
  <c r="V31" i="4" s="1"/>
  <c r="X31" i="4" a="1"/>
  <c r="X31" i="4" s="1"/>
  <c r="B30" i="4" a="1"/>
  <c r="B30" i="4" s="1"/>
  <c r="E30" i="4" s="1" a="1"/>
  <c r="E30" i="4" s="1"/>
  <c r="C31" i="4" s="1" a="1"/>
  <c r="C31" i="4" s="1"/>
  <c r="F24" i="4" a="1"/>
  <c r="F24" i="4" s="1"/>
  <c r="I24" i="4" s="1" a="1"/>
  <c r="I24" i="4" s="1"/>
  <c r="G25" i="4" s="1" a="1"/>
  <c r="G25" i="4" s="1"/>
  <c r="D30" i="4" l="1" a="1"/>
  <c r="D30" i="4" s="1"/>
  <c r="H24" i="4" a="1"/>
  <c r="H24" i="4" s="1"/>
  <c r="J32" i="4" a="1"/>
  <c r="J32" i="4" s="1"/>
  <c r="K33" i="4" a="1"/>
  <c r="K33" i="4" s="1"/>
  <c r="M33" i="4" s="1" a="1"/>
  <c r="M33" i="4" s="1"/>
  <c r="L32" i="4" a="1"/>
  <c r="L32" i="4" s="1"/>
  <c r="O34" i="4" a="1"/>
  <c r="O34" i="4" s="1"/>
  <c r="Q34" i="4" s="1" a="1"/>
  <c r="Q34" i="4" s="1"/>
  <c r="P33" i="4" a="1"/>
  <c r="P33" i="4" s="1"/>
  <c r="N33" i="4" a="1"/>
  <c r="N33" i="4" s="1"/>
  <c r="S30" i="4" a="1"/>
  <c r="S30" i="4" s="1"/>
  <c r="U30" i="4" s="1" a="1"/>
  <c r="U30" i="4" s="1"/>
  <c r="T29" i="4" a="1"/>
  <c r="T29" i="4" s="1"/>
  <c r="R29" i="4" a="1"/>
  <c r="R29" i="4" s="1"/>
  <c r="W33" i="4" a="1"/>
  <c r="W33" i="4" s="1"/>
  <c r="Y33" i="4" s="1" a="1"/>
  <c r="Y33" i="4" s="1"/>
  <c r="V32" i="4" a="1"/>
  <c r="V32" i="4" s="1"/>
  <c r="X32" i="4" a="1"/>
  <c r="X32" i="4" s="1"/>
  <c r="F25" i="4" a="1"/>
  <c r="F25" i="4" s="1"/>
  <c r="I25" i="4" s="1" a="1"/>
  <c r="I25" i="4" s="1"/>
  <c r="G26" i="4" s="1" a="1"/>
  <c r="G26" i="4" s="1"/>
  <c r="B31" i="4" a="1"/>
  <c r="B31" i="4" s="1"/>
  <c r="E31" i="4" s="1" a="1"/>
  <c r="E31" i="4" s="1"/>
  <c r="C32" i="4" s="1" a="1"/>
  <c r="C32" i="4" s="1"/>
  <c r="D31" i="4" l="1" a="1"/>
  <c r="D31" i="4" s="1"/>
  <c r="H25" i="4" a="1"/>
  <c r="H25" i="4" s="1"/>
  <c r="J33" i="4" a="1"/>
  <c r="J33" i="4" s="1"/>
  <c r="K34" i="4" a="1"/>
  <c r="K34" i="4" s="1"/>
  <c r="M34" i="4" s="1" a="1"/>
  <c r="M34" i="4" s="1"/>
  <c r="L33" i="4" a="1"/>
  <c r="L33" i="4" s="1"/>
  <c r="S31" i="4" a="1"/>
  <c r="S31" i="4" s="1"/>
  <c r="U31" i="4" s="1" a="1"/>
  <c r="U31" i="4" s="1"/>
  <c r="R30" i="4" a="1"/>
  <c r="R30" i="4" s="1"/>
  <c r="T30" i="4" a="1"/>
  <c r="T30" i="4" s="1"/>
  <c r="O35" i="4" a="1"/>
  <c r="O35" i="4" s="1"/>
  <c r="Q35" i="4" s="1" a="1"/>
  <c r="Q35" i="4" s="1"/>
  <c r="P34" i="4" a="1"/>
  <c r="P34" i="4" s="1"/>
  <c r="N34" i="4" a="1"/>
  <c r="N34" i="4" s="1"/>
  <c r="W34" i="4" a="1"/>
  <c r="W34" i="4" s="1"/>
  <c r="Y34" i="4" s="1" a="1"/>
  <c r="Y34" i="4" s="1"/>
  <c r="V33" i="4" a="1"/>
  <c r="V33" i="4" s="1"/>
  <c r="X33" i="4" a="1"/>
  <c r="X33" i="4" s="1"/>
  <c r="B32" i="4" a="1"/>
  <c r="B32" i="4" s="1"/>
  <c r="E32" i="4" s="1" a="1"/>
  <c r="E32" i="4" s="1"/>
  <c r="C33" i="4" s="1" a="1"/>
  <c r="C33" i="4" s="1"/>
  <c r="F26" i="4" a="1"/>
  <c r="F26" i="4" s="1"/>
  <c r="I26" i="4" s="1" a="1"/>
  <c r="I26" i="4" s="1"/>
  <c r="G27" i="4" s="1" a="1"/>
  <c r="G27" i="4" s="1"/>
  <c r="D32" i="4" l="1" a="1"/>
  <c r="D32" i="4" s="1"/>
  <c r="H26" i="4" a="1"/>
  <c r="H26" i="4" s="1"/>
  <c r="J34" i="4" a="1"/>
  <c r="J34" i="4" s="1"/>
  <c r="K35" i="4" a="1"/>
  <c r="K35" i="4" s="1"/>
  <c r="M35" i="4" s="1" a="1"/>
  <c r="M35" i="4" s="1"/>
  <c r="L34" i="4" a="1"/>
  <c r="L34" i="4" s="1"/>
  <c r="O36" i="4" a="1"/>
  <c r="O36" i="4" s="1"/>
  <c r="Q36" i="4" s="1" a="1"/>
  <c r="Q36" i="4" s="1"/>
  <c r="P35" i="4" a="1"/>
  <c r="P35" i="4" s="1"/>
  <c r="N35" i="4" a="1"/>
  <c r="N35" i="4" s="1"/>
  <c r="S32" i="4" a="1"/>
  <c r="S32" i="4" s="1"/>
  <c r="U32" i="4" s="1" a="1"/>
  <c r="U32" i="4" s="1"/>
  <c r="T31" i="4" a="1"/>
  <c r="T31" i="4" s="1"/>
  <c r="R31" i="4" a="1"/>
  <c r="R31" i="4" s="1"/>
  <c r="W35" i="4" a="1"/>
  <c r="W35" i="4" s="1"/>
  <c r="Y35" i="4" s="1" a="1"/>
  <c r="Y35" i="4" s="1"/>
  <c r="V34" i="4" a="1"/>
  <c r="V34" i="4" s="1"/>
  <c r="X34" i="4" a="1"/>
  <c r="X34" i="4" s="1"/>
  <c r="F27" i="4" a="1"/>
  <c r="F27" i="4" s="1"/>
  <c r="I27" i="4" s="1" a="1"/>
  <c r="I27" i="4" s="1"/>
  <c r="G28" i="4" s="1" a="1"/>
  <c r="G28" i="4" s="1"/>
  <c r="B33" i="4" a="1"/>
  <c r="B33" i="4" s="1"/>
  <c r="E33" i="4" s="1" a="1"/>
  <c r="E33" i="4" s="1"/>
  <c r="C34" i="4" s="1" a="1"/>
  <c r="C34" i="4" s="1"/>
  <c r="H27" i="4" l="1" a="1"/>
  <c r="H27" i="4" s="1"/>
  <c r="D33" i="4" a="1"/>
  <c r="D33" i="4" s="1"/>
  <c r="L35" i="4" a="1"/>
  <c r="L35" i="4" s="1"/>
  <c r="J35" i="4" a="1"/>
  <c r="J35" i="4" s="1"/>
  <c r="K36" i="4" a="1"/>
  <c r="K36" i="4" s="1"/>
  <c r="M36" i="4" s="1" a="1"/>
  <c r="M36" i="4" s="1"/>
  <c r="S33" i="4" a="1"/>
  <c r="S33" i="4" s="1"/>
  <c r="U33" i="4" s="1" a="1"/>
  <c r="U33" i="4" s="1"/>
  <c r="T32" i="4" a="1"/>
  <c r="T32" i="4" s="1"/>
  <c r="R32" i="4" a="1"/>
  <c r="R32" i="4" s="1"/>
  <c r="O37" i="4" a="1"/>
  <c r="O37" i="4" s="1"/>
  <c r="Q37" i="4" s="1" a="1"/>
  <c r="Q37" i="4" s="1"/>
  <c r="P36" i="4" a="1"/>
  <c r="P36" i="4" s="1"/>
  <c r="N36" i="4" a="1"/>
  <c r="N36" i="4" s="1"/>
  <c r="W36" i="4" a="1"/>
  <c r="W36" i="4" s="1"/>
  <c r="Y36" i="4" s="1" a="1"/>
  <c r="Y36" i="4" s="1"/>
  <c r="X35" i="4" a="1"/>
  <c r="X35" i="4" s="1"/>
  <c r="V35" i="4" a="1"/>
  <c r="V35" i="4" s="1"/>
  <c r="B34" i="4" a="1"/>
  <c r="B34" i="4" s="1"/>
  <c r="E34" i="4" s="1" a="1"/>
  <c r="E34" i="4" s="1"/>
  <c r="C35" i="4" s="1" a="1"/>
  <c r="C35" i="4" s="1"/>
  <c r="F28" i="4" a="1"/>
  <c r="F28" i="4" s="1"/>
  <c r="I28" i="4" s="1" a="1"/>
  <c r="I28" i="4" s="1"/>
  <c r="G29" i="4" s="1" a="1"/>
  <c r="G29" i="4" s="1"/>
  <c r="H28" i="4" l="1" a="1"/>
  <c r="H28" i="4" s="1"/>
  <c r="D34" i="4" a="1"/>
  <c r="D34" i="4" s="1"/>
  <c r="J36" i="4" a="1"/>
  <c r="J36" i="4" s="1"/>
  <c r="K37" i="4" a="1"/>
  <c r="K37" i="4" s="1"/>
  <c r="M37" i="4" s="1" a="1"/>
  <c r="M37" i="4" s="1"/>
  <c r="L36" i="4" a="1"/>
  <c r="L36" i="4" s="1"/>
  <c r="O38" i="4" a="1"/>
  <c r="O38" i="4" s="1"/>
  <c r="Q38" i="4" s="1" a="1"/>
  <c r="Q38" i="4" s="1"/>
  <c r="N37" i="4" a="1"/>
  <c r="N37" i="4" s="1"/>
  <c r="P37" i="4" a="1"/>
  <c r="P37" i="4" s="1"/>
  <c r="S34" i="4" a="1"/>
  <c r="S34" i="4" s="1"/>
  <c r="U34" i="4" s="1" a="1"/>
  <c r="U34" i="4" s="1"/>
  <c r="R33" i="4" a="1"/>
  <c r="R33" i="4" s="1"/>
  <c r="T33" i="4" a="1"/>
  <c r="T33" i="4" s="1"/>
  <c r="W37" i="4" a="1"/>
  <c r="W37" i="4" s="1"/>
  <c r="Y37" i="4" s="1" a="1"/>
  <c r="Y37" i="4" s="1"/>
  <c r="V36" i="4" a="1"/>
  <c r="V36" i="4" s="1"/>
  <c r="X36" i="4" a="1"/>
  <c r="X36" i="4" s="1"/>
  <c r="F29" i="4" a="1"/>
  <c r="F29" i="4" s="1"/>
  <c r="I29" i="4" s="1" a="1"/>
  <c r="I29" i="4" s="1"/>
  <c r="G30" i="4" s="1" a="1"/>
  <c r="G30" i="4" s="1"/>
  <c r="B35" i="4" a="1"/>
  <c r="B35" i="4" s="1"/>
  <c r="E35" i="4" s="1" a="1"/>
  <c r="E35" i="4" s="1"/>
  <c r="C36" i="4" s="1" a="1"/>
  <c r="C36" i="4" s="1"/>
  <c r="D35" i="4" a="1"/>
  <c r="D35" i="4" s="1"/>
  <c r="H29" i="4" l="1" a="1"/>
  <c r="H29" i="4" s="1"/>
  <c r="J37" i="4" a="1"/>
  <c r="J37" i="4" s="1"/>
  <c r="K38" i="4" a="1"/>
  <c r="K38" i="4" s="1"/>
  <c r="M38" i="4" s="1" a="1"/>
  <c r="M38" i="4" s="1"/>
  <c r="L37" i="4" a="1"/>
  <c r="L37" i="4" s="1"/>
  <c r="S35" i="4" a="1"/>
  <c r="S35" i="4" s="1"/>
  <c r="U35" i="4" s="1" a="1"/>
  <c r="U35" i="4" s="1"/>
  <c r="R34" i="4" a="1"/>
  <c r="R34" i="4" s="1"/>
  <c r="T34" i="4" a="1"/>
  <c r="T34" i="4" s="1"/>
  <c r="O39" i="4" a="1"/>
  <c r="O39" i="4" s="1"/>
  <c r="Q39" i="4" s="1" a="1"/>
  <c r="Q39" i="4" s="1"/>
  <c r="P38" i="4" a="1"/>
  <c r="P38" i="4" s="1"/>
  <c r="N38" i="4" a="1"/>
  <c r="N38" i="4" s="1"/>
  <c r="W38" i="4" a="1"/>
  <c r="W38" i="4" s="1"/>
  <c r="Y38" i="4" s="1" a="1"/>
  <c r="Y38" i="4" s="1"/>
  <c r="X37" i="4" a="1"/>
  <c r="X37" i="4" s="1"/>
  <c r="V37" i="4" a="1"/>
  <c r="V37" i="4" s="1"/>
  <c r="B36" i="4" a="1"/>
  <c r="B36" i="4" s="1"/>
  <c r="E36" i="4" s="1" a="1"/>
  <c r="E36" i="4" s="1"/>
  <c r="C37" i="4" s="1" a="1"/>
  <c r="C37" i="4" s="1"/>
  <c r="D36" i="4" a="1"/>
  <c r="D36" i="4" s="1"/>
  <c r="F30" i="4" a="1"/>
  <c r="F30" i="4" s="1"/>
  <c r="I30" i="4" s="1" a="1"/>
  <c r="I30" i="4" s="1"/>
  <c r="G31" i="4" s="1" a="1"/>
  <c r="G31" i="4" s="1"/>
  <c r="H30" i="4" l="1" a="1"/>
  <c r="H30" i="4" s="1"/>
  <c r="L38" i="4" a="1"/>
  <c r="L38" i="4" s="1"/>
  <c r="K39" i="4" a="1"/>
  <c r="K39" i="4" s="1"/>
  <c r="M39" i="4" s="1" a="1"/>
  <c r="M39" i="4" s="1"/>
  <c r="J38" i="4" a="1"/>
  <c r="J38" i="4" s="1"/>
  <c r="O40" i="4" a="1"/>
  <c r="O40" i="4" s="1"/>
  <c r="Q40" i="4" s="1" a="1"/>
  <c r="Q40" i="4" s="1"/>
  <c r="N39" i="4" a="1"/>
  <c r="N39" i="4" s="1"/>
  <c r="P39" i="4" a="1"/>
  <c r="P39" i="4" s="1"/>
  <c r="S36" i="4" a="1"/>
  <c r="S36" i="4" s="1"/>
  <c r="U36" i="4" s="1" a="1"/>
  <c r="U36" i="4" s="1"/>
  <c r="T35" i="4" a="1"/>
  <c r="T35" i="4" s="1"/>
  <c r="R35" i="4" a="1"/>
  <c r="R35" i="4" s="1"/>
  <c r="W39" i="4" a="1"/>
  <c r="W39" i="4" s="1"/>
  <c r="Y39" i="4" s="1" a="1"/>
  <c r="Y39" i="4" s="1"/>
  <c r="V38" i="4" a="1"/>
  <c r="V38" i="4" s="1"/>
  <c r="X38" i="4" a="1"/>
  <c r="X38" i="4" s="1"/>
  <c r="F31" i="4" a="1"/>
  <c r="F31" i="4" s="1"/>
  <c r="I31" i="4" s="1" a="1"/>
  <c r="I31" i="4" s="1"/>
  <c r="G32" i="4" s="1" a="1"/>
  <c r="G32" i="4" s="1"/>
  <c r="B37" i="4" a="1"/>
  <c r="B37" i="4" s="1"/>
  <c r="E37" i="4" s="1" a="1"/>
  <c r="E37" i="4" s="1"/>
  <c r="C38" i="4" s="1" a="1"/>
  <c r="C38" i="4" s="1"/>
  <c r="D37" i="4" l="1" a="1"/>
  <c r="D37" i="4" s="1"/>
  <c r="H31" i="4" a="1"/>
  <c r="H31" i="4" s="1"/>
  <c r="J39" i="4" a="1"/>
  <c r="J39" i="4" s="1"/>
  <c r="L39" i="4" a="1"/>
  <c r="L39" i="4" s="1"/>
  <c r="K40" i="4" a="1"/>
  <c r="K40" i="4" s="1"/>
  <c r="M40" i="4" s="1" a="1"/>
  <c r="M40" i="4" s="1"/>
  <c r="S37" i="4" a="1"/>
  <c r="S37" i="4" s="1"/>
  <c r="U37" i="4" s="1" a="1"/>
  <c r="U37" i="4" s="1"/>
  <c r="R36" i="4" a="1"/>
  <c r="R36" i="4" s="1"/>
  <c r="T36" i="4" a="1"/>
  <c r="T36" i="4" s="1"/>
  <c r="O41" i="4" a="1"/>
  <c r="O41" i="4" s="1"/>
  <c r="Q41" i="4" s="1" a="1"/>
  <c r="Q41" i="4" s="1"/>
  <c r="P40" i="4" a="1"/>
  <c r="P40" i="4" s="1"/>
  <c r="N40" i="4" a="1"/>
  <c r="N40" i="4" s="1"/>
  <c r="W40" i="4" a="1"/>
  <c r="W40" i="4" s="1"/>
  <c r="Y40" i="4" s="1" a="1"/>
  <c r="Y40" i="4" s="1"/>
  <c r="X39" i="4" a="1"/>
  <c r="X39" i="4" s="1"/>
  <c r="V39" i="4" a="1"/>
  <c r="V39" i="4" s="1"/>
  <c r="B38" i="4" a="1"/>
  <c r="B38" i="4" s="1"/>
  <c r="E38" i="4" s="1" a="1"/>
  <c r="E38" i="4" s="1"/>
  <c r="C39" i="4" s="1" a="1"/>
  <c r="C39" i="4" s="1"/>
  <c r="F32" i="4" a="1"/>
  <c r="F32" i="4" s="1"/>
  <c r="I32" i="4" s="1" a="1"/>
  <c r="I32" i="4" s="1"/>
  <c r="G33" i="4" s="1" a="1"/>
  <c r="G33" i="4" s="1"/>
  <c r="D38" i="4" l="1" a="1"/>
  <c r="D38" i="4" s="1"/>
  <c r="H32" i="4" a="1"/>
  <c r="H32" i="4" s="1"/>
  <c r="J40" i="4" a="1"/>
  <c r="J40" i="4" s="1"/>
  <c r="L40" i="4" a="1"/>
  <c r="L40" i="4" s="1"/>
  <c r="K41" i="4" a="1"/>
  <c r="K41" i="4" s="1"/>
  <c r="M41" i="4" s="1" a="1"/>
  <c r="M41" i="4" s="1"/>
  <c r="O42" i="4" a="1"/>
  <c r="O42" i="4" s="1"/>
  <c r="Q42" i="4" s="1" a="1"/>
  <c r="Q42" i="4" s="1"/>
  <c r="P41" i="4" a="1"/>
  <c r="P41" i="4" s="1"/>
  <c r="N41" i="4" a="1"/>
  <c r="N41" i="4" s="1"/>
  <c r="S38" i="4" a="1"/>
  <c r="S38" i="4" s="1"/>
  <c r="U38" i="4" s="1" a="1"/>
  <c r="U38" i="4" s="1"/>
  <c r="R37" i="4" a="1"/>
  <c r="R37" i="4" s="1"/>
  <c r="T37" i="4" a="1"/>
  <c r="T37" i="4" s="1"/>
  <c r="W41" i="4" a="1"/>
  <c r="W41" i="4" s="1"/>
  <c r="Y41" i="4" s="1" a="1"/>
  <c r="Y41" i="4" s="1"/>
  <c r="X40" i="4" a="1"/>
  <c r="X40" i="4" s="1"/>
  <c r="V40" i="4" a="1"/>
  <c r="V40" i="4" s="1"/>
  <c r="F33" i="4" a="1"/>
  <c r="F33" i="4" s="1"/>
  <c r="I33" i="4" s="1" a="1"/>
  <c r="I33" i="4" s="1"/>
  <c r="G34" i="4" s="1" a="1"/>
  <c r="G34" i="4" s="1"/>
  <c r="B39" i="4" a="1"/>
  <c r="B39" i="4" s="1"/>
  <c r="E39" i="4" s="1" a="1"/>
  <c r="E39" i="4" s="1"/>
  <c r="C40" i="4" s="1" a="1"/>
  <c r="C40" i="4" s="1"/>
  <c r="D39" i="4" l="1" a="1"/>
  <c r="D39" i="4" s="1"/>
  <c r="H33" i="4" a="1"/>
  <c r="H33" i="4" s="1"/>
  <c r="L41" i="4" a="1"/>
  <c r="L41" i="4" s="1"/>
  <c r="K42" i="4" a="1"/>
  <c r="K42" i="4" s="1"/>
  <c r="M42" i="4" s="1" a="1"/>
  <c r="M42" i="4" s="1"/>
  <c r="J41" i="4" a="1"/>
  <c r="J41" i="4" s="1"/>
  <c r="S39" i="4" a="1"/>
  <c r="S39" i="4" s="1"/>
  <c r="U39" i="4" s="1" a="1"/>
  <c r="U39" i="4" s="1"/>
  <c r="R38" i="4" a="1"/>
  <c r="R38" i="4" s="1"/>
  <c r="T38" i="4" a="1"/>
  <c r="T38" i="4" s="1"/>
  <c r="O43" i="4" a="1"/>
  <c r="O43" i="4" s="1"/>
  <c r="Q43" i="4" s="1" a="1"/>
  <c r="Q43" i="4" s="1"/>
  <c r="N42" i="4" a="1"/>
  <c r="N42" i="4" s="1"/>
  <c r="P42" i="4" a="1"/>
  <c r="P42" i="4" s="1"/>
  <c r="W42" i="4" a="1"/>
  <c r="W42" i="4" s="1"/>
  <c r="Y42" i="4" s="1" a="1"/>
  <c r="Y42" i="4" s="1"/>
  <c r="X41" i="4" a="1"/>
  <c r="X41" i="4" s="1"/>
  <c r="V41" i="4" a="1"/>
  <c r="V41" i="4" s="1"/>
  <c r="B40" i="4" a="1"/>
  <c r="B40" i="4" s="1"/>
  <c r="E40" i="4" s="1" a="1"/>
  <c r="E40" i="4" s="1"/>
  <c r="C41" i="4" s="1" a="1"/>
  <c r="C41" i="4" s="1"/>
  <c r="F34" i="4" a="1"/>
  <c r="F34" i="4" s="1"/>
  <c r="I34" i="4" s="1" a="1"/>
  <c r="I34" i="4" s="1"/>
  <c r="G35" i="4" s="1" a="1"/>
  <c r="G35" i="4" s="1"/>
  <c r="D40" i="4" l="1" a="1"/>
  <c r="D40" i="4" s="1"/>
  <c r="H34" i="4" a="1"/>
  <c r="H34" i="4" s="1"/>
  <c r="J42" i="4" a="1"/>
  <c r="J42" i="4" s="1"/>
  <c r="K43" i="4" a="1"/>
  <c r="K43" i="4" s="1"/>
  <c r="M43" i="4" s="1" a="1"/>
  <c r="M43" i="4" s="1"/>
  <c r="L42" i="4" a="1"/>
  <c r="L42" i="4" s="1"/>
  <c r="O44" i="4" a="1"/>
  <c r="O44" i="4" s="1"/>
  <c r="Q44" i="4" s="1" a="1"/>
  <c r="Q44" i="4" s="1"/>
  <c r="N43" i="4" a="1"/>
  <c r="N43" i="4" s="1"/>
  <c r="P43" i="4" a="1"/>
  <c r="P43" i="4" s="1"/>
  <c r="S40" i="4" a="1"/>
  <c r="S40" i="4" s="1"/>
  <c r="U40" i="4" s="1" a="1"/>
  <c r="U40" i="4" s="1"/>
  <c r="T39" i="4" a="1"/>
  <c r="T39" i="4" s="1"/>
  <c r="R39" i="4" a="1"/>
  <c r="R39" i="4" s="1"/>
  <c r="W43" i="4" a="1"/>
  <c r="W43" i="4" s="1"/>
  <c r="Y43" i="4" s="1" a="1"/>
  <c r="Y43" i="4" s="1"/>
  <c r="V42" i="4" a="1"/>
  <c r="V42" i="4" s="1"/>
  <c r="X42" i="4" a="1"/>
  <c r="X42" i="4" s="1"/>
  <c r="F35" i="4" a="1"/>
  <c r="F35" i="4" s="1"/>
  <c r="I35" i="4" s="1" a="1"/>
  <c r="I35" i="4" s="1"/>
  <c r="G36" i="4" s="1" a="1"/>
  <c r="G36" i="4" s="1"/>
  <c r="H35" i="4" a="1"/>
  <c r="H35" i="4" s="1"/>
  <c r="B41" i="4" a="1"/>
  <c r="B41" i="4" s="1"/>
  <c r="E41" i="4" s="1" a="1"/>
  <c r="E41" i="4" s="1"/>
  <c r="C42" i="4" s="1" a="1"/>
  <c r="C42" i="4" s="1"/>
  <c r="D41" i="4" l="1" a="1"/>
  <c r="D41" i="4" s="1"/>
  <c r="J43" i="4" a="1"/>
  <c r="J43" i="4" s="1"/>
  <c r="K44" i="4" a="1"/>
  <c r="K44" i="4" s="1"/>
  <c r="M44" i="4" s="1" a="1"/>
  <c r="M44" i="4" s="1"/>
  <c r="L43" i="4" a="1"/>
  <c r="L43" i="4" s="1"/>
  <c r="S41" i="4" a="1"/>
  <c r="S41" i="4" s="1"/>
  <c r="U41" i="4" s="1" a="1"/>
  <c r="U41" i="4" s="1"/>
  <c r="R40" i="4" a="1"/>
  <c r="R40" i="4" s="1"/>
  <c r="T40" i="4" a="1"/>
  <c r="T40" i="4" s="1"/>
  <c r="O45" i="4" a="1"/>
  <c r="O45" i="4" s="1"/>
  <c r="Q45" i="4" s="1" a="1"/>
  <c r="Q45" i="4" s="1"/>
  <c r="N44" i="4" a="1"/>
  <c r="N44" i="4" s="1"/>
  <c r="P44" i="4" a="1"/>
  <c r="P44" i="4" s="1"/>
  <c r="W44" i="4" a="1"/>
  <c r="W44" i="4" s="1"/>
  <c r="Y44" i="4" s="1" a="1"/>
  <c r="Y44" i="4" s="1"/>
  <c r="V43" i="4" a="1"/>
  <c r="V43" i="4" s="1"/>
  <c r="X43" i="4" a="1"/>
  <c r="X43" i="4" s="1"/>
  <c r="B42" i="4" a="1"/>
  <c r="B42" i="4" s="1"/>
  <c r="E42" i="4" s="1" a="1"/>
  <c r="E42" i="4" s="1"/>
  <c r="C43" i="4" s="1" a="1"/>
  <c r="C43" i="4" s="1"/>
  <c r="E43" i="4" s="1" a="1"/>
  <c r="E43" i="4" s="1"/>
  <c r="F36" i="4" a="1"/>
  <c r="F36" i="4" s="1"/>
  <c r="I36" i="4" s="1" a="1"/>
  <c r="I36" i="4" s="1"/>
  <c r="G37" i="4" s="1" a="1"/>
  <c r="G37" i="4" s="1"/>
  <c r="H36" i="4" a="1"/>
  <c r="H36" i="4" s="1"/>
  <c r="D42" i="4" l="1" a="1"/>
  <c r="D42" i="4" s="1"/>
  <c r="J44" i="4" a="1"/>
  <c r="J44" i="4" s="1"/>
  <c r="K45" i="4" a="1"/>
  <c r="K45" i="4" s="1"/>
  <c r="M45" i="4" s="1" a="1"/>
  <c r="M45" i="4" s="1"/>
  <c r="L44" i="4" a="1"/>
  <c r="L44" i="4" s="1"/>
  <c r="C44" i="4" a="1"/>
  <c r="C44" i="4" s="1"/>
  <c r="E44" i="4" s="1" a="1"/>
  <c r="E44" i="4" s="1"/>
  <c r="S42" i="4" a="1"/>
  <c r="S42" i="4" s="1"/>
  <c r="U42" i="4" s="1" a="1"/>
  <c r="U42" i="4" s="1"/>
  <c r="R41" i="4" a="1"/>
  <c r="R41" i="4" s="1"/>
  <c r="T41" i="4" a="1"/>
  <c r="T41" i="4" s="1"/>
  <c r="O46" i="4" a="1"/>
  <c r="O46" i="4" s="1"/>
  <c r="Q46" i="4" s="1" a="1"/>
  <c r="Q46" i="4" s="1"/>
  <c r="N45" i="4" a="1"/>
  <c r="N45" i="4" s="1"/>
  <c r="P45" i="4" a="1"/>
  <c r="P45" i="4" s="1"/>
  <c r="W45" i="4" a="1"/>
  <c r="W45" i="4" s="1"/>
  <c r="Y45" i="4" s="1" a="1"/>
  <c r="Y45" i="4" s="1"/>
  <c r="V44" i="4" a="1"/>
  <c r="V44" i="4" s="1"/>
  <c r="X44" i="4" a="1"/>
  <c r="X44" i="4" s="1"/>
  <c r="F37" i="4" a="1"/>
  <c r="F37" i="4" s="1"/>
  <c r="I37" i="4" s="1" a="1"/>
  <c r="I37" i="4" s="1"/>
  <c r="G38" i="4" s="1" a="1"/>
  <c r="G38" i="4" s="1"/>
  <c r="B43" i="4" a="1"/>
  <c r="B43" i="4" s="1"/>
  <c r="D43" i="4" a="1"/>
  <c r="D43" i="4" s="1"/>
  <c r="H37" i="4" l="1" a="1"/>
  <c r="H37" i="4" s="1"/>
  <c r="L45" i="4" a="1"/>
  <c r="L45" i="4" s="1"/>
  <c r="K46" i="4" a="1"/>
  <c r="K46" i="4" s="1"/>
  <c r="M46" i="4" s="1" a="1"/>
  <c r="M46" i="4" s="1"/>
  <c r="J45" i="4" a="1"/>
  <c r="J45" i="4" s="1"/>
  <c r="C45" i="4" a="1"/>
  <c r="C45" i="4" s="1"/>
  <c r="E45" i="4" s="1" a="1"/>
  <c r="E45" i="4" s="1"/>
  <c r="O47" i="4" a="1"/>
  <c r="O47" i="4" s="1"/>
  <c r="Q47" i="4" s="1" a="1"/>
  <c r="Q47" i="4" s="1"/>
  <c r="P46" i="4" a="1"/>
  <c r="P46" i="4" s="1"/>
  <c r="N46" i="4" a="1"/>
  <c r="N46" i="4" s="1"/>
  <c r="S43" i="4" a="1"/>
  <c r="S43" i="4" s="1"/>
  <c r="U43" i="4" s="1" a="1"/>
  <c r="U43" i="4" s="1"/>
  <c r="T42" i="4" a="1"/>
  <c r="T42" i="4" s="1"/>
  <c r="R42" i="4" a="1"/>
  <c r="R42" i="4" s="1"/>
  <c r="W46" i="4" a="1"/>
  <c r="W46" i="4" s="1"/>
  <c r="Y46" i="4" s="1" a="1"/>
  <c r="Y46" i="4" s="1"/>
  <c r="V45" i="4" a="1"/>
  <c r="V45" i="4" s="1"/>
  <c r="X45" i="4" a="1"/>
  <c r="X45" i="4" s="1"/>
  <c r="B44" i="4" a="1"/>
  <c r="B44" i="4" s="1"/>
  <c r="D44" i="4" a="1"/>
  <c r="D44" i="4" s="1"/>
  <c r="F38" i="4" a="1"/>
  <c r="F38" i="4" s="1"/>
  <c r="I38" i="4" s="1" a="1"/>
  <c r="I38" i="4" s="1"/>
  <c r="G39" i="4" s="1" a="1"/>
  <c r="G39" i="4" s="1"/>
  <c r="H38" i="4" l="1" a="1"/>
  <c r="H38" i="4" s="1"/>
  <c r="J46" i="4" a="1"/>
  <c r="J46" i="4" s="1"/>
  <c r="K47" i="4" a="1"/>
  <c r="K47" i="4" s="1"/>
  <c r="M47" i="4" s="1" a="1"/>
  <c r="M47" i="4" s="1"/>
  <c r="L46" i="4" a="1"/>
  <c r="L46" i="4" s="1"/>
  <c r="C46" i="4" a="1"/>
  <c r="C46" i="4" s="1"/>
  <c r="E46" i="4" s="1" a="1"/>
  <c r="E46" i="4" s="1"/>
  <c r="S44" i="4" a="1"/>
  <c r="S44" i="4" s="1"/>
  <c r="U44" i="4" s="1" a="1"/>
  <c r="U44" i="4" s="1"/>
  <c r="T43" i="4" a="1"/>
  <c r="T43" i="4" s="1"/>
  <c r="R43" i="4" a="1"/>
  <c r="R43" i="4" s="1"/>
  <c r="O48" i="4" a="1"/>
  <c r="O48" i="4" s="1"/>
  <c r="Q48" i="4" s="1" a="1"/>
  <c r="Q48" i="4" s="1"/>
  <c r="P47" i="4" a="1"/>
  <c r="P47" i="4" s="1"/>
  <c r="N47" i="4" a="1"/>
  <c r="N47" i="4" s="1"/>
  <c r="W47" i="4" a="1"/>
  <c r="W47" i="4" s="1"/>
  <c r="Y47" i="4" s="1" a="1"/>
  <c r="Y47" i="4" s="1"/>
  <c r="X46" i="4" a="1"/>
  <c r="X46" i="4" s="1"/>
  <c r="V46" i="4" a="1"/>
  <c r="V46" i="4" s="1"/>
  <c r="F39" i="4" a="1"/>
  <c r="F39" i="4" s="1"/>
  <c r="I39" i="4" s="1" a="1"/>
  <c r="I39" i="4" s="1"/>
  <c r="G40" i="4" s="1" a="1"/>
  <c r="G40" i="4" s="1"/>
  <c r="B45" i="4" a="1"/>
  <c r="B45" i="4" s="1"/>
  <c r="D45" i="4" a="1"/>
  <c r="D45" i="4" s="1"/>
  <c r="H39" i="4" l="1" a="1"/>
  <c r="H39" i="4" s="1"/>
  <c r="J47" i="4" a="1"/>
  <c r="J47" i="4" s="1"/>
  <c r="K48" i="4" a="1"/>
  <c r="K48" i="4" s="1"/>
  <c r="M48" i="4" s="1" a="1"/>
  <c r="M48" i="4" s="1"/>
  <c r="L47" i="4" a="1"/>
  <c r="L47" i="4" s="1"/>
  <c r="C47" i="4" a="1"/>
  <c r="C47" i="4" s="1"/>
  <c r="E47" i="4" s="1" a="1"/>
  <c r="E47" i="4" s="1"/>
  <c r="O49" i="4" a="1"/>
  <c r="O49" i="4" s="1"/>
  <c r="Q49" i="4" s="1" a="1"/>
  <c r="Q49" i="4" s="1"/>
  <c r="N48" i="4" a="1"/>
  <c r="N48" i="4" s="1"/>
  <c r="P48" i="4" a="1"/>
  <c r="P48" i="4" s="1"/>
  <c r="S45" i="4" a="1"/>
  <c r="S45" i="4" s="1"/>
  <c r="U45" i="4" s="1" a="1"/>
  <c r="U45" i="4" s="1"/>
  <c r="T44" i="4" a="1"/>
  <c r="T44" i="4" s="1"/>
  <c r="R44" i="4" a="1"/>
  <c r="R44" i="4" s="1"/>
  <c r="W48" i="4" a="1"/>
  <c r="W48" i="4" s="1"/>
  <c r="Y48" i="4" s="1" a="1"/>
  <c r="Y48" i="4" s="1"/>
  <c r="X47" i="4" a="1"/>
  <c r="X47" i="4" s="1"/>
  <c r="V47" i="4" a="1"/>
  <c r="V47" i="4" s="1"/>
  <c r="B46" i="4" a="1"/>
  <c r="B46" i="4" s="1"/>
  <c r="D46" i="4" a="1"/>
  <c r="D46" i="4" s="1"/>
  <c r="F40" i="4" a="1"/>
  <c r="F40" i="4" s="1"/>
  <c r="I40" i="4" s="1" a="1"/>
  <c r="I40" i="4" s="1"/>
  <c r="G41" i="4" s="1" a="1"/>
  <c r="G41" i="4" s="1"/>
  <c r="H40" i="4" l="1" a="1"/>
  <c r="H40" i="4" s="1"/>
  <c r="J48" i="4" a="1"/>
  <c r="J48" i="4" s="1"/>
  <c r="L48" i="4" a="1"/>
  <c r="L48" i="4" s="1"/>
  <c r="K49" i="4" a="1"/>
  <c r="K49" i="4" s="1"/>
  <c r="M49" i="4" s="1" a="1"/>
  <c r="M49" i="4" s="1"/>
  <c r="C48" i="4" a="1"/>
  <c r="C48" i="4" s="1"/>
  <c r="E48" i="4" s="1" a="1"/>
  <c r="E48" i="4" s="1"/>
  <c r="S46" i="4" a="1"/>
  <c r="S46" i="4" s="1"/>
  <c r="U46" i="4" s="1" a="1"/>
  <c r="U46" i="4" s="1"/>
  <c r="T45" i="4" a="1"/>
  <c r="T45" i="4" s="1"/>
  <c r="R45" i="4" a="1"/>
  <c r="R45" i="4" s="1"/>
  <c r="O50" i="4" a="1"/>
  <c r="O50" i="4" s="1"/>
  <c r="Q50" i="4" s="1" a="1"/>
  <c r="Q50" i="4" s="1"/>
  <c r="N49" i="4" a="1"/>
  <c r="N49" i="4" s="1"/>
  <c r="P49" i="4" a="1"/>
  <c r="P49" i="4" s="1"/>
  <c r="W49" i="4" a="1"/>
  <c r="W49" i="4" s="1"/>
  <c r="Y49" i="4" s="1" a="1"/>
  <c r="Y49" i="4" s="1"/>
  <c r="X48" i="4" a="1"/>
  <c r="X48" i="4" s="1"/>
  <c r="V48" i="4" a="1"/>
  <c r="V48" i="4" s="1"/>
  <c r="F41" i="4" a="1"/>
  <c r="F41" i="4" s="1"/>
  <c r="I41" i="4" s="1" a="1"/>
  <c r="I41" i="4" s="1"/>
  <c r="G42" i="4" s="1" a="1"/>
  <c r="G42" i="4" s="1"/>
  <c r="B47" i="4" a="1"/>
  <c r="B47" i="4" s="1"/>
  <c r="D47" i="4" a="1"/>
  <c r="D47" i="4" s="1"/>
  <c r="H41" i="4" l="1" a="1"/>
  <c r="H41" i="4" s="1"/>
  <c r="L49" i="4" a="1"/>
  <c r="L49" i="4" s="1"/>
  <c r="J49" i="4" a="1"/>
  <c r="J49" i="4" s="1"/>
  <c r="K50" i="4" a="1"/>
  <c r="K50" i="4" s="1"/>
  <c r="M50" i="4" s="1" a="1"/>
  <c r="M50" i="4" s="1"/>
  <c r="C49" i="4" a="1"/>
  <c r="C49" i="4" s="1"/>
  <c r="E49" i="4" s="1" a="1"/>
  <c r="E49" i="4" s="1"/>
  <c r="O51" i="4" a="1"/>
  <c r="O51" i="4" s="1"/>
  <c r="Q51" i="4" s="1" a="1"/>
  <c r="Q51" i="4" s="1"/>
  <c r="N50" i="4" a="1"/>
  <c r="N50" i="4" s="1"/>
  <c r="P50" i="4" a="1"/>
  <c r="P50" i="4" s="1"/>
  <c r="S47" i="4" a="1"/>
  <c r="S47" i="4" s="1"/>
  <c r="U47" i="4" s="1" a="1"/>
  <c r="U47" i="4" s="1"/>
  <c r="T46" i="4" a="1"/>
  <c r="T46" i="4" s="1"/>
  <c r="R46" i="4" a="1"/>
  <c r="R46" i="4" s="1"/>
  <c r="W50" i="4" a="1"/>
  <c r="W50" i="4" s="1"/>
  <c r="Y50" i="4" s="1" a="1"/>
  <c r="Y50" i="4" s="1"/>
  <c r="X49" i="4" a="1"/>
  <c r="X49" i="4" s="1"/>
  <c r="V49" i="4" a="1"/>
  <c r="V49" i="4" s="1"/>
  <c r="F42" i="4" a="1"/>
  <c r="F42" i="4" s="1"/>
  <c r="I42" i="4" s="1" a="1"/>
  <c r="I42" i="4" s="1"/>
  <c r="G43" i="4" s="1" a="1"/>
  <c r="G43" i="4" s="1"/>
  <c r="I43" i="4" s="1" a="1"/>
  <c r="I43" i="4" s="1"/>
  <c r="B48" i="4" a="1"/>
  <c r="B48" i="4" s="1"/>
  <c r="D48" i="4" a="1"/>
  <c r="D48" i="4" s="1"/>
  <c r="H42" i="4" l="1" a="1"/>
  <c r="H42" i="4" s="1"/>
  <c r="G44" i="4" a="1"/>
  <c r="G44" i="4" s="1"/>
  <c r="I44" i="4" s="1" a="1"/>
  <c r="I44" i="4" s="1"/>
  <c r="L50" i="4" a="1"/>
  <c r="L50" i="4" s="1"/>
  <c r="K51" i="4" a="1"/>
  <c r="K51" i="4" s="1"/>
  <c r="M51" i="4" s="1" a="1"/>
  <c r="M51" i="4" s="1"/>
  <c r="J50" i="4" a="1"/>
  <c r="J50" i="4" s="1"/>
  <c r="C50" i="4" a="1"/>
  <c r="C50" i="4" s="1"/>
  <c r="E50" i="4" s="1" a="1"/>
  <c r="E50" i="4" s="1"/>
  <c r="S48" i="4" a="1"/>
  <c r="S48" i="4" s="1"/>
  <c r="U48" i="4" s="1" a="1"/>
  <c r="U48" i="4" s="1"/>
  <c r="R47" i="4" a="1"/>
  <c r="R47" i="4" s="1"/>
  <c r="T47" i="4" a="1"/>
  <c r="T47" i="4" s="1"/>
  <c r="O52" i="4" a="1"/>
  <c r="O52" i="4" s="1"/>
  <c r="Q52" i="4" s="1" a="1"/>
  <c r="Q52" i="4" s="1"/>
  <c r="P51" i="4" a="1"/>
  <c r="P51" i="4" s="1"/>
  <c r="N51" i="4" a="1"/>
  <c r="N51" i="4" s="1"/>
  <c r="W51" i="4" a="1"/>
  <c r="W51" i="4" s="1"/>
  <c r="Y51" i="4" s="1" a="1"/>
  <c r="Y51" i="4" s="1"/>
  <c r="V50" i="4" a="1"/>
  <c r="V50" i="4" s="1"/>
  <c r="X50" i="4" a="1"/>
  <c r="X50" i="4" s="1"/>
  <c r="F43" i="4" a="1"/>
  <c r="F43" i="4" s="1"/>
  <c r="H43" i="4" a="1"/>
  <c r="H43" i="4" s="1"/>
  <c r="B49" i="4" a="1"/>
  <c r="B49" i="4" s="1"/>
  <c r="D49" i="4" a="1"/>
  <c r="D49" i="4" s="1"/>
  <c r="G45" i="4" l="1" a="1"/>
  <c r="G45" i="4" s="1"/>
  <c r="I45" i="4" s="1" a="1"/>
  <c r="I45" i="4" s="1"/>
  <c r="L51" i="4" a="1"/>
  <c r="L51" i="4" s="1"/>
  <c r="K52" i="4" a="1"/>
  <c r="K52" i="4" s="1"/>
  <c r="M52" i="4" s="1" a="1"/>
  <c r="M52" i="4" s="1"/>
  <c r="J51" i="4" a="1"/>
  <c r="J51" i="4" s="1"/>
  <c r="C51" i="4" a="1"/>
  <c r="C51" i="4" s="1"/>
  <c r="E51" i="4" s="1" a="1"/>
  <c r="E51" i="4" s="1"/>
  <c r="O53" i="4" a="1"/>
  <c r="O53" i="4" s="1"/>
  <c r="Q53" i="4" s="1" a="1"/>
  <c r="Q53" i="4" s="1"/>
  <c r="N52" i="4" a="1"/>
  <c r="N52" i="4" s="1"/>
  <c r="P52" i="4" a="1"/>
  <c r="P52" i="4" s="1"/>
  <c r="S49" i="4" a="1"/>
  <c r="S49" i="4" s="1"/>
  <c r="U49" i="4" s="1" a="1"/>
  <c r="U49" i="4" s="1"/>
  <c r="R48" i="4" a="1"/>
  <c r="R48" i="4" s="1"/>
  <c r="T48" i="4" a="1"/>
  <c r="T48" i="4" s="1"/>
  <c r="W52" i="4" a="1"/>
  <c r="W52" i="4" s="1"/>
  <c r="Y52" i="4" s="1" a="1"/>
  <c r="Y52" i="4" s="1"/>
  <c r="V51" i="4" a="1"/>
  <c r="V51" i="4" s="1"/>
  <c r="X51" i="4" a="1"/>
  <c r="X51" i="4" s="1"/>
  <c r="B50" i="4" a="1"/>
  <c r="B50" i="4" s="1"/>
  <c r="D50" i="4" a="1"/>
  <c r="D50" i="4" s="1"/>
  <c r="F44" i="4" a="1"/>
  <c r="F44" i="4" s="1"/>
  <c r="H44" i="4" a="1"/>
  <c r="H44" i="4" s="1"/>
  <c r="G46" i="4" l="1" a="1"/>
  <c r="G46" i="4" s="1"/>
  <c r="I46" i="4" s="1" a="1"/>
  <c r="I46" i="4" s="1"/>
  <c r="J52" i="4" a="1"/>
  <c r="J52" i="4" s="1"/>
  <c r="L52" i="4" a="1"/>
  <c r="L52" i="4" s="1"/>
  <c r="K53" i="4" a="1"/>
  <c r="K53" i="4" s="1"/>
  <c r="M53" i="4" s="1" a="1"/>
  <c r="M53" i="4" s="1"/>
  <c r="C52" i="4" a="1"/>
  <c r="C52" i="4" s="1"/>
  <c r="E52" i="4" s="1" a="1"/>
  <c r="E52" i="4" s="1"/>
  <c r="S50" i="4" a="1"/>
  <c r="S50" i="4" s="1"/>
  <c r="U50" i="4" s="1" a="1"/>
  <c r="U50" i="4" s="1"/>
  <c r="T49" i="4" a="1"/>
  <c r="T49" i="4" s="1"/>
  <c r="R49" i="4" a="1"/>
  <c r="R49" i="4" s="1"/>
  <c r="P53" i="4" a="1"/>
  <c r="P53" i="4" s="1"/>
  <c r="N53" i="4" a="1"/>
  <c r="N53" i="4" s="1"/>
  <c r="W53" i="4" a="1"/>
  <c r="W53" i="4" s="1"/>
  <c r="Y53" i="4" s="1" a="1"/>
  <c r="Y53" i="4" s="1"/>
  <c r="X52" i="4" a="1"/>
  <c r="X52" i="4" s="1"/>
  <c r="V52" i="4" a="1"/>
  <c r="V52" i="4" s="1"/>
  <c r="F45" i="4" a="1"/>
  <c r="F45" i="4" s="1"/>
  <c r="H45" i="4" a="1"/>
  <c r="H45" i="4" s="1"/>
  <c r="B51" i="4" a="1"/>
  <c r="B51" i="4" s="1"/>
  <c r="D51" i="4" a="1"/>
  <c r="D51" i="4" s="1"/>
  <c r="G47" i="4" l="1" a="1"/>
  <c r="G47" i="4" s="1"/>
  <c r="I47" i="4" s="1" a="1"/>
  <c r="I47" i="4" s="1"/>
  <c r="J53" i="4" a="1"/>
  <c r="J53" i="4" s="1"/>
  <c r="L53" i="4" a="1"/>
  <c r="L53" i="4" s="1"/>
  <c r="C53" i="4" a="1"/>
  <c r="C53" i="4" s="1"/>
  <c r="E53" i="4" s="1" a="1"/>
  <c r="E53" i="4" s="1"/>
  <c r="S51" i="4" a="1"/>
  <c r="S51" i="4" s="1"/>
  <c r="U51" i="4" s="1" a="1"/>
  <c r="U51" i="4" s="1"/>
  <c r="R50" i="4" a="1"/>
  <c r="R50" i="4" s="1"/>
  <c r="T50" i="4" a="1"/>
  <c r="T50" i="4" s="1"/>
  <c r="X53" i="4" a="1"/>
  <c r="X53" i="4" s="1"/>
  <c r="V53" i="4" a="1"/>
  <c r="V53" i="4" s="1"/>
  <c r="D52" i="4" a="1"/>
  <c r="D52" i="4" s="1"/>
  <c r="B52" i="4" a="1"/>
  <c r="B52" i="4" s="1"/>
  <c r="F46" i="4" a="1"/>
  <c r="F46" i="4" s="1"/>
  <c r="H46" i="4" a="1"/>
  <c r="H46" i="4" s="1"/>
  <c r="G48" i="4" l="1" a="1"/>
  <c r="G48" i="4" s="1"/>
  <c r="I48" i="4" s="1" a="1"/>
  <c r="I48" i="4" s="1"/>
  <c r="S52" i="4" a="1"/>
  <c r="S52" i="4" s="1"/>
  <c r="U52" i="4" s="1" a="1"/>
  <c r="U52" i="4" s="1"/>
  <c r="R51" i="4" a="1"/>
  <c r="R51" i="4" s="1"/>
  <c r="T51" i="4" a="1"/>
  <c r="T51" i="4" s="1"/>
  <c r="F47" i="4" a="1"/>
  <c r="F47" i="4" s="1"/>
  <c r="H47" i="4" a="1"/>
  <c r="H47" i="4" s="1"/>
  <c r="B53" i="4" a="1"/>
  <c r="B53" i="4" s="1"/>
  <c r="D53" i="4" a="1"/>
  <c r="D53" i="4" s="1"/>
  <c r="G49" i="4" l="1" a="1"/>
  <c r="G49" i="4" s="1"/>
  <c r="I49" i="4" s="1" a="1"/>
  <c r="I49" i="4" s="1"/>
  <c r="S53" i="4" a="1"/>
  <c r="S53" i="4" s="1"/>
  <c r="U53" i="4" s="1" a="1"/>
  <c r="U53" i="4" s="1"/>
  <c r="T52" i="4" a="1"/>
  <c r="T52" i="4" s="1"/>
  <c r="R52" i="4" a="1"/>
  <c r="R52" i="4" s="1"/>
  <c r="F48" i="4" a="1"/>
  <c r="F48" i="4" s="1"/>
  <c r="H48" i="4" a="1"/>
  <c r="H48" i="4" s="1"/>
  <c r="G50" i="4" l="1" a="1"/>
  <c r="G50" i="4" s="1"/>
  <c r="I50" i="4" s="1" a="1"/>
  <c r="I50" i="4" s="1"/>
  <c r="T53" i="4" a="1"/>
  <c r="T53" i="4" s="1"/>
  <c r="R53" i="4" a="1"/>
  <c r="R53" i="4" s="1"/>
  <c r="F49" i="4" a="1"/>
  <c r="F49" i="4" s="1"/>
  <c r="H49" i="4" a="1"/>
  <c r="H49" i="4" s="1"/>
  <c r="G51" i="4" l="1" a="1"/>
  <c r="G51" i="4" s="1"/>
  <c r="I51" i="4" s="1" a="1"/>
  <c r="I51" i="4" s="1"/>
  <c r="F50" i="4" a="1"/>
  <c r="F50" i="4" s="1"/>
  <c r="H50" i="4" a="1"/>
  <c r="H50" i="4" s="1"/>
  <c r="G52" i="4" l="1" a="1"/>
  <c r="G52" i="4" s="1"/>
  <c r="I52" i="4" s="1" a="1"/>
  <c r="I52" i="4" s="1"/>
  <c r="F51" i="4" a="1"/>
  <c r="F51" i="4" s="1"/>
  <c r="H51" i="4" a="1"/>
  <c r="H51" i="4" s="1"/>
  <c r="G53" i="4" l="1" a="1"/>
  <c r="G53" i="4" s="1"/>
  <c r="I53" i="4" s="1" a="1"/>
  <c r="I53" i="4" s="1"/>
  <c r="F52" i="4" a="1"/>
  <c r="F52" i="4" s="1"/>
  <c r="H52" i="4" a="1"/>
  <c r="H52" i="4" s="1"/>
  <c r="F53" i="4" l="1" a="1"/>
  <c r="F53" i="4" s="1"/>
  <c r="H53" i="4" a="1"/>
  <c r="H53"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Dennis</author>
  </authors>
  <commentList>
    <comment ref="F3" authorId="0" shapeId="0" xr:uid="{17761CB2-3EF8-44C1-B8A2-C19BAE0852A8}">
      <text>
        <r>
          <rPr>
            <sz val="11"/>
            <color theme="1"/>
            <rFont val="Arial Nova Cond Light"/>
            <family val="2"/>
            <scheme val="minor"/>
          </rPr>
          <t>Dennis:
* To highlight the task with orange flag when task reaches certain days before due 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<sst xmlns="http://schemas.openxmlformats.org/spreadsheetml/2006/main" count="173" uniqueCount="85">
  <si>
    <t>SETTINGS</t>
  </si>
  <si>
    <t>Enter list of projects or task categories</t>
  </si>
  <si>
    <t>Enter list of resources to assign tasks</t>
  </si>
  <si>
    <t>Enter list of stages or columns in Kanban board</t>
  </si>
  <si>
    <t>Enter information parts to be displayed on Kanban Board</t>
  </si>
  <si>
    <t>Choose value to use when there is a blank</t>
  </si>
  <si>
    <t>Select 'Date' to display in Date format</t>
  </si>
  <si>
    <t>Select Yes to show header</t>
  </si>
  <si>
    <t>PROJECT</t>
  </si>
  <si>
    <t>RESOURCE</t>
  </si>
  <si>
    <t>STAGE</t>
  </si>
  <si>
    <t>KANBAN ITEM SETTINGS</t>
  </si>
  <si>
    <t>FILL BLANK VALUES WITH</t>
  </si>
  <si>
    <t>FORMAT</t>
  </si>
  <si>
    <t>SHOW HEADER</t>
  </si>
  <si>
    <t>RESEARCH</t>
  </si>
  <si>
    <t>TASK</t>
  </si>
  <si>
    <t>DESIGN</t>
  </si>
  <si>
    <t>Not Allocated</t>
  </si>
  <si>
    <t>DEVELOP</t>
  </si>
  <si>
    <t>DUE DATE</t>
  </si>
  <si>
    <t>Not Set</t>
  </si>
  <si>
    <t>DATE</t>
  </si>
  <si>
    <t>Yes</t>
  </si>
  <si>
    <t>TEST</t>
  </si>
  <si>
    <t>HOURS</t>
  </si>
  <si>
    <t>Not Estimated</t>
  </si>
  <si>
    <t>PUBLISH</t>
  </si>
  <si>
    <t>COST</t>
  </si>
  <si>
    <t>* 6 Stage Limit</t>
  </si>
  <si>
    <t>* Limited to 6 information parts in one Kanban Item on Kanban board</t>
  </si>
  <si>
    <t>KANBAN BOARD DATA</t>
  </si>
  <si>
    <t>hidden calculated fields --&gt;</t>
  </si>
  <si>
    <t>*Please remove the filters before data entry</t>
  </si>
  <si>
    <t>PRIORITY</t>
  </si>
  <si>
    <t>WARNING (DAYS)</t>
  </si>
  <si>
    <t>STATUS</t>
  </si>
  <si>
    <t>NOTES</t>
  </si>
  <si>
    <t>STATUS ID</t>
  </si>
  <si>
    <t>PRIORITY ID</t>
  </si>
  <si>
    <t>STAGE ID</t>
  </si>
  <si>
    <t>ROW #</t>
  </si>
  <si>
    <t>SLICED</t>
  </si>
  <si>
    <t>DUE MONTH</t>
  </si>
  <si>
    <t>WEEK</t>
  </si>
  <si>
    <t>High</t>
  </si>
  <si>
    <t>OPEN</t>
  </si>
  <si>
    <t>Low</t>
  </si>
  <si>
    <t>Medium</t>
  </si>
  <si>
    <t>CALC</t>
  </si>
  <si>
    <t>WEEK DAY</t>
  </si>
  <si>
    <t>WEEK NUM</t>
  </si>
  <si>
    <t>SUNDAY</t>
  </si>
  <si>
    <t>C_STAGE_COUNT</t>
  </si>
  <si>
    <t>MONDAY</t>
  </si>
  <si>
    <t>C_ITEM_CNT</t>
  </si>
  <si>
    <t>TUESDAY</t>
  </si>
  <si>
    <t>WEDNESDAY</t>
  </si>
  <si>
    <t>THURSDAY</t>
  </si>
  <si>
    <t>FRIDAY</t>
  </si>
  <si>
    <t>SATURDAY</t>
  </si>
  <si>
    <t>COMPLETED</t>
  </si>
  <si>
    <t>KANBAN BOARD</t>
  </si>
  <si>
    <t>Low Priority</t>
  </si>
  <si>
    <t>Medium Priority</t>
  </si>
  <si>
    <t>High Priority</t>
  </si>
  <si>
    <t>FILTER</t>
  </si>
  <si>
    <t>Memolyzer</t>
  </si>
  <si>
    <t>Burak Kamanlı</t>
  </si>
  <si>
    <t>Can Aksoy</t>
  </si>
  <si>
    <t>Zeynep Çetin</t>
  </si>
  <si>
    <t>Serkan Eren</t>
  </si>
  <si>
    <t>Map file investigation</t>
  </si>
  <si>
    <t>Map file sections to find reqired informations</t>
  </si>
  <si>
    <t>Create Regex</t>
  </si>
  <si>
    <t>Introduction to python</t>
  </si>
  <si>
    <t xml:space="preserve">Introduction to Python, Important Points:
-Python Basics
-String Methods
-Basic OOP 
-Regex Library </t>
  </si>
  <si>
    <t>Talha Şahin</t>
  </si>
  <si>
    <t>Write a function to find total memory usages of:
- dsram[0-5]
- pfls[0-5]
The calculations should made with iterating over every symbols or obj.</t>
  </si>
  <si>
    <t>Calculate memory usage with sum up every symbol</t>
  </si>
  <si>
    <t>Fınd memory sections of a variable or function.</t>
  </si>
  <si>
    <t xml:space="preserve">Write a function to find memory section of a variable
or a function. 
Function should get var/func name as input and
should return usages of in memory, For ex.
İnput = dio_O_VSS_CS_EN_stWrite 
Output = dsram1
 </t>
  </si>
  <si>
    <t>Create Regex for each section</t>
  </si>
  <si>
    <t>Create a structure for multiple compilers</t>
  </si>
  <si>
    <t>Create a coding archtitecture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</si>
</sst>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8">
    <font>
      <sz val="11"/>
      <color theme="1"/>
      <name val="Arial Nova Cond Light"/>
      <family val="2"/>
      <scheme val="minor"/>
    </font>
    <font>
      <b/>
      <sz val="11"/>
      <color theme="0"/>
      <name val="Arial Nova Cond Light"/>
      <family val="2"/>
      <scheme val="minor"/>
    </font>
    <font>
      <b/>
      <sz val="11"/>
      <color theme="1"/>
      <name val="Arial Nova Cond Light"/>
      <family val="2"/>
      <scheme val="minor"/>
    </font>
    <font>
      <sz val="11"/>
      <color theme="0"/>
      <name val="Arial Nova Cond Light"/>
      <family val="2"/>
      <scheme val="minor"/>
    </font>
    <font>
      <u/>
      <sz val="11"/>
      <color theme="10"/>
      <name val="Arial Nova Cond Light"/>
      <family val="2"/>
      <scheme val="minor"/>
    </font>
    <font>
      <sz val="20"/>
      <color theme="0"/>
      <name val="Arial Nova Cond Light"/>
      <family val="2"/>
      <scheme val="minor"/>
    </font>
    <font>
      <b/>
      <sz val="20"/>
      <color theme="0"/>
      <name val="Arial Nova Cond Light"/>
      <family val="2"/>
      <scheme val="minor"/>
    </font>
    <font>
      <sz val="8"/>
      <name val="Arial Nova Cond Light"/>
      <family val="2"/>
      <scheme val="minor"/>
    </font>
    <font>
      <sz val="10"/>
      <color rgb="FFC00000"/>
      <name val="Arial Nova Cond Light"/>
      <family val="2"/>
      <scheme val="minor"/>
    </font>
    <font>
      <sz val="14"/>
      <color theme="0"/>
      <name val="Arial Nova Cond Light"/>
      <family val="2"/>
      <scheme val="minor"/>
    </font>
    <font>
      <sz val="14"/>
      <color theme="1"/>
      <name val="Arial Nova Cond Light"/>
      <family val="2"/>
      <scheme val="minor"/>
    </font>
    <font>
      <sz val="14"/>
      <color theme="4"/>
      <name val="Arial Nova Cond Light"/>
      <family val="2"/>
      <scheme val="minor"/>
    </font>
    <font>
      <i/>
      <sz val="12"/>
      <color rgb="FFC00000"/>
      <name val="Arial Nova Cond Light"/>
      <family val="2"/>
      <scheme val="minor"/>
    </font>
    <font>
      <i/>
      <sz val="11"/>
      <color theme="1"/>
      <name val="Arial Nova Cond Light"/>
      <family val="2"/>
      <scheme val="minor"/>
    </font>
    <font>
      <b/>
      <sz val="11"/>
      <color theme="0"/>
      <name val="HP Simplified"/>
      <family val="2"/>
      <scheme val="major"/>
    </font>
    <font>
      <sz val="11"/>
      <color theme="1"/>
      <name val="HP Simplified"/>
      <family val="2"/>
      <scheme val="major"/>
    </font>
    <font>
      <b/>
      <sz val="16"/>
      <color theme="0"/>
      <name val="Arial Nova Cond Light"/>
      <family val="2"/>
      <scheme val="minor"/>
    </font>
    <font>
      <b/>
      <sz val="12"/>
      <color theme="7" tint="-0.499984740745262"/>
      <name val="Arial Nova Cond Light"/>
      <family val="2"/>
      <scheme val="minor"/>
    </font>
  </fonts>
  <fills count="10">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C00000"/>
        <bgColor indexed="64"/>
      </patternFill>
    </fill>
    <fill>
      <patternFill patternType="solid">
        <fgColor rgb="FFFFC000"/>
        <bgColor indexed="64"/>
      </patternFill>
    </fill>
    <fill>
      <patternFill patternType="solid">
        <fgColor theme="7"/>
        <bgColor indexed="64"/>
      </patternFill>
    </fill>
    <fill>
      <patternFill patternType="solid">
        <fgColor theme="7" tint="-0.249977111117893"/>
        <bgColor indexed="64"/>
      </patternFill>
    </fill>
    <fill>
      <patternFill patternType="solid">
        <fgColor theme="7" tint="-0.249977111117893"/>
        <bgColor theme="4"/>
      </patternFill>
    </fill>
    <fill>
      <patternFill patternType="solid">
        <fgColor theme="0" tint="-4.9989318521683403E-2"/>
        <bgColor indexed="64"/>
      </patternFill>
    </fill>
  </fills>
  <borders count="13">
    <border>
      <left/>
      <right/>
      <top/>
      <bottom/>
      <diagonal/>
    </border>
    <border>
      <left/>
      <right/>
      <top/>
      <bottom style="medium">
        <color theme="1"/>
      </bottom>
      <diagonal/>
    </border>
    <border>
      <left/>
      <right style="medium">
        <color auto="1"/>
      </right>
      <top/>
      <bottom/>
      <diagonal/>
    </border>
    <border>
      <left style="medium">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4" fillId="0" borderId="0" xfId="1"/>
    <xf numFmtId="0" fontId="5" fillId="2" borderId="0" xfId="0" applyFont="1" applyFill="1"/>
    <xf numFmtId="0" fontId="6" fillId="2" borderId="0" xfId="0" applyFont="1" applyFill="1"/>
    <xf numFmtId="0" fontId="2" fillId="0" borderId="0" xfId="0" applyFont="1" applyAlignment="1">
      <alignment horizontal="right"/>
    </xf>
    <xf numFmtId="0" fontId="8" fillId="0" borderId="0" xfId="0" applyFont="1"/>
    <xf numFmtId="0" fontId="0" fillId="0" borderId="0" xfId="0" applyAlignment="1">
      <alignment horizontal="center"/>
    </xf>
    <xf numFmtId="0" fontId="0" fillId="3" borderId="0" xfId="0" applyFill="1"/>
    <xf numFmtId="15" fontId="0" fillId="0" borderId="0" xfId="0" applyNumberFormat="1"/>
    <xf numFmtId="0" fontId="0" fillId="0" borderId="0" xfId="0" applyProtection="1">
      <protection locked="0"/>
    </xf>
    <xf numFmtId="0" fontId="0" fillId="0" borderId="2" xfId="0" applyBorder="1" applyProtection="1">
      <protection locked="0"/>
    </xf>
    <xf numFmtId="0" fontId="3" fillId="0" borderId="3" xfId="0" applyFont="1" applyBorder="1" applyProtection="1">
      <protection locked="0"/>
    </xf>
    <xf numFmtId="0" fontId="3" fillId="0" borderId="0" xfId="0" applyFont="1" applyProtection="1">
      <protection locked="0"/>
    </xf>
    <xf numFmtId="0" fontId="3" fillId="0" borderId="3" xfId="0" applyFont="1" applyBorder="1"/>
    <xf numFmtId="0" fontId="3" fillId="0" borderId="0" xfId="0" applyFont="1"/>
    <xf numFmtId="0" fontId="0" fillId="0" borderId="0" xfId="0" applyAlignment="1">
      <alignment horizontal="left" wrapText="1"/>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5" fillId="3" borderId="5" xfId="0" applyFont="1" applyFill="1" applyBorder="1" applyProtection="1">
      <protection locked="0"/>
    </xf>
    <xf numFmtId="0" fontId="5" fillId="5" borderId="5" xfId="0" applyFont="1" applyFill="1" applyBorder="1" applyProtection="1">
      <protection locked="0"/>
    </xf>
    <xf numFmtId="0" fontId="5" fillId="4" borderId="5" xfId="0" applyFont="1" applyFill="1" applyBorder="1" applyProtection="1">
      <protection locked="0"/>
    </xf>
    <xf numFmtId="0" fontId="6" fillId="6" borderId="0" xfId="0" applyFont="1" applyFill="1"/>
    <xf numFmtId="0" fontId="5" fillId="6" borderId="0" xfId="0" applyFont="1" applyFill="1"/>
    <xf numFmtId="0" fontId="5" fillId="6" borderId="0" xfId="0" applyFont="1" applyFill="1" applyAlignment="1">
      <alignment horizontal="right"/>
    </xf>
    <xf numFmtId="0" fontId="3" fillId="6" borderId="0" xfId="0" applyFont="1" applyFill="1" applyAlignment="1">
      <alignment horizontal="right"/>
    </xf>
    <xf numFmtId="0" fontId="6" fillId="6" borderId="4" xfId="0" applyFont="1" applyFill="1" applyBorder="1" applyProtection="1">
      <protection locked="0"/>
    </xf>
    <xf numFmtId="0" fontId="6" fillId="6" borderId="5" xfId="0" applyFont="1" applyFill="1" applyBorder="1" applyProtection="1">
      <protection locked="0"/>
    </xf>
    <xf numFmtId="0" fontId="5" fillId="6" borderId="5" xfId="0" applyFont="1" applyFill="1" applyBorder="1" applyProtection="1">
      <protection locked="0"/>
    </xf>
    <xf numFmtId="0" fontId="5" fillId="6" borderId="6" xfId="0" applyFont="1" applyFill="1" applyBorder="1" applyProtection="1">
      <protection locked="0"/>
    </xf>
    <xf numFmtId="0" fontId="1" fillId="7" borderId="0" xfId="0" applyFont="1" applyFill="1" applyAlignment="1">
      <alignment horizontal="center" vertical="center"/>
    </xf>
    <xf numFmtId="0" fontId="10" fillId="0" borderId="0" xfId="0" applyFont="1"/>
    <xf numFmtId="0" fontId="11" fillId="0" borderId="0" xfId="0" applyFont="1"/>
    <xf numFmtId="0" fontId="12" fillId="0" borderId="0" xfId="0" applyFont="1" applyAlignment="1">
      <alignment horizontal="left" wrapText="1"/>
    </xf>
    <xf numFmtId="0" fontId="13" fillId="0" borderId="0" xfId="0" applyFont="1"/>
    <xf numFmtId="0" fontId="14" fillId="8" borderId="1" xfId="0" applyFont="1" applyFill="1" applyBorder="1" applyAlignment="1">
      <alignment horizontal="center"/>
    </xf>
    <xf numFmtId="0" fontId="15" fillId="7" borderId="0" xfId="0" applyFont="1" applyFill="1"/>
    <xf numFmtId="0" fontId="15" fillId="7" borderId="0" xfId="0" applyFont="1" applyFill="1" applyAlignment="1">
      <alignment horizontal="center" vertical="center"/>
    </xf>
    <xf numFmtId="0" fontId="9" fillId="6" borderId="5" xfId="0" applyFont="1" applyFill="1" applyBorder="1" applyAlignment="1" applyProtection="1">
      <alignment vertical="center"/>
      <protection locked="0"/>
    </xf>
    <xf numFmtId="0" fontId="16" fillId="6" borderId="10" xfId="0" applyFont="1" applyFill="1"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3" xfId="0" applyBorder="1" applyProtection="1">
      <protection locked="0"/>
    </xf>
    <xf numFmtId="0" fontId="8" fillId="0" borderId="0" xfId="0" applyFont="1" applyAlignment="1" applyProtection="1">
      <alignment wrapText="1"/>
      <protection locked="0"/>
    </xf>
    <xf numFmtId="0" fontId="8" fillId="0" borderId="0" xfId="0" applyFont="1" applyAlignment="1">
      <alignment wrapText="1"/>
    </xf>
    <xf numFmtId="0" fontId="8" fillId="0" borderId="0" xfId="0" applyFont="1" applyAlignment="1" applyProtection="1">
      <alignment vertical="top"/>
      <protection locked="0"/>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wrapText="1"/>
    </xf>
    <xf numFmtId="164" fontId="0" fillId="0" borderId="0" xfId="0" applyNumberFormat="1"/>
    <xf numFmtId="14" fontId="0" fillId="0" borderId="0" xfId="0" applyNumberFormat="1"/>
    <xf numFmtId="0" fontId="17" fillId="9" borderId="0" xfId="0" applyFont="1" applyFill="1" applyAlignment="1">
      <alignment horizontal="center" vertical="center"/>
    </xf>
    <xf numFmtId="0" fontId="0" fillId="0" borderId="0" xfId="0" applyNumberFormat="1" applyAlignment="1">
      <alignment horizontal="center" vertical="center"/>
    </xf>
    <xf numFmtId="0" fontId="0" fillId="0" borderId="0" xfId="0" applyNumberFormat="1"/>
  </cellXfs>
  <cellStyles count="2">
    <cellStyle name="Hyperlink" xfId="1" builtinId="8"/>
    <cellStyle name="Normal" xfId="0" builtinId="0"/>
  </cellStyles>
  <dxfs count="48">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b/>
        <i val="0"/>
      </font>
      <border>
        <top/>
        <bottom/>
      </border>
    </dxf>
    <dxf>
      <font>
        <color theme="0"/>
      </font>
    </dxf>
    <dxf>
      <font>
        <color theme="0"/>
      </font>
      <fill>
        <patternFill>
          <bgColor theme="0"/>
        </patternFill>
      </fill>
    </dxf>
    <dxf>
      <font>
        <color rgb="FF00B050"/>
      </font>
      <fill>
        <patternFill>
          <bgColor rgb="FF00B050"/>
        </patternFill>
      </fill>
    </dxf>
    <dxf>
      <font>
        <color rgb="FFFFC000"/>
      </font>
      <fill>
        <patternFill>
          <bgColor rgb="FFFFC000"/>
        </patternFill>
      </fill>
    </dxf>
    <dxf>
      <font>
        <color rgb="FFC00000"/>
      </font>
      <fill>
        <patternFill>
          <bgColor rgb="FFC00000"/>
        </patternFill>
      </fill>
    </dxf>
    <dxf>
      <font>
        <color theme="0"/>
      </font>
      <fill>
        <patternFill>
          <bgColor theme="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center"/>
    </dxf>
    <dxf>
      <numFmt numFmtId="164" formatCode="dd\-mmm\-yy"/>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border outline="0">
        <top style="medium">
          <color theme="1"/>
        </top>
      </border>
    </dxf>
    <dxf>
      <font>
        <strike val="0"/>
        <outline val="0"/>
        <shadow val="0"/>
        <u val="none"/>
        <vertAlign val="baseline"/>
        <sz val="14"/>
        <color theme="1"/>
        <name val="Arial Nova Cond Light"/>
        <family val="2"/>
        <scheme val="minor"/>
      </font>
    </dxf>
    <dxf>
      <border outline="0">
        <bottom style="medium">
          <color theme="1"/>
        </bottom>
      </border>
    </dxf>
    <dxf>
      <font>
        <b/>
        <i val="0"/>
        <strike val="0"/>
        <condense val="0"/>
        <extend val="0"/>
        <outline val="0"/>
        <shadow val="0"/>
        <u val="none"/>
        <vertAlign val="baseline"/>
        <sz val="11"/>
        <color theme="0"/>
        <name val="HP Simplified"/>
        <family val="2"/>
        <scheme val="major"/>
      </font>
      <fill>
        <patternFill patternType="solid">
          <fgColor theme="4"/>
          <bgColor theme="4"/>
        </patternFill>
      </fill>
      <alignment horizontal="center" vertical="bottom" textRotation="0" wrapText="0" indent="0" justifyLastLine="0" shrinkToFit="0" readingOrder="0"/>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font>
        <b val="0"/>
        <i val="0"/>
        <strike val="0"/>
        <condense val="0"/>
        <extend val="0"/>
        <outline val="0"/>
        <shadow val="0"/>
        <u val="none"/>
        <vertAlign val="baseline"/>
        <sz val="11"/>
        <color theme="1"/>
        <name val="HP Simplified"/>
        <family val="2"/>
        <scheme val="major"/>
      </font>
      <fill>
        <patternFill patternType="solid">
          <fgColor indexed="64"/>
          <bgColor theme="7" tint="-0.249977111117893"/>
        </patternFill>
      </fill>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font>
        <strike val="0"/>
        <outline val="0"/>
        <shadow val="0"/>
        <u val="none"/>
        <vertAlign val="baseline"/>
        <sz val="11"/>
        <color theme="1"/>
        <name val="HP Simplified"/>
        <family val="2"/>
        <scheme val="major"/>
      </font>
      <fill>
        <patternFill>
          <bgColor theme="7" tint="-0.249977111117893"/>
        </patternFill>
      </fill>
    </dxf>
    <dxf>
      <font>
        <strike val="0"/>
        <outline val="0"/>
        <shadow val="0"/>
        <u val="none"/>
        <vertAlign val="baseline"/>
        <sz val="14"/>
        <color theme="1"/>
        <name val="Arial Nova Cond Light"/>
        <family val="2"/>
        <scheme val="minor"/>
      </font>
    </dxf>
    <dxf>
      <font>
        <strike val="0"/>
        <outline val="0"/>
        <shadow val="0"/>
        <u val="none"/>
        <vertAlign val="baseline"/>
        <sz val="14"/>
        <color theme="1"/>
        <name val="Arial Nova Cond Light"/>
        <family val="2"/>
        <scheme val="minor"/>
      </font>
    </dxf>
    <dxf>
      <font>
        <b val="0"/>
        <i val="0"/>
        <strike val="0"/>
        <condense val="0"/>
        <extend val="0"/>
        <outline val="0"/>
        <shadow val="0"/>
        <u val="none"/>
        <vertAlign val="baseline"/>
        <sz val="11"/>
        <color theme="1"/>
        <name val="HP Simplified"/>
        <family val="2"/>
        <scheme val="major"/>
      </font>
      <fill>
        <patternFill patternType="solid">
          <fgColor indexed="64"/>
          <bgColor theme="7" tint="-0.249977111117893"/>
        </patternFill>
      </fill>
    </dxf>
  </dxfs>
  <tableStyles count="0" defaultTableStyle="TableStyleMedium2" defaultPivotStyle="PivotStyleMedium9"/>
  <colors>
    <mruColors>
      <color rgb="FF118A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alcChain" Target="calcChain.xml"/><Relationship Id="rId10" Type="http://schemas.microsoft.com/office/2007/relationships/slicerCache" Target="slicerCaches/slicerCache6.xml"/><Relationship Id="rId4" Type="http://schemas.openxmlformats.org/officeDocument/2006/relationships/worksheet" Target="worksheets/sheet4.xml"/><Relationship Id="rId9" Type="http://schemas.microsoft.com/office/2007/relationships/slicerCache" Target="slicerCaches/slicerCache5.xml"/><Relationship Id="rId14" Type="http://schemas.openxmlformats.org/officeDocument/2006/relationships/sheetMetadata" Target="metadata.xml"/></Relationships>
</file>

<file path=xl/ctrlProps/ctrlProp1.xml><?xml version="1.0" encoding="utf-8"?>
<formControlPr xmlns="http://schemas.microsoft.com/office/spreadsheetml/2009/9/main" objectType="Spin" dx="22" fmlaLink="$B$3" max="30000" min="1" page="10"/>
</file>

<file path=xl/ctrlProps/ctrlProp2.xml><?xml version="1.0" encoding="utf-8"?>
<formControlPr xmlns="http://schemas.microsoft.com/office/spreadsheetml/2009/9/main" objectType="Spin" dx="22" fmlaLink="$F$3" max="30000" min="1" page="10"/>
</file>

<file path=xl/ctrlProps/ctrlProp3.xml><?xml version="1.0" encoding="utf-8"?>
<formControlPr xmlns="http://schemas.microsoft.com/office/spreadsheetml/2009/9/main" objectType="Spin" dx="22" fmlaLink="$J$3" max="30000" min="1" page="10"/>
</file>

<file path=xl/ctrlProps/ctrlProp4.xml><?xml version="1.0" encoding="utf-8"?>
<formControlPr xmlns="http://schemas.microsoft.com/office/spreadsheetml/2009/9/main" objectType="Spin" dx="22" fmlaLink="$N$3" max="30000" min="1" page="10"/>
</file>

<file path=xl/ctrlProps/ctrlProp5.xml><?xml version="1.0" encoding="utf-8"?>
<formControlPr xmlns="http://schemas.microsoft.com/office/spreadsheetml/2009/9/main" objectType="Spin" dx="22" fmlaLink="$R$3" max="30000" min="1" page="10"/>
</file>

<file path=xl/ctrlProps/ctrlProp6.xml><?xml version="1.0" encoding="utf-8"?>
<formControlPr xmlns="http://schemas.microsoft.com/office/spreadsheetml/2009/9/main" objectType="Spin" dx="22" fmlaLink="$V$3" max="30000" min="1" page="10"/>
</file>

<file path=xl/drawings/drawing1.xml><?xml version="1.0" encoding="utf-8"?>
<xdr:wsDr xmlns:xdr="http://schemas.openxmlformats.org/drawingml/2006/spreadsheetDrawing" xmlns:a="http://schemas.openxmlformats.org/drawingml/2006/main">
  <xdr:twoCellAnchor editAs="absolute">
    <xdr:from>
      <xdr:col>0</xdr:col>
      <xdr:colOff>57150</xdr:colOff>
      <xdr:row>4</xdr:row>
      <xdr:rowOff>114299</xdr:rowOff>
    </xdr:from>
    <xdr:to>
      <xdr:col>0</xdr:col>
      <xdr:colOff>1885950</xdr:colOff>
      <xdr:row>12</xdr:row>
      <xdr:rowOff>38099</xdr:rowOff>
    </xdr:to>
    <mc:AlternateContent xmlns:mc="http://schemas.openxmlformats.org/markup-compatibility/2006" xmlns:sle15="http://schemas.microsoft.com/office/drawing/2012/slicer">
      <mc:Choice Requires="sle15">
        <xdr:graphicFrame macro="">
          <xdr:nvGraphicFramePr>
            <xdr:cNvPr id="2" name="TASK CATEGORY/PROJEC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TASK CATEGORY/PROJECT"/>
            </a:graphicData>
          </a:graphic>
        </xdr:graphicFrame>
      </mc:Choice>
      <mc:Fallback xmlns="">
        <xdr:sp macro="" textlink="">
          <xdr:nvSpPr>
            <xdr:cNvPr id="0" name=""/>
            <xdr:cNvSpPr>
              <a:spLocks noTextEdit="1"/>
            </xdr:cNvSpPr>
          </xdr:nvSpPr>
          <xdr:spPr>
            <a:xfrm>
              <a:off x="57150" y="1123949"/>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57150</xdr:colOff>
      <xdr:row>12</xdr:row>
      <xdr:rowOff>101600</xdr:rowOff>
    </xdr:from>
    <xdr:to>
      <xdr:col>0</xdr:col>
      <xdr:colOff>1885950</xdr:colOff>
      <xdr:row>20</xdr:row>
      <xdr:rowOff>25400</xdr:rowOff>
    </xdr:to>
    <mc:AlternateContent xmlns:mc="http://schemas.openxmlformats.org/markup-compatibility/2006" xmlns:sle15="http://schemas.microsoft.com/office/drawing/2012/slicer">
      <mc:Choice Requires="sle15">
        <xdr:graphicFrame macro="">
          <xdr:nvGraphicFramePr>
            <xdr:cNvPr id="3" name="RESOURC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RESOURCE"/>
            </a:graphicData>
          </a:graphic>
        </xdr:graphicFrame>
      </mc:Choice>
      <mc:Fallback xmlns="">
        <xdr:sp macro="" textlink="">
          <xdr:nvSpPr>
            <xdr:cNvPr id="0" name=""/>
            <xdr:cNvSpPr>
              <a:spLocks noTextEdit="1"/>
            </xdr:cNvSpPr>
          </xdr:nvSpPr>
          <xdr:spPr>
            <a:xfrm>
              <a:off x="57150" y="2562225"/>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57150</xdr:colOff>
      <xdr:row>20</xdr:row>
      <xdr:rowOff>101600</xdr:rowOff>
    </xdr:from>
    <xdr:to>
      <xdr:col>0</xdr:col>
      <xdr:colOff>1885950</xdr:colOff>
      <xdr:row>28</xdr:row>
      <xdr:rowOff>25400</xdr:rowOff>
    </xdr:to>
    <mc:AlternateContent xmlns:mc="http://schemas.openxmlformats.org/markup-compatibility/2006" xmlns:sle15="http://schemas.microsoft.com/office/drawing/2012/slicer">
      <mc:Choice Requires="sle15">
        <xdr:graphicFrame macro="">
          <xdr:nvGraphicFramePr>
            <xdr:cNvPr id="4" name="PRIORITY">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57150" y="4010025"/>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85725</xdr:colOff>
      <xdr:row>28</xdr:row>
      <xdr:rowOff>114300</xdr:rowOff>
    </xdr:from>
    <xdr:to>
      <xdr:col>1</xdr:col>
      <xdr:colOff>19050</xdr:colOff>
      <xdr:row>36</xdr:row>
      <xdr:rowOff>38100</xdr:rowOff>
    </xdr:to>
    <mc:AlternateContent xmlns:mc="http://schemas.openxmlformats.org/markup-compatibility/2006" xmlns:sle15="http://schemas.microsoft.com/office/drawing/2012/slicer">
      <mc:Choice Requires="sle15">
        <xdr:graphicFrame macro="">
          <xdr:nvGraphicFramePr>
            <xdr:cNvPr id="5" name="DUE MONTH">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DUE MONTH"/>
            </a:graphicData>
          </a:graphic>
        </xdr:graphicFrame>
      </mc:Choice>
      <mc:Fallback xmlns="">
        <xdr:sp macro="" textlink="">
          <xdr:nvSpPr>
            <xdr:cNvPr id="0" name=""/>
            <xdr:cNvSpPr>
              <a:spLocks noTextEdit="1"/>
            </xdr:cNvSpPr>
          </xdr:nvSpPr>
          <xdr:spPr>
            <a:xfrm>
              <a:off x="85725" y="5410200"/>
              <a:ext cx="1825625" cy="1346200"/>
            </a:xfrm>
            <a:prstGeom prst="rect">
              <a:avLst/>
            </a:prstGeom>
            <a:solidFill>
              <a:prstClr val="white"/>
            </a:solidFill>
            <a:ln w="1">
              <a:solidFill>
                <a:prstClr val="green"/>
              </a:solidFill>
            </a:ln>
          </xdr:spPr>
          <xdr:txBody>
            <a:bodyPr vertOverflow="clip" horzOverflow="clip"/>
            <a:lstStyle/>
            <a:p>
              <a:r>
                <a:rPr lang="tr-T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63500</xdr:colOff>
      <xdr:row>36</xdr:row>
      <xdr:rowOff>101600</xdr:rowOff>
    </xdr:from>
    <xdr:to>
      <xdr:col>0</xdr:col>
      <xdr:colOff>1892300</xdr:colOff>
      <xdr:row>44</xdr:row>
      <xdr:rowOff>25400</xdr:rowOff>
    </xdr:to>
    <mc:AlternateContent xmlns:mc="http://schemas.openxmlformats.org/markup-compatibility/2006" xmlns:sle15="http://schemas.microsoft.com/office/drawing/2012/slicer">
      <mc:Choice Requires="sle15">
        <xdr:graphicFrame macro="">
          <xdr:nvGraphicFramePr>
            <xdr:cNvPr id="6" name="WEEK">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66675" y="6905625"/>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xdr:from>
          <xdr:col>1</xdr:col>
          <xdr:colOff>69850</xdr:colOff>
          <xdr:row>3</xdr:row>
          <xdr:rowOff>95250</xdr:rowOff>
        </xdr:from>
        <xdr:to>
          <xdr:col>2</xdr:col>
          <xdr:colOff>184150</xdr:colOff>
          <xdr:row>5</xdr:row>
          <xdr:rowOff>0</xdr:rowOff>
        </xdr:to>
        <xdr:sp macro="" textlink="">
          <xdr:nvSpPr>
            <xdr:cNvPr id="4099" name="Spinner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38100</xdr:colOff>
          <xdr:row>3</xdr:row>
          <xdr:rowOff>50800</xdr:rowOff>
        </xdr:from>
        <xdr:to>
          <xdr:col>6</xdr:col>
          <xdr:colOff>203200</xdr:colOff>
          <xdr:row>4</xdr:row>
          <xdr:rowOff>203200</xdr:rowOff>
        </xdr:to>
        <xdr:sp macro="" textlink="">
          <xdr:nvSpPr>
            <xdr:cNvPr id="4100" name="Spinner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0</xdr:colOff>
          <xdr:row>3</xdr:row>
          <xdr:rowOff>69850</xdr:rowOff>
        </xdr:from>
        <xdr:to>
          <xdr:col>10</xdr:col>
          <xdr:colOff>222250</xdr:colOff>
          <xdr:row>4</xdr:row>
          <xdr:rowOff>222250</xdr:rowOff>
        </xdr:to>
        <xdr:sp macro="" textlink="">
          <xdr:nvSpPr>
            <xdr:cNvPr id="4101" name="Spinner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0</xdr:colOff>
          <xdr:row>3</xdr:row>
          <xdr:rowOff>57150</xdr:rowOff>
        </xdr:from>
        <xdr:to>
          <xdr:col>14</xdr:col>
          <xdr:colOff>222250</xdr:colOff>
          <xdr:row>4</xdr:row>
          <xdr:rowOff>209550</xdr:rowOff>
        </xdr:to>
        <xdr:sp macro="" textlink="">
          <xdr:nvSpPr>
            <xdr:cNvPr id="4102" name="Spinner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0</xdr:colOff>
          <xdr:row>3</xdr:row>
          <xdr:rowOff>88900</xdr:rowOff>
        </xdr:from>
        <xdr:to>
          <xdr:col>18</xdr:col>
          <xdr:colOff>222250</xdr:colOff>
          <xdr:row>4</xdr:row>
          <xdr:rowOff>241300</xdr:rowOff>
        </xdr:to>
        <xdr:sp macro="" textlink="">
          <xdr:nvSpPr>
            <xdr:cNvPr id="4103" name="Spinner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22</xdr:col>
          <xdr:colOff>0</xdr:colOff>
          <xdr:row>3</xdr:row>
          <xdr:rowOff>88900</xdr:rowOff>
        </xdr:from>
        <xdr:to>
          <xdr:col>22</xdr:col>
          <xdr:colOff>222250</xdr:colOff>
          <xdr:row>4</xdr:row>
          <xdr:rowOff>241300</xdr:rowOff>
        </xdr:to>
        <xdr:sp macro="" textlink="">
          <xdr:nvSpPr>
            <xdr:cNvPr id="4104" name="Spinner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0</xdr:col>
      <xdr:colOff>76200</xdr:colOff>
      <xdr:row>44</xdr:row>
      <xdr:rowOff>82550</xdr:rowOff>
    </xdr:from>
    <xdr:to>
      <xdr:col>0</xdr:col>
      <xdr:colOff>1905000</xdr:colOff>
      <xdr:row>52</xdr:row>
      <xdr:rowOff>6350</xdr:rowOff>
    </xdr:to>
    <mc:AlternateContent xmlns:mc="http://schemas.openxmlformats.org/markup-compatibility/2006" xmlns:sle15="http://schemas.microsoft.com/office/drawing/2012/slicer">
      <mc:Choice Requires="sle15">
        <xdr:graphicFrame macro="">
          <xdr:nvGraphicFramePr>
            <xdr:cNvPr id="7" name="STATUS">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76200" y="8334375"/>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CATEGORY_PROJECT" xr10:uid="{4A3840CE-DE95-4119-8785-E324660CF94A}" sourceName="PROJECT">
  <extLst>
    <x:ext xmlns:x15="http://schemas.microsoft.com/office/spreadsheetml/2010/11/main" uri="{2F2917AC-EB37-4324-AD4E-5DD8C200BD13}">
      <x15:tableSlicerCache tableId="5"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ED48CA86-0024-4C2A-982C-14F52FB5501B}" sourceName="PRIORITY">
  <extLst>
    <x:ext xmlns:x15="http://schemas.microsoft.com/office/spreadsheetml/2010/11/main" uri="{2F2917AC-EB37-4324-AD4E-5DD8C200BD13}">
      <x15:tableSlicerCache tableId="5"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E_MONTH" xr10:uid="{BCC6D585-3D12-45BE-B85D-C4CBCDE29AC1}" sourceName="DUE MONTH">
  <extLst>
    <x:ext xmlns:x15="http://schemas.microsoft.com/office/spreadsheetml/2010/11/main" uri="{2F2917AC-EB37-4324-AD4E-5DD8C200BD13}">
      <x15:tableSlicerCache tableId="5" column="1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972EFA91-C3EA-4B71-966A-AE031B90DEA1}" sourceName="WEEK">
  <extLst>
    <x:ext xmlns:x15="http://schemas.microsoft.com/office/spreadsheetml/2010/11/main" uri="{2F2917AC-EB37-4324-AD4E-5DD8C200BD13}">
      <x15:tableSlicerCache tableId="5" column="1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CCE272D-6959-4193-9B00-0217679211D4}" sourceName="STATUS">
  <extLst>
    <x:ext xmlns:x15="http://schemas.microsoft.com/office/spreadsheetml/2010/11/main" uri="{2F2917AC-EB37-4324-AD4E-5DD8C200BD13}">
      <x15:tableSlicerCache tableId="5" column="1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URCE" xr10:uid="{4EE680A6-9822-4359-BA6A-4EF4775CE536}" sourceName="RESOURCE">
  <extLst>
    <x:ext xmlns:x15="http://schemas.microsoft.com/office/spreadsheetml/2010/11/main" uri="{2F2917AC-EB37-4324-AD4E-5DD8C200BD13}">
      <x15:tableSlicerCache tableId="5"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SK CATEGORY/PROJECT" xr10:uid="{9800F435-B10D-42DB-AAE3-434ACEE949AC}" cache="Slicer_TASK_CATEGORY_PROJECT" caption="PROJECT" style="SlicerStyleLight4" rowHeight="241300"/>
  <slicer name="PRIORITY" xr10:uid="{37A5752F-2D1F-4CD4-A2FA-B3389D3343B6}" cache="Slicer_PRIORITY" caption="PRIORITY" style="SlicerStyleLight4" rowHeight="241300"/>
  <slicer name="DUE MONTH" xr10:uid="{7CB3F2E4-F82E-4A67-B513-58AA5ED5906C}" cache="Slicer_DUE_MONTH" caption="DUE MONTH" style="SlicerStyleLight4" rowHeight="241300"/>
  <slicer name="WEEK" xr10:uid="{E831D81C-834A-420C-9188-8B1D3856F0B1}" cache="Slicer_WEEK" caption="WEEK" columnCount="2" style="SlicerStyleLight4" rowHeight="241300"/>
  <slicer name="STATUS" xr10:uid="{DA06475D-5B1B-4F1E-BD18-F76CC6CFA97B}" cache="Slicer_STATUS" caption="STATUS" columnCount="2" style="SlicerStyleLight4" rowHeight="241300"/>
  <slicer name="RESOURCE" xr10:uid="{B676685F-120B-4A4B-94BA-8D81AD479EE9}" cache="Slicer_RESOURCE" caption="RESOURCE" startItem="1"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C8042D-1945-461F-8992-E4FB024ED92D}" name="T_RES" displayName="T_RES" ref="D3:D8" totalsRowShown="0" headerRowDxfId="47" dataDxfId="46">
  <autoFilter ref="D3:D8" xr:uid="{F1C8042D-1945-461F-8992-E4FB024ED92D}">
    <filterColumn colId="0" hiddenButton="1"/>
  </autoFilter>
  <tableColumns count="1">
    <tableColumn id="1" xr3:uid="{F6AF551F-A6E5-464C-8AC2-6A67496DE5C9}" name="RESOURCE" dataDxfId="45"/>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DDA2F-5E11-47F3-A079-CD68BD7C4A07}" name="T_STAGES" displayName="T_STAGES" ref="F3:F8" totalsRowShown="0" headerRowDxfId="44" dataDxfId="43">
  <autoFilter ref="F3:F8" xr:uid="{595DDA2F-5E11-47F3-A079-CD68BD7C4A07}">
    <filterColumn colId="0" hiddenButton="1"/>
  </autoFilter>
  <tableColumns count="1">
    <tableColumn id="1" xr3:uid="{CF636391-2077-4E83-AA5E-8BDD215BC9C3}" name="STAGE" dataDxfId="42"/>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C2FB6F-1EDB-4B27-821E-CDF3669313BE}" name="T_CAT" displayName="T_CAT" ref="B3:B4" totalsRowShown="0" headerRowDxfId="41" dataDxfId="40">
  <autoFilter ref="B3:B4" xr:uid="{97C2FB6F-1EDB-4B27-821E-CDF3669313BE}">
    <filterColumn colId="0" hiddenButton="1"/>
  </autoFilter>
  <tableColumns count="1">
    <tableColumn id="1" xr3:uid="{103BACA3-C027-45D0-BD94-8D92324AEB62}" name="PROJECT" dataDxfId="39"/>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E114DF-E4C2-4AE2-BF07-050273E935EA}" name="T_ITEM_SET" displayName="T_ITEM_SET" ref="H3:K9" totalsRowShown="0" headerRowDxfId="38" dataDxfId="36" headerRowBorderDxfId="37" tableBorderDxfId="35">
  <autoFilter ref="H3:K9" xr:uid="{CAE114DF-E4C2-4AE2-BF07-050273E935EA}">
    <filterColumn colId="0" hiddenButton="1"/>
    <filterColumn colId="1" hiddenButton="1"/>
    <filterColumn colId="2" hiddenButton="1"/>
    <filterColumn colId="3" hiddenButton="1"/>
  </autoFilter>
  <tableColumns count="4">
    <tableColumn id="1" xr3:uid="{45139CEC-62F9-450C-A8BA-EF7736DABFAD}" name="KANBAN ITEM SETTINGS" dataDxfId="34"/>
    <tableColumn id="2" xr3:uid="{91F3043B-324C-4A34-B5D4-43742D1E9AB1}" name="FILL BLANK VALUES WITH" dataDxfId="33"/>
    <tableColumn id="3" xr3:uid="{B796D8BE-27F7-4765-8CF9-B72128D85B18}" name="FORMAT" dataDxfId="32"/>
    <tableColumn id="4" xr3:uid="{AF03DEC8-5F32-4647-ABD8-7DED1532BE9B}" name="SHOW HEADER" dataDxfId="3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D647B3-9E9D-4388-97C5-04DB8FD706BE}" name="T_DATA" displayName="T_DATA" ref="A3:R15" totalsRowShown="0">
  <autoFilter ref="A3:R15" xr:uid="{7AD647B3-9E9D-4388-97C5-04DB8FD706BE}"/>
  <tableColumns count="18">
    <tableColumn id="1" xr3:uid="{FA890BAB-B7E9-4925-8B4D-770CB73A1E01}" name="TASK"/>
    <tableColumn id="2" xr3:uid="{EF309EB7-6FE1-43CE-8E93-98A0B3419C29}" name="PROJECT"/>
    <tableColumn id="3" xr3:uid="{36B6672D-9619-49BA-AEDB-D91E26A9C28F}" name="RESOURCE"/>
    <tableColumn id="4" xr3:uid="{CFC76B8A-A9DD-4C67-B3CA-E554D4991CCE}" name="PRIORITY"/>
    <tableColumn id="5" xr3:uid="{4ECC9CBE-DF99-4A24-A3FF-440436B6D8A8}" name="DUE DATE" dataDxfId="30"/>
    <tableColumn id="18" xr3:uid="{40190139-64AA-40A9-B495-40722A27959B}" name="WARNING (DAYS)" dataDxfId="29"/>
    <tableColumn id="6" xr3:uid="{CB3F753C-D73B-4B56-8766-7C4DA0DCFDEB}" name="STAGE"/>
    <tableColumn id="7" xr3:uid="{C3EBDFBE-1566-4F5F-B526-CDFD98360813}" name="HOURS"/>
    <tableColumn id="8" xr3:uid="{1ABCA5E5-E510-47BE-89E2-E8F620DE8DD8}" name="COST"/>
    <tableColumn id="16" xr3:uid="{7F79CD2F-B790-442C-B087-F81347CFC8BF}" name="STATUS"/>
    <tableColumn id="13" xr3:uid="{C0343116-DB3D-4241-94CD-72CCB884C292}" name="NOTES"/>
    <tableColumn id="19" xr3:uid="{3B25345F-BFFA-471E-A449-5482DA20F799}" name="STATUS ID" dataDxfId="28">
      <calculatedColumnFormula>IFERROR(MATCH(T_DATA[[#This Row],[STATUS]],L_STATUS,0),0)</calculatedColumnFormula>
    </tableColumn>
    <tableColumn id="9" xr3:uid="{5034862C-1A98-446E-95AC-58D227F6C645}" name="PRIORITY ID" dataDxfId="27">
      <calculatedColumnFormula>IFERROR(MATCH(T_DATA[[#This Row],[PRIORITY]],L_PRIORITY,0),0)</calculatedColumnFormula>
    </tableColumn>
    <tableColumn id="12" xr3:uid="{DD346290-EC55-43C1-B0C8-8FA80AE2D2B1}" name="STAGE ID" dataDxfId="26">
      <calculatedColumnFormula>IFERROR(MATCH(T_DATA[[#This Row],[STAGE]],L_STAGE,0),0)</calculatedColumnFormula>
    </tableColumn>
    <tableColumn id="11" xr3:uid="{6AF9B38F-BF93-4964-8405-9F211C8AE30C}" name="ROW #" dataDxfId="25">
      <calculatedColumnFormula>ROW(T_DATA[[#This Row],[ROW '#]])-ROW(T_DATA[[#Headers],[ROW '#]])</calculatedColumnFormula>
    </tableColumn>
    <tableColumn id="10" xr3:uid="{BE692D9D-17FD-4138-881E-B1B01CC3739C}" name="SLICED" dataDxfId="24">
      <calculatedColumnFormula>SUBTOTAL(3,T_DATA[[#This Row],[ROW '#]])</calculatedColumnFormula>
    </tableColumn>
    <tableColumn id="14" xr3:uid="{A24A7C01-60D8-4E86-8223-422CFDEF1F64}" name="DUE MONTH" dataDxfId="23">
      <calculatedColumnFormula>IF(T_DATA[[#This Row],[DUE DATE]]="","Not Scheduled",TEXT(T_DATA[[#This Row],[DUE DATE]],"MMM`YY"))</calculatedColumnFormula>
    </tableColumn>
    <tableColumn id="15" xr3:uid="{C9BFF2FB-9E0D-41D8-A578-DA706BBE387C}" name="WEEK" dataDxfId="22">
      <calculatedColumnFormula>IF(T_DATA[[#This Row],[DUE DATE]]="","Not Scheduled",WEEKDAY(T_DATA[[#This Row],[DUE DATE]]))</calculatedColumnFormula>
    </tableColumn>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C2990C-5944-4CF9-B485-DF7B3790A4E9}" name="T_WKND" displayName="T_WKND" ref="B3:C10" totalsRowShown="0">
  <autoFilter ref="B3:C10" xr:uid="{9AC2990C-5944-4CF9-B485-DF7B3790A4E9}"/>
  <tableColumns count="2">
    <tableColumn id="1" xr3:uid="{50418489-3E27-432D-B6B7-368724897FE4}" name="WEEK DAY"/>
    <tableColumn id="2" xr3:uid="{70D474B4-EEDC-46C1-B2F3-856C27B0F9DC}" name="WEEK NUM"/>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1F8844-949B-4CCB-A3AF-AFCF78512284}" name="Table7" displayName="Table7" ref="B12:B15" totalsRowShown="0">
  <autoFilter ref="B12:B15" xr:uid="{861F8844-949B-4CCB-A3AF-AFCF78512284}"/>
  <tableColumns count="1">
    <tableColumn id="1" xr3:uid="{57070BD8-3347-442C-89F2-4606F412E7B6}" name="PRIORITY"/>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C6994C-51C0-4696-ABB1-F251324910F9}" name="T_STATUS" displayName="T_STATUS" ref="B17:B19" totalsRowShown="0">
  <autoFilter ref="B17:B19" xr:uid="{1AC6994C-51C0-4696-ABB1-F251324910F9}"/>
  <tableColumns count="1">
    <tableColumn id="1" xr3:uid="{B540BA02-842A-42D3-853A-065D206CDC6B}"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Indzara">
      <a:dk1>
        <a:sysClr val="windowText" lastClr="000000"/>
      </a:dk1>
      <a:lt1>
        <a:sysClr val="window" lastClr="FFFFFF"/>
      </a:lt1>
      <a:dk2>
        <a:srgbClr val="44546A"/>
      </a:dk2>
      <a:lt2>
        <a:srgbClr val="E7E6E6"/>
      </a:lt2>
      <a:accent1>
        <a:srgbClr val="EF476F"/>
      </a:accent1>
      <a:accent2>
        <a:srgbClr val="FFD166"/>
      </a:accent2>
      <a:accent3>
        <a:srgbClr val="06D6A0"/>
      </a:accent3>
      <a:accent4>
        <a:srgbClr val="118AB2"/>
      </a:accent4>
      <a:accent5>
        <a:srgbClr val="073B4C"/>
      </a:accent5>
      <a:accent6>
        <a:srgbClr val="CAC8C8"/>
      </a:accent6>
      <a:hlink>
        <a:srgbClr val="85C0FB"/>
      </a:hlink>
      <a:folHlink>
        <a:srgbClr val="EBDAE2"/>
      </a:folHlink>
    </a:clrScheme>
    <a:fontScheme name="Indzara">
      <a:majorFont>
        <a:latin typeface="HP Simplified"/>
        <a:ea typeface=""/>
        <a:cs typeface=""/>
      </a:majorFont>
      <a:minorFont>
        <a:latin typeface="Arial Nova Cond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10" Type="http://schemas.microsoft.com/office/2007/relationships/slicer" Target="../slicers/slicer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D12" sqref="D12"/>
    </sheetView>
  </sheetViews>
  <sheetFormatPr defaultRowHeight="14"/>
  <cols>
    <col min="1" max="1" width="3.19921875" customWidth="1"/>
    <col min="2" max="2" width="37.19921875" customWidth="1"/>
    <col min="3" max="3" width="3.19921875" customWidth="1"/>
    <col min="4" max="4" width="25.5" customWidth="1"/>
    <col min="5" max="5" width="3.19921875" customWidth="1"/>
    <col min="6" max="6" width="25.5" customWidth="1"/>
    <col min="7" max="7" width="3.19921875" customWidth="1"/>
    <col min="8" max="8" width="29.5" customWidth="1"/>
    <col min="9" max="9" width="28.19921875" customWidth="1"/>
    <col min="10" max="10" width="21.19921875" customWidth="1"/>
    <col min="11" max="11" width="20.796875" customWidth="1"/>
  </cols>
  <sheetData>
    <row r="1" spans="1:12" ht="25">
      <c r="A1" s="22" t="s">
        <v>0</v>
      </c>
      <c r="B1" s="22"/>
      <c r="C1" s="22"/>
      <c r="D1" s="23"/>
      <c r="E1" s="23"/>
      <c r="F1" s="23"/>
      <c r="G1" s="23"/>
      <c r="H1" s="23"/>
      <c r="I1" s="23"/>
      <c r="J1" s="23"/>
      <c r="K1" s="24"/>
      <c r="L1" s="1"/>
    </row>
    <row r="2" spans="1:12" ht="35.25" customHeight="1">
      <c r="B2" s="33" t="s">
        <v>1</v>
      </c>
      <c r="D2" s="33" t="s">
        <v>2</v>
      </c>
      <c r="F2" s="33" t="s">
        <v>3</v>
      </c>
      <c r="G2" s="34"/>
      <c r="H2" s="33" t="s">
        <v>4</v>
      </c>
      <c r="I2" s="33" t="s">
        <v>5</v>
      </c>
      <c r="J2" s="33" t="s">
        <v>6</v>
      </c>
      <c r="K2" s="33" t="s">
        <v>7</v>
      </c>
    </row>
    <row r="3" spans="1:12" ht="14.5" thickBot="1">
      <c r="B3" s="36" t="s">
        <v>8</v>
      </c>
      <c r="D3" s="36" t="s">
        <v>9</v>
      </c>
      <c r="F3" s="36" t="s">
        <v>10</v>
      </c>
      <c r="H3" s="35" t="s">
        <v>11</v>
      </c>
      <c r="I3" s="35" t="s">
        <v>12</v>
      </c>
      <c r="J3" s="35" t="s">
        <v>13</v>
      </c>
      <c r="K3" s="35" t="s">
        <v>14</v>
      </c>
    </row>
    <row r="4" spans="1:12" ht="17.5">
      <c r="B4" s="31" t="s">
        <v>67</v>
      </c>
      <c r="D4" s="31" t="s">
        <v>68</v>
      </c>
      <c r="F4" s="31" t="s">
        <v>15</v>
      </c>
      <c r="H4" s="31" t="s">
        <v>16</v>
      </c>
      <c r="I4" s="31"/>
      <c r="J4" s="31"/>
      <c r="K4" s="31" t="s">
        <v>23</v>
      </c>
    </row>
    <row r="5" spans="1:12" ht="17.5">
      <c r="D5" s="31" t="s">
        <v>69</v>
      </c>
      <c r="F5" s="31" t="s">
        <v>17</v>
      </c>
      <c r="H5" s="31" t="s">
        <v>8</v>
      </c>
      <c r="I5" s="31"/>
      <c r="J5" s="31"/>
      <c r="K5" s="31" t="s">
        <v>23</v>
      </c>
    </row>
    <row r="6" spans="1:12" ht="17.5">
      <c r="D6" s="31" t="s">
        <v>70</v>
      </c>
      <c r="F6" s="31" t="s">
        <v>19</v>
      </c>
      <c r="H6" s="31" t="s">
        <v>9</v>
      </c>
      <c r="I6" s="31" t="s">
        <v>18</v>
      </c>
      <c r="J6" s="31"/>
      <c r="K6" s="31" t="s">
        <v>23</v>
      </c>
    </row>
    <row r="7" spans="1:12" ht="17.5">
      <c r="D7" s="31" t="s">
        <v>77</v>
      </c>
      <c r="F7" s="31" t="s">
        <v>24</v>
      </c>
      <c r="H7" s="31" t="s">
        <v>20</v>
      </c>
      <c r="I7" s="31" t="s">
        <v>21</v>
      </c>
      <c r="J7" s="31" t="s">
        <v>22</v>
      </c>
      <c r="K7" s="31" t="s">
        <v>23</v>
      </c>
    </row>
    <row r="8" spans="1:12" ht="17.5">
      <c r="D8" s="31" t="s">
        <v>71</v>
      </c>
      <c r="F8" s="31" t="s">
        <v>27</v>
      </c>
      <c r="H8" s="31" t="s">
        <v>25</v>
      </c>
      <c r="I8" s="31" t="s">
        <v>26</v>
      </c>
      <c r="J8" s="31"/>
      <c r="K8" s="31" t="s">
        <v>23</v>
      </c>
    </row>
    <row r="9" spans="1:12" ht="17.5">
      <c r="F9" s="32" t="s">
        <v>29</v>
      </c>
      <c r="H9" s="31" t="s">
        <v>28</v>
      </c>
      <c r="I9" s="31" t="s">
        <v>26</v>
      </c>
      <c r="J9" s="31"/>
      <c r="K9" s="31" t="s">
        <v>23</v>
      </c>
    </row>
    <row r="10" spans="1:12" ht="17.5">
      <c r="H10" s="32" t="s">
        <v>30</v>
      </c>
      <c r="I10" s="31"/>
      <c r="J10" s="31"/>
      <c r="K10" s="31"/>
    </row>
    <row r="14" spans="1:12">
      <c r="H14" s="5"/>
    </row>
    <row r="17" spans="8:8" ht="17.5">
      <c r="H17" s="32"/>
    </row>
  </sheetData>
  <dataValidations count="3">
    <dataValidation type="list" allowBlank="1" showInputMessage="1" showErrorMessage="1" sqref="H4:H9" xr:uid="{A8BA755A-A354-4C13-8004-08F16ACAF988}">
      <formula1>L_DATA_HEADER</formula1>
    </dataValidation>
    <dataValidation type="list" allowBlank="1" showInputMessage="1" showErrorMessage="1" sqref="J4:J9" xr:uid="{94808EB2-3A77-4266-9BEA-43D74FCDDFEC}">
      <formula1>"DATE"</formula1>
    </dataValidation>
    <dataValidation type="list" allowBlank="1" showInputMessage="1" showErrorMessage="1" sqref="K4:K9" xr:uid="{C306A3B5-8036-4207-9774-145DAAC352A4}">
      <formula1>"No, Yes"</formula1>
    </dataValidation>
  </dataValidations>
  <pageMargins left="0.7" right="0.7" top="0.75" bottom="0.75" header="0.3" footer="0.3"/>
  <pageSetup orientation="portrait" horizontalDpi="4294967294" verticalDpi="4294967294"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F392B-F85F-41F3-824A-46157D49D9B4}">
  <dimension ref="A1:R27"/>
  <sheetViews>
    <sheetView showGridLines="0" tabSelected="1" workbookViewId="0">
      <selection activeCell="E18" sqref="E18"/>
    </sheetView>
  </sheetViews>
  <sheetFormatPr defaultRowHeight="14"/>
  <cols>
    <col min="1" max="1" width="53" customWidth="1"/>
    <col min="2" max="2" width="36" customWidth="1"/>
    <col min="3" max="3" width="15.69921875" customWidth="1"/>
    <col min="4" max="4" width="16" customWidth="1"/>
    <col min="5" max="5" width="17.19921875" customWidth="1"/>
    <col min="6" max="6" width="22.19921875" bestFit="1" customWidth="1"/>
    <col min="7" max="7" width="14.19921875" customWidth="1"/>
    <col min="8" max="8" width="13" customWidth="1"/>
    <col min="9" max="9" width="10.5" customWidth="1"/>
    <col min="10" max="10" width="12.796875" customWidth="1"/>
    <col min="11" max="11" width="40.3984375" bestFit="1" customWidth="1"/>
    <col min="12" max="12" width="12.59765625" bestFit="1" customWidth="1"/>
    <col min="13" max="13" width="13.69921875" bestFit="1" customWidth="1"/>
    <col min="14" max="14" width="11.5" bestFit="1" customWidth="1"/>
    <col min="15" max="15" width="9" bestFit="1" customWidth="1"/>
    <col min="16" max="16" width="9.5" bestFit="1" customWidth="1"/>
    <col min="17" max="17" width="13.69921875" bestFit="1" customWidth="1"/>
    <col min="18" max="18" width="8" bestFit="1" customWidth="1"/>
  </cols>
  <sheetData>
    <row r="1" spans="1:18" ht="25">
      <c r="A1" s="22" t="s">
        <v>31</v>
      </c>
      <c r="B1" s="22"/>
      <c r="C1" s="23"/>
      <c r="D1" s="23"/>
      <c r="E1" s="23"/>
      <c r="F1" s="23"/>
      <c r="G1" s="23"/>
      <c r="H1" s="23"/>
      <c r="I1" s="23"/>
      <c r="J1" s="23"/>
      <c r="K1" s="25" t="s">
        <v>32</v>
      </c>
    </row>
    <row r="2" spans="1:18">
      <c r="A2" s="45" t="s">
        <v>33</v>
      </c>
      <c r="F2" s="44"/>
    </row>
    <row r="3" spans="1:18">
      <c r="A3" s="37" t="s">
        <v>16</v>
      </c>
      <c r="B3" s="37" t="s">
        <v>8</v>
      </c>
      <c r="C3" s="37" t="s">
        <v>9</v>
      </c>
      <c r="D3" s="37" t="s">
        <v>34</v>
      </c>
      <c r="E3" s="37" t="s">
        <v>20</v>
      </c>
      <c r="F3" s="37" t="s">
        <v>35</v>
      </c>
      <c r="G3" s="37" t="s">
        <v>10</v>
      </c>
      <c r="H3" s="37" t="s">
        <v>25</v>
      </c>
      <c r="I3" s="37" t="s">
        <v>28</v>
      </c>
      <c r="J3" s="37" t="s">
        <v>36</v>
      </c>
      <c r="K3" s="37" t="s">
        <v>37</v>
      </c>
      <c r="L3" s="7" t="s">
        <v>38</v>
      </c>
      <c r="M3" s="7" t="s">
        <v>39</v>
      </c>
      <c r="N3" s="7" t="s">
        <v>40</v>
      </c>
      <c r="O3" s="7" t="s">
        <v>41</v>
      </c>
      <c r="P3" s="7" t="s">
        <v>42</v>
      </c>
      <c r="Q3" s="7" t="s">
        <v>43</v>
      </c>
      <c r="R3" s="7" t="s">
        <v>44</v>
      </c>
    </row>
    <row r="4" spans="1:18" ht="21.5" customHeight="1">
      <c r="A4" t="s">
        <v>72</v>
      </c>
      <c r="B4" t="s">
        <v>67</v>
      </c>
      <c r="C4" t="s">
        <v>70</v>
      </c>
      <c r="D4" t="s">
        <v>48</v>
      </c>
      <c r="E4" s="8">
        <v>45337</v>
      </c>
      <c r="F4" s="46">
        <v>5</v>
      </c>
      <c r="G4" t="s">
        <v>15</v>
      </c>
      <c r="J4" t="s">
        <v>61</v>
      </c>
      <c r="K4" t="s">
        <v>73</v>
      </c>
      <c r="L4">
        <f>IFERROR(MATCH(T_DATA[[#This Row],[STATUS]],L_STATUS,0),0)</f>
        <v>1</v>
      </c>
      <c r="M4">
        <f>IFERROR(MATCH(T_DATA[[#This Row],[PRIORITY]],L_PRIORITY,0),0)</f>
        <v>2</v>
      </c>
      <c r="N4">
        <f>IFERROR(MATCH(T_DATA[[#This Row],[STAGE]],L_STAGE,0),0)</f>
        <v>1</v>
      </c>
      <c r="O4">
        <f>ROW(T_DATA[[#This Row],[ROW '#]])-ROW(T_DATA[[#Headers],[ROW '#]])</f>
        <v>1</v>
      </c>
      <c r="P4">
        <f>SUBTOTAL(3,T_DATA[[#This Row],[ROW '#]])</f>
        <v>1</v>
      </c>
      <c r="Q4" t="str">
        <f>IF(T_DATA[[#This Row],[DUE DATE]]="","Not Scheduled",TEXT(T_DATA[[#This Row],[DUE DATE]],"MMM`YY"))</f>
        <v>Feb`YY</v>
      </c>
      <c r="R4">
        <f>IF(T_DATA[[#This Row],[DUE DATE]]="","Not Scheduled",WEEKDAY(T_DATA[[#This Row],[DUE DATE]]))</f>
        <v>5</v>
      </c>
    </row>
    <row r="5" spans="1:18" ht="70">
      <c r="A5" t="s">
        <v>75</v>
      </c>
      <c r="B5" t="s">
        <v>67</v>
      </c>
      <c r="C5" t="s">
        <v>70</v>
      </c>
      <c r="D5" t="s">
        <v>45</v>
      </c>
      <c r="E5" s="8">
        <v>45342</v>
      </c>
      <c r="F5" s="46">
        <v>5</v>
      </c>
      <c r="G5" t="s">
        <v>15</v>
      </c>
      <c r="J5" t="s">
        <v>46</v>
      </c>
      <c r="K5" s="47" t="s">
        <v>76</v>
      </c>
      <c r="L5">
        <f>IFERROR(MATCH(T_DATA[[#This Row],[STATUS]],L_STATUS,0),0)</f>
        <v>2</v>
      </c>
      <c r="M5">
        <f>IFERROR(MATCH(T_DATA[[#This Row],[PRIORITY]],L_PRIORITY,0),0)</f>
        <v>3</v>
      </c>
      <c r="N5">
        <f>IFERROR(MATCH(T_DATA[[#This Row],[STAGE]],L_STAGE,0),0)</f>
        <v>1</v>
      </c>
      <c r="O5">
        <f>ROW(T_DATA[[#This Row],[ROW '#]])-ROW(T_DATA[[#Headers],[ROW '#]])</f>
        <v>2</v>
      </c>
      <c r="P5">
        <f>SUBTOTAL(3,T_DATA[[#This Row],[ROW '#]])</f>
        <v>1</v>
      </c>
      <c r="Q5" t="str">
        <f>IF(T_DATA[[#This Row],[DUE DATE]]="","Not Scheduled",TEXT(T_DATA[[#This Row],[DUE DATE]],"MMM`YY"))</f>
        <v>Feb`YY</v>
      </c>
      <c r="R5">
        <f>IF(T_DATA[[#This Row],[DUE DATE]]="","Not Scheduled",WEEKDAY(T_DATA[[#This Row],[DUE DATE]]))</f>
        <v>3</v>
      </c>
    </row>
    <row r="6" spans="1:18">
      <c r="A6" t="s">
        <v>72</v>
      </c>
      <c r="B6" t="s">
        <v>67</v>
      </c>
      <c r="C6" t="s">
        <v>71</v>
      </c>
      <c r="D6" t="s">
        <v>48</v>
      </c>
      <c r="E6" s="8">
        <v>45337</v>
      </c>
      <c r="F6" s="46">
        <v>5</v>
      </c>
      <c r="G6" t="s">
        <v>15</v>
      </c>
      <c r="J6" t="s">
        <v>61</v>
      </c>
      <c r="K6" t="s">
        <v>73</v>
      </c>
      <c r="L6">
        <f>IFERROR(MATCH(T_DATA[[#This Row],[STATUS]],L_STATUS,0),0)</f>
        <v>1</v>
      </c>
      <c r="M6">
        <f>IFERROR(MATCH(T_DATA[[#This Row],[PRIORITY]],L_PRIORITY,0),0)</f>
        <v>2</v>
      </c>
      <c r="N6">
        <f>IFERROR(MATCH(T_DATA[[#This Row],[STAGE]],L_STAGE,0),0)</f>
        <v>1</v>
      </c>
      <c r="O6">
        <f>ROW(T_DATA[[#This Row],[ROW '#]])-ROW(T_DATA[[#Headers],[ROW '#]])</f>
        <v>3</v>
      </c>
      <c r="P6">
        <f>SUBTOTAL(3,T_DATA[[#This Row],[ROW '#]])</f>
        <v>1</v>
      </c>
      <c r="Q6" t="str">
        <f>IF(T_DATA[[#This Row],[DUE DATE]]="","Not Scheduled",TEXT(T_DATA[[#This Row],[DUE DATE]],"MMM`YY"))</f>
        <v>Feb`YY</v>
      </c>
      <c r="R6">
        <f>IF(T_DATA[[#This Row],[DUE DATE]]="","Not Scheduled",WEEKDAY(T_DATA[[#This Row],[DUE DATE]]))</f>
        <v>5</v>
      </c>
    </row>
    <row r="7" spans="1:18">
      <c r="A7" t="s">
        <v>72</v>
      </c>
      <c r="B7" t="s">
        <v>67</v>
      </c>
      <c r="C7" t="s">
        <v>68</v>
      </c>
      <c r="D7" t="s">
        <v>48</v>
      </c>
      <c r="E7" s="8">
        <v>45337</v>
      </c>
      <c r="F7" s="46">
        <v>5</v>
      </c>
      <c r="G7" t="s">
        <v>15</v>
      </c>
      <c r="J7" t="s">
        <v>61</v>
      </c>
      <c r="K7" t="s">
        <v>73</v>
      </c>
      <c r="L7">
        <f>IFERROR(MATCH(T_DATA[[#This Row],[STATUS]],L_STATUS,0),0)</f>
        <v>1</v>
      </c>
      <c r="M7">
        <f>IFERROR(MATCH(T_DATA[[#This Row],[PRIORITY]],L_PRIORITY,0),0)</f>
        <v>2</v>
      </c>
      <c r="N7">
        <f>IFERROR(MATCH(T_DATA[[#This Row],[STAGE]],L_STAGE,0),0)</f>
        <v>1</v>
      </c>
      <c r="O7">
        <f>ROW(T_DATA[[#This Row],[ROW '#]])-ROW(T_DATA[[#Headers],[ROW '#]])</f>
        <v>4</v>
      </c>
      <c r="P7">
        <f>SUBTOTAL(3,T_DATA[[#This Row],[ROW '#]])</f>
        <v>1</v>
      </c>
      <c r="Q7" t="str">
        <f>IF(T_DATA[[#This Row],[DUE DATE]]="","Not Scheduled",TEXT(T_DATA[[#This Row],[DUE DATE]],"MMM`YY"))</f>
        <v>Feb`YY</v>
      </c>
      <c r="R7">
        <f>IF(T_DATA[[#This Row],[DUE DATE]]="","Not Scheduled",WEEKDAY(T_DATA[[#This Row],[DUE DATE]]))</f>
        <v>5</v>
      </c>
    </row>
    <row r="8" spans="1:18">
      <c r="A8" t="s">
        <v>72</v>
      </c>
      <c r="B8" t="s">
        <v>67</v>
      </c>
      <c r="C8" t="s">
        <v>69</v>
      </c>
      <c r="D8" t="s">
        <v>48</v>
      </c>
      <c r="E8" s="8">
        <v>45337</v>
      </c>
      <c r="F8" s="46">
        <v>5</v>
      </c>
      <c r="G8" t="s">
        <v>15</v>
      </c>
      <c r="J8" t="s">
        <v>61</v>
      </c>
      <c r="K8" t="s">
        <v>73</v>
      </c>
      <c r="L8">
        <f>IFERROR(MATCH(T_DATA[[#This Row],[STATUS]],L_STATUS,0),0)</f>
        <v>1</v>
      </c>
      <c r="M8">
        <f>IFERROR(MATCH(T_DATA[[#This Row],[PRIORITY]],L_PRIORITY,0),0)</f>
        <v>2</v>
      </c>
      <c r="N8">
        <f>IFERROR(MATCH(T_DATA[[#This Row],[STAGE]],L_STAGE,0),0)</f>
        <v>1</v>
      </c>
      <c r="O8">
        <f>ROW(T_DATA[[#This Row],[ROW '#]])-ROW(T_DATA[[#Headers],[ROW '#]])</f>
        <v>5</v>
      </c>
      <c r="P8">
        <f>SUBTOTAL(3,T_DATA[[#This Row],[ROW '#]])</f>
        <v>1</v>
      </c>
      <c r="Q8" t="str">
        <f>IF(T_DATA[[#This Row],[DUE DATE]]="","Not Scheduled",TEXT(T_DATA[[#This Row],[DUE DATE]],"MMM`YY"))</f>
        <v>Feb`YY</v>
      </c>
      <c r="R8">
        <f>IF(T_DATA[[#This Row],[DUE DATE]]="","Not Scheduled",WEEKDAY(T_DATA[[#This Row],[DUE DATE]]))</f>
        <v>5</v>
      </c>
    </row>
    <row r="9" spans="1:18">
      <c r="A9" t="s">
        <v>74</v>
      </c>
      <c r="B9" t="s">
        <v>67</v>
      </c>
      <c r="C9" t="s">
        <v>71</v>
      </c>
      <c r="D9" t="s">
        <v>48</v>
      </c>
      <c r="E9" s="8">
        <v>45351</v>
      </c>
      <c r="F9" s="46">
        <v>5</v>
      </c>
      <c r="G9" t="s">
        <v>17</v>
      </c>
      <c r="J9" t="s">
        <v>46</v>
      </c>
      <c r="K9" t="s">
        <v>82</v>
      </c>
      <c r="L9">
        <f>IFERROR(MATCH(T_DATA[[#This Row],[STATUS]],L_STATUS,0),0)</f>
        <v>2</v>
      </c>
      <c r="M9">
        <f>IFERROR(MATCH(T_DATA[[#This Row],[PRIORITY]],L_PRIORITY,0),0)</f>
        <v>2</v>
      </c>
      <c r="N9">
        <f>IFERROR(MATCH(T_DATA[[#This Row],[STAGE]],L_STAGE,0),0)</f>
        <v>2</v>
      </c>
      <c r="O9">
        <f>ROW(T_DATA[[#This Row],[ROW '#]])-ROW(T_DATA[[#Headers],[ROW '#]])</f>
        <v>6</v>
      </c>
      <c r="P9">
        <f>SUBTOTAL(3,T_DATA[[#This Row],[ROW '#]])</f>
        <v>1</v>
      </c>
      <c r="Q9" t="str">
        <f>IF(T_DATA[[#This Row],[DUE DATE]]="","Not Scheduled",TEXT(T_DATA[[#This Row],[DUE DATE]],"MMM`YY"))</f>
        <v>Feb`YY</v>
      </c>
      <c r="R9">
        <f>IF(T_DATA[[#This Row],[DUE DATE]]="","Not Scheduled",WEEKDAY(T_DATA[[#This Row],[DUE DATE]]))</f>
        <v>5</v>
      </c>
    </row>
    <row r="10" spans="1:18">
      <c r="A10" t="s">
        <v>74</v>
      </c>
      <c r="B10" t="s">
        <v>67</v>
      </c>
      <c r="C10" t="s">
        <v>70</v>
      </c>
      <c r="D10" t="s">
        <v>48</v>
      </c>
      <c r="E10" s="8">
        <v>45351</v>
      </c>
      <c r="F10" s="46">
        <v>5</v>
      </c>
      <c r="G10" t="s">
        <v>17</v>
      </c>
      <c r="J10" t="s">
        <v>46</v>
      </c>
      <c r="K10" t="s">
        <v>82</v>
      </c>
      <c r="L10">
        <f>IFERROR(MATCH(T_DATA[[#This Row],[STATUS]],L_STATUS,0),0)</f>
        <v>2</v>
      </c>
      <c r="M10">
        <f>IFERROR(MATCH(T_DATA[[#This Row],[PRIORITY]],L_PRIORITY,0),0)</f>
        <v>2</v>
      </c>
      <c r="N10">
        <f>IFERROR(MATCH(T_DATA[[#This Row],[STAGE]],L_STAGE,0),0)</f>
        <v>2</v>
      </c>
      <c r="O10">
        <f>ROW(T_DATA[[#This Row],[ROW '#]])-ROW(T_DATA[[#Headers],[ROW '#]])</f>
        <v>7</v>
      </c>
      <c r="P10">
        <f>SUBTOTAL(3,T_DATA[[#This Row],[ROW '#]])</f>
        <v>1</v>
      </c>
      <c r="Q10" t="str">
        <f>IF(T_DATA[[#This Row],[DUE DATE]]="","Not Scheduled",TEXT(T_DATA[[#This Row],[DUE DATE]],"MMM`YY"))</f>
        <v>Feb`YY</v>
      </c>
      <c r="R10">
        <f>IF(T_DATA[[#This Row],[DUE DATE]]="","Not Scheduled",WEEKDAY(T_DATA[[#This Row],[DUE DATE]]))</f>
        <v>5</v>
      </c>
    </row>
    <row r="11" spans="1:18">
      <c r="A11" t="s">
        <v>74</v>
      </c>
      <c r="B11" t="s">
        <v>67</v>
      </c>
      <c r="C11" t="s">
        <v>77</v>
      </c>
      <c r="D11" t="s">
        <v>48</v>
      </c>
      <c r="E11" s="49">
        <v>45351</v>
      </c>
      <c r="F11" s="46">
        <v>5</v>
      </c>
      <c r="G11" t="s">
        <v>17</v>
      </c>
      <c r="J11" t="s">
        <v>46</v>
      </c>
      <c r="K11" t="s">
        <v>82</v>
      </c>
      <c r="L11">
        <f>IFERROR(MATCH(T_DATA[[#This Row],[STATUS]],L_STATUS,0),0)</f>
        <v>2</v>
      </c>
      <c r="M11">
        <f>IFERROR(MATCH(T_DATA[[#This Row],[PRIORITY]],L_PRIORITY,0),0)</f>
        <v>2</v>
      </c>
      <c r="N11">
        <f>IFERROR(MATCH(T_DATA[[#This Row],[STAGE]],L_STAGE,0),0)</f>
        <v>2</v>
      </c>
      <c r="O11">
        <f>ROW(T_DATA[[#This Row],[ROW '#]])-ROW(T_DATA[[#Headers],[ROW '#]])</f>
        <v>8</v>
      </c>
      <c r="P11">
        <f>SUBTOTAL(3,T_DATA[[#This Row],[ROW '#]])</f>
        <v>1</v>
      </c>
      <c r="Q11" t="str">
        <f>IF(T_DATA[[#This Row],[DUE DATE]]="","Not Scheduled",TEXT(T_DATA[[#This Row],[DUE DATE]],"MMM`YY"))</f>
        <v>Feb`YY</v>
      </c>
      <c r="R11">
        <f>IF(T_DATA[[#This Row],[DUE DATE]]="","Not Scheduled",WEEKDAY(T_DATA[[#This Row],[DUE DATE]]))</f>
        <v>5</v>
      </c>
    </row>
    <row r="12" spans="1:18" ht="112">
      <c r="A12" t="s">
        <v>80</v>
      </c>
      <c r="B12" t="s">
        <v>67</v>
      </c>
      <c r="C12" t="s">
        <v>77</v>
      </c>
      <c r="D12" t="s">
        <v>45</v>
      </c>
      <c r="E12" s="50">
        <v>45351</v>
      </c>
      <c r="F12">
        <v>5</v>
      </c>
      <c r="G12" t="s">
        <v>19</v>
      </c>
      <c r="J12" t="s">
        <v>46</v>
      </c>
      <c r="K12" s="48" t="s">
        <v>81</v>
      </c>
    </row>
    <row r="13" spans="1:18">
      <c r="A13" t="s">
        <v>83</v>
      </c>
      <c r="B13" t="s">
        <v>67</v>
      </c>
      <c r="C13" t="s">
        <v>77</v>
      </c>
      <c r="D13" t="s">
        <v>45</v>
      </c>
      <c r="E13" s="49">
        <v>45351</v>
      </c>
      <c r="F13" s="52"/>
      <c r="G13" t="s">
        <v>19</v>
      </c>
      <c r="J13" t="s">
        <v>46</v>
      </c>
      <c r="K13" s="48"/>
      <c r="L13" s="53">
        <f>IFERROR(MATCH(T_DATA[[#This Row],[STATUS]],L_STATUS,0),0)</f>
        <v>2</v>
      </c>
      <c r="M13" s="53">
        <f>IFERROR(MATCH(T_DATA[[#This Row],[PRIORITY]],L_PRIORITY,0),0)</f>
        <v>3</v>
      </c>
      <c r="N13" s="53">
        <f>IFERROR(MATCH(T_DATA[[#This Row],[STAGE]],L_STAGE,0),0)</f>
        <v>3</v>
      </c>
      <c r="O13" s="53">
        <f>ROW(T_DATA[[#This Row],[ROW '#]])-ROW(T_DATA[[#Headers],[ROW '#]])</f>
        <v>10</v>
      </c>
      <c r="P13" s="53">
        <f>SUBTOTAL(3,T_DATA[[#This Row],[ROW '#]])</f>
        <v>1</v>
      </c>
      <c r="Q13" s="53" t="str">
        <f>IF(T_DATA[[#This Row],[DUE DATE]]="","Not Scheduled",TEXT(T_DATA[[#This Row],[DUE DATE]],"MMM`YY"))</f>
        <v>Feb`YY</v>
      </c>
      <c r="R13" s="53">
        <f>IF(T_DATA[[#This Row],[DUE DATE]]="","Not Scheduled",WEEKDAY(T_DATA[[#This Row],[DUE DATE]]))</f>
        <v>5</v>
      </c>
    </row>
    <row r="14" spans="1:18">
      <c r="A14" t="s">
        <v>84</v>
      </c>
      <c r="B14" t="s">
        <v>67</v>
      </c>
      <c r="C14" t="s">
        <v>71</v>
      </c>
      <c r="D14" t="s">
        <v>45</v>
      </c>
      <c r="E14" s="49">
        <v>45345</v>
      </c>
      <c r="F14" s="52"/>
      <c r="G14" t="s">
        <v>17</v>
      </c>
      <c r="J14" t="s">
        <v>46</v>
      </c>
      <c r="K14" s="48"/>
      <c r="L14" s="53">
        <f>IFERROR(MATCH(T_DATA[[#This Row],[STATUS]],L_STATUS,0),0)</f>
        <v>2</v>
      </c>
      <c r="M14" s="53">
        <f>IFERROR(MATCH(T_DATA[[#This Row],[PRIORITY]],L_PRIORITY,0),0)</f>
        <v>3</v>
      </c>
      <c r="N14" s="53">
        <f>IFERROR(MATCH(T_DATA[[#This Row],[STAGE]],L_STAGE,0),0)</f>
        <v>2</v>
      </c>
      <c r="O14" s="53">
        <f>ROW(T_DATA[[#This Row],[ROW '#]])-ROW(T_DATA[[#Headers],[ROW '#]])</f>
        <v>11</v>
      </c>
      <c r="P14" s="53">
        <f>SUBTOTAL(3,T_DATA[[#This Row],[ROW '#]])</f>
        <v>1</v>
      </c>
      <c r="Q14" s="53" t="str">
        <f>IF(T_DATA[[#This Row],[DUE DATE]]="","Not Scheduled",TEXT(T_DATA[[#This Row],[DUE DATE]],"MMM`YY"))</f>
        <v>Feb`YY</v>
      </c>
      <c r="R14" s="53">
        <f>IF(T_DATA[[#This Row],[DUE DATE]]="","Not Scheduled",WEEKDAY(T_DATA[[#This Row],[DUE DATE]]))</f>
        <v>6</v>
      </c>
    </row>
    <row r="15" spans="1:18" ht="70">
      <c r="A15" t="s">
        <v>79</v>
      </c>
      <c r="B15" t="s">
        <v>67</v>
      </c>
      <c r="C15" t="s">
        <v>77</v>
      </c>
      <c r="D15" t="s">
        <v>45</v>
      </c>
      <c r="E15" s="8">
        <v>45351</v>
      </c>
      <c r="F15" s="46">
        <v>5</v>
      </c>
      <c r="G15" t="s">
        <v>19</v>
      </c>
      <c r="J15" t="s">
        <v>46</v>
      </c>
      <c r="K15" s="48" t="s">
        <v>78</v>
      </c>
      <c r="L15">
        <f>IFERROR(MATCH(T_DATA[[#This Row],[STATUS]],L_STATUS,0),0)</f>
        <v>2</v>
      </c>
      <c r="M15">
        <f>IFERROR(MATCH(T_DATA[[#This Row],[PRIORITY]],L_PRIORITY,0),0)</f>
        <v>3</v>
      </c>
      <c r="N15">
        <f>IFERROR(MATCH(T_DATA[[#This Row],[STAGE]],L_STAGE,0),0)</f>
        <v>3</v>
      </c>
      <c r="O15">
        <f>ROW(T_DATA[[#This Row],[ROW '#]])-ROW(T_DATA[[#Headers],[ROW '#]])</f>
        <v>12</v>
      </c>
      <c r="P15">
        <f>SUBTOTAL(3,T_DATA[[#This Row],[ROW '#]])</f>
        <v>1</v>
      </c>
      <c r="Q15" t="str">
        <f>IF(T_DATA[[#This Row],[DUE DATE]]="","Not Scheduled",TEXT(T_DATA[[#This Row],[DUE DATE]],"MMM`YY"))</f>
        <v>Feb`YY</v>
      </c>
      <c r="R15">
        <f>IF(T_DATA[[#This Row],[DUE DATE]]="","Not Scheduled",WEEKDAY(T_DATA[[#This Row],[DUE DATE]]))</f>
        <v>5</v>
      </c>
    </row>
    <row r="21" spans="2:2">
      <c r="B21" s="48"/>
    </row>
    <row r="27" spans="2:2">
      <c r="B27" s="48"/>
    </row>
  </sheetData>
  <dataValidations count="5">
    <dataValidation type="list" allowBlank="1" showInputMessage="1" showErrorMessage="1" sqref="B4:B14 B15" xr:uid="{68CE3508-B92F-43D5-B397-6987A1993E10}">
      <formula1>L_CAT</formula1>
    </dataValidation>
    <dataValidation type="list" allowBlank="1" showInputMessage="1" showErrorMessage="1" sqref="C4:C14 C15" xr:uid="{741238D4-5F88-4D35-93BD-95A4294BEDD8}">
      <formula1>L_RES</formula1>
    </dataValidation>
    <dataValidation type="list" allowBlank="1" showInputMessage="1" showErrorMessage="1" sqref="D4:D14 D15" xr:uid="{41A5C37F-4838-44AC-9FB1-CE8CD2E28F51}">
      <formula1>L_PRIORITY</formula1>
    </dataValidation>
    <dataValidation type="list" allowBlank="1" showInputMessage="1" showErrorMessage="1" sqref="G4:G14 G15" xr:uid="{EA3D5D6D-24CC-476C-9D9D-2545F1072E06}">
      <formula1>L_STAGE</formula1>
    </dataValidation>
    <dataValidation type="list" allowBlank="1" showInputMessage="1" showErrorMessage="1" sqref="J4:J14 J15" xr:uid="{22170BDA-9F07-4939-9953-659A353ACD65}">
      <formula1>L_STATUS</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FDD0-019D-4C25-871B-6A546CC45D24}">
  <dimension ref="A1:G19"/>
  <sheetViews>
    <sheetView workbookViewId="0">
      <selection activeCell="F32" sqref="F32"/>
    </sheetView>
  </sheetViews>
  <sheetFormatPr defaultRowHeight="14"/>
  <cols>
    <col min="2" max="2" width="12.5" customWidth="1"/>
    <col min="3" max="3" width="13.5" customWidth="1"/>
  </cols>
  <sheetData>
    <row r="1" spans="1:7" ht="25">
      <c r="A1" s="3" t="s">
        <v>49</v>
      </c>
      <c r="B1" s="2"/>
      <c r="C1" s="2"/>
      <c r="D1" s="2"/>
    </row>
    <row r="3" spans="1:7">
      <c r="B3" t="s">
        <v>50</v>
      </c>
      <c r="C3" t="s">
        <v>51</v>
      </c>
      <c r="F3" s="4"/>
      <c r="G3" s="6"/>
    </row>
    <row r="4" spans="1:7">
      <c r="B4" t="s">
        <v>52</v>
      </c>
      <c r="C4">
        <v>1</v>
      </c>
      <c r="F4" s="4" t="s">
        <v>53</v>
      </c>
      <c r="G4" s="6">
        <f>COUNTA(L_STAGE)</f>
        <v>5</v>
      </c>
    </row>
    <row r="5" spans="1:7">
      <c r="B5" t="s">
        <v>54</v>
      </c>
      <c r="C5">
        <v>11</v>
      </c>
      <c r="F5" s="4" t="s">
        <v>55</v>
      </c>
      <c r="G5" s="6">
        <f>COUNTA(T_ITEM_SET[KANBAN ITEM SETTINGS])</f>
        <v>6</v>
      </c>
    </row>
    <row r="6" spans="1:7">
      <c r="B6" t="s">
        <v>56</v>
      </c>
      <c r="C6">
        <v>12</v>
      </c>
    </row>
    <row r="7" spans="1:7">
      <c r="B7" t="s">
        <v>57</v>
      </c>
      <c r="C7">
        <v>13</v>
      </c>
    </row>
    <row r="8" spans="1:7">
      <c r="B8" t="s">
        <v>58</v>
      </c>
      <c r="C8">
        <v>14</v>
      </c>
    </row>
    <row r="9" spans="1:7">
      <c r="B9" t="s">
        <v>59</v>
      </c>
      <c r="C9">
        <v>15</v>
      </c>
    </row>
    <row r="10" spans="1:7">
      <c r="B10" t="s">
        <v>60</v>
      </c>
      <c r="C10">
        <v>16</v>
      </c>
    </row>
    <row r="12" spans="1:7">
      <c r="B12" t="s">
        <v>34</v>
      </c>
    </row>
    <row r="13" spans="1:7">
      <c r="B13" t="s">
        <v>47</v>
      </c>
    </row>
    <row r="14" spans="1:7">
      <c r="B14" t="s">
        <v>48</v>
      </c>
    </row>
    <row r="15" spans="1:7">
      <c r="B15" t="s">
        <v>45</v>
      </c>
    </row>
    <row r="17" spans="2:2">
      <c r="B17" t="s">
        <v>36</v>
      </c>
    </row>
    <row r="18" spans="2:2">
      <c r="B18" t="s">
        <v>61</v>
      </c>
    </row>
    <row r="19" spans="2:2">
      <c r="B19" t="s">
        <v>46</v>
      </c>
    </row>
  </sheetData>
  <phoneticPr fontId="7" type="noConversion"/>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7E12-4BB5-4243-8647-DFD7B279EDAA}">
  <dimension ref="A1:Z54"/>
  <sheetViews>
    <sheetView showGridLines="0" zoomScaleNormal="100" workbookViewId="0">
      <pane xSplit="1" ySplit="3" topLeftCell="B4" activePane="bottomRight" state="frozen"/>
      <selection pane="topRight" activeCell="B1" sqref="B1"/>
      <selection pane="bottomLeft" activeCell="A4" sqref="A4"/>
      <selection pane="bottomRight" activeCell="I15" sqref="I15"/>
    </sheetView>
  </sheetViews>
  <sheetFormatPr defaultColWidth="9.19921875" defaultRowHeight="14"/>
  <cols>
    <col min="1" max="1" width="29.796875" style="9" customWidth="1"/>
    <col min="2" max="2" width="1.5" style="9" customWidth="1"/>
    <col min="3" max="3" width="3.69921875" style="9" customWidth="1"/>
    <col min="4" max="4" width="0.796875" style="9" customWidth="1"/>
    <col min="5" max="5" width="30.69921875" style="9" customWidth="1"/>
    <col min="6" max="6" width="0.796875" style="9" customWidth="1"/>
    <col min="7" max="7" width="3.69921875" style="9" customWidth="1"/>
    <col min="8" max="8" width="0.796875" style="9" customWidth="1"/>
    <col min="9" max="9" width="30.69921875" style="9" customWidth="1"/>
    <col min="10" max="10" width="0.796875" style="9" customWidth="1"/>
    <col min="11" max="11" width="3.69921875" style="9" customWidth="1"/>
    <col min="12" max="12" width="0.796875" style="9" customWidth="1"/>
    <col min="13" max="13" width="30.69921875" style="9" customWidth="1"/>
    <col min="14" max="14" width="0.796875" style="9" customWidth="1"/>
    <col min="15" max="15" width="3.69921875" style="9" customWidth="1"/>
    <col min="16" max="16" width="0.796875" style="9" customWidth="1"/>
    <col min="17" max="17" width="30.69921875" style="9" customWidth="1"/>
    <col min="18" max="18" width="0.796875" style="9" customWidth="1"/>
    <col min="19" max="19" width="3.69921875" style="9" customWidth="1"/>
    <col min="20" max="20" width="0.796875" style="9" customWidth="1"/>
    <col min="21" max="21" width="30.69921875" style="9" customWidth="1"/>
    <col min="22" max="22" width="0.796875" style="9" customWidth="1"/>
    <col min="23" max="23" width="3.69921875" style="9" customWidth="1"/>
    <col min="24" max="24" width="0.796875" style="9" customWidth="1"/>
    <col min="25" max="25" width="30.69921875" style="9" customWidth="1"/>
    <col min="26" max="26" width="2.796875" style="9" customWidth="1"/>
    <col min="27" max="16384" width="9.19921875" style="9"/>
  </cols>
  <sheetData>
    <row r="1" spans="1:26" ht="28">
      <c r="A1" s="43" t="s">
        <v>33</v>
      </c>
      <c r="B1" s="26" t="s">
        <v>62</v>
      </c>
      <c r="C1" s="27"/>
      <c r="D1" s="28"/>
      <c r="E1" s="28"/>
      <c r="F1" s="28"/>
      <c r="G1" s="28"/>
      <c r="H1" s="19"/>
      <c r="I1" s="38" t="s">
        <v>63</v>
      </c>
      <c r="J1" s="28"/>
      <c r="K1" s="28"/>
      <c r="L1" s="20"/>
      <c r="M1" s="38" t="s">
        <v>64</v>
      </c>
      <c r="N1" s="28"/>
      <c r="O1" s="28"/>
      <c r="P1" s="21"/>
      <c r="Q1" s="38" t="s">
        <v>65</v>
      </c>
      <c r="R1" s="28"/>
      <c r="S1" s="28"/>
      <c r="T1" s="28"/>
      <c r="U1" s="28"/>
      <c r="V1" s="28"/>
      <c r="W1" s="28"/>
      <c r="X1" s="28"/>
      <c r="Y1" s="28"/>
      <c r="Z1" s="29"/>
    </row>
    <row r="2" spans="1:26" ht="14.5" thickBot="1">
      <c r="A2" s="40"/>
      <c r="B2" s="42"/>
      <c r="Z2" s="10"/>
    </row>
    <row r="3" spans="1:26" ht="24.75" customHeight="1">
      <c r="A3" s="39" t="s">
        <v>66</v>
      </c>
      <c r="B3" s="11">
        <v>1</v>
      </c>
      <c r="C3" s="51">
        <f>COUNTIFS(T_DATA[STAGE ID],1,T_DATA[SLICED],1)</f>
        <v>5</v>
      </c>
      <c r="D3" s="51"/>
      <c r="E3" s="30" t="str" cm="1">
        <f t="array" ref="E3">IF(C_STAGE_COUNT&gt;0,INDEX(L_STAGE,1),"")</f>
        <v>RESEARCH</v>
      </c>
      <c r="F3" s="12">
        <v>1</v>
      </c>
      <c r="G3" s="51">
        <f>COUNTIFS(T_DATA[STAGE ID],2,T_DATA[SLICED],1)</f>
        <v>4</v>
      </c>
      <c r="H3" s="51"/>
      <c r="I3" s="30" t="str" cm="1">
        <f t="array" ref="I3">IF(C_STAGE_COUNT&gt;1,INDEX(L_STAGE,2),"")</f>
        <v>DESIGN</v>
      </c>
      <c r="J3" s="12">
        <v>1</v>
      </c>
      <c r="K3" s="51">
        <f>COUNTIFS(T_DATA[STAGE ID],3,T_DATA[SLICED],1)</f>
        <v>2</v>
      </c>
      <c r="L3" s="51"/>
      <c r="M3" s="30" t="str" cm="1">
        <f t="array" ref="M3">IF(C_STAGE_COUNT&gt;2,INDEX(L_STAGE,3),"")</f>
        <v>DEVELOP</v>
      </c>
      <c r="N3" s="12">
        <v>1</v>
      </c>
      <c r="O3" s="51">
        <f>COUNTIFS(T_DATA[STAGE ID],4,T_DATA[SLICED],1)</f>
        <v>0</v>
      </c>
      <c r="P3" s="51"/>
      <c r="Q3" s="30" t="str" cm="1">
        <f t="array" ref="Q3">IF(C_STAGE_COUNT&gt;3,INDEX(L_STAGE,4),"")</f>
        <v>TEST</v>
      </c>
      <c r="R3" s="12">
        <v>1</v>
      </c>
      <c r="S3" s="51">
        <f>COUNTIFS(T_DATA[STAGE ID],5,T_DATA[SLICED],1)</f>
        <v>0</v>
      </c>
      <c r="T3" s="51"/>
      <c r="U3" s="30" t="str" cm="1">
        <f t="array" ref="U3">IF(C_STAGE_COUNT&gt;4,INDEX(L_STAGE,5),"")</f>
        <v>PUBLISH</v>
      </c>
      <c r="V3" s="12">
        <v>1</v>
      </c>
      <c r="W3" s="51">
        <f>COUNTIFS(T_DATA[STAGE ID],6,T_DATA[SLICED],1)</f>
        <v>0</v>
      </c>
      <c r="X3" s="51"/>
      <c r="Y3" s="30" t="str" cm="1">
        <f t="array" ref="Y3">IF(C_STAGE_COUNT&gt;5,INDEX(L_STAGE,6),"")</f>
        <v/>
      </c>
      <c r="Z3" s="10"/>
    </row>
    <row r="4" spans="1:26">
      <c r="A4" s="40"/>
      <c r="B4" s="13" cm="1">
        <f t="array" ref="B4">IF($C4="","",SMALL(IF((T_DATA[STAGE ID]=1)*(T_DATA[SLICED]=1),ROW(T_DATA[STAGE ID])-ROW(T_DATA[#Headers])),$C4))</f>
        <v>1</v>
      </c>
      <c r="C4" s="14" cm="1">
        <f t="array" ref="C4">IF(OR($C$3=0,$B$3&gt;$C$3),"",IF($C3="","",IF($E3=INDEX(L_STAGE,1),$B$3,IF(COUNTIF($C$3:$C3,$C3)=C_ITEM_CNT+2,IF($C3+1&gt;$C$3,"",$C3+1),$C3))))</f>
        <v>1</v>
      </c>
      <c r="D4" t="str" cm="1">
        <f t="array" ref="D4">IF($C4="","",IF(AND(COUNTIF($C$4:$C4,$C4)&gt;1,COUNTIF($C$4:$C4,$C4)&lt;(C_ITEM_CNT+2)),INDEX(T_DATA[PRIORITY ID],$B4),""))</f>
        <v/>
      </c>
      <c r="E4" s="15" t="str" cm="1">
        <f t="array" aca="1" ref="E4" ca="1">IF($C4="","",
IF(AND(COUNTIF($C$4:$C4,$C4)=1,INDEX(T_DATA[DUE DATE],B4)&gt;0,INDEX(T_DATA[DUE DATE],B4)&lt;TODAY(),INDEX(T_DATA[STATUS ID],B4)=2),2,
IF(AND(COUNTIF($C$4:$C4,$C4)=1,INDEX(T_DATA[DUE DATE],B4)&gt;0,INDEX(T_DATA[DUE DATE],B4)&lt;=(TODAY()+INDEX(T_DATA[WARNING (DAYS)],B4)),INDEX(T_DATA[STATUS ID],B4)=2),1,
IF(AND(COUNTIF($C$4:$C4,$C4)&gt;1,COUNTIF($C$4:$C4,$C4)&lt;(C_ITEM_CNT+2)),
IF(INDEX(T_DATA[],$B4,MATCH(INDEX(T_ITEM_SET[KANBAN ITEM SETTINGS],COUNTIF($C$4:$C4,$C4)-1),L_DATA_HEADER,0))="",
INDEX(T_ITEM_SET[KANBAN ITEM SETTINGS],COUNTIF($C$4:$C4,$C4)-1)&amp;" - "&amp;INDEX(T_ITEM_SET[FILL BLANK VALUES WITH],COUNTIF($C$4:$C4,$C4)-1),
IF(INDEX(T_ITEM_SET[SHOW HEADER],COUNTIF($C$4:$C4,$C4)-1)="Yes",INDEX(T_ITEM_SET[KANBAN ITEM SETTINGS],COUNTIF($C$4:$C4,$C4)-1)&amp;" - ","")
&amp;
IF(INDEX(T_ITEM_SET[FORMAT],COUNTIF($C$4:$C4,$C4)-1)="DATE",
TEXT(INDEX(T_DATA[],$B4,MATCH(INDEX(T_ITEM_SET[KANBAN ITEM SETTINGS],COUNTIF($C$4:$C4,$C4)-1),L_DATA_HEADER,0)),"DD-MMM-YY"),
INDEX(T_DATA[],$B4,MATCH(INDEX(T_ITEM_SET[KANBAN ITEM SETTINGS],COUNTIF($C$4:$C4,$C4)-1),L_DATA_HEADER,0)))),""))))</f>
        <v/>
      </c>
      <c r="F4" s="14" cm="1">
        <f t="array" ref="F4">IF($G4="","",SMALL(IF((T_DATA[STAGE ID]=2)*(T_DATA[SLICED]=1),ROW(T_DATA[STAGE ID])-ROW(T_DATA[#Headers])),$G4))</f>
        <v>6</v>
      </c>
      <c r="G4" s="14" cm="1">
        <f t="array" ref="G4">IF(OR($F$3&gt;$G$3,$G$3=0),"",IF($G3="","",IF($I3=INDEX(L_STAGE,2),$F$3,IF(COUNTIF($G$3:$G3,$G3)=C_ITEM_CNT+2,IF($G3+1&gt;$G$3,"",$G3+1),$G3))))</f>
        <v>1</v>
      </c>
      <c r="H4" t="str" cm="1">
        <f t="array" ref="H4">IF($G4="","",IF(AND(COUNTIF($G$4:$G4,$G4)&gt;1,COUNTIF($G$4:$G4,$G4)&lt;(C_ITEM_CNT+2)),INDEX(T_DATA[PRIORITY ID],$F4),""))</f>
        <v/>
      </c>
      <c r="I4" s="15" t="str" cm="1">
        <f t="array" aca="1" ref="I4" ca="1">IF($G4="","",
IF(AND(COUNTIF($G$4:$G4,$G4)=1,INDEX(T_DATA[DUE DATE],F4)&gt;0,INDEX(T_DATA[DUE DATE],F4)&lt;TODAY(),INDEX(T_DATA[STATUS ID],F4)=2),2,
IF(AND(COUNTIF($G$4:$G4,$G4)=1,INDEX(T_DATA[DUE DATE],F4)&gt;0,INDEX(T_DATA[DUE DATE],F4)&lt;=(TODAY()+INDEX(T_DATA[WARNING (DAYS)],F4)),INDEX(T_DATA[STATUS ID],F4)=2),1,
IF(AND(COUNTIF($G$4:$G4,$G4)&gt;1,COUNTIF($G$4:$G4,$G4)&lt;(C_ITEM_CNT+2)),
IF(INDEX(T_DATA[],$F4,MATCH(INDEX(T_ITEM_SET[KANBAN ITEM SETTINGS],COUNTIF($G$4:$G4,$G4)-1),L_DATA_HEADER,0))="",
INDEX(T_ITEM_SET[KANBAN ITEM SETTINGS],COUNTIF($G$4:$G4,$G4)-1)&amp;" - "&amp;INDEX(T_ITEM_SET[FILL BLANK VALUES WITH],COUNTIF($G$4:$G4,$G4)-1),
IF(INDEX(T_ITEM_SET[SHOW HEADER],COUNTIF($G$4:$G4,$G4)-1)="Yes",INDEX(T_ITEM_SET[KANBAN ITEM SETTINGS],COUNTIF($G$4:$G4,$G4)-1)&amp;" - ","")
&amp;
IF(INDEX(T_ITEM_SET[FORMAT],COUNTIF($G$4:$G4,$G4)-1)="DATE",
TEXT(INDEX(T_DATA[],$F4,MATCH(INDEX(T_ITEM_SET[KANBAN ITEM SETTINGS],COUNTIF($G$4:$G4,$G4)-1),L_DATA_HEADER,0)),"DD-MMM-YY"),
INDEX(T_DATA[],$F4,MATCH(INDEX(T_ITEM_SET[KANBAN ITEM SETTINGS],COUNTIF($G$4:$G4,$G4)-1),L_DATA_HEADER,0)))),""))))</f>
        <v/>
      </c>
      <c r="J4" s="14" cm="1">
        <f t="array" ref="J4">IF($K4="","",SMALL(IF((T_DATA[STAGE ID]=3)*(T_DATA[SLICED]=1),ROW(T_DATA[STAGE ID])-ROW(T_DATA[#Headers])),$K4))</f>
        <v>10</v>
      </c>
      <c r="K4" s="14" cm="1">
        <f t="array" ref="K4">IF(OR($J$3&gt;$K$3,$K$3=0),"",IF($K3="","",IF($M3=INDEX(L_STAGE,3),$J$3,IF(COUNTIF($K$3:$K3,$K3)=C_ITEM_CNT+2,IF($K3+1&gt;$K$3,"",$K3+1),$K3))))</f>
        <v>1</v>
      </c>
      <c r="L4" t="str" cm="1">
        <f t="array" ref="L4">IF($K4="","",IF(AND(COUNTIF($K$4:$K4,$K4)&gt;1,COUNTIF($K$4:$K4,$K4)&lt;(C_ITEM_CNT+2)),INDEX(T_DATA[PRIORITY ID],$J4),""))</f>
        <v/>
      </c>
      <c r="M4" s="15" t="str" cm="1">
        <f t="array" aca="1" ref="M4" ca="1">IF($K4="","",
IF(AND(COUNTIF($K$4:$K4,$K4)=1,INDEX(T_DATA[DUE DATE],J4)&gt;0,INDEX(T_DATA[DUE DATE],J4)&lt;TODAY(),INDEX(T_DATA[STATUS ID],J4)=2),2,
IF(AND(COUNTIF($K$4:$K4,$K4)=1,INDEX(T_DATA[DUE DATE],J4)&gt;0,INDEX(T_DATA[DUE DATE],J4)&lt;=(TODAY()+INDEX(T_DATA[WARNING (DAYS)],J4)),INDEX(T_DATA[STATUS ID],J4)=2),1,
IF(AND(COUNTIF($K$4:$K4,$K4)&gt;1,COUNTIF($K$4:$K4,$K4)&lt;(C_ITEM_CNT+2)),
IF(INDEX(T_DATA[],$J4,MATCH(INDEX(T_ITEM_SET[KANBAN ITEM SETTINGS],COUNTIF($K$4:$K4,$K4)-1),L_DATA_HEADER,0))="",
INDEX(T_ITEM_SET[KANBAN ITEM SETTINGS],COUNTIF($K$4:$K4,$K4)-1)&amp;" - "&amp;INDEX(T_ITEM_SET[FILL BLANK VALUES WITH],COUNTIF($K$4:$K4,$K4)-1),
IF(INDEX(T_ITEM_SET[SHOW HEADER],COUNTIF($K$4:$K4,$K4)-1)="Yes",INDEX(T_ITEM_SET[KANBAN ITEM SETTINGS],COUNTIF($K$4:$K4,$K4)-1)&amp;" - ","")
&amp;
IF(INDEX(T_ITEM_SET[FORMAT],COUNTIF($K$4:$K4,$K4)-1)="DATE",
TEXT(INDEX(T_DATA[],$J4,MATCH(INDEX(T_ITEM_SET[KANBAN ITEM SETTINGS],COUNTIF($K$4:$K4,$K4)-1),L_DATA_HEADER,0)),"DD-MMM-YY"),
INDEX(T_DATA[],$J4,MATCH(INDEX(T_ITEM_SET[KANBAN ITEM SETTINGS],COUNTIF($K$4:$K4,$K4)-1),L_DATA_HEADER,0)))),""))))</f>
        <v/>
      </c>
      <c r="N4" s="14" t="str" cm="1">
        <f t="array" ref="N4">IF($O4="","",SMALL(IF((T_DATA[STAGE ID]=4)*(T_DATA[SLICED]=1),ROW(T_DATA[STAGE ID])-ROW(T_DATA[#Headers])),$O4))</f>
        <v/>
      </c>
      <c r="O4" s="14" t="str" cm="1">
        <f t="array" ref="O4">IF(OR($N$3&gt;$O$3,$O$3=0),"",IF($O3="","",IF($Q3=INDEX(L_STAGE,4),$N$3,IF(COUNTIF($O$3:$O3,$O3)=C_ITEM_CNT+2,IF($O3+1&gt;$O$3,"",$O3+1),$O3))))</f>
        <v/>
      </c>
      <c r="P4" t="str" cm="1">
        <f t="array" ref="P4">IF($O4="","",IF(AND(COUNTIF($O$4:$O4,$O4)&gt;1,COUNTIF($O$4:$O4,$O4)&lt;(C_ITEM_CNT+2)),INDEX(T_DATA[PRIORITY ID],$N4),""))</f>
        <v/>
      </c>
      <c r="Q4" s="15" t="str" cm="1">
        <f t="array" aca="1" ref="Q4" ca="1">IF($O4="","",
IF(AND(COUNTIF($O$4:$O4,$O4)=1,INDEX(T_DATA[DUE DATE],N4)&gt;0,INDEX(T_DATA[DUE DATE],N4)&lt;TODAY(),INDEX(T_DATA[STATUS ID],N4)=2),2,
IF(AND(COUNTIF($O$4:$O4,$O4)=1,INDEX(T_DATA[DUE DATE],N4)&gt;0,INDEX(T_DATA[DUE DATE],N4)&lt;=(TODAY()+INDEX(T_DATA[WARNING (DAYS)],N4)),INDEX(T_DATA[STATUS ID],N4)=2),1,
IF(AND(COUNTIF($O$4:$O4,$O4)&gt;1,COUNTIF($O$4:$O4,$O4)&lt;(C_ITEM_CNT+2)),
IF(INDEX(T_DATA[],$N4,MATCH(INDEX(T_ITEM_SET[KANBAN ITEM SETTINGS],COUNTIF($O$4:$O4,$O4)-1),L_DATA_HEADER,0))="",
INDEX(T_ITEM_SET[KANBAN ITEM SETTINGS],COUNTIF($O$4:$O4,$O4)-1)&amp;" - "&amp;INDEX(T_ITEM_SET[FILL BLANK VALUES WITH],COUNTIF($O$4:$O4,$O4)-1),
IF(INDEX(T_ITEM_SET[SHOW HEADER],COUNTIF($O$4:$O4,$O4)-1)="Yes",INDEX(T_ITEM_SET[KANBAN ITEM SETTINGS],COUNTIF($O$4:$O4,$O4)-1)&amp;" - ","")
&amp;
IF(INDEX(T_ITEM_SET[FORMAT],COUNTIF($O$4:$O4,$O4)-1)="DATE",
TEXT(INDEX(T_DATA[],$N4,MATCH(INDEX(T_ITEM_SET[KANBAN ITEM SETTINGS],COUNTIF($O$4:$O4,$O4)-1),L_DATA_HEADER,0)),"DD-MMM-YY"),
INDEX(T_DATA[],$N4,MATCH(INDEX(T_ITEM_SET[KANBAN ITEM SETTINGS],COUNTIF($O$4:$O4,$O4)-1),L_DATA_HEADER,0)))),""))))</f>
        <v/>
      </c>
      <c r="R4" s="14" t="str" cm="1">
        <f t="array" ref="R4">IF($S4="","",SMALL(IF((T_DATA[STAGE ID]=5)*(T_DATA[SLICED]=1),ROW(T_DATA[STAGE ID])-ROW(T_DATA[#Headers])),$S4))</f>
        <v/>
      </c>
      <c r="S4" s="14" t="str" cm="1">
        <f t="array" ref="S4">IF(OR($R$3&gt;$S$3,$S$3=0),"",IF($S3="","",IF($U3=INDEX(L_STAGE,5),$R$3,IF(COUNTIF($S$3:$S3,$S3)=C_ITEM_CNT+2,IF($S3+1&gt;$S$3,"",$S3+1),$S3))))</f>
        <v/>
      </c>
      <c r="T4" t="str" cm="1">
        <f t="array" ref="T4">IF($S4="","",IF(AND(COUNTIF($S$4:$S4,$S4)&gt;1,COUNTIF($S$4:$S4,$S4)&lt;(C_ITEM_CNT+2)),INDEX(T_DATA[PRIORITY ID],$R4),""))</f>
        <v/>
      </c>
      <c r="U4" s="15" t="str" cm="1">
        <f t="array" aca="1" ref="U4" ca="1">IF($S4="","",
IF(AND(COUNTIF($S$4:$S4,$S4)=1,INDEX(T_DATA[DUE DATE],R4)&gt;0,INDEX(T_DATA[DUE DATE],R4)&lt;TODAY(),INDEX(T_DATA[STATUS ID],R4)=2),2,
IF(AND(COUNTIF($S$4:$S4,$S4)=1,INDEX(T_DATA[DUE DATE],R4)&gt;0,INDEX(T_DATA[DUE DATE],R4)&lt;=(TODAY()+INDEX(T_DATA[WARNING (DAYS)],R4)),INDEX(T_DATA[STATUS ID],R4)=2),1,
IF(AND(COUNTIF($S$4:$S4,$S4)&gt;1,COUNTIF($S$4:$S4,$S4)&lt;(C_ITEM_CNT+2)),
IF(INDEX(T_DATA[],$R4,MATCH(INDEX(T_ITEM_SET[KANBAN ITEM SETTINGS],COUNTIF($S$4:$S4,$S4)-1),L_DATA_HEADER,0))="",
INDEX(T_ITEM_SET[KANBAN ITEM SETTINGS],COUNTIF($S$4:$S4,$S4)-1)&amp;" - "&amp;INDEX(T_ITEM_SET[FILL BLANK VALUES WITH],COUNTIF($S$4:$S4,$S4)-1),
IF(INDEX(T_ITEM_SET[SHOW HEADER],COUNTIF($S$4:$S4,$S4)-1)="Yes",INDEX(T_ITEM_SET[KANBAN ITEM SETTINGS],COUNTIF($S$4:$S4,$S4)-1)&amp;" - ","")
&amp;
IF(INDEX(T_ITEM_SET[FORMAT],COUNTIF($S$4:$S4,$S4)-1)="DATE",
TEXT(INDEX(T_DATA[],$R4,MATCH(INDEX(T_ITEM_SET[KANBAN ITEM SETTINGS],COUNTIF($S$4:$S4,$S4)-1),L_DATA_HEADER,0)),"DD-MMM-YY"),
INDEX(T_DATA[],$R4,MATCH(INDEX(T_ITEM_SET[KANBAN ITEM SETTINGS],COUNTIF($S$4:$S4,$S4)-1),L_DATA_HEADER,0)))),""))))</f>
        <v/>
      </c>
      <c r="V4" s="14" t="str" cm="1">
        <f t="array" ref="V4">IF($W4="","",SMALL(IF((T_DATA[STAGE ID]=6)*(T_DATA[SLICED]=1),ROW(T_DATA[STAGE ID])-ROW(T_DATA[#Headers])),$W4))</f>
        <v/>
      </c>
      <c r="W4" s="14" t="str" cm="1">
        <f t="array" ref="W4">IF(OR($V$3&gt;$W$3,$W$3=0),"",IF($W3="","",IF($Y3=INDEX(L_STAGE,6),$V$3,IF(COUNTIF($W$3:$W3,$W3)=C_ITEM_CNT+2,IF($W3+1&gt;$W$3,"",$W3+1),$W3))))</f>
        <v/>
      </c>
      <c r="X4" t="str" cm="1">
        <f t="array" ref="X4">IF($W4="","",IF(AND(COUNTIF($W$4:$W4,$W4)&gt;1,COUNTIF($W$4:$W4,$W4)&lt;(C_ITEM_CNT+2)),INDEX(T_DATA[PRIORITY ID],$V4),""))</f>
        <v/>
      </c>
      <c r="Y4" s="15" t="str" cm="1">
        <f t="array" aca="1" ref="Y4" ca="1">IF($W4="","",
IF(AND(COUNTIF($W$4:$W4,$W4)=1,INDEX(T_DATA[DUE DATE],V4)&gt;0,INDEX(T_DATA[DUE DATE],V4)&lt;TODAY(),INDEX(T_DATA[STATUS ID],V4)=2),2,
IF(AND(COUNTIF($W$4:$W4,$W4)=1,INDEX(T_DATA[DUE DATE],V4)&gt;0,INDEX(T_DATA[DUE DATE],V4)&lt;=(TODAY()+INDEX(T_DATA[WARNING (DAYS)],V4)),INDEX(T_DATA[STATUS ID],V4)=2),1,
IF(AND(COUNTIF($W$4:$W4,$W4)&gt;1,COUNTIF($W$4:$W4,$W4)&lt;(C_ITEM_CNT+2)),
IF(INDEX(T_DATA[],$V4,MATCH(INDEX(T_ITEM_SET[KANBAN ITEM SETTINGS],COUNTIF($W$4:$W4,$W4)-1),L_DATA_HEADER,0))="",
INDEX(T_ITEM_SET[KANBAN ITEM SETTINGS],COUNTIF($W$4:$W4,$W4)-1)&amp;" - "&amp;INDEX(T_ITEM_SET[FILL BLANK VALUES WITH],COUNTIF($W$4:$W4,$W4)-1),
IF(INDEX(T_ITEM_SET[SHOW HEADER],COUNTIF($W$4:$W4,$W4)-1)="Yes",INDEX(T_ITEM_SET[KANBAN ITEM SETTINGS],COUNTIF($W$4:$W4,$W4)-1)&amp;" - ","")
&amp;
IF(INDEX(T_ITEM_SET[FORMAT],COUNTIF($W$4:$W4,$W4)-1)="DATE",
TEXT(INDEX(T_DATA[],$V4,MATCH(INDEX(T_ITEM_SET[KANBAN ITEM SETTINGS],COUNTIF($W$4:$W4,$W4)-1),L_DATA_HEADER,0)),"DD-MMM-YY"),
INDEX(T_DATA[],$V4,MATCH(INDEX(T_ITEM_SET[KANBAN ITEM SETTINGS],COUNTIF($W$4:$W4,$W4)-1),L_DATA_HEADER,0)))),""))))</f>
        <v/>
      </c>
      <c r="Z4" s="10"/>
    </row>
    <row r="5" spans="1:26" ht="28">
      <c r="A5" s="40"/>
      <c r="B5" s="13" cm="1">
        <f t="array" aca="1" ref="B5" ca="1">IF($C5="","",SMALL(IF((T_DATA[STAGE ID]=1)*(T_DATA[SLICED]=1),ROW(T_DATA[STAGE ID])-ROW(T_DATA[#Headers])),$C5))</f>
        <v>1</v>
      </c>
      <c r="C5" s="14" cm="1">
        <f t="array" aca="1" ref="C5" ca="1">IF(OR($C$3=0,$B$3&gt;$C$3),"",IF($C4="","",IF($E4=INDEX(L_STAGE,1),$B$3,IF(COUNTIF($C$3:$C4,$C4)=C_ITEM_CNT+2,IF($C4+1&gt;$C$3,"",$C4+1),$C4))))</f>
        <v>1</v>
      </c>
      <c r="D5" cm="1">
        <f t="array" aca="1" ref="D5" ca="1">IF($C5="","",IF(AND(COUNTIF($C$4:$C5,$C5)&gt;1,COUNTIF($C$4:$C5,$C5)&lt;(C_ITEM_CNT+2)),INDEX(T_DATA[PRIORITY ID],$B5),""))</f>
        <v>2</v>
      </c>
      <c r="E5" s="15" t="str" cm="1">
        <f t="array" aca="1" ref="E5" ca="1">IF($C5="","",
IF(AND(COUNTIF($C$4:$C5,$C5)=1,INDEX(T_DATA[DUE DATE],B5)&gt;0,INDEX(T_DATA[DUE DATE],B5)&lt;TODAY(),INDEX(T_DATA[STATUS ID],B5)=2),2,
IF(AND(COUNTIF($C$4:$C5,$C5)=1,INDEX(T_DATA[DUE DATE],B5)&gt;0,INDEX(T_DATA[DUE DATE],B5)&lt;=(TODAY()+INDEX(T_DATA[WARNING (DAYS)],B5)),INDEX(T_DATA[STATUS ID],B5)=2),1,
IF(AND(COUNTIF($C$4:$C5,$C5)&gt;1,COUNTIF($C$4:$C5,$C5)&lt;(C_ITEM_CNT+2)),
IF(INDEX(T_DATA[],$B5,MATCH(INDEX(T_ITEM_SET[KANBAN ITEM SETTINGS],COUNTIF($C$4:$C5,$C5)-1),L_DATA_HEADER,0))="",
INDEX(T_ITEM_SET[KANBAN ITEM SETTINGS],COUNTIF($C$4:$C5,$C5)-1)&amp;" - "&amp;INDEX(T_ITEM_SET[FILL BLANK VALUES WITH],COUNTIF($C$4:$C5,$C5)-1),
IF(INDEX(T_ITEM_SET[SHOW HEADER],COUNTIF($C$4:$C5,$C5)-1)="Yes",INDEX(T_ITEM_SET[KANBAN ITEM SETTINGS],COUNTIF($C$4:$C5,$C5)-1)&amp;" - ","")
&amp;
IF(INDEX(T_ITEM_SET[FORMAT],COUNTIF($C$4:$C5,$C5)-1)="DATE",
TEXT(INDEX(T_DATA[],$B5,MATCH(INDEX(T_ITEM_SET[KANBAN ITEM SETTINGS],COUNTIF($C$4:$C5,$C5)-1),L_DATA_HEADER,0)),"DD-MMM-YY"),
INDEX(T_DATA[],$B5,MATCH(INDEX(T_ITEM_SET[KANBAN ITEM SETTINGS],COUNTIF($C$4:$C5,$C5)-1),L_DATA_HEADER,0)))),""))))</f>
        <v>TASK - Map file investigation</v>
      </c>
      <c r="F5" s="14" cm="1">
        <f t="array" aca="1" ref="F5" ca="1">IF($G5="","",SMALL(IF((T_DATA[STAGE ID]=2)*(T_DATA[SLICED]=1),ROW(T_DATA[STAGE ID])-ROW(T_DATA[#Headers])),$G5))</f>
        <v>6</v>
      </c>
      <c r="G5" s="14" cm="1">
        <f t="array" aca="1" ref="G5" ca="1">IF(OR($F$3&gt;$G$3,$G$3=0),"",IF($G4="","",IF($I4=INDEX(L_STAGE,2),$F$3,IF(COUNTIF($G$3:$G4,$G4)=C_ITEM_CNT+2,IF($G4+1&gt;$G$3,"",$G4+1),$G4))))</f>
        <v>1</v>
      </c>
      <c r="H5" cm="1">
        <f t="array" aca="1" ref="H5" ca="1">IF($G5="","",IF(AND(COUNTIF($G$4:$G5,$G5)&gt;1,COUNTIF($G$4:$G5,$G5)&lt;(C_ITEM_CNT+2)),INDEX(T_DATA[PRIORITY ID],$F5),""))</f>
        <v>2</v>
      </c>
      <c r="I5" s="15" t="str" cm="1">
        <f t="array" aca="1" ref="I5" ca="1">IF($G5="","",
IF(AND(COUNTIF($G$4:$G5,$G5)=1,INDEX(T_DATA[DUE DATE],F5)&gt;0,INDEX(T_DATA[DUE DATE],F5)&lt;TODAY(),INDEX(T_DATA[STATUS ID],F5)=2),2,
IF(AND(COUNTIF($G$4:$G5,$G5)=1,INDEX(T_DATA[DUE DATE],F5)&gt;0,INDEX(T_DATA[DUE DATE],F5)&lt;=(TODAY()+INDEX(T_DATA[WARNING (DAYS)],F5)),INDEX(T_DATA[STATUS ID],F5)=2),1,
IF(AND(COUNTIF($G$4:$G5,$G5)&gt;1,COUNTIF($G$4:$G5,$G5)&lt;(C_ITEM_CNT+2)),
IF(INDEX(T_DATA[],$F5,MATCH(INDEX(T_ITEM_SET[KANBAN ITEM SETTINGS],COUNTIF($G$4:$G5,$G5)-1),L_DATA_HEADER,0))="",
INDEX(T_ITEM_SET[KANBAN ITEM SETTINGS],COUNTIF($G$4:$G5,$G5)-1)&amp;" - "&amp;INDEX(T_ITEM_SET[FILL BLANK VALUES WITH],COUNTIF($G$4:$G5,$G5)-1),
IF(INDEX(T_ITEM_SET[SHOW HEADER],COUNTIF($G$4:$G5,$G5)-1)="Yes",INDEX(T_ITEM_SET[KANBAN ITEM SETTINGS],COUNTIF($G$4:$G5,$G5)-1)&amp;" - ","")
&amp;
IF(INDEX(T_ITEM_SET[FORMAT],COUNTIF($G$4:$G5,$G5)-1)="DATE",
TEXT(INDEX(T_DATA[],$F5,MATCH(INDEX(T_ITEM_SET[KANBAN ITEM SETTINGS],COUNTIF($G$4:$G5,$G5)-1),L_DATA_HEADER,0)),"DD-MMM-YY"),
INDEX(T_DATA[],$F5,MATCH(INDEX(T_ITEM_SET[KANBAN ITEM SETTINGS],COUNTIF($G$4:$G5,$G5)-1),L_DATA_HEADER,0)))),""))))</f>
        <v>TASK - Create Regex</v>
      </c>
      <c r="J5" s="14" cm="1">
        <f t="array" aca="1" ref="J5" ca="1">IF($K5="","",SMALL(IF((T_DATA[STAGE ID]=3)*(T_DATA[SLICED]=1),ROW(T_DATA[STAGE ID])-ROW(T_DATA[#Headers])),$K5))</f>
        <v>10</v>
      </c>
      <c r="K5" s="14" cm="1">
        <f t="array" aca="1" ref="K5" ca="1">IF(OR($J$3&gt;$K$3,$K$3=0),"",IF($K4="","",IF($M4=INDEX(L_STAGE,3),$J$3,IF(COUNTIF($K$3:$K4,$K4)=C_ITEM_CNT+2,IF($K4+1&gt;$K$3,"",$K4+1),$K4))))</f>
        <v>1</v>
      </c>
      <c r="L5" cm="1">
        <f t="array" aca="1" ref="L5" ca="1">IF($K5="","",IF(AND(COUNTIF($K$4:$K5,$K5)&gt;1,COUNTIF($K$4:$K5,$K5)&lt;(C_ITEM_CNT+2)),INDEX(T_DATA[PRIORITY ID],$J5),""))</f>
        <v>3</v>
      </c>
      <c r="M5" s="15" t="str" cm="1">
        <f t="array" aca="1" ref="M5" ca="1">IF($K5="","",
IF(AND(COUNTIF($K$4:$K5,$K5)=1,INDEX(T_DATA[DUE DATE],J5)&gt;0,INDEX(T_DATA[DUE DATE],J5)&lt;TODAY(),INDEX(T_DATA[STATUS ID],J5)=2),2,
IF(AND(COUNTIF($K$4:$K5,$K5)=1,INDEX(T_DATA[DUE DATE],J5)&gt;0,INDEX(T_DATA[DUE DATE],J5)&lt;=(TODAY()+INDEX(T_DATA[WARNING (DAYS)],J5)),INDEX(T_DATA[STATUS ID],J5)=2),1,
IF(AND(COUNTIF($K$4:$K5,$K5)&gt;1,COUNTIF($K$4:$K5,$K5)&lt;(C_ITEM_CNT+2)),
IF(INDEX(T_DATA[],$J5,MATCH(INDEX(T_ITEM_SET[KANBAN ITEM SETTINGS],COUNTIF($K$4:$K5,$K5)-1),L_DATA_HEADER,0))="",
INDEX(T_ITEM_SET[KANBAN ITEM SETTINGS],COUNTIF($K$4:$K5,$K5)-1)&amp;" - "&amp;INDEX(T_ITEM_SET[FILL BLANK VALUES WITH],COUNTIF($K$4:$K5,$K5)-1),
IF(INDEX(T_ITEM_SET[SHOW HEADER],COUNTIF($K$4:$K5,$K5)-1)="Yes",INDEX(T_ITEM_SET[KANBAN ITEM SETTINGS],COUNTIF($K$4:$K5,$K5)-1)&amp;" - ","")
&amp;
IF(INDEX(T_ITEM_SET[FORMAT],COUNTIF($K$4:$K5,$K5)-1)="DATE",
TEXT(INDEX(T_DATA[],$J5,MATCH(INDEX(T_ITEM_SET[KANBAN ITEM SETTINGS],COUNTIF($K$4:$K5,$K5)-1),L_DATA_HEADER,0)),"DD-MMM-YY"),
INDEX(T_DATA[],$J5,MATCH(INDEX(T_ITEM_SET[KANBAN ITEM SETTINGS],COUNTIF($K$4:$K5,$K5)-1),L_DATA_HEADER,0)))),""))))</f>
        <v>TASK - Create a structure for multiple compilers</v>
      </c>
      <c r="N5" s="14" t="str" cm="1">
        <f t="array" ref="N5">IF($O5="","",SMALL(IF((T_DATA[STAGE ID]=4)*(T_DATA[SLICED]=1),ROW(T_DATA[STAGE ID])-ROW(T_DATA[#Headers])),$O5))</f>
        <v/>
      </c>
      <c r="O5" s="14" t="str" cm="1">
        <f t="array" ref="O5">IF(OR($N$3&gt;$O$3,$O$3=0),"",IF($O4="","",IF($Q4=INDEX(L_STAGE,4),$N$3,IF(COUNTIF($O$3:$O4,$O4)=C_ITEM_CNT+2,IF($O4+1&gt;$O$3,"",$O4+1),$O4))))</f>
        <v/>
      </c>
      <c r="P5" t="str" cm="1">
        <f t="array" ref="P5">IF($O5="","",IF(AND(COUNTIF($O$4:$O5,$O5)&gt;1,COUNTIF($O$4:$O5,$O5)&lt;(C_ITEM_CNT+2)),INDEX(T_DATA[PRIORITY ID],$N5),""))</f>
        <v/>
      </c>
      <c r="Q5" s="15" t="str" cm="1">
        <f t="array" aca="1" ref="Q5" ca="1">IF($O5="","",
IF(AND(COUNTIF($O$4:$O5,$O5)=1,INDEX(T_DATA[DUE DATE],N5)&gt;0,INDEX(T_DATA[DUE DATE],N5)&lt;TODAY(),INDEX(T_DATA[STATUS ID],N5)=2),2,
IF(AND(COUNTIF($O$4:$O5,$O5)=1,INDEX(T_DATA[DUE DATE],N5)&gt;0,INDEX(T_DATA[DUE DATE],N5)&lt;=(TODAY()+INDEX(T_DATA[WARNING (DAYS)],N5)),INDEX(T_DATA[STATUS ID],N5)=2),1,
IF(AND(COUNTIF($O$4:$O5,$O5)&gt;1,COUNTIF($O$4:$O5,$O5)&lt;(C_ITEM_CNT+2)),
IF(INDEX(T_DATA[],$N5,MATCH(INDEX(T_ITEM_SET[KANBAN ITEM SETTINGS],COUNTIF($O$4:$O5,$O5)-1),L_DATA_HEADER,0))="",
INDEX(T_ITEM_SET[KANBAN ITEM SETTINGS],COUNTIF($O$4:$O5,$O5)-1)&amp;" - "&amp;INDEX(T_ITEM_SET[FILL BLANK VALUES WITH],COUNTIF($O$4:$O5,$O5)-1),
IF(INDEX(T_ITEM_SET[SHOW HEADER],COUNTIF($O$4:$O5,$O5)-1)="Yes",INDEX(T_ITEM_SET[KANBAN ITEM SETTINGS],COUNTIF($O$4:$O5,$O5)-1)&amp;" - ","")
&amp;
IF(INDEX(T_ITEM_SET[FORMAT],COUNTIF($O$4:$O5,$O5)-1)="DATE",
TEXT(INDEX(T_DATA[],$N5,MATCH(INDEX(T_ITEM_SET[KANBAN ITEM SETTINGS],COUNTIF($O$4:$O5,$O5)-1),L_DATA_HEADER,0)),"DD-MMM-YY"),
INDEX(T_DATA[],$N5,MATCH(INDEX(T_ITEM_SET[KANBAN ITEM SETTINGS],COUNTIF($O$4:$O5,$O5)-1),L_DATA_HEADER,0)))),""))))</f>
        <v/>
      </c>
      <c r="R5" s="14" t="str" cm="1">
        <f t="array" ref="R5">IF($S5="","",SMALL(IF((T_DATA[STAGE ID]=5)*(T_DATA[SLICED]=1),ROW(T_DATA[STAGE ID])-ROW(T_DATA[#Headers])),$S5))</f>
        <v/>
      </c>
      <c r="S5" s="14" t="str" cm="1">
        <f t="array" ref="S5">IF(OR($R$3&gt;$S$3,$S$3=0),"",IF($S4="","",IF($U4=INDEX(L_STAGE,5),$R$3,IF(COUNTIF($S$3:$S4,$S4)=C_ITEM_CNT+2,IF($S4+1&gt;$S$3,"",$S4+1),$S4))))</f>
        <v/>
      </c>
      <c r="T5" t="str" cm="1">
        <f t="array" ref="T5">IF($S5="","",IF(AND(COUNTIF($S$4:$S5,$S5)&gt;1,COUNTIF($S$4:$S5,$S5)&lt;(C_ITEM_CNT+2)),INDEX(T_DATA[PRIORITY ID],$R5),""))</f>
        <v/>
      </c>
      <c r="U5" s="15" t="str" cm="1">
        <f t="array" aca="1" ref="U5" ca="1">IF($S5="","",
IF(AND(COUNTIF($S$4:$S5,$S5)=1,INDEX(T_DATA[DUE DATE],R5)&gt;0,INDEX(T_DATA[DUE DATE],R5)&lt;TODAY(),INDEX(T_DATA[STATUS ID],R5)=2),2,
IF(AND(COUNTIF($S$4:$S5,$S5)=1,INDEX(T_DATA[DUE DATE],R5)&gt;0,INDEX(T_DATA[DUE DATE],R5)&lt;=(TODAY()+INDEX(T_DATA[WARNING (DAYS)],R5)),INDEX(T_DATA[STATUS ID],R5)=2),1,
IF(AND(COUNTIF($S$4:$S5,$S5)&gt;1,COUNTIF($S$4:$S5,$S5)&lt;(C_ITEM_CNT+2)),
IF(INDEX(T_DATA[],$R5,MATCH(INDEX(T_ITEM_SET[KANBAN ITEM SETTINGS],COUNTIF($S$4:$S5,$S5)-1),L_DATA_HEADER,0))="",
INDEX(T_ITEM_SET[KANBAN ITEM SETTINGS],COUNTIF($S$4:$S5,$S5)-1)&amp;" - "&amp;INDEX(T_ITEM_SET[FILL BLANK VALUES WITH],COUNTIF($S$4:$S5,$S5)-1),
IF(INDEX(T_ITEM_SET[SHOW HEADER],COUNTIF($S$4:$S5,$S5)-1)="Yes",INDEX(T_ITEM_SET[KANBAN ITEM SETTINGS],COUNTIF($S$4:$S5,$S5)-1)&amp;" - ","")
&amp;
IF(INDEX(T_ITEM_SET[FORMAT],COUNTIF($S$4:$S5,$S5)-1)="DATE",
TEXT(INDEX(T_DATA[],$R5,MATCH(INDEX(T_ITEM_SET[KANBAN ITEM SETTINGS],COUNTIF($S$4:$S5,$S5)-1),L_DATA_HEADER,0)),"DD-MMM-YY"),
INDEX(T_DATA[],$R5,MATCH(INDEX(T_ITEM_SET[KANBAN ITEM SETTINGS],COUNTIF($S$4:$S5,$S5)-1),L_DATA_HEADER,0)))),""))))</f>
        <v/>
      </c>
      <c r="V5" s="14" t="str" cm="1">
        <f t="array" ref="V5">IF($W5="","",SMALL(IF((T_DATA[STAGE ID]=6)*(T_DATA[SLICED]=1),ROW(T_DATA[STAGE ID])-ROW(T_DATA[#Headers])),$W5))</f>
        <v/>
      </c>
      <c r="W5" s="14" t="str" cm="1">
        <f t="array" ref="W5">IF(OR($V$3&gt;$W$3,$W$3=0),"",IF($W4="","",IF($Y4=INDEX(L_STAGE,6),$V$3,IF(COUNTIF($W$3:$W4,$W4)=C_ITEM_CNT+2,IF($W4+1&gt;$W$3,"",$W4+1),$W4))))</f>
        <v/>
      </c>
      <c r="X5" t="str" cm="1">
        <f t="array" ref="X5">IF($W5="","",IF(AND(COUNTIF($W$4:$W5,$W5)&gt;1,COUNTIF($W$4:$W5,$W5)&lt;(C_ITEM_CNT+2)),INDEX(T_DATA[PRIORITY ID],$V5),""))</f>
        <v/>
      </c>
      <c r="Y5" s="15" t="str" cm="1">
        <f t="array" aca="1" ref="Y5" ca="1">IF($W5="","",
IF(AND(COUNTIF($W$4:$W5,$W5)=1,INDEX(T_DATA[DUE DATE],V5)&gt;0,INDEX(T_DATA[DUE DATE],V5)&lt;TODAY(),INDEX(T_DATA[STATUS ID],V5)=2),2,
IF(AND(COUNTIF($W$4:$W5,$W5)=1,INDEX(T_DATA[DUE DATE],V5)&gt;0,INDEX(T_DATA[DUE DATE],V5)&lt;=(TODAY()+INDEX(T_DATA[WARNING (DAYS)],V5)),INDEX(T_DATA[STATUS ID],V5)=2),1,
IF(AND(COUNTIF($W$4:$W5,$W5)&gt;1,COUNTIF($W$4:$W5,$W5)&lt;(C_ITEM_CNT+2)),
IF(INDEX(T_DATA[],$V5,MATCH(INDEX(T_ITEM_SET[KANBAN ITEM SETTINGS],COUNTIF($W$4:$W5,$W5)-1),L_DATA_HEADER,0))="",
INDEX(T_ITEM_SET[KANBAN ITEM SETTINGS],COUNTIF($W$4:$W5,$W5)-1)&amp;" - "&amp;INDEX(T_ITEM_SET[FILL BLANK VALUES WITH],COUNTIF($W$4:$W5,$W5)-1),
IF(INDEX(T_ITEM_SET[SHOW HEADER],COUNTIF($W$4:$W5,$W5)-1)="Yes",INDEX(T_ITEM_SET[KANBAN ITEM SETTINGS],COUNTIF($W$4:$W5,$W5)-1)&amp;" - ","")
&amp;
IF(INDEX(T_ITEM_SET[FORMAT],COUNTIF($W$4:$W5,$W5)-1)="DATE",
TEXT(INDEX(T_DATA[],$V5,MATCH(INDEX(T_ITEM_SET[KANBAN ITEM SETTINGS],COUNTIF($W$4:$W5,$W5)-1),L_DATA_HEADER,0)),"DD-MMM-YY"),
INDEX(T_DATA[],$V5,MATCH(INDEX(T_ITEM_SET[KANBAN ITEM SETTINGS],COUNTIF($W$4:$W5,$W5)-1),L_DATA_HEADER,0)))),""))))</f>
        <v/>
      </c>
      <c r="Z5" s="10"/>
    </row>
    <row r="6" spans="1:26">
      <c r="A6" s="40"/>
      <c r="B6" s="13" cm="1">
        <f t="array" aca="1" ref="B6" ca="1">IF($C6="","",SMALL(IF((T_DATA[STAGE ID]=1)*(T_DATA[SLICED]=1),ROW(T_DATA[STAGE ID])-ROW(T_DATA[#Headers])),$C6))</f>
        <v>1</v>
      </c>
      <c r="C6" s="14" cm="1">
        <f t="array" aca="1" ref="C6" ca="1">IF(OR($C$3=0,$B$3&gt;$C$3),"",IF($C5="","",IF($E5=INDEX(L_STAGE,1),$B$3,IF(COUNTIF($C$3:$C5,$C5)=C_ITEM_CNT+2,IF($C5+1&gt;$C$3,"",$C5+1),$C5))))</f>
        <v>1</v>
      </c>
      <c r="D6" cm="1">
        <f t="array" aca="1" ref="D6" ca="1">IF($C6="","",IF(AND(COUNTIF($C$4:$C6,$C6)&gt;1,COUNTIF($C$4:$C6,$C6)&lt;(C_ITEM_CNT+2)),INDEX(T_DATA[PRIORITY ID],$B6),""))</f>
        <v>2</v>
      </c>
      <c r="E6" s="15" t="str" cm="1">
        <f t="array" aca="1" ref="E6" ca="1">IF($C6="","",
IF(AND(COUNTIF($C$4:$C6,$C6)=1,INDEX(T_DATA[DUE DATE],B6)&gt;0,INDEX(T_DATA[DUE DATE],B6)&lt;TODAY(),INDEX(T_DATA[STATUS ID],B6)=2),2,
IF(AND(COUNTIF($C$4:$C6,$C6)=1,INDEX(T_DATA[DUE DATE],B6)&gt;0,INDEX(T_DATA[DUE DATE],B6)&lt;=(TODAY()+INDEX(T_DATA[WARNING (DAYS)],B6)),INDEX(T_DATA[STATUS ID],B6)=2),1,
IF(AND(COUNTIF($C$4:$C6,$C6)&gt;1,COUNTIF($C$4:$C6,$C6)&lt;(C_ITEM_CNT+2)),
IF(INDEX(T_DATA[],$B6,MATCH(INDEX(T_ITEM_SET[KANBAN ITEM SETTINGS],COUNTIF($C$4:$C6,$C6)-1),L_DATA_HEADER,0))="",
INDEX(T_ITEM_SET[KANBAN ITEM SETTINGS],COUNTIF($C$4:$C6,$C6)-1)&amp;" - "&amp;INDEX(T_ITEM_SET[FILL BLANK VALUES WITH],COUNTIF($C$4:$C6,$C6)-1),
IF(INDEX(T_ITEM_SET[SHOW HEADER],COUNTIF($C$4:$C6,$C6)-1)="Yes",INDEX(T_ITEM_SET[KANBAN ITEM SETTINGS],COUNTIF($C$4:$C6,$C6)-1)&amp;" - ","")
&amp;
IF(INDEX(T_ITEM_SET[FORMAT],COUNTIF($C$4:$C6,$C6)-1)="DATE",
TEXT(INDEX(T_DATA[],$B6,MATCH(INDEX(T_ITEM_SET[KANBAN ITEM SETTINGS],COUNTIF($C$4:$C6,$C6)-1),L_DATA_HEADER,0)),"DD-MMM-YY"),
INDEX(T_DATA[],$B6,MATCH(INDEX(T_ITEM_SET[KANBAN ITEM SETTINGS],COUNTIF($C$4:$C6,$C6)-1),L_DATA_HEADER,0)))),""))))</f>
        <v>PROJECT - Memolyzer</v>
      </c>
      <c r="F6" s="14" cm="1">
        <f t="array" aca="1" ref="F6" ca="1">IF($G6="","",SMALL(IF((T_DATA[STAGE ID]=2)*(T_DATA[SLICED]=1),ROW(T_DATA[STAGE ID])-ROW(T_DATA[#Headers])),$G6))</f>
        <v>6</v>
      </c>
      <c r="G6" s="14" cm="1">
        <f t="array" aca="1" ref="G6" ca="1">IF(OR($F$3&gt;$G$3,$G$3=0),"",IF($G5="","",IF($I5=INDEX(L_STAGE,2),$F$3,IF(COUNTIF($G$3:$G5,$G5)=C_ITEM_CNT+2,IF($G5+1&gt;$G$3,"",$G5+1),$G5))))</f>
        <v>1</v>
      </c>
      <c r="H6" cm="1">
        <f t="array" aca="1" ref="H6" ca="1">IF($G6="","",IF(AND(COUNTIF($G$4:$G6,$G6)&gt;1,COUNTIF($G$4:$G6,$G6)&lt;(C_ITEM_CNT+2)),INDEX(T_DATA[PRIORITY ID],$F6),""))</f>
        <v>2</v>
      </c>
      <c r="I6" s="15" t="str" cm="1">
        <f t="array" aca="1" ref="I6" ca="1">IF($G6="","",
IF(AND(COUNTIF($G$4:$G6,$G6)=1,INDEX(T_DATA[DUE DATE],F6)&gt;0,INDEX(T_DATA[DUE DATE],F6)&lt;TODAY(),INDEX(T_DATA[STATUS ID],F6)=2),2,
IF(AND(COUNTIF($G$4:$G6,$G6)=1,INDEX(T_DATA[DUE DATE],F6)&gt;0,INDEX(T_DATA[DUE DATE],F6)&lt;=(TODAY()+INDEX(T_DATA[WARNING (DAYS)],F6)),INDEX(T_DATA[STATUS ID],F6)=2),1,
IF(AND(COUNTIF($G$4:$G6,$G6)&gt;1,COUNTIF($G$4:$G6,$G6)&lt;(C_ITEM_CNT+2)),
IF(INDEX(T_DATA[],$F6,MATCH(INDEX(T_ITEM_SET[KANBAN ITEM SETTINGS],COUNTIF($G$4:$G6,$G6)-1),L_DATA_HEADER,0))="",
INDEX(T_ITEM_SET[KANBAN ITEM SETTINGS],COUNTIF($G$4:$G6,$G6)-1)&amp;" - "&amp;INDEX(T_ITEM_SET[FILL BLANK VALUES WITH],COUNTIF($G$4:$G6,$G6)-1),
IF(INDEX(T_ITEM_SET[SHOW HEADER],COUNTIF($G$4:$G6,$G6)-1)="Yes",INDEX(T_ITEM_SET[KANBAN ITEM SETTINGS],COUNTIF($G$4:$G6,$G6)-1)&amp;" - ","")
&amp;
IF(INDEX(T_ITEM_SET[FORMAT],COUNTIF($G$4:$G6,$G6)-1)="DATE",
TEXT(INDEX(T_DATA[],$F6,MATCH(INDEX(T_ITEM_SET[KANBAN ITEM SETTINGS],COUNTIF($G$4:$G6,$G6)-1),L_DATA_HEADER,0)),"DD-MMM-YY"),
INDEX(T_DATA[],$F6,MATCH(INDEX(T_ITEM_SET[KANBAN ITEM SETTINGS],COUNTIF($G$4:$G6,$G6)-1),L_DATA_HEADER,0)))),""))))</f>
        <v>PROJECT - Memolyzer</v>
      </c>
      <c r="J6" s="14" cm="1">
        <f t="array" aca="1" ref="J6" ca="1">IF($K6="","",SMALL(IF((T_DATA[STAGE ID]=3)*(T_DATA[SLICED]=1),ROW(T_DATA[STAGE ID])-ROW(T_DATA[#Headers])),$K6))</f>
        <v>10</v>
      </c>
      <c r="K6" s="14" cm="1">
        <f t="array" aca="1" ref="K6" ca="1">IF(OR($J$3&gt;$K$3,$K$3=0),"",IF($K5="","",IF($M5=INDEX(L_STAGE,3),$J$3,IF(COUNTIF($K$3:$K5,$K5)=C_ITEM_CNT+2,IF($K5+1&gt;$K$3,"",$K5+1),$K5))))</f>
        <v>1</v>
      </c>
      <c r="L6" cm="1">
        <f t="array" aca="1" ref="L6" ca="1">IF($K6="","",IF(AND(COUNTIF($K$4:$K6,$K6)&gt;1,COUNTIF($K$4:$K6,$K6)&lt;(C_ITEM_CNT+2)),INDEX(T_DATA[PRIORITY ID],$J6),""))</f>
        <v>3</v>
      </c>
      <c r="M6" s="15" t="str" cm="1">
        <f t="array" aca="1" ref="M6" ca="1">IF($K6="","",
IF(AND(COUNTIF($K$4:$K6,$K6)=1,INDEX(T_DATA[DUE DATE],J6)&gt;0,INDEX(T_DATA[DUE DATE],J6)&lt;TODAY(),INDEX(T_DATA[STATUS ID],J6)=2),2,
IF(AND(COUNTIF($K$4:$K6,$K6)=1,INDEX(T_DATA[DUE DATE],J6)&gt;0,INDEX(T_DATA[DUE DATE],J6)&lt;=(TODAY()+INDEX(T_DATA[WARNING (DAYS)],J6)),INDEX(T_DATA[STATUS ID],J6)=2),1,
IF(AND(COUNTIF($K$4:$K6,$K6)&gt;1,COUNTIF($K$4:$K6,$K6)&lt;(C_ITEM_CNT+2)),
IF(INDEX(T_DATA[],$J6,MATCH(INDEX(T_ITEM_SET[KANBAN ITEM SETTINGS],COUNTIF($K$4:$K6,$K6)-1),L_DATA_HEADER,0))="",
INDEX(T_ITEM_SET[KANBAN ITEM SETTINGS],COUNTIF($K$4:$K6,$K6)-1)&amp;" - "&amp;INDEX(T_ITEM_SET[FILL BLANK VALUES WITH],COUNTIF($K$4:$K6,$K6)-1),
IF(INDEX(T_ITEM_SET[SHOW HEADER],COUNTIF($K$4:$K6,$K6)-1)="Yes",INDEX(T_ITEM_SET[KANBAN ITEM SETTINGS],COUNTIF($K$4:$K6,$K6)-1)&amp;" - ","")
&amp;
IF(INDEX(T_ITEM_SET[FORMAT],COUNTIF($K$4:$K6,$K6)-1)="DATE",
TEXT(INDEX(T_DATA[],$J6,MATCH(INDEX(T_ITEM_SET[KANBAN ITEM SETTINGS],COUNTIF($K$4:$K6,$K6)-1),L_DATA_HEADER,0)),"DD-MMM-YY"),
INDEX(T_DATA[],$J6,MATCH(INDEX(T_ITEM_SET[KANBAN ITEM SETTINGS],COUNTIF($K$4:$K6,$K6)-1),L_DATA_HEADER,0)))),""))))</f>
        <v>PROJECT - Memolyzer</v>
      </c>
      <c r="N6" s="14" t="str" cm="1">
        <f t="array" ref="N6">IF($O6="","",SMALL(IF((T_DATA[STAGE ID]=4)*(T_DATA[SLICED]=1),ROW(T_DATA[STAGE ID])-ROW(T_DATA[#Headers])),$O6))</f>
        <v/>
      </c>
      <c r="O6" s="14" t="str" cm="1">
        <f t="array" ref="O6">IF(OR($N$3&gt;$O$3,$O$3=0),"",IF($O5="","",IF($Q5=INDEX(L_STAGE,4),$N$3,IF(COUNTIF($O$3:$O5,$O5)=C_ITEM_CNT+2,IF($O5+1&gt;$O$3,"",$O5+1),$O5))))</f>
        <v/>
      </c>
      <c r="P6" t="str" cm="1">
        <f t="array" ref="P6">IF($O6="","",IF(AND(COUNTIF($O$4:$O6,$O6)&gt;1,COUNTIF($O$4:$O6,$O6)&lt;(C_ITEM_CNT+2)),INDEX(T_DATA[PRIORITY ID],$N6),""))</f>
        <v/>
      </c>
      <c r="Q6" s="15" t="str" cm="1">
        <f t="array" aca="1" ref="Q6" ca="1">IF($O6="","",
IF(AND(COUNTIF($O$4:$O6,$O6)=1,INDEX(T_DATA[DUE DATE],N6)&gt;0,INDEX(T_DATA[DUE DATE],N6)&lt;TODAY(),INDEX(T_DATA[STATUS ID],N6)=2),2,
IF(AND(COUNTIF($O$4:$O6,$O6)=1,INDEX(T_DATA[DUE DATE],N6)&gt;0,INDEX(T_DATA[DUE DATE],N6)&lt;=(TODAY()+INDEX(T_DATA[WARNING (DAYS)],N6)),INDEX(T_DATA[STATUS ID],N6)=2),1,
IF(AND(COUNTIF($O$4:$O6,$O6)&gt;1,COUNTIF($O$4:$O6,$O6)&lt;(C_ITEM_CNT+2)),
IF(INDEX(T_DATA[],$N6,MATCH(INDEX(T_ITEM_SET[KANBAN ITEM SETTINGS],COUNTIF($O$4:$O6,$O6)-1),L_DATA_HEADER,0))="",
INDEX(T_ITEM_SET[KANBAN ITEM SETTINGS],COUNTIF($O$4:$O6,$O6)-1)&amp;" - "&amp;INDEX(T_ITEM_SET[FILL BLANK VALUES WITH],COUNTIF($O$4:$O6,$O6)-1),
IF(INDEX(T_ITEM_SET[SHOW HEADER],COUNTIF($O$4:$O6,$O6)-1)="Yes",INDEX(T_ITEM_SET[KANBAN ITEM SETTINGS],COUNTIF($O$4:$O6,$O6)-1)&amp;" - ","")
&amp;
IF(INDEX(T_ITEM_SET[FORMAT],COUNTIF($O$4:$O6,$O6)-1)="DATE",
TEXT(INDEX(T_DATA[],$N6,MATCH(INDEX(T_ITEM_SET[KANBAN ITEM SETTINGS],COUNTIF($O$4:$O6,$O6)-1),L_DATA_HEADER,0)),"DD-MMM-YY"),
INDEX(T_DATA[],$N6,MATCH(INDEX(T_ITEM_SET[KANBAN ITEM SETTINGS],COUNTIF($O$4:$O6,$O6)-1),L_DATA_HEADER,0)))),""))))</f>
        <v/>
      </c>
      <c r="R6" s="14" t="str" cm="1">
        <f t="array" ref="R6">IF($S6="","",SMALL(IF((T_DATA[STAGE ID]=5)*(T_DATA[SLICED]=1),ROW(T_DATA[STAGE ID])-ROW(T_DATA[#Headers])),$S6))</f>
        <v/>
      </c>
      <c r="S6" s="14" t="str" cm="1">
        <f t="array" ref="S6">IF(OR($R$3&gt;$S$3,$S$3=0),"",IF($S5="","",IF($U5=INDEX(L_STAGE,5),$R$3,IF(COUNTIF($S$3:$S5,$S5)=C_ITEM_CNT+2,IF($S5+1&gt;$S$3,"",$S5+1),$S5))))</f>
        <v/>
      </c>
      <c r="T6" t="str" cm="1">
        <f t="array" ref="T6">IF($S6="","",IF(AND(COUNTIF($S$4:$S6,$S6)&gt;1,COUNTIF($S$4:$S6,$S6)&lt;(C_ITEM_CNT+2)),INDEX(T_DATA[PRIORITY ID],$R6),""))</f>
        <v/>
      </c>
      <c r="U6" s="15" t="str" cm="1">
        <f t="array" aca="1" ref="U6" ca="1">IF($S6="","",
IF(AND(COUNTIF($S$4:$S6,$S6)=1,INDEX(T_DATA[DUE DATE],R6)&gt;0,INDEX(T_DATA[DUE DATE],R6)&lt;TODAY(),INDEX(T_DATA[STATUS ID],R6)=2),2,
IF(AND(COUNTIF($S$4:$S6,$S6)=1,INDEX(T_DATA[DUE DATE],R6)&gt;0,INDEX(T_DATA[DUE DATE],R6)&lt;=(TODAY()+INDEX(T_DATA[WARNING (DAYS)],R6)),INDEX(T_DATA[STATUS ID],R6)=2),1,
IF(AND(COUNTIF($S$4:$S6,$S6)&gt;1,COUNTIF($S$4:$S6,$S6)&lt;(C_ITEM_CNT+2)),
IF(INDEX(T_DATA[],$R6,MATCH(INDEX(T_ITEM_SET[KANBAN ITEM SETTINGS],COUNTIF($S$4:$S6,$S6)-1),L_DATA_HEADER,0))="",
INDEX(T_ITEM_SET[KANBAN ITEM SETTINGS],COUNTIF($S$4:$S6,$S6)-1)&amp;" - "&amp;INDEX(T_ITEM_SET[FILL BLANK VALUES WITH],COUNTIF($S$4:$S6,$S6)-1),
IF(INDEX(T_ITEM_SET[SHOW HEADER],COUNTIF($S$4:$S6,$S6)-1)="Yes",INDEX(T_ITEM_SET[KANBAN ITEM SETTINGS],COUNTIF($S$4:$S6,$S6)-1)&amp;" - ","")
&amp;
IF(INDEX(T_ITEM_SET[FORMAT],COUNTIF($S$4:$S6,$S6)-1)="DATE",
TEXT(INDEX(T_DATA[],$R6,MATCH(INDEX(T_ITEM_SET[KANBAN ITEM SETTINGS],COUNTIF($S$4:$S6,$S6)-1),L_DATA_HEADER,0)),"DD-MMM-YY"),
INDEX(T_DATA[],$R6,MATCH(INDEX(T_ITEM_SET[KANBAN ITEM SETTINGS],COUNTIF($S$4:$S6,$S6)-1),L_DATA_HEADER,0)))),""))))</f>
        <v/>
      </c>
      <c r="V6" s="14" t="str" cm="1">
        <f t="array" ref="V6">IF($W6="","",SMALL(IF((T_DATA[STAGE ID]=6)*(T_DATA[SLICED]=1),ROW(T_DATA[STAGE ID])-ROW(T_DATA[#Headers])),$W6))</f>
        <v/>
      </c>
      <c r="W6" s="14" t="str" cm="1">
        <f t="array" ref="W6">IF(OR($V$3&gt;$W$3,$W$3=0),"",IF($W5="","",IF($Y5=INDEX(L_STAGE,6),$V$3,IF(COUNTIF($W$3:$W5,$W5)=C_ITEM_CNT+2,IF($W5+1&gt;$W$3,"",$W5+1),$W5))))</f>
        <v/>
      </c>
      <c r="X6" t="str" cm="1">
        <f t="array" ref="X6">IF($W6="","",IF(AND(COUNTIF($W$4:$W6,$W6)&gt;1,COUNTIF($W$4:$W6,$W6)&lt;(C_ITEM_CNT+2)),INDEX(T_DATA[PRIORITY ID],$V6),""))</f>
        <v/>
      </c>
      <c r="Y6" s="15" t="str" cm="1">
        <f t="array" aca="1" ref="Y6" ca="1">IF($W6="","",
IF(AND(COUNTIF($W$4:$W6,$W6)=1,INDEX(T_DATA[DUE DATE],V6)&gt;0,INDEX(T_DATA[DUE DATE],V6)&lt;TODAY(),INDEX(T_DATA[STATUS ID],V6)=2),2,
IF(AND(COUNTIF($W$4:$W6,$W6)=1,INDEX(T_DATA[DUE DATE],V6)&gt;0,INDEX(T_DATA[DUE DATE],V6)&lt;=(TODAY()+INDEX(T_DATA[WARNING (DAYS)],V6)),INDEX(T_DATA[STATUS ID],V6)=2),1,
IF(AND(COUNTIF($W$4:$W6,$W6)&gt;1,COUNTIF($W$4:$W6,$W6)&lt;(C_ITEM_CNT+2)),
IF(INDEX(T_DATA[],$V6,MATCH(INDEX(T_ITEM_SET[KANBAN ITEM SETTINGS],COUNTIF($W$4:$W6,$W6)-1),L_DATA_HEADER,0))="",
INDEX(T_ITEM_SET[KANBAN ITEM SETTINGS],COUNTIF($W$4:$W6,$W6)-1)&amp;" - "&amp;INDEX(T_ITEM_SET[FILL BLANK VALUES WITH],COUNTIF($W$4:$W6,$W6)-1),
IF(INDEX(T_ITEM_SET[SHOW HEADER],COUNTIF($W$4:$W6,$W6)-1)="Yes",INDEX(T_ITEM_SET[KANBAN ITEM SETTINGS],COUNTIF($W$4:$W6,$W6)-1)&amp;" - ","")
&amp;
IF(INDEX(T_ITEM_SET[FORMAT],COUNTIF($W$4:$W6,$W6)-1)="DATE",
TEXT(INDEX(T_DATA[],$V6,MATCH(INDEX(T_ITEM_SET[KANBAN ITEM SETTINGS],COUNTIF($W$4:$W6,$W6)-1),L_DATA_HEADER,0)),"DD-MMM-YY"),
INDEX(T_DATA[],$V6,MATCH(INDEX(T_ITEM_SET[KANBAN ITEM SETTINGS],COUNTIF($W$4:$W6,$W6)-1),L_DATA_HEADER,0)))),""))))</f>
        <v/>
      </c>
      <c r="Z6" s="10"/>
    </row>
    <row r="7" spans="1:26">
      <c r="A7" s="40"/>
      <c r="B7" s="13" cm="1">
        <f t="array" aca="1" ref="B7" ca="1">IF($C7="","",SMALL(IF((T_DATA[STAGE ID]=1)*(T_DATA[SLICED]=1),ROW(T_DATA[STAGE ID])-ROW(T_DATA[#Headers])),$C7))</f>
        <v>1</v>
      </c>
      <c r="C7" s="14" cm="1">
        <f t="array" aca="1" ref="C7" ca="1">IF(OR($C$3=0,$B$3&gt;$C$3),"",IF($C6="","",IF($E6=INDEX(L_STAGE,1),$B$3,IF(COUNTIF($C$3:$C6,$C6)=C_ITEM_CNT+2,IF($C6+1&gt;$C$3,"",$C6+1),$C6))))</f>
        <v>1</v>
      </c>
      <c r="D7" cm="1">
        <f t="array" aca="1" ref="D7" ca="1">IF($C7="","",IF(AND(COUNTIF($C$4:$C7,$C7)&gt;1,COUNTIF($C$4:$C7,$C7)&lt;(C_ITEM_CNT+2)),INDEX(T_DATA[PRIORITY ID],$B7),""))</f>
        <v>2</v>
      </c>
      <c r="E7" s="15" t="str" cm="1">
        <f t="array" aca="1" ref="E7" ca="1">IF($C7="","",
IF(AND(COUNTIF($C$4:$C7,$C7)=1,INDEX(T_DATA[DUE DATE],B7)&gt;0,INDEX(T_DATA[DUE DATE],B7)&lt;TODAY(),INDEX(T_DATA[STATUS ID],B7)=2),2,
IF(AND(COUNTIF($C$4:$C7,$C7)=1,INDEX(T_DATA[DUE DATE],B7)&gt;0,INDEX(T_DATA[DUE DATE],B7)&lt;=(TODAY()+INDEX(T_DATA[WARNING (DAYS)],B7)),INDEX(T_DATA[STATUS ID],B7)=2),1,
IF(AND(COUNTIF($C$4:$C7,$C7)&gt;1,COUNTIF($C$4:$C7,$C7)&lt;(C_ITEM_CNT+2)),
IF(INDEX(T_DATA[],$B7,MATCH(INDEX(T_ITEM_SET[KANBAN ITEM SETTINGS],COUNTIF($C$4:$C7,$C7)-1),L_DATA_HEADER,0))="",
INDEX(T_ITEM_SET[KANBAN ITEM SETTINGS],COUNTIF($C$4:$C7,$C7)-1)&amp;" - "&amp;INDEX(T_ITEM_SET[FILL BLANK VALUES WITH],COUNTIF($C$4:$C7,$C7)-1),
IF(INDEX(T_ITEM_SET[SHOW HEADER],COUNTIF($C$4:$C7,$C7)-1)="Yes",INDEX(T_ITEM_SET[KANBAN ITEM SETTINGS],COUNTIF($C$4:$C7,$C7)-1)&amp;" - ","")
&amp;
IF(INDEX(T_ITEM_SET[FORMAT],COUNTIF($C$4:$C7,$C7)-1)="DATE",
TEXT(INDEX(T_DATA[],$B7,MATCH(INDEX(T_ITEM_SET[KANBAN ITEM SETTINGS],COUNTIF($C$4:$C7,$C7)-1),L_DATA_HEADER,0)),"DD-MMM-YY"),
INDEX(T_DATA[],$B7,MATCH(INDEX(T_ITEM_SET[KANBAN ITEM SETTINGS],COUNTIF($C$4:$C7,$C7)-1),L_DATA_HEADER,0)))),""))))</f>
        <v>RESOURCE - Zeynep Çetin</v>
      </c>
      <c r="F7" s="14" cm="1">
        <f t="array" aca="1" ref="F7" ca="1">IF($G7="","",SMALL(IF((T_DATA[STAGE ID]=2)*(T_DATA[SLICED]=1),ROW(T_DATA[STAGE ID])-ROW(T_DATA[#Headers])),$G7))</f>
        <v>6</v>
      </c>
      <c r="G7" s="14" cm="1">
        <f t="array" aca="1" ref="G7" ca="1">IF(OR($F$3&gt;$G$3,$G$3=0),"",IF($G6="","",IF($I6=INDEX(L_STAGE,2),$F$3,IF(COUNTIF($G$3:$G6,$G6)=C_ITEM_CNT+2,IF($G6+1&gt;$G$3,"",$G6+1),$G6))))</f>
        <v>1</v>
      </c>
      <c r="H7" cm="1">
        <f t="array" aca="1" ref="H7" ca="1">IF($G7="","",IF(AND(COUNTIF($G$4:$G7,$G7)&gt;1,COUNTIF($G$4:$G7,$G7)&lt;(C_ITEM_CNT+2)),INDEX(T_DATA[PRIORITY ID],$F7),""))</f>
        <v>2</v>
      </c>
      <c r="I7" s="15" t="str" cm="1">
        <f t="array" aca="1" ref="I7" ca="1">IF($G7="","",
IF(AND(COUNTIF($G$4:$G7,$G7)=1,INDEX(T_DATA[DUE DATE],F7)&gt;0,INDEX(T_DATA[DUE DATE],F7)&lt;TODAY(),INDEX(T_DATA[STATUS ID],F7)=2),2,
IF(AND(COUNTIF($G$4:$G7,$G7)=1,INDEX(T_DATA[DUE DATE],F7)&gt;0,INDEX(T_DATA[DUE DATE],F7)&lt;=(TODAY()+INDEX(T_DATA[WARNING (DAYS)],F7)),INDEX(T_DATA[STATUS ID],F7)=2),1,
IF(AND(COUNTIF($G$4:$G7,$G7)&gt;1,COUNTIF($G$4:$G7,$G7)&lt;(C_ITEM_CNT+2)),
IF(INDEX(T_DATA[],$F7,MATCH(INDEX(T_ITEM_SET[KANBAN ITEM SETTINGS],COUNTIF($G$4:$G7,$G7)-1),L_DATA_HEADER,0))="",
INDEX(T_ITEM_SET[KANBAN ITEM SETTINGS],COUNTIF($G$4:$G7,$G7)-1)&amp;" - "&amp;INDEX(T_ITEM_SET[FILL BLANK VALUES WITH],COUNTIF($G$4:$G7,$G7)-1),
IF(INDEX(T_ITEM_SET[SHOW HEADER],COUNTIF($G$4:$G7,$G7)-1)="Yes",INDEX(T_ITEM_SET[KANBAN ITEM SETTINGS],COUNTIF($G$4:$G7,$G7)-1)&amp;" - ","")
&amp;
IF(INDEX(T_ITEM_SET[FORMAT],COUNTIF($G$4:$G7,$G7)-1)="DATE",
TEXT(INDEX(T_DATA[],$F7,MATCH(INDEX(T_ITEM_SET[KANBAN ITEM SETTINGS],COUNTIF($G$4:$G7,$G7)-1),L_DATA_HEADER,0)),"DD-MMM-YY"),
INDEX(T_DATA[],$F7,MATCH(INDEX(T_ITEM_SET[KANBAN ITEM SETTINGS],COUNTIF($G$4:$G7,$G7)-1),L_DATA_HEADER,0)))),""))))</f>
        <v>RESOURCE - Serkan Eren</v>
      </c>
      <c r="J7" s="14" cm="1">
        <f t="array" aca="1" ref="J7" ca="1">IF($K7="","",SMALL(IF((T_DATA[STAGE ID]=3)*(T_DATA[SLICED]=1),ROW(T_DATA[STAGE ID])-ROW(T_DATA[#Headers])),$K7))</f>
        <v>10</v>
      </c>
      <c r="K7" s="14" cm="1">
        <f t="array" aca="1" ref="K7" ca="1">IF(OR($J$3&gt;$K$3,$K$3=0),"",IF($K6="","",IF($M6=INDEX(L_STAGE,3),$J$3,IF(COUNTIF($K$3:$K6,$K6)=C_ITEM_CNT+2,IF($K6+1&gt;$K$3,"",$K6+1),$K6))))</f>
        <v>1</v>
      </c>
      <c r="L7" cm="1">
        <f t="array" aca="1" ref="L7" ca="1">IF($K7="","",IF(AND(COUNTIF($K$4:$K7,$K7)&gt;1,COUNTIF($K$4:$K7,$K7)&lt;(C_ITEM_CNT+2)),INDEX(T_DATA[PRIORITY ID],$J7),""))</f>
        <v>3</v>
      </c>
      <c r="M7" s="15" t="str" cm="1">
        <f t="array" aca="1" ref="M7" ca="1">IF($K7="","",
IF(AND(COUNTIF($K$4:$K7,$K7)=1,INDEX(T_DATA[DUE DATE],J7)&gt;0,INDEX(T_DATA[DUE DATE],J7)&lt;TODAY(),INDEX(T_DATA[STATUS ID],J7)=2),2,
IF(AND(COUNTIF($K$4:$K7,$K7)=1,INDEX(T_DATA[DUE DATE],J7)&gt;0,INDEX(T_DATA[DUE DATE],J7)&lt;=(TODAY()+INDEX(T_DATA[WARNING (DAYS)],J7)),INDEX(T_DATA[STATUS ID],J7)=2),1,
IF(AND(COUNTIF($K$4:$K7,$K7)&gt;1,COUNTIF($K$4:$K7,$K7)&lt;(C_ITEM_CNT+2)),
IF(INDEX(T_DATA[],$J7,MATCH(INDEX(T_ITEM_SET[KANBAN ITEM SETTINGS],COUNTIF($K$4:$K7,$K7)-1),L_DATA_HEADER,0))="",
INDEX(T_ITEM_SET[KANBAN ITEM SETTINGS],COUNTIF($K$4:$K7,$K7)-1)&amp;" - "&amp;INDEX(T_ITEM_SET[FILL BLANK VALUES WITH],COUNTIF($K$4:$K7,$K7)-1),
IF(INDEX(T_ITEM_SET[SHOW HEADER],COUNTIF($K$4:$K7,$K7)-1)="Yes",INDEX(T_ITEM_SET[KANBAN ITEM SETTINGS],COUNTIF($K$4:$K7,$K7)-1)&amp;" - ","")
&amp;
IF(INDEX(T_ITEM_SET[FORMAT],COUNTIF($K$4:$K7,$K7)-1)="DATE",
TEXT(INDEX(T_DATA[],$J7,MATCH(INDEX(T_ITEM_SET[KANBAN ITEM SETTINGS],COUNTIF($K$4:$K7,$K7)-1),L_DATA_HEADER,0)),"DD-MMM-YY"),
INDEX(T_DATA[],$J7,MATCH(INDEX(T_ITEM_SET[KANBAN ITEM SETTINGS],COUNTIF($K$4:$K7,$K7)-1),L_DATA_HEADER,0)))),""))))</f>
        <v>RESOURCE - Talha Şahin</v>
      </c>
      <c r="N7" s="14" t="str" cm="1">
        <f t="array" ref="N7">IF($O7="","",SMALL(IF((T_DATA[STAGE ID]=4)*(T_DATA[SLICED]=1),ROW(T_DATA[STAGE ID])-ROW(T_DATA[#Headers])),$O7))</f>
        <v/>
      </c>
      <c r="O7" s="14" t="str" cm="1">
        <f t="array" ref="O7">IF(OR($N$3&gt;$O$3,$O$3=0),"",IF($O6="","",IF($Q6=INDEX(L_STAGE,4),$N$3,IF(COUNTIF($O$3:$O6,$O6)=C_ITEM_CNT+2,IF($O6+1&gt;$O$3,"",$O6+1),$O6))))</f>
        <v/>
      </c>
      <c r="P7" t="str" cm="1">
        <f t="array" ref="P7">IF($O7="","",IF(AND(COUNTIF($O$4:$O7,$O7)&gt;1,COUNTIF($O$4:$O7,$O7)&lt;(C_ITEM_CNT+2)),INDEX(T_DATA[PRIORITY ID],$N7),""))</f>
        <v/>
      </c>
      <c r="Q7" s="15" t="str" cm="1">
        <f t="array" aca="1" ref="Q7" ca="1">IF($O7="","",
IF(AND(COUNTIF($O$4:$O7,$O7)=1,INDEX(T_DATA[DUE DATE],N7)&gt;0,INDEX(T_DATA[DUE DATE],N7)&lt;TODAY(),INDEX(T_DATA[STATUS ID],N7)=2),2,
IF(AND(COUNTIF($O$4:$O7,$O7)=1,INDEX(T_DATA[DUE DATE],N7)&gt;0,INDEX(T_DATA[DUE DATE],N7)&lt;=(TODAY()+INDEX(T_DATA[WARNING (DAYS)],N7)),INDEX(T_DATA[STATUS ID],N7)=2),1,
IF(AND(COUNTIF($O$4:$O7,$O7)&gt;1,COUNTIF($O$4:$O7,$O7)&lt;(C_ITEM_CNT+2)),
IF(INDEX(T_DATA[],$N7,MATCH(INDEX(T_ITEM_SET[KANBAN ITEM SETTINGS],COUNTIF($O$4:$O7,$O7)-1),L_DATA_HEADER,0))="",
INDEX(T_ITEM_SET[KANBAN ITEM SETTINGS],COUNTIF($O$4:$O7,$O7)-1)&amp;" - "&amp;INDEX(T_ITEM_SET[FILL BLANK VALUES WITH],COUNTIF($O$4:$O7,$O7)-1),
IF(INDEX(T_ITEM_SET[SHOW HEADER],COUNTIF($O$4:$O7,$O7)-1)="Yes",INDEX(T_ITEM_SET[KANBAN ITEM SETTINGS],COUNTIF($O$4:$O7,$O7)-1)&amp;" - ","")
&amp;
IF(INDEX(T_ITEM_SET[FORMAT],COUNTIF($O$4:$O7,$O7)-1)="DATE",
TEXT(INDEX(T_DATA[],$N7,MATCH(INDEX(T_ITEM_SET[KANBAN ITEM SETTINGS],COUNTIF($O$4:$O7,$O7)-1),L_DATA_HEADER,0)),"DD-MMM-YY"),
INDEX(T_DATA[],$N7,MATCH(INDEX(T_ITEM_SET[KANBAN ITEM SETTINGS],COUNTIF($O$4:$O7,$O7)-1),L_DATA_HEADER,0)))),""))))</f>
        <v/>
      </c>
      <c r="R7" s="14" t="str" cm="1">
        <f t="array" ref="R7">IF($S7="","",SMALL(IF((T_DATA[STAGE ID]=5)*(T_DATA[SLICED]=1),ROW(T_DATA[STAGE ID])-ROW(T_DATA[#Headers])),$S7))</f>
        <v/>
      </c>
      <c r="S7" s="14" t="str" cm="1">
        <f t="array" ref="S7">IF(OR($R$3&gt;$S$3,$S$3=0),"",IF($S6="","",IF($U6=INDEX(L_STAGE,5),$R$3,IF(COUNTIF($S$3:$S6,$S6)=C_ITEM_CNT+2,IF($S6+1&gt;$S$3,"",$S6+1),$S6))))</f>
        <v/>
      </c>
      <c r="T7" t="str" cm="1">
        <f t="array" ref="T7">IF($S7="","",IF(AND(COUNTIF($S$4:$S7,$S7)&gt;1,COUNTIF($S$4:$S7,$S7)&lt;(C_ITEM_CNT+2)),INDEX(T_DATA[PRIORITY ID],$R7),""))</f>
        <v/>
      </c>
      <c r="U7" s="15" t="str" cm="1">
        <f t="array" aca="1" ref="U7" ca="1">IF($S7="","",
IF(AND(COUNTIF($S$4:$S7,$S7)=1,INDEX(T_DATA[DUE DATE],R7)&gt;0,INDEX(T_DATA[DUE DATE],R7)&lt;TODAY(),INDEX(T_DATA[STATUS ID],R7)=2),2,
IF(AND(COUNTIF($S$4:$S7,$S7)=1,INDEX(T_DATA[DUE DATE],R7)&gt;0,INDEX(T_DATA[DUE DATE],R7)&lt;=(TODAY()+INDEX(T_DATA[WARNING (DAYS)],R7)),INDEX(T_DATA[STATUS ID],R7)=2),1,
IF(AND(COUNTIF($S$4:$S7,$S7)&gt;1,COUNTIF($S$4:$S7,$S7)&lt;(C_ITEM_CNT+2)),
IF(INDEX(T_DATA[],$R7,MATCH(INDEX(T_ITEM_SET[KANBAN ITEM SETTINGS],COUNTIF($S$4:$S7,$S7)-1),L_DATA_HEADER,0))="",
INDEX(T_ITEM_SET[KANBAN ITEM SETTINGS],COUNTIF($S$4:$S7,$S7)-1)&amp;" - "&amp;INDEX(T_ITEM_SET[FILL BLANK VALUES WITH],COUNTIF($S$4:$S7,$S7)-1),
IF(INDEX(T_ITEM_SET[SHOW HEADER],COUNTIF($S$4:$S7,$S7)-1)="Yes",INDEX(T_ITEM_SET[KANBAN ITEM SETTINGS],COUNTIF($S$4:$S7,$S7)-1)&amp;" - ","")
&amp;
IF(INDEX(T_ITEM_SET[FORMAT],COUNTIF($S$4:$S7,$S7)-1)="DATE",
TEXT(INDEX(T_DATA[],$R7,MATCH(INDEX(T_ITEM_SET[KANBAN ITEM SETTINGS],COUNTIF($S$4:$S7,$S7)-1),L_DATA_HEADER,0)),"DD-MMM-YY"),
INDEX(T_DATA[],$R7,MATCH(INDEX(T_ITEM_SET[KANBAN ITEM SETTINGS],COUNTIF($S$4:$S7,$S7)-1),L_DATA_HEADER,0)))),""))))</f>
        <v/>
      </c>
      <c r="V7" s="14" t="str" cm="1">
        <f t="array" ref="V7">IF($W7="","",SMALL(IF((T_DATA[STAGE ID]=6)*(T_DATA[SLICED]=1),ROW(T_DATA[STAGE ID])-ROW(T_DATA[#Headers])),$W7))</f>
        <v/>
      </c>
      <c r="W7" s="14" t="str" cm="1">
        <f t="array" ref="W7">IF(OR($V$3&gt;$W$3,$W$3=0),"",IF($W6="","",IF($Y6=INDEX(L_STAGE,6),$V$3,IF(COUNTIF($W$3:$W6,$W6)=C_ITEM_CNT+2,IF($W6+1&gt;$W$3,"",$W6+1),$W6))))</f>
        <v/>
      </c>
      <c r="X7" t="str" cm="1">
        <f t="array" ref="X7">IF($W7="","",IF(AND(COUNTIF($W$4:$W7,$W7)&gt;1,COUNTIF($W$4:$W7,$W7)&lt;(C_ITEM_CNT+2)),INDEX(T_DATA[PRIORITY ID],$V7),""))</f>
        <v/>
      </c>
      <c r="Y7" s="15" t="str" cm="1">
        <f t="array" aca="1" ref="Y7" ca="1">IF($W7="","",
IF(AND(COUNTIF($W$4:$W7,$W7)=1,INDEX(T_DATA[DUE DATE],V7)&gt;0,INDEX(T_DATA[DUE DATE],V7)&lt;TODAY(),INDEX(T_DATA[STATUS ID],V7)=2),2,
IF(AND(COUNTIF($W$4:$W7,$W7)=1,INDEX(T_DATA[DUE DATE],V7)&gt;0,INDEX(T_DATA[DUE DATE],V7)&lt;=(TODAY()+INDEX(T_DATA[WARNING (DAYS)],V7)),INDEX(T_DATA[STATUS ID],V7)=2),1,
IF(AND(COUNTIF($W$4:$W7,$W7)&gt;1,COUNTIF($W$4:$W7,$W7)&lt;(C_ITEM_CNT+2)),
IF(INDEX(T_DATA[],$V7,MATCH(INDEX(T_ITEM_SET[KANBAN ITEM SETTINGS],COUNTIF($W$4:$W7,$W7)-1),L_DATA_HEADER,0))="",
INDEX(T_ITEM_SET[KANBAN ITEM SETTINGS],COUNTIF($W$4:$W7,$W7)-1)&amp;" - "&amp;INDEX(T_ITEM_SET[FILL BLANK VALUES WITH],COUNTIF($W$4:$W7,$W7)-1),
IF(INDEX(T_ITEM_SET[SHOW HEADER],COUNTIF($W$4:$W7,$W7)-1)="Yes",INDEX(T_ITEM_SET[KANBAN ITEM SETTINGS],COUNTIF($W$4:$W7,$W7)-1)&amp;" - ","")
&amp;
IF(INDEX(T_ITEM_SET[FORMAT],COUNTIF($W$4:$W7,$W7)-1)="DATE",
TEXT(INDEX(T_DATA[],$V7,MATCH(INDEX(T_ITEM_SET[KANBAN ITEM SETTINGS],COUNTIF($W$4:$W7,$W7)-1),L_DATA_HEADER,0)),"DD-MMM-YY"),
INDEX(T_DATA[],$V7,MATCH(INDEX(T_ITEM_SET[KANBAN ITEM SETTINGS],COUNTIF($W$4:$W7,$W7)-1),L_DATA_HEADER,0)))),""))))</f>
        <v/>
      </c>
      <c r="Z7" s="10"/>
    </row>
    <row r="8" spans="1:26">
      <c r="A8" s="40"/>
      <c r="B8" s="13" cm="1">
        <f t="array" aca="1" ref="B8" ca="1">IF($C8="","",SMALL(IF((T_DATA[STAGE ID]=1)*(T_DATA[SLICED]=1),ROW(T_DATA[STAGE ID])-ROW(T_DATA[#Headers])),$C8))</f>
        <v>1</v>
      </c>
      <c r="C8" s="14" cm="1">
        <f t="array" aca="1" ref="C8" ca="1">IF(OR($C$3=0,$B$3&gt;$C$3),"",IF($C7="","",IF($E7=INDEX(L_STAGE,1),$B$3,IF(COUNTIF($C$3:$C7,$C7)=C_ITEM_CNT+2,IF($C7+1&gt;$C$3,"",$C7+1),$C7))))</f>
        <v>1</v>
      </c>
      <c r="D8" cm="1">
        <f t="array" aca="1" ref="D8" ca="1">IF($C8="","",IF(AND(COUNTIF($C$4:$C8,$C8)&gt;1,COUNTIF($C$4:$C8,$C8)&lt;(C_ITEM_CNT+2)),INDEX(T_DATA[PRIORITY ID],$B8),""))</f>
        <v>2</v>
      </c>
      <c r="E8" s="15" t="str" cm="1">
        <f t="array" aca="1" ref="E8" ca="1">IF($C8="","",
IF(AND(COUNTIF($C$4:$C8,$C8)=1,INDEX(T_DATA[DUE DATE],B8)&gt;0,INDEX(T_DATA[DUE DATE],B8)&lt;TODAY(),INDEX(T_DATA[STATUS ID],B8)=2),2,
IF(AND(COUNTIF($C$4:$C8,$C8)=1,INDEX(T_DATA[DUE DATE],B8)&gt;0,INDEX(T_DATA[DUE DATE],B8)&lt;=(TODAY()+INDEX(T_DATA[WARNING (DAYS)],B8)),INDEX(T_DATA[STATUS ID],B8)=2),1,
IF(AND(COUNTIF($C$4:$C8,$C8)&gt;1,COUNTIF($C$4:$C8,$C8)&lt;(C_ITEM_CNT+2)),
IF(INDEX(T_DATA[],$B8,MATCH(INDEX(T_ITEM_SET[KANBAN ITEM SETTINGS],COUNTIF($C$4:$C8,$C8)-1),L_DATA_HEADER,0))="",
INDEX(T_ITEM_SET[KANBAN ITEM SETTINGS],COUNTIF($C$4:$C8,$C8)-1)&amp;" - "&amp;INDEX(T_ITEM_SET[FILL BLANK VALUES WITH],COUNTIF($C$4:$C8,$C8)-1),
IF(INDEX(T_ITEM_SET[SHOW HEADER],COUNTIF($C$4:$C8,$C8)-1)="Yes",INDEX(T_ITEM_SET[KANBAN ITEM SETTINGS],COUNTIF($C$4:$C8,$C8)-1)&amp;" - ","")
&amp;
IF(INDEX(T_ITEM_SET[FORMAT],COUNTIF($C$4:$C8,$C8)-1)="DATE",
TEXT(INDEX(T_DATA[],$B8,MATCH(INDEX(T_ITEM_SET[KANBAN ITEM SETTINGS],COUNTIF($C$4:$C8,$C8)-1),L_DATA_HEADER,0)),"DD-MMM-YY"),
INDEX(T_DATA[],$B8,MATCH(INDEX(T_ITEM_SET[KANBAN ITEM SETTINGS],COUNTIF($C$4:$C8,$C8)-1),L_DATA_HEADER,0)))),""))))</f>
        <v>DUE DATE - DD-Feb-YY</v>
      </c>
      <c r="F8" s="14" cm="1">
        <f t="array" aca="1" ref="F8" ca="1">IF($G8="","",SMALL(IF((T_DATA[STAGE ID]=2)*(T_DATA[SLICED]=1),ROW(T_DATA[STAGE ID])-ROW(T_DATA[#Headers])),$G8))</f>
        <v>6</v>
      </c>
      <c r="G8" s="14" cm="1">
        <f t="array" aca="1" ref="G8" ca="1">IF(OR($F$3&gt;$G$3,$G$3=0),"",IF($G7="","",IF($I7=INDEX(L_STAGE,2),$F$3,IF(COUNTIF($G$3:$G7,$G7)=C_ITEM_CNT+2,IF($G7+1&gt;$G$3,"",$G7+1),$G7))))</f>
        <v>1</v>
      </c>
      <c r="H8" cm="1">
        <f t="array" aca="1" ref="H8" ca="1">IF($G8="","",IF(AND(COUNTIF($G$4:$G8,$G8)&gt;1,COUNTIF($G$4:$G8,$G8)&lt;(C_ITEM_CNT+2)),INDEX(T_DATA[PRIORITY ID],$F8),""))</f>
        <v>2</v>
      </c>
      <c r="I8" s="15" t="str" cm="1">
        <f t="array" aca="1" ref="I8" ca="1">IF($G8="","",
IF(AND(COUNTIF($G$4:$G8,$G8)=1,INDEX(T_DATA[DUE DATE],F8)&gt;0,INDEX(T_DATA[DUE DATE],F8)&lt;TODAY(),INDEX(T_DATA[STATUS ID],F8)=2),2,
IF(AND(COUNTIF($G$4:$G8,$G8)=1,INDEX(T_DATA[DUE DATE],F8)&gt;0,INDEX(T_DATA[DUE DATE],F8)&lt;=(TODAY()+INDEX(T_DATA[WARNING (DAYS)],F8)),INDEX(T_DATA[STATUS ID],F8)=2),1,
IF(AND(COUNTIF($G$4:$G8,$G8)&gt;1,COUNTIF($G$4:$G8,$G8)&lt;(C_ITEM_CNT+2)),
IF(INDEX(T_DATA[],$F8,MATCH(INDEX(T_ITEM_SET[KANBAN ITEM SETTINGS],COUNTIF($G$4:$G8,$G8)-1),L_DATA_HEADER,0))="",
INDEX(T_ITEM_SET[KANBAN ITEM SETTINGS],COUNTIF($G$4:$G8,$G8)-1)&amp;" - "&amp;INDEX(T_ITEM_SET[FILL BLANK VALUES WITH],COUNTIF($G$4:$G8,$G8)-1),
IF(INDEX(T_ITEM_SET[SHOW HEADER],COUNTIF($G$4:$G8,$G8)-1)="Yes",INDEX(T_ITEM_SET[KANBAN ITEM SETTINGS],COUNTIF($G$4:$G8,$G8)-1)&amp;" - ","")
&amp;
IF(INDEX(T_ITEM_SET[FORMAT],COUNTIF($G$4:$G8,$G8)-1)="DATE",
TEXT(INDEX(T_DATA[],$F8,MATCH(INDEX(T_ITEM_SET[KANBAN ITEM SETTINGS],COUNTIF($G$4:$G8,$G8)-1),L_DATA_HEADER,0)),"DD-MMM-YY"),
INDEX(T_DATA[],$F8,MATCH(INDEX(T_ITEM_SET[KANBAN ITEM SETTINGS],COUNTIF($G$4:$G8,$G8)-1),L_DATA_HEADER,0)))),""))))</f>
        <v>DUE DATE - DD-Feb-YY</v>
      </c>
      <c r="J8" s="14" cm="1">
        <f t="array" aca="1" ref="J8" ca="1">IF($K8="","",SMALL(IF((T_DATA[STAGE ID]=3)*(T_DATA[SLICED]=1),ROW(T_DATA[STAGE ID])-ROW(T_DATA[#Headers])),$K8))</f>
        <v>10</v>
      </c>
      <c r="K8" s="14" cm="1">
        <f t="array" aca="1" ref="K8" ca="1">IF(OR($J$3&gt;$K$3,$K$3=0),"",IF($K7="","",IF($M7=INDEX(L_STAGE,3),$J$3,IF(COUNTIF($K$3:$K7,$K7)=C_ITEM_CNT+2,IF($K7+1&gt;$K$3,"",$K7+1),$K7))))</f>
        <v>1</v>
      </c>
      <c r="L8" cm="1">
        <f t="array" aca="1" ref="L8" ca="1">IF($K8="","",IF(AND(COUNTIF($K$4:$K8,$K8)&gt;1,COUNTIF($K$4:$K8,$K8)&lt;(C_ITEM_CNT+2)),INDEX(T_DATA[PRIORITY ID],$J8),""))</f>
        <v>3</v>
      </c>
      <c r="M8" s="15" t="str" cm="1">
        <f t="array" aca="1" ref="M8" ca="1">IF($K8="","",
IF(AND(COUNTIF($K$4:$K8,$K8)=1,INDEX(T_DATA[DUE DATE],J8)&gt;0,INDEX(T_DATA[DUE DATE],J8)&lt;TODAY(),INDEX(T_DATA[STATUS ID],J8)=2),2,
IF(AND(COUNTIF($K$4:$K8,$K8)=1,INDEX(T_DATA[DUE DATE],J8)&gt;0,INDEX(T_DATA[DUE DATE],J8)&lt;=(TODAY()+INDEX(T_DATA[WARNING (DAYS)],J8)),INDEX(T_DATA[STATUS ID],J8)=2),1,
IF(AND(COUNTIF($K$4:$K8,$K8)&gt;1,COUNTIF($K$4:$K8,$K8)&lt;(C_ITEM_CNT+2)),
IF(INDEX(T_DATA[],$J8,MATCH(INDEX(T_ITEM_SET[KANBAN ITEM SETTINGS],COUNTIF($K$4:$K8,$K8)-1),L_DATA_HEADER,0))="",
INDEX(T_ITEM_SET[KANBAN ITEM SETTINGS],COUNTIF($K$4:$K8,$K8)-1)&amp;" - "&amp;INDEX(T_ITEM_SET[FILL BLANK VALUES WITH],COUNTIF($K$4:$K8,$K8)-1),
IF(INDEX(T_ITEM_SET[SHOW HEADER],COUNTIF($K$4:$K8,$K8)-1)="Yes",INDEX(T_ITEM_SET[KANBAN ITEM SETTINGS],COUNTIF($K$4:$K8,$K8)-1)&amp;" - ","")
&amp;
IF(INDEX(T_ITEM_SET[FORMAT],COUNTIF($K$4:$K8,$K8)-1)="DATE",
TEXT(INDEX(T_DATA[],$J8,MATCH(INDEX(T_ITEM_SET[KANBAN ITEM SETTINGS],COUNTIF($K$4:$K8,$K8)-1),L_DATA_HEADER,0)),"DD-MMM-YY"),
INDEX(T_DATA[],$J8,MATCH(INDEX(T_ITEM_SET[KANBAN ITEM SETTINGS],COUNTIF($K$4:$K8,$K8)-1),L_DATA_HEADER,0)))),""))))</f>
        <v>DUE DATE - DD-Feb-YY</v>
      </c>
      <c r="N8" s="14" t="str" cm="1">
        <f t="array" ref="N8">IF($O8="","",SMALL(IF((T_DATA[STAGE ID]=4)*(T_DATA[SLICED]=1),ROW(T_DATA[STAGE ID])-ROW(T_DATA[#Headers])),$O8))</f>
        <v/>
      </c>
      <c r="O8" s="14" t="str" cm="1">
        <f t="array" ref="O8">IF(OR($N$3&gt;$O$3,$O$3=0),"",IF($O7="","",IF($Q7=INDEX(L_STAGE,4),$N$3,IF(COUNTIF($O$3:$O7,$O7)=C_ITEM_CNT+2,IF($O7+1&gt;$O$3,"",$O7+1),$O7))))</f>
        <v/>
      </c>
      <c r="P8" t="str" cm="1">
        <f t="array" ref="P8">IF($O8="","",IF(AND(COUNTIF($O$4:$O8,$O8)&gt;1,COUNTIF($O$4:$O8,$O8)&lt;(C_ITEM_CNT+2)),INDEX(T_DATA[PRIORITY ID],$N8),""))</f>
        <v/>
      </c>
      <c r="Q8" s="15" t="str" cm="1">
        <f t="array" aca="1" ref="Q8" ca="1">IF($O8="","",
IF(AND(COUNTIF($O$4:$O8,$O8)=1,INDEX(T_DATA[DUE DATE],N8)&gt;0,INDEX(T_DATA[DUE DATE],N8)&lt;TODAY(),INDEX(T_DATA[STATUS ID],N8)=2),2,
IF(AND(COUNTIF($O$4:$O8,$O8)=1,INDEX(T_DATA[DUE DATE],N8)&gt;0,INDEX(T_DATA[DUE DATE],N8)&lt;=(TODAY()+INDEX(T_DATA[WARNING (DAYS)],N8)),INDEX(T_DATA[STATUS ID],N8)=2),1,
IF(AND(COUNTIF($O$4:$O8,$O8)&gt;1,COUNTIF($O$4:$O8,$O8)&lt;(C_ITEM_CNT+2)),
IF(INDEX(T_DATA[],$N8,MATCH(INDEX(T_ITEM_SET[KANBAN ITEM SETTINGS],COUNTIF($O$4:$O8,$O8)-1),L_DATA_HEADER,0))="",
INDEX(T_ITEM_SET[KANBAN ITEM SETTINGS],COUNTIF($O$4:$O8,$O8)-1)&amp;" - "&amp;INDEX(T_ITEM_SET[FILL BLANK VALUES WITH],COUNTIF($O$4:$O8,$O8)-1),
IF(INDEX(T_ITEM_SET[SHOW HEADER],COUNTIF($O$4:$O8,$O8)-1)="Yes",INDEX(T_ITEM_SET[KANBAN ITEM SETTINGS],COUNTIF($O$4:$O8,$O8)-1)&amp;" - ","")
&amp;
IF(INDEX(T_ITEM_SET[FORMAT],COUNTIF($O$4:$O8,$O8)-1)="DATE",
TEXT(INDEX(T_DATA[],$N8,MATCH(INDEX(T_ITEM_SET[KANBAN ITEM SETTINGS],COUNTIF($O$4:$O8,$O8)-1),L_DATA_HEADER,0)),"DD-MMM-YY"),
INDEX(T_DATA[],$N8,MATCH(INDEX(T_ITEM_SET[KANBAN ITEM SETTINGS],COUNTIF($O$4:$O8,$O8)-1),L_DATA_HEADER,0)))),""))))</f>
        <v/>
      </c>
      <c r="R8" s="14" t="str" cm="1">
        <f t="array" ref="R8">IF($S8="","",SMALL(IF((T_DATA[STAGE ID]=5)*(T_DATA[SLICED]=1),ROW(T_DATA[STAGE ID])-ROW(T_DATA[#Headers])),$S8))</f>
        <v/>
      </c>
      <c r="S8" s="14" t="str" cm="1">
        <f t="array" ref="S8">IF(OR($R$3&gt;$S$3,$S$3=0),"",IF($S7="","",IF($U7=INDEX(L_STAGE,5),$R$3,IF(COUNTIF($S$3:$S7,$S7)=C_ITEM_CNT+2,IF($S7+1&gt;$S$3,"",$S7+1),$S7))))</f>
        <v/>
      </c>
      <c r="T8" t="str" cm="1">
        <f t="array" ref="T8">IF($S8="","",IF(AND(COUNTIF($S$4:$S8,$S8)&gt;1,COUNTIF($S$4:$S8,$S8)&lt;(C_ITEM_CNT+2)),INDEX(T_DATA[PRIORITY ID],$R8),""))</f>
        <v/>
      </c>
      <c r="U8" s="15" t="str" cm="1">
        <f t="array" aca="1" ref="U8" ca="1">IF($S8="","",
IF(AND(COUNTIF($S$4:$S8,$S8)=1,INDEX(T_DATA[DUE DATE],R8)&gt;0,INDEX(T_DATA[DUE DATE],R8)&lt;TODAY(),INDEX(T_DATA[STATUS ID],R8)=2),2,
IF(AND(COUNTIF($S$4:$S8,$S8)=1,INDEX(T_DATA[DUE DATE],R8)&gt;0,INDEX(T_DATA[DUE DATE],R8)&lt;=(TODAY()+INDEX(T_DATA[WARNING (DAYS)],R8)),INDEX(T_DATA[STATUS ID],R8)=2),1,
IF(AND(COUNTIF($S$4:$S8,$S8)&gt;1,COUNTIF($S$4:$S8,$S8)&lt;(C_ITEM_CNT+2)),
IF(INDEX(T_DATA[],$R8,MATCH(INDEX(T_ITEM_SET[KANBAN ITEM SETTINGS],COUNTIF($S$4:$S8,$S8)-1),L_DATA_HEADER,0))="",
INDEX(T_ITEM_SET[KANBAN ITEM SETTINGS],COUNTIF($S$4:$S8,$S8)-1)&amp;" - "&amp;INDEX(T_ITEM_SET[FILL BLANK VALUES WITH],COUNTIF($S$4:$S8,$S8)-1),
IF(INDEX(T_ITEM_SET[SHOW HEADER],COUNTIF($S$4:$S8,$S8)-1)="Yes",INDEX(T_ITEM_SET[KANBAN ITEM SETTINGS],COUNTIF($S$4:$S8,$S8)-1)&amp;" - ","")
&amp;
IF(INDEX(T_ITEM_SET[FORMAT],COUNTIF($S$4:$S8,$S8)-1)="DATE",
TEXT(INDEX(T_DATA[],$R8,MATCH(INDEX(T_ITEM_SET[KANBAN ITEM SETTINGS],COUNTIF($S$4:$S8,$S8)-1),L_DATA_HEADER,0)),"DD-MMM-YY"),
INDEX(T_DATA[],$R8,MATCH(INDEX(T_ITEM_SET[KANBAN ITEM SETTINGS],COUNTIF($S$4:$S8,$S8)-1),L_DATA_HEADER,0)))),""))))</f>
        <v/>
      </c>
      <c r="V8" s="14" t="str" cm="1">
        <f t="array" ref="V8">IF($W8="","",SMALL(IF((T_DATA[STAGE ID]=6)*(T_DATA[SLICED]=1),ROW(T_DATA[STAGE ID])-ROW(T_DATA[#Headers])),$W8))</f>
        <v/>
      </c>
      <c r="W8" s="14" t="str" cm="1">
        <f t="array" ref="W8">IF(OR($V$3&gt;$W$3,$W$3=0),"",IF($W7="","",IF($Y7=INDEX(L_STAGE,6),$V$3,IF(COUNTIF($W$3:$W7,$W7)=C_ITEM_CNT+2,IF($W7+1&gt;$W$3,"",$W7+1),$W7))))</f>
        <v/>
      </c>
      <c r="X8" t="str" cm="1">
        <f t="array" ref="X8">IF($W8="","",IF(AND(COUNTIF($W$4:$W8,$W8)&gt;1,COUNTIF($W$4:$W8,$W8)&lt;(C_ITEM_CNT+2)),INDEX(T_DATA[PRIORITY ID],$V8),""))</f>
        <v/>
      </c>
      <c r="Y8" s="15" t="str" cm="1">
        <f t="array" aca="1" ref="Y8" ca="1">IF($W8="","",
IF(AND(COUNTIF($W$4:$W8,$W8)=1,INDEX(T_DATA[DUE DATE],V8)&gt;0,INDEX(T_DATA[DUE DATE],V8)&lt;TODAY(),INDEX(T_DATA[STATUS ID],V8)=2),2,
IF(AND(COUNTIF($W$4:$W8,$W8)=1,INDEX(T_DATA[DUE DATE],V8)&gt;0,INDEX(T_DATA[DUE DATE],V8)&lt;=(TODAY()+INDEX(T_DATA[WARNING (DAYS)],V8)),INDEX(T_DATA[STATUS ID],V8)=2),1,
IF(AND(COUNTIF($W$4:$W8,$W8)&gt;1,COUNTIF($W$4:$W8,$W8)&lt;(C_ITEM_CNT+2)),
IF(INDEX(T_DATA[],$V8,MATCH(INDEX(T_ITEM_SET[KANBAN ITEM SETTINGS],COUNTIF($W$4:$W8,$W8)-1),L_DATA_HEADER,0))="",
INDEX(T_ITEM_SET[KANBAN ITEM SETTINGS],COUNTIF($W$4:$W8,$W8)-1)&amp;" - "&amp;INDEX(T_ITEM_SET[FILL BLANK VALUES WITH],COUNTIF($W$4:$W8,$W8)-1),
IF(INDEX(T_ITEM_SET[SHOW HEADER],COUNTIF($W$4:$W8,$W8)-1)="Yes",INDEX(T_ITEM_SET[KANBAN ITEM SETTINGS],COUNTIF($W$4:$W8,$W8)-1)&amp;" - ","")
&amp;
IF(INDEX(T_ITEM_SET[FORMAT],COUNTIF($W$4:$W8,$W8)-1)="DATE",
TEXT(INDEX(T_DATA[],$V8,MATCH(INDEX(T_ITEM_SET[KANBAN ITEM SETTINGS],COUNTIF($W$4:$W8,$W8)-1),L_DATA_HEADER,0)),"DD-MMM-YY"),
INDEX(T_DATA[],$V8,MATCH(INDEX(T_ITEM_SET[KANBAN ITEM SETTINGS],COUNTIF($W$4:$W8,$W8)-1),L_DATA_HEADER,0)))),""))))</f>
        <v/>
      </c>
      <c r="Z8" s="10"/>
    </row>
    <row r="9" spans="1:26">
      <c r="A9" s="40"/>
      <c r="B9" s="13" cm="1">
        <f t="array" aca="1" ref="B9" ca="1">IF($C9="","",SMALL(IF((T_DATA[STAGE ID]=1)*(T_DATA[SLICED]=1),ROW(T_DATA[STAGE ID])-ROW(T_DATA[#Headers])),$C9))</f>
        <v>1</v>
      </c>
      <c r="C9" s="14" cm="1">
        <f t="array" aca="1" ref="C9" ca="1">IF(OR($C$3=0,$B$3&gt;$C$3),"",IF($C8="","",IF($E8=INDEX(L_STAGE,1),$B$3,IF(COUNTIF($C$3:$C8,$C8)=C_ITEM_CNT+2,IF($C8+1&gt;$C$3,"",$C8+1),$C8))))</f>
        <v>1</v>
      </c>
      <c r="D9" cm="1">
        <f t="array" aca="1" ref="D9" ca="1">IF($C9="","",IF(AND(COUNTIF($C$4:$C9,$C9)&gt;1,COUNTIF($C$4:$C9,$C9)&lt;(C_ITEM_CNT+2)),INDEX(T_DATA[PRIORITY ID],$B9),""))</f>
        <v>2</v>
      </c>
      <c r="E9" s="15" t="str" cm="1">
        <f t="array" aca="1" ref="E9" ca="1">IF($C9="","",
IF(AND(COUNTIF($C$4:$C9,$C9)=1,INDEX(T_DATA[DUE DATE],B9)&gt;0,INDEX(T_DATA[DUE DATE],B9)&lt;TODAY(),INDEX(T_DATA[STATUS ID],B9)=2),2,
IF(AND(COUNTIF($C$4:$C9,$C9)=1,INDEX(T_DATA[DUE DATE],B9)&gt;0,INDEX(T_DATA[DUE DATE],B9)&lt;=(TODAY()+INDEX(T_DATA[WARNING (DAYS)],B9)),INDEX(T_DATA[STATUS ID],B9)=2),1,
IF(AND(COUNTIF($C$4:$C9,$C9)&gt;1,COUNTIF($C$4:$C9,$C9)&lt;(C_ITEM_CNT+2)),
IF(INDEX(T_DATA[],$B9,MATCH(INDEX(T_ITEM_SET[KANBAN ITEM SETTINGS],COUNTIF($C$4:$C9,$C9)-1),L_DATA_HEADER,0))="",
INDEX(T_ITEM_SET[KANBAN ITEM SETTINGS],COUNTIF($C$4:$C9,$C9)-1)&amp;" - "&amp;INDEX(T_ITEM_SET[FILL BLANK VALUES WITH],COUNTIF($C$4:$C9,$C9)-1),
IF(INDEX(T_ITEM_SET[SHOW HEADER],COUNTIF($C$4:$C9,$C9)-1)="Yes",INDEX(T_ITEM_SET[KANBAN ITEM SETTINGS],COUNTIF($C$4:$C9,$C9)-1)&amp;" - ","")
&amp;
IF(INDEX(T_ITEM_SET[FORMAT],COUNTIF($C$4:$C9,$C9)-1)="DATE",
TEXT(INDEX(T_DATA[],$B9,MATCH(INDEX(T_ITEM_SET[KANBAN ITEM SETTINGS],COUNTIF($C$4:$C9,$C9)-1),L_DATA_HEADER,0)),"DD-MMM-YY"),
INDEX(T_DATA[],$B9,MATCH(INDEX(T_ITEM_SET[KANBAN ITEM SETTINGS],COUNTIF($C$4:$C9,$C9)-1),L_DATA_HEADER,0)))),""))))</f>
        <v>HOURS - Not Estimated</v>
      </c>
      <c r="F9" s="14" cm="1">
        <f t="array" aca="1" ref="F9" ca="1">IF($G9="","",SMALL(IF((T_DATA[STAGE ID]=2)*(T_DATA[SLICED]=1),ROW(T_DATA[STAGE ID])-ROW(T_DATA[#Headers])),$G9))</f>
        <v>6</v>
      </c>
      <c r="G9" s="14" cm="1">
        <f t="array" aca="1" ref="G9" ca="1">IF(OR($F$3&gt;$G$3,$G$3=0),"",IF($G8="","",IF($I8=INDEX(L_STAGE,2),$F$3,IF(COUNTIF($G$3:$G8,$G8)=C_ITEM_CNT+2,IF($G8+1&gt;$G$3,"",$G8+1),$G8))))</f>
        <v>1</v>
      </c>
      <c r="H9" cm="1">
        <f t="array" aca="1" ref="H9" ca="1">IF($G9="","",IF(AND(COUNTIF($G$4:$G9,$G9)&gt;1,COUNTIF($G$4:$G9,$G9)&lt;(C_ITEM_CNT+2)),INDEX(T_DATA[PRIORITY ID],$F9),""))</f>
        <v>2</v>
      </c>
      <c r="I9" s="15" t="str" cm="1">
        <f t="array" aca="1" ref="I9" ca="1">IF($G9="","",
IF(AND(COUNTIF($G$4:$G9,$G9)=1,INDEX(T_DATA[DUE DATE],F9)&gt;0,INDEX(T_DATA[DUE DATE],F9)&lt;TODAY(),INDEX(T_DATA[STATUS ID],F9)=2),2,
IF(AND(COUNTIF($G$4:$G9,$G9)=1,INDEX(T_DATA[DUE DATE],F9)&gt;0,INDEX(T_DATA[DUE DATE],F9)&lt;=(TODAY()+INDEX(T_DATA[WARNING (DAYS)],F9)),INDEX(T_DATA[STATUS ID],F9)=2),1,
IF(AND(COUNTIF($G$4:$G9,$G9)&gt;1,COUNTIF($G$4:$G9,$G9)&lt;(C_ITEM_CNT+2)),
IF(INDEX(T_DATA[],$F9,MATCH(INDEX(T_ITEM_SET[KANBAN ITEM SETTINGS],COUNTIF($G$4:$G9,$G9)-1),L_DATA_HEADER,0))="",
INDEX(T_ITEM_SET[KANBAN ITEM SETTINGS],COUNTIF($G$4:$G9,$G9)-1)&amp;" - "&amp;INDEX(T_ITEM_SET[FILL BLANK VALUES WITH],COUNTIF($G$4:$G9,$G9)-1),
IF(INDEX(T_ITEM_SET[SHOW HEADER],COUNTIF($G$4:$G9,$G9)-1)="Yes",INDEX(T_ITEM_SET[KANBAN ITEM SETTINGS],COUNTIF($G$4:$G9,$G9)-1)&amp;" - ","")
&amp;
IF(INDEX(T_ITEM_SET[FORMAT],COUNTIF($G$4:$G9,$G9)-1)="DATE",
TEXT(INDEX(T_DATA[],$F9,MATCH(INDEX(T_ITEM_SET[KANBAN ITEM SETTINGS],COUNTIF($G$4:$G9,$G9)-1),L_DATA_HEADER,0)),"DD-MMM-YY"),
INDEX(T_DATA[],$F9,MATCH(INDEX(T_ITEM_SET[KANBAN ITEM SETTINGS],COUNTIF($G$4:$G9,$G9)-1),L_DATA_HEADER,0)))),""))))</f>
        <v>HOURS - Not Estimated</v>
      </c>
      <c r="J9" s="14" cm="1">
        <f t="array" aca="1" ref="J9" ca="1">IF($K9="","",SMALL(IF((T_DATA[STAGE ID]=3)*(T_DATA[SLICED]=1),ROW(T_DATA[STAGE ID])-ROW(T_DATA[#Headers])),$K9))</f>
        <v>10</v>
      </c>
      <c r="K9" s="14" cm="1">
        <f t="array" aca="1" ref="K9" ca="1">IF(OR($J$3&gt;$K$3,$K$3=0),"",IF($K8="","",IF($M8=INDEX(L_STAGE,3),$J$3,IF(COUNTIF($K$3:$K8,$K8)=C_ITEM_CNT+2,IF($K8+1&gt;$K$3,"",$K8+1),$K8))))</f>
        <v>1</v>
      </c>
      <c r="L9" cm="1">
        <f t="array" aca="1" ref="L9" ca="1">IF($K9="","",IF(AND(COUNTIF($K$4:$K9,$K9)&gt;1,COUNTIF($K$4:$K9,$K9)&lt;(C_ITEM_CNT+2)),INDEX(T_DATA[PRIORITY ID],$J9),""))</f>
        <v>3</v>
      </c>
      <c r="M9" s="15" t="str" cm="1">
        <f t="array" aca="1" ref="M9" ca="1">IF($K9="","",
IF(AND(COUNTIF($K$4:$K9,$K9)=1,INDEX(T_DATA[DUE DATE],J9)&gt;0,INDEX(T_DATA[DUE DATE],J9)&lt;TODAY(),INDEX(T_DATA[STATUS ID],J9)=2),2,
IF(AND(COUNTIF($K$4:$K9,$K9)=1,INDEX(T_DATA[DUE DATE],J9)&gt;0,INDEX(T_DATA[DUE DATE],J9)&lt;=(TODAY()+INDEX(T_DATA[WARNING (DAYS)],J9)),INDEX(T_DATA[STATUS ID],J9)=2),1,
IF(AND(COUNTIF($K$4:$K9,$K9)&gt;1,COUNTIF($K$4:$K9,$K9)&lt;(C_ITEM_CNT+2)),
IF(INDEX(T_DATA[],$J9,MATCH(INDEX(T_ITEM_SET[KANBAN ITEM SETTINGS],COUNTIF($K$4:$K9,$K9)-1),L_DATA_HEADER,0))="",
INDEX(T_ITEM_SET[KANBAN ITEM SETTINGS],COUNTIF($K$4:$K9,$K9)-1)&amp;" - "&amp;INDEX(T_ITEM_SET[FILL BLANK VALUES WITH],COUNTIF($K$4:$K9,$K9)-1),
IF(INDEX(T_ITEM_SET[SHOW HEADER],COUNTIF($K$4:$K9,$K9)-1)="Yes",INDEX(T_ITEM_SET[KANBAN ITEM SETTINGS],COUNTIF($K$4:$K9,$K9)-1)&amp;" - ","")
&amp;
IF(INDEX(T_ITEM_SET[FORMAT],COUNTIF($K$4:$K9,$K9)-1)="DATE",
TEXT(INDEX(T_DATA[],$J9,MATCH(INDEX(T_ITEM_SET[KANBAN ITEM SETTINGS],COUNTIF($K$4:$K9,$K9)-1),L_DATA_HEADER,0)),"DD-MMM-YY"),
INDEX(T_DATA[],$J9,MATCH(INDEX(T_ITEM_SET[KANBAN ITEM SETTINGS],COUNTIF($K$4:$K9,$K9)-1),L_DATA_HEADER,0)))),""))))</f>
        <v>HOURS - Not Estimated</v>
      </c>
      <c r="N9" s="14" t="str" cm="1">
        <f t="array" ref="N9">IF($O9="","",SMALL(IF((T_DATA[STAGE ID]=4)*(T_DATA[SLICED]=1),ROW(T_DATA[STAGE ID])-ROW(T_DATA[#Headers])),$O9))</f>
        <v/>
      </c>
      <c r="O9" s="14" t="str" cm="1">
        <f t="array" ref="O9">IF(OR($N$3&gt;$O$3,$O$3=0),"",IF($O8="","",IF($Q8=INDEX(L_STAGE,4),$N$3,IF(COUNTIF($O$3:$O8,$O8)=C_ITEM_CNT+2,IF($O8+1&gt;$O$3,"",$O8+1),$O8))))</f>
        <v/>
      </c>
      <c r="P9" t="str" cm="1">
        <f t="array" ref="P9">IF($O9="","",IF(AND(COUNTIF($O$4:$O9,$O9)&gt;1,COUNTIF($O$4:$O9,$O9)&lt;(C_ITEM_CNT+2)),INDEX(T_DATA[PRIORITY ID],$N9),""))</f>
        <v/>
      </c>
      <c r="Q9" s="15" t="str" cm="1">
        <f t="array" aca="1" ref="Q9" ca="1">IF($O9="","",
IF(AND(COUNTIF($O$4:$O9,$O9)=1,INDEX(T_DATA[DUE DATE],N9)&gt;0,INDEX(T_DATA[DUE DATE],N9)&lt;TODAY(),INDEX(T_DATA[STATUS ID],N9)=2),2,
IF(AND(COUNTIF($O$4:$O9,$O9)=1,INDEX(T_DATA[DUE DATE],N9)&gt;0,INDEX(T_DATA[DUE DATE],N9)&lt;=(TODAY()+INDEX(T_DATA[WARNING (DAYS)],N9)),INDEX(T_DATA[STATUS ID],N9)=2),1,
IF(AND(COUNTIF($O$4:$O9,$O9)&gt;1,COUNTIF($O$4:$O9,$O9)&lt;(C_ITEM_CNT+2)),
IF(INDEX(T_DATA[],$N9,MATCH(INDEX(T_ITEM_SET[KANBAN ITEM SETTINGS],COUNTIF($O$4:$O9,$O9)-1),L_DATA_HEADER,0))="",
INDEX(T_ITEM_SET[KANBAN ITEM SETTINGS],COUNTIF($O$4:$O9,$O9)-1)&amp;" - "&amp;INDEX(T_ITEM_SET[FILL BLANK VALUES WITH],COUNTIF($O$4:$O9,$O9)-1),
IF(INDEX(T_ITEM_SET[SHOW HEADER],COUNTIF($O$4:$O9,$O9)-1)="Yes",INDEX(T_ITEM_SET[KANBAN ITEM SETTINGS],COUNTIF($O$4:$O9,$O9)-1)&amp;" - ","")
&amp;
IF(INDEX(T_ITEM_SET[FORMAT],COUNTIF($O$4:$O9,$O9)-1)="DATE",
TEXT(INDEX(T_DATA[],$N9,MATCH(INDEX(T_ITEM_SET[KANBAN ITEM SETTINGS],COUNTIF($O$4:$O9,$O9)-1),L_DATA_HEADER,0)),"DD-MMM-YY"),
INDEX(T_DATA[],$N9,MATCH(INDEX(T_ITEM_SET[KANBAN ITEM SETTINGS],COUNTIF($O$4:$O9,$O9)-1),L_DATA_HEADER,0)))),""))))</f>
        <v/>
      </c>
      <c r="R9" s="14" t="str" cm="1">
        <f t="array" ref="R9">IF($S9="","",SMALL(IF((T_DATA[STAGE ID]=5)*(T_DATA[SLICED]=1),ROW(T_DATA[STAGE ID])-ROW(T_DATA[#Headers])),$S9))</f>
        <v/>
      </c>
      <c r="S9" s="14" t="str" cm="1">
        <f t="array" ref="S9">IF(OR($R$3&gt;$S$3,$S$3=0),"",IF($S8="","",IF($U8=INDEX(L_STAGE,5),$R$3,IF(COUNTIF($S$3:$S8,$S8)=C_ITEM_CNT+2,IF($S8+1&gt;$S$3,"",$S8+1),$S8))))</f>
        <v/>
      </c>
      <c r="T9" t="str" cm="1">
        <f t="array" ref="T9">IF($S9="","",IF(AND(COUNTIF($S$4:$S9,$S9)&gt;1,COUNTIF($S$4:$S9,$S9)&lt;(C_ITEM_CNT+2)),INDEX(T_DATA[PRIORITY ID],$R9),""))</f>
        <v/>
      </c>
      <c r="U9" s="15" t="str" cm="1">
        <f t="array" aca="1" ref="U9" ca="1">IF($S9="","",
IF(AND(COUNTIF($S$4:$S9,$S9)=1,INDEX(T_DATA[DUE DATE],R9)&gt;0,INDEX(T_DATA[DUE DATE],R9)&lt;TODAY(),INDEX(T_DATA[STATUS ID],R9)=2),2,
IF(AND(COUNTIF($S$4:$S9,$S9)=1,INDEX(T_DATA[DUE DATE],R9)&gt;0,INDEX(T_DATA[DUE DATE],R9)&lt;=(TODAY()+INDEX(T_DATA[WARNING (DAYS)],R9)),INDEX(T_DATA[STATUS ID],R9)=2),1,
IF(AND(COUNTIF($S$4:$S9,$S9)&gt;1,COUNTIF($S$4:$S9,$S9)&lt;(C_ITEM_CNT+2)),
IF(INDEX(T_DATA[],$R9,MATCH(INDEX(T_ITEM_SET[KANBAN ITEM SETTINGS],COUNTIF($S$4:$S9,$S9)-1),L_DATA_HEADER,0))="",
INDEX(T_ITEM_SET[KANBAN ITEM SETTINGS],COUNTIF($S$4:$S9,$S9)-1)&amp;" - "&amp;INDEX(T_ITEM_SET[FILL BLANK VALUES WITH],COUNTIF($S$4:$S9,$S9)-1),
IF(INDEX(T_ITEM_SET[SHOW HEADER],COUNTIF($S$4:$S9,$S9)-1)="Yes",INDEX(T_ITEM_SET[KANBAN ITEM SETTINGS],COUNTIF($S$4:$S9,$S9)-1)&amp;" - ","")
&amp;
IF(INDEX(T_ITEM_SET[FORMAT],COUNTIF($S$4:$S9,$S9)-1)="DATE",
TEXT(INDEX(T_DATA[],$R9,MATCH(INDEX(T_ITEM_SET[KANBAN ITEM SETTINGS],COUNTIF($S$4:$S9,$S9)-1),L_DATA_HEADER,0)),"DD-MMM-YY"),
INDEX(T_DATA[],$R9,MATCH(INDEX(T_ITEM_SET[KANBAN ITEM SETTINGS],COUNTIF($S$4:$S9,$S9)-1),L_DATA_HEADER,0)))),""))))</f>
        <v/>
      </c>
      <c r="V9" s="14" t="str" cm="1">
        <f t="array" ref="V9">IF($W9="","",SMALL(IF((T_DATA[STAGE ID]=6)*(T_DATA[SLICED]=1),ROW(T_DATA[STAGE ID])-ROW(T_DATA[#Headers])),$W9))</f>
        <v/>
      </c>
      <c r="W9" s="14" t="str" cm="1">
        <f t="array" ref="W9">IF(OR($V$3&gt;$W$3,$W$3=0),"",IF($W8="","",IF($Y8=INDEX(L_STAGE,6),$V$3,IF(COUNTIF($W$3:$W8,$W8)=C_ITEM_CNT+2,IF($W8+1&gt;$W$3,"",$W8+1),$W8))))</f>
        <v/>
      </c>
      <c r="X9" t="str" cm="1">
        <f t="array" ref="X9">IF($W9="","",IF(AND(COUNTIF($W$4:$W9,$W9)&gt;1,COUNTIF($W$4:$W9,$W9)&lt;(C_ITEM_CNT+2)),INDEX(T_DATA[PRIORITY ID],$V9),""))</f>
        <v/>
      </c>
      <c r="Y9" s="15" t="str" cm="1">
        <f t="array" aca="1" ref="Y9" ca="1">IF($W9="","",
IF(AND(COUNTIF($W$4:$W9,$W9)=1,INDEX(T_DATA[DUE DATE],V9)&gt;0,INDEX(T_DATA[DUE DATE],V9)&lt;TODAY(),INDEX(T_DATA[STATUS ID],V9)=2),2,
IF(AND(COUNTIF($W$4:$W9,$W9)=1,INDEX(T_DATA[DUE DATE],V9)&gt;0,INDEX(T_DATA[DUE DATE],V9)&lt;=(TODAY()+INDEX(T_DATA[WARNING (DAYS)],V9)),INDEX(T_DATA[STATUS ID],V9)=2),1,
IF(AND(COUNTIF($W$4:$W9,$W9)&gt;1,COUNTIF($W$4:$W9,$W9)&lt;(C_ITEM_CNT+2)),
IF(INDEX(T_DATA[],$V9,MATCH(INDEX(T_ITEM_SET[KANBAN ITEM SETTINGS],COUNTIF($W$4:$W9,$W9)-1),L_DATA_HEADER,0))="",
INDEX(T_ITEM_SET[KANBAN ITEM SETTINGS],COUNTIF($W$4:$W9,$W9)-1)&amp;" - "&amp;INDEX(T_ITEM_SET[FILL BLANK VALUES WITH],COUNTIF($W$4:$W9,$W9)-1),
IF(INDEX(T_ITEM_SET[SHOW HEADER],COUNTIF($W$4:$W9,$W9)-1)="Yes",INDEX(T_ITEM_SET[KANBAN ITEM SETTINGS],COUNTIF($W$4:$W9,$W9)-1)&amp;" - ","")
&amp;
IF(INDEX(T_ITEM_SET[FORMAT],COUNTIF($W$4:$W9,$W9)-1)="DATE",
TEXT(INDEX(T_DATA[],$V9,MATCH(INDEX(T_ITEM_SET[KANBAN ITEM SETTINGS],COUNTIF($W$4:$W9,$W9)-1),L_DATA_HEADER,0)),"DD-MMM-YY"),
INDEX(T_DATA[],$V9,MATCH(INDEX(T_ITEM_SET[KANBAN ITEM SETTINGS],COUNTIF($W$4:$W9,$W9)-1),L_DATA_HEADER,0)))),""))))</f>
        <v/>
      </c>
      <c r="Z9" s="10"/>
    </row>
    <row r="10" spans="1:26">
      <c r="A10" s="40"/>
      <c r="B10" s="13" cm="1">
        <f t="array" aca="1" ref="B10" ca="1">IF($C10="","",SMALL(IF((T_DATA[STAGE ID]=1)*(T_DATA[SLICED]=1),ROW(T_DATA[STAGE ID])-ROW(T_DATA[#Headers])),$C10))</f>
        <v>1</v>
      </c>
      <c r="C10" s="14" cm="1">
        <f t="array" aca="1" ref="C10" ca="1">IF(OR($C$3=0,$B$3&gt;$C$3),"",IF($C9="","",IF($E9=INDEX(L_STAGE,1),$B$3,IF(COUNTIF($C$3:$C9,$C9)=C_ITEM_CNT+2,IF($C9+1&gt;$C$3,"",$C9+1),$C9))))</f>
        <v>1</v>
      </c>
      <c r="D10" cm="1">
        <f t="array" aca="1" ref="D10" ca="1">IF($C10="","",IF(AND(COUNTIF($C$4:$C10,$C10)&gt;1,COUNTIF($C$4:$C10,$C10)&lt;(C_ITEM_CNT+2)),INDEX(T_DATA[PRIORITY ID],$B10),""))</f>
        <v>2</v>
      </c>
      <c r="E10" s="15" t="str" cm="1">
        <f t="array" aca="1" ref="E10" ca="1">IF($C10="","",
IF(AND(COUNTIF($C$4:$C10,$C10)=1,INDEX(T_DATA[DUE DATE],B10)&gt;0,INDEX(T_DATA[DUE DATE],B10)&lt;TODAY(),INDEX(T_DATA[STATUS ID],B10)=2),2,
IF(AND(COUNTIF($C$4:$C10,$C10)=1,INDEX(T_DATA[DUE DATE],B10)&gt;0,INDEX(T_DATA[DUE DATE],B10)&lt;=(TODAY()+INDEX(T_DATA[WARNING (DAYS)],B10)),INDEX(T_DATA[STATUS ID],B10)=2),1,
IF(AND(COUNTIF($C$4:$C10,$C10)&gt;1,COUNTIF($C$4:$C10,$C10)&lt;(C_ITEM_CNT+2)),
IF(INDEX(T_DATA[],$B10,MATCH(INDEX(T_ITEM_SET[KANBAN ITEM SETTINGS],COUNTIF($C$4:$C10,$C10)-1),L_DATA_HEADER,0))="",
INDEX(T_ITEM_SET[KANBAN ITEM SETTINGS],COUNTIF($C$4:$C10,$C10)-1)&amp;" - "&amp;INDEX(T_ITEM_SET[FILL BLANK VALUES WITH],COUNTIF($C$4:$C10,$C10)-1),
IF(INDEX(T_ITEM_SET[SHOW HEADER],COUNTIF($C$4:$C10,$C10)-1)="Yes",INDEX(T_ITEM_SET[KANBAN ITEM SETTINGS],COUNTIF($C$4:$C10,$C10)-1)&amp;" - ","")
&amp;
IF(INDEX(T_ITEM_SET[FORMAT],COUNTIF($C$4:$C10,$C10)-1)="DATE",
TEXT(INDEX(T_DATA[],$B10,MATCH(INDEX(T_ITEM_SET[KANBAN ITEM SETTINGS],COUNTIF($C$4:$C10,$C10)-1),L_DATA_HEADER,0)),"DD-MMM-YY"),
INDEX(T_DATA[],$B10,MATCH(INDEX(T_ITEM_SET[KANBAN ITEM SETTINGS],COUNTIF($C$4:$C10,$C10)-1),L_DATA_HEADER,0)))),""))))</f>
        <v>COST - Not Estimated</v>
      </c>
      <c r="F10" s="14" cm="1">
        <f t="array" aca="1" ref="F10" ca="1">IF($G10="","",SMALL(IF((T_DATA[STAGE ID]=2)*(T_DATA[SLICED]=1),ROW(T_DATA[STAGE ID])-ROW(T_DATA[#Headers])),$G10))</f>
        <v>6</v>
      </c>
      <c r="G10" s="14" cm="1">
        <f t="array" aca="1" ref="G10" ca="1">IF(OR($F$3&gt;$G$3,$G$3=0),"",IF($G9="","",IF($I9=INDEX(L_STAGE,2),$F$3,IF(COUNTIF($G$3:$G9,$G9)=C_ITEM_CNT+2,IF($G9+1&gt;$G$3,"",$G9+1),$G9))))</f>
        <v>1</v>
      </c>
      <c r="H10" cm="1">
        <f t="array" aca="1" ref="H10" ca="1">IF($G10="","",IF(AND(COUNTIF($G$4:$G10,$G10)&gt;1,COUNTIF($G$4:$G10,$G10)&lt;(C_ITEM_CNT+2)),INDEX(T_DATA[PRIORITY ID],$F10),""))</f>
        <v>2</v>
      </c>
      <c r="I10" s="15" t="str" cm="1">
        <f t="array" aca="1" ref="I10" ca="1">IF($G10="","",
IF(AND(COUNTIF($G$4:$G10,$G10)=1,INDEX(T_DATA[DUE DATE],F10)&gt;0,INDEX(T_DATA[DUE DATE],F10)&lt;TODAY(),INDEX(T_DATA[STATUS ID],F10)=2),2,
IF(AND(COUNTIF($G$4:$G10,$G10)=1,INDEX(T_DATA[DUE DATE],F10)&gt;0,INDEX(T_DATA[DUE DATE],F10)&lt;=(TODAY()+INDEX(T_DATA[WARNING (DAYS)],F10)),INDEX(T_DATA[STATUS ID],F10)=2),1,
IF(AND(COUNTIF($G$4:$G10,$G10)&gt;1,COUNTIF($G$4:$G10,$G10)&lt;(C_ITEM_CNT+2)),
IF(INDEX(T_DATA[],$F10,MATCH(INDEX(T_ITEM_SET[KANBAN ITEM SETTINGS],COUNTIF($G$4:$G10,$G10)-1),L_DATA_HEADER,0))="",
INDEX(T_ITEM_SET[KANBAN ITEM SETTINGS],COUNTIF($G$4:$G10,$G10)-1)&amp;" - "&amp;INDEX(T_ITEM_SET[FILL BLANK VALUES WITH],COUNTIF($G$4:$G10,$G10)-1),
IF(INDEX(T_ITEM_SET[SHOW HEADER],COUNTIF($G$4:$G10,$G10)-1)="Yes",INDEX(T_ITEM_SET[KANBAN ITEM SETTINGS],COUNTIF($G$4:$G10,$G10)-1)&amp;" - ","")
&amp;
IF(INDEX(T_ITEM_SET[FORMAT],COUNTIF($G$4:$G10,$G10)-1)="DATE",
TEXT(INDEX(T_DATA[],$F10,MATCH(INDEX(T_ITEM_SET[KANBAN ITEM SETTINGS],COUNTIF($G$4:$G10,$G10)-1),L_DATA_HEADER,0)),"DD-MMM-YY"),
INDEX(T_DATA[],$F10,MATCH(INDEX(T_ITEM_SET[KANBAN ITEM SETTINGS],COUNTIF($G$4:$G10,$G10)-1),L_DATA_HEADER,0)))),""))))</f>
        <v>COST - Not Estimated</v>
      </c>
      <c r="J10" s="14" cm="1">
        <f t="array" aca="1" ref="J10" ca="1">IF($K10="","",SMALL(IF((T_DATA[STAGE ID]=3)*(T_DATA[SLICED]=1),ROW(T_DATA[STAGE ID])-ROW(T_DATA[#Headers])),$K10))</f>
        <v>10</v>
      </c>
      <c r="K10" s="14" cm="1">
        <f t="array" aca="1" ref="K10" ca="1">IF(OR($J$3&gt;$K$3,$K$3=0),"",IF($K9="","",IF($M9=INDEX(L_STAGE,3),$J$3,IF(COUNTIF($K$3:$K9,$K9)=C_ITEM_CNT+2,IF($K9+1&gt;$K$3,"",$K9+1),$K9))))</f>
        <v>1</v>
      </c>
      <c r="L10" cm="1">
        <f t="array" aca="1" ref="L10" ca="1">IF($K10="","",IF(AND(COUNTIF($K$4:$K10,$K10)&gt;1,COUNTIF($K$4:$K10,$K10)&lt;(C_ITEM_CNT+2)),INDEX(T_DATA[PRIORITY ID],$J10),""))</f>
        <v>3</v>
      </c>
      <c r="M10" s="15" t="str" cm="1">
        <f t="array" aca="1" ref="M10" ca="1">IF($K10="","",
IF(AND(COUNTIF($K$4:$K10,$K10)=1,INDEX(T_DATA[DUE DATE],J10)&gt;0,INDEX(T_DATA[DUE DATE],J10)&lt;TODAY(),INDEX(T_DATA[STATUS ID],J10)=2),2,
IF(AND(COUNTIF($K$4:$K10,$K10)=1,INDEX(T_DATA[DUE DATE],J10)&gt;0,INDEX(T_DATA[DUE DATE],J10)&lt;=(TODAY()+INDEX(T_DATA[WARNING (DAYS)],J10)),INDEX(T_DATA[STATUS ID],J10)=2),1,
IF(AND(COUNTIF($K$4:$K10,$K10)&gt;1,COUNTIF($K$4:$K10,$K10)&lt;(C_ITEM_CNT+2)),
IF(INDEX(T_DATA[],$J10,MATCH(INDEX(T_ITEM_SET[KANBAN ITEM SETTINGS],COUNTIF($K$4:$K10,$K10)-1),L_DATA_HEADER,0))="",
INDEX(T_ITEM_SET[KANBAN ITEM SETTINGS],COUNTIF($K$4:$K10,$K10)-1)&amp;" - "&amp;INDEX(T_ITEM_SET[FILL BLANK VALUES WITH],COUNTIF($K$4:$K10,$K10)-1),
IF(INDEX(T_ITEM_SET[SHOW HEADER],COUNTIF($K$4:$K10,$K10)-1)="Yes",INDEX(T_ITEM_SET[KANBAN ITEM SETTINGS],COUNTIF($K$4:$K10,$K10)-1)&amp;" - ","")
&amp;
IF(INDEX(T_ITEM_SET[FORMAT],COUNTIF($K$4:$K10,$K10)-1)="DATE",
TEXT(INDEX(T_DATA[],$J10,MATCH(INDEX(T_ITEM_SET[KANBAN ITEM SETTINGS],COUNTIF($K$4:$K10,$K10)-1),L_DATA_HEADER,0)),"DD-MMM-YY"),
INDEX(T_DATA[],$J10,MATCH(INDEX(T_ITEM_SET[KANBAN ITEM SETTINGS],COUNTIF($K$4:$K10,$K10)-1),L_DATA_HEADER,0)))),""))))</f>
        <v>COST - Not Estimated</v>
      </c>
      <c r="N10" s="14" t="str" cm="1">
        <f t="array" ref="N10">IF($O10="","",SMALL(IF((T_DATA[STAGE ID]=4)*(T_DATA[SLICED]=1),ROW(T_DATA[STAGE ID])-ROW(T_DATA[#Headers])),$O10))</f>
        <v/>
      </c>
      <c r="O10" s="14" t="str" cm="1">
        <f t="array" ref="O10">IF(OR($N$3&gt;$O$3,$O$3=0),"",IF($O9="","",IF($Q9=INDEX(L_STAGE,4),$N$3,IF(COUNTIF($O$3:$O9,$O9)=C_ITEM_CNT+2,IF($O9+1&gt;$O$3,"",$O9+1),$O9))))</f>
        <v/>
      </c>
      <c r="P10" t="str" cm="1">
        <f t="array" ref="P10">IF($O10="","",IF(AND(COUNTIF($O$4:$O10,$O10)&gt;1,COUNTIF($O$4:$O10,$O10)&lt;(C_ITEM_CNT+2)),INDEX(T_DATA[PRIORITY ID],$N10),""))</f>
        <v/>
      </c>
      <c r="Q10" s="15" t="str" cm="1">
        <f t="array" aca="1" ref="Q10" ca="1">IF($O10="","",
IF(AND(COUNTIF($O$4:$O10,$O10)=1,INDEX(T_DATA[DUE DATE],N10)&gt;0,INDEX(T_DATA[DUE DATE],N10)&lt;TODAY(),INDEX(T_DATA[STATUS ID],N10)=2),2,
IF(AND(COUNTIF($O$4:$O10,$O10)=1,INDEX(T_DATA[DUE DATE],N10)&gt;0,INDEX(T_DATA[DUE DATE],N10)&lt;=(TODAY()+INDEX(T_DATA[WARNING (DAYS)],N10)),INDEX(T_DATA[STATUS ID],N10)=2),1,
IF(AND(COUNTIF($O$4:$O10,$O10)&gt;1,COUNTIF($O$4:$O10,$O10)&lt;(C_ITEM_CNT+2)),
IF(INDEX(T_DATA[],$N10,MATCH(INDEX(T_ITEM_SET[KANBAN ITEM SETTINGS],COUNTIF($O$4:$O10,$O10)-1),L_DATA_HEADER,0))="",
INDEX(T_ITEM_SET[KANBAN ITEM SETTINGS],COUNTIF($O$4:$O10,$O10)-1)&amp;" - "&amp;INDEX(T_ITEM_SET[FILL BLANK VALUES WITH],COUNTIF($O$4:$O10,$O10)-1),
IF(INDEX(T_ITEM_SET[SHOW HEADER],COUNTIF($O$4:$O10,$O10)-1)="Yes",INDEX(T_ITEM_SET[KANBAN ITEM SETTINGS],COUNTIF($O$4:$O10,$O10)-1)&amp;" - ","")
&amp;
IF(INDEX(T_ITEM_SET[FORMAT],COUNTIF($O$4:$O10,$O10)-1)="DATE",
TEXT(INDEX(T_DATA[],$N10,MATCH(INDEX(T_ITEM_SET[KANBAN ITEM SETTINGS],COUNTIF($O$4:$O10,$O10)-1),L_DATA_HEADER,0)),"DD-MMM-YY"),
INDEX(T_DATA[],$N10,MATCH(INDEX(T_ITEM_SET[KANBAN ITEM SETTINGS],COUNTIF($O$4:$O10,$O10)-1),L_DATA_HEADER,0)))),""))))</f>
        <v/>
      </c>
      <c r="R10" s="14" t="str" cm="1">
        <f t="array" ref="R10">IF($S10="","",SMALL(IF((T_DATA[STAGE ID]=5)*(T_DATA[SLICED]=1),ROW(T_DATA[STAGE ID])-ROW(T_DATA[#Headers])),$S10))</f>
        <v/>
      </c>
      <c r="S10" s="14" t="str" cm="1">
        <f t="array" ref="S10">IF(OR($R$3&gt;$S$3,$S$3=0),"",IF($S9="","",IF($U9=INDEX(L_STAGE,5),$R$3,IF(COUNTIF($S$3:$S9,$S9)=C_ITEM_CNT+2,IF($S9+1&gt;$S$3,"",$S9+1),$S9))))</f>
        <v/>
      </c>
      <c r="T10" t="str" cm="1">
        <f t="array" ref="T10">IF($S10="","",IF(AND(COUNTIF($S$4:$S10,$S10)&gt;1,COUNTIF($S$4:$S10,$S10)&lt;(C_ITEM_CNT+2)),INDEX(T_DATA[PRIORITY ID],$R10),""))</f>
        <v/>
      </c>
      <c r="U10" s="15" t="str" cm="1">
        <f t="array" aca="1" ref="U10" ca="1">IF($S10="","",
IF(AND(COUNTIF($S$4:$S10,$S10)=1,INDEX(T_DATA[DUE DATE],R10)&gt;0,INDEX(T_DATA[DUE DATE],R10)&lt;TODAY(),INDEX(T_DATA[STATUS ID],R10)=2),2,
IF(AND(COUNTIF($S$4:$S10,$S10)=1,INDEX(T_DATA[DUE DATE],R10)&gt;0,INDEX(T_DATA[DUE DATE],R10)&lt;=(TODAY()+INDEX(T_DATA[WARNING (DAYS)],R10)),INDEX(T_DATA[STATUS ID],R10)=2),1,
IF(AND(COUNTIF($S$4:$S10,$S10)&gt;1,COUNTIF($S$4:$S10,$S10)&lt;(C_ITEM_CNT+2)),
IF(INDEX(T_DATA[],$R10,MATCH(INDEX(T_ITEM_SET[KANBAN ITEM SETTINGS],COUNTIF($S$4:$S10,$S10)-1),L_DATA_HEADER,0))="",
INDEX(T_ITEM_SET[KANBAN ITEM SETTINGS],COUNTIF($S$4:$S10,$S10)-1)&amp;" - "&amp;INDEX(T_ITEM_SET[FILL BLANK VALUES WITH],COUNTIF($S$4:$S10,$S10)-1),
IF(INDEX(T_ITEM_SET[SHOW HEADER],COUNTIF($S$4:$S10,$S10)-1)="Yes",INDEX(T_ITEM_SET[KANBAN ITEM SETTINGS],COUNTIF($S$4:$S10,$S10)-1)&amp;" - ","")
&amp;
IF(INDEX(T_ITEM_SET[FORMAT],COUNTIF($S$4:$S10,$S10)-1)="DATE",
TEXT(INDEX(T_DATA[],$R10,MATCH(INDEX(T_ITEM_SET[KANBAN ITEM SETTINGS],COUNTIF($S$4:$S10,$S10)-1),L_DATA_HEADER,0)),"DD-MMM-YY"),
INDEX(T_DATA[],$R10,MATCH(INDEX(T_ITEM_SET[KANBAN ITEM SETTINGS],COUNTIF($S$4:$S10,$S10)-1),L_DATA_HEADER,0)))),""))))</f>
        <v/>
      </c>
      <c r="V10" s="14" t="str" cm="1">
        <f t="array" ref="V10">IF($W10="","",SMALL(IF((T_DATA[STAGE ID]=6)*(T_DATA[SLICED]=1),ROW(T_DATA[STAGE ID])-ROW(T_DATA[#Headers])),$W10))</f>
        <v/>
      </c>
      <c r="W10" s="14" t="str" cm="1">
        <f t="array" ref="W10">IF(OR($V$3&gt;$W$3,$W$3=0),"",IF($W9="","",IF($Y9=INDEX(L_STAGE,6),$V$3,IF(COUNTIF($W$3:$W9,$W9)=C_ITEM_CNT+2,IF($W9+1&gt;$W$3,"",$W9+1),$W9))))</f>
        <v/>
      </c>
      <c r="X10" t="str" cm="1">
        <f t="array" ref="X10">IF($W10="","",IF(AND(COUNTIF($W$4:$W10,$W10)&gt;1,COUNTIF($W$4:$W10,$W10)&lt;(C_ITEM_CNT+2)),INDEX(T_DATA[PRIORITY ID],$V10),""))</f>
        <v/>
      </c>
      <c r="Y10" s="15" t="str" cm="1">
        <f t="array" aca="1" ref="Y10" ca="1">IF($W10="","",
IF(AND(COUNTIF($W$4:$W10,$W10)=1,INDEX(T_DATA[DUE DATE],V10)&gt;0,INDEX(T_DATA[DUE DATE],V10)&lt;TODAY(),INDEX(T_DATA[STATUS ID],V10)=2),2,
IF(AND(COUNTIF($W$4:$W10,$W10)=1,INDEX(T_DATA[DUE DATE],V10)&gt;0,INDEX(T_DATA[DUE DATE],V10)&lt;=(TODAY()+INDEX(T_DATA[WARNING (DAYS)],V10)),INDEX(T_DATA[STATUS ID],V10)=2),1,
IF(AND(COUNTIF($W$4:$W10,$W10)&gt;1,COUNTIF($W$4:$W10,$W10)&lt;(C_ITEM_CNT+2)),
IF(INDEX(T_DATA[],$V10,MATCH(INDEX(T_ITEM_SET[KANBAN ITEM SETTINGS],COUNTIF($W$4:$W10,$W10)-1),L_DATA_HEADER,0))="",
INDEX(T_ITEM_SET[KANBAN ITEM SETTINGS],COUNTIF($W$4:$W10,$W10)-1)&amp;" - "&amp;INDEX(T_ITEM_SET[FILL BLANK VALUES WITH],COUNTIF($W$4:$W10,$W10)-1),
IF(INDEX(T_ITEM_SET[SHOW HEADER],COUNTIF($W$4:$W10,$W10)-1)="Yes",INDEX(T_ITEM_SET[KANBAN ITEM SETTINGS],COUNTIF($W$4:$W10,$W10)-1)&amp;" - ","")
&amp;
IF(INDEX(T_ITEM_SET[FORMAT],COUNTIF($W$4:$W10,$W10)-1)="DATE",
TEXT(INDEX(T_DATA[],$V10,MATCH(INDEX(T_ITEM_SET[KANBAN ITEM SETTINGS],COUNTIF($W$4:$W10,$W10)-1),L_DATA_HEADER,0)),"DD-MMM-YY"),
INDEX(T_DATA[],$V10,MATCH(INDEX(T_ITEM_SET[KANBAN ITEM SETTINGS],COUNTIF($W$4:$W10,$W10)-1),L_DATA_HEADER,0)))),""))))</f>
        <v/>
      </c>
      <c r="Z10" s="10"/>
    </row>
    <row r="11" spans="1:26">
      <c r="A11" s="40"/>
      <c r="B11" s="13" cm="1">
        <f t="array" aca="1" ref="B11" ca="1">IF($C11="","",SMALL(IF((T_DATA[STAGE ID]=1)*(T_DATA[SLICED]=1),ROW(T_DATA[STAGE ID])-ROW(T_DATA[#Headers])),$C11))</f>
        <v>1</v>
      </c>
      <c r="C11" s="14" cm="1">
        <f t="array" aca="1" ref="C11" ca="1">IF(OR($C$3=0,$B$3&gt;$C$3),"",IF($C10="","",IF($E10=INDEX(L_STAGE,1),$B$3,IF(COUNTIF($C$3:$C10,$C10)=C_ITEM_CNT+2,IF($C10+1&gt;$C$3,"",$C10+1),$C10))))</f>
        <v>1</v>
      </c>
      <c r="D11" t="str" cm="1">
        <f t="array" aca="1" ref="D11" ca="1">IF($C11="","",IF(AND(COUNTIF($C$4:$C11,$C11)&gt;1,COUNTIF($C$4:$C11,$C11)&lt;(C_ITEM_CNT+2)),INDEX(T_DATA[PRIORITY ID],$B11),""))</f>
        <v/>
      </c>
      <c r="E11" s="15" t="str" cm="1">
        <f t="array" aca="1" ref="E11" ca="1">IF($C11="","",
IF(AND(COUNTIF($C$4:$C11,$C11)=1,INDEX(T_DATA[DUE DATE],B11)&gt;0,INDEX(T_DATA[DUE DATE],B11)&lt;TODAY(),INDEX(T_DATA[STATUS ID],B11)=2),2,
IF(AND(COUNTIF($C$4:$C11,$C11)=1,INDEX(T_DATA[DUE DATE],B11)&gt;0,INDEX(T_DATA[DUE DATE],B11)&lt;=(TODAY()+INDEX(T_DATA[WARNING (DAYS)],B11)),INDEX(T_DATA[STATUS ID],B11)=2),1,
IF(AND(COUNTIF($C$4:$C11,$C11)&gt;1,COUNTIF($C$4:$C11,$C11)&lt;(C_ITEM_CNT+2)),
IF(INDEX(T_DATA[],$B11,MATCH(INDEX(T_ITEM_SET[KANBAN ITEM SETTINGS],COUNTIF($C$4:$C11,$C11)-1),L_DATA_HEADER,0))="",
INDEX(T_ITEM_SET[KANBAN ITEM SETTINGS],COUNTIF($C$4:$C11,$C11)-1)&amp;" - "&amp;INDEX(T_ITEM_SET[FILL BLANK VALUES WITH],COUNTIF($C$4:$C11,$C11)-1),
IF(INDEX(T_ITEM_SET[SHOW HEADER],COUNTIF($C$4:$C11,$C11)-1)="Yes",INDEX(T_ITEM_SET[KANBAN ITEM SETTINGS],COUNTIF($C$4:$C11,$C11)-1)&amp;" - ","")
&amp;
IF(INDEX(T_ITEM_SET[FORMAT],COUNTIF($C$4:$C11,$C11)-1)="DATE",
TEXT(INDEX(T_DATA[],$B11,MATCH(INDEX(T_ITEM_SET[KANBAN ITEM SETTINGS],COUNTIF($C$4:$C11,$C11)-1),L_DATA_HEADER,0)),"DD-MMM-YY"),
INDEX(T_DATA[],$B11,MATCH(INDEX(T_ITEM_SET[KANBAN ITEM SETTINGS],COUNTIF($C$4:$C11,$C11)-1),L_DATA_HEADER,0)))),""))))</f>
        <v/>
      </c>
      <c r="F11" s="14" cm="1">
        <f t="array" aca="1" ref="F11" ca="1">IF($G11="","",SMALL(IF((T_DATA[STAGE ID]=2)*(T_DATA[SLICED]=1),ROW(T_DATA[STAGE ID])-ROW(T_DATA[#Headers])),$G11))</f>
        <v>6</v>
      </c>
      <c r="G11" s="14" cm="1">
        <f t="array" aca="1" ref="G11" ca="1">IF(OR($F$3&gt;$G$3,$G$3=0),"",IF($G10="","",IF($I10=INDEX(L_STAGE,2),$F$3,IF(COUNTIF($G$3:$G10,$G10)=C_ITEM_CNT+2,IF($G10+1&gt;$G$3,"",$G10+1),$G10))))</f>
        <v>1</v>
      </c>
      <c r="H11" t="str" cm="1">
        <f t="array" aca="1" ref="H11" ca="1">IF($G11="","",IF(AND(COUNTIF($G$4:$G11,$G11)&gt;1,COUNTIF($G$4:$G11,$G11)&lt;(C_ITEM_CNT+2)),INDEX(T_DATA[PRIORITY ID],$F11),""))</f>
        <v/>
      </c>
      <c r="I11" s="15" t="str" cm="1">
        <f t="array" aca="1" ref="I11" ca="1">IF($G11="","",
IF(AND(COUNTIF($G$4:$G11,$G11)=1,INDEX(T_DATA[DUE DATE],F11)&gt;0,INDEX(T_DATA[DUE DATE],F11)&lt;TODAY(),INDEX(T_DATA[STATUS ID],F11)=2),2,
IF(AND(COUNTIF($G$4:$G11,$G11)=1,INDEX(T_DATA[DUE DATE],F11)&gt;0,INDEX(T_DATA[DUE DATE],F11)&lt;=(TODAY()+INDEX(T_DATA[WARNING (DAYS)],F11)),INDEX(T_DATA[STATUS ID],F11)=2),1,
IF(AND(COUNTIF($G$4:$G11,$G11)&gt;1,COUNTIF($G$4:$G11,$G11)&lt;(C_ITEM_CNT+2)),
IF(INDEX(T_DATA[],$F11,MATCH(INDEX(T_ITEM_SET[KANBAN ITEM SETTINGS],COUNTIF($G$4:$G11,$G11)-1),L_DATA_HEADER,0))="",
INDEX(T_ITEM_SET[KANBAN ITEM SETTINGS],COUNTIF($G$4:$G11,$G11)-1)&amp;" - "&amp;INDEX(T_ITEM_SET[FILL BLANK VALUES WITH],COUNTIF($G$4:$G11,$G11)-1),
IF(INDEX(T_ITEM_SET[SHOW HEADER],COUNTIF($G$4:$G11,$G11)-1)="Yes",INDEX(T_ITEM_SET[KANBAN ITEM SETTINGS],COUNTIF($G$4:$G11,$G11)-1)&amp;" - ","")
&amp;
IF(INDEX(T_ITEM_SET[FORMAT],COUNTIF($G$4:$G11,$G11)-1)="DATE",
TEXT(INDEX(T_DATA[],$F11,MATCH(INDEX(T_ITEM_SET[KANBAN ITEM SETTINGS],COUNTIF($G$4:$G11,$G11)-1),L_DATA_HEADER,0)),"DD-MMM-YY"),
INDEX(T_DATA[],$F11,MATCH(INDEX(T_ITEM_SET[KANBAN ITEM SETTINGS],COUNTIF($G$4:$G11,$G11)-1),L_DATA_HEADER,0)))),""))))</f>
        <v/>
      </c>
      <c r="J11" s="14" cm="1">
        <f t="array" aca="1" ref="J11" ca="1">IF($K11="","",SMALL(IF((T_DATA[STAGE ID]=3)*(T_DATA[SLICED]=1),ROW(T_DATA[STAGE ID])-ROW(T_DATA[#Headers])),$K11))</f>
        <v>10</v>
      </c>
      <c r="K11" s="14" cm="1">
        <f t="array" aca="1" ref="K11" ca="1">IF(OR($J$3&gt;$K$3,$K$3=0),"",IF($K10="","",IF($M10=INDEX(L_STAGE,3),$J$3,IF(COUNTIF($K$3:$K10,$K10)=C_ITEM_CNT+2,IF($K10+1&gt;$K$3,"",$K10+1),$K10))))</f>
        <v>1</v>
      </c>
      <c r="L11" t="str" cm="1">
        <f t="array" aca="1" ref="L11" ca="1">IF($K11="","",IF(AND(COUNTIF($K$4:$K11,$K11)&gt;1,COUNTIF($K$4:$K11,$K11)&lt;(C_ITEM_CNT+2)),INDEX(T_DATA[PRIORITY ID],$J11),""))</f>
        <v/>
      </c>
      <c r="M11" s="15" t="str" cm="1">
        <f t="array" aca="1" ref="M11" ca="1">IF($K11="","",
IF(AND(COUNTIF($K$4:$K11,$K11)=1,INDEX(T_DATA[DUE DATE],J11)&gt;0,INDEX(T_DATA[DUE DATE],J11)&lt;TODAY(),INDEX(T_DATA[STATUS ID],J11)=2),2,
IF(AND(COUNTIF($K$4:$K11,$K11)=1,INDEX(T_DATA[DUE DATE],J11)&gt;0,INDEX(T_DATA[DUE DATE],J11)&lt;=(TODAY()+INDEX(T_DATA[WARNING (DAYS)],J11)),INDEX(T_DATA[STATUS ID],J11)=2),1,
IF(AND(COUNTIF($K$4:$K11,$K11)&gt;1,COUNTIF($K$4:$K11,$K11)&lt;(C_ITEM_CNT+2)),
IF(INDEX(T_DATA[],$J11,MATCH(INDEX(T_ITEM_SET[KANBAN ITEM SETTINGS],COUNTIF($K$4:$K11,$K11)-1),L_DATA_HEADER,0))="",
INDEX(T_ITEM_SET[KANBAN ITEM SETTINGS],COUNTIF($K$4:$K11,$K11)-1)&amp;" - "&amp;INDEX(T_ITEM_SET[FILL BLANK VALUES WITH],COUNTIF($K$4:$K11,$K11)-1),
IF(INDEX(T_ITEM_SET[SHOW HEADER],COUNTIF($K$4:$K11,$K11)-1)="Yes",INDEX(T_ITEM_SET[KANBAN ITEM SETTINGS],COUNTIF($K$4:$K11,$K11)-1)&amp;" - ","")
&amp;
IF(INDEX(T_ITEM_SET[FORMAT],COUNTIF($K$4:$K11,$K11)-1)="DATE",
TEXT(INDEX(T_DATA[],$J11,MATCH(INDEX(T_ITEM_SET[KANBAN ITEM SETTINGS],COUNTIF($K$4:$K11,$K11)-1),L_DATA_HEADER,0)),"DD-MMM-YY"),
INDEX(T_DATA[],$J11,MATCH(INDEX(T_ITEM_SET[KANBAN ITEM SETTINGS],COUNTIF($K$4:$K11,$K11)-1),L_DATA_HEADER,0)))),""))))</f>
        <v/>
      </c>
      <c r="N11" s="14" t="str" cm="1">
        <f t="array" ref="N11">IF($O11="","",SMALL(IF((T_DATA[STAGE ID]=4)*(T_DATA[SLICED]=1),ROW(T_DATA[STAGE ID])-ROW(T_DATA[#Headers])),$O11))</f>
        <v/>
      </c>
      <c r="O11" s="14" t="str" cm="1">
        <f t="array" ref="O11">IF(OR($N$3&gt;$O$3,$O$3=0),"",IF($O10="","",IF($Q10=INDEX(L_STAGE,4),$N$3,IF(COUNTIF($O$3:$O10,$O10)=C_ITEM_CNT+2,IF($O10+1&gt;$O$3,"",$O10+1),$O10))))</f>
        <v/>
      </c>
      <c r="P11" t="str" cm="1">
        <f t="array" ref="P11">IF($O11="","",IF(AND(COUNTIF($O$4:$O11,$O11)&gt;1,COUNTIF($O$4:$O11,$O11)&lt;(C_ITEM_CNT+2)),INDEX(T_DATA[PRIORITY ID],$N11),""))</f>
        <v/>
      </c>
      <c r="Q11" s="15" t="str" cm="1">
        <f t="array" aca="1" ref="Q11" ca="1">IF($O11="","",
IF(AND(COUNTIF($O$4:$O11,$O11)=1,INDEX(T_DATA[DUE DATE],N11)&gt;0,INDEX(T_DATA[DUE DATE],N11)&lt;TODAY(),INDEX(T_DATA[STATUS ID],N11)=2),2,
IF(AND(COUNTIF($O$4:$O11,$O11)=1,INDEX(T_DATA[DUE DATE],N11)&gt;0,INDEX(T_DATA[DUE DATE],N11)&lt;=(TODAY()+INDEX(T_DATA[WARNING (DAYS)],N11)),INDEX(T_DATA[STATUS ID],N11)=2),1,
IF(AND(COUNTIF($O$4:$O11,$O11)&gt;1,COUNTIF($O$4:$O11,$O11)&lt;(C_ITEM_CNT+2)),
IF(INDEX(T_DATA[],$N11,MATCH(INDEX(T_ITEM_SET[KANBAN ITEM SETTINGS],COUNTIF($O$4:$O11,$O11)-1),L_DATA_HEADER,0))="",
INDEX(T_ITEM_SET[KANBAN ITEM SETTINGS],COUNTIF($O$4:$O11,$O11)-1)&amp;" - "&amp;INDEX(T_ITEM_SET[FILL BLANK VALUES WITH],COUNTIF($O$4:$O11,$O11)-1),
IF(INDEX(T_ITEM_SET[SHOW HEADER],COUNTIF($O$4:$O11,$O11)-1)="Yes",INDEX(T_ITEM_SET[KANBAN ITEM SETTINGS],COUNTIF($O$4:$O11,$O11)-1)&amp;" - ","")
&amp;
IF(INDEX(T_ITEM_SET[FORMAT],COUNTIF($O$4:$O11,$O11)-1)="DATE",
TEXT(INDEX(T_DATA[],$N11,MATCH(INDEX(T_ITEM_SET[KANBAN ITEM SETTINGS],COUNTIF($O$4:$O11,$O11)-1),L_DATA_HEADER,0)),"DD-MMM-YY"),
INDEX(T_DATA[],$N11,MATCH(INDEX(T_ITEM_SET[KANBAN ITEM SETTINGS],COUNTIF($O$4:$O11,$O11)-1),L_DATA_HEADER,0)))),""))))</f>
        <v/>
      </c>
      <c r="R11" s="14" t="str" cm="1">
        <f t="array" ref="R11">IF($S11="","",SMALL(IF((T_DATA[STAGE ID]=5)*(T_DATA[SLICED]=1),ROW(T_DATA[STAGE ID])-ROW(T_DATA[#Headers])),$S11))</f>
        <v/>
      </c>
      <c r="S11" s="14" t="str" cm="1">
        <f t="array" ref="S11">IF(OR($R$3&gt;$S$3,$S$3=0),"",IF($S10="","",IF($U10=INDEX(L_STAGE,5),$R$3,IF(COUNTIF($S$3:$S10,$S10)=C_ITEM_CNT+2,IF($S10+1&gt;$S$3,"",$S10+1),$S10))))</f>
        <v/>
      </c>
      <c r="T11" t="str" cm="1">
        <f t="array" ref="T11">IF($S11="","",IF(AND(COUNTIF($S$4:$S11,$S11)&gt;1,COUNTIF($S$4:$S11,$S11)&lt;(C_ITEM_CNT+2)),INDEX(T_DATA[PRIORITY ID],$R11),""))</f>
        <v/>
      </c>
      <c r="U11" s="15" t="str" cm="1">
        <f t="array" aca="1" ref="U11" ca="1">IF($S11="","",
IF(AND(COUNTIF($S$4:$S11,$S11)=1,INDEX(T_DATA[DUE DATE],R11)&gt;0,INDEX(T_DATA[DUE DATE],R11)&lt;TODAY(),INDEX(T_DATA[STATUS ID],R11)=2),2,
IF(AND(COUNTIF($S$4:$S11,$S11)=1,INDEX(T_DATA[DUE DATE],R11)&gt;0,INDEX(T_DATA[DUE DATE],R11)&lt;=(TODAY()+INDEX(T_DATA[WARNING (DAYS)],R11)),INDEX(T_DATA[STATUS ID],R11)=2),1,
IF(AND(COUNTIF($S$4:$S11,$S11)&gt;1,COUNTIF($S$4:$S11,$S11)&lt;(C_ITEM_CNT+2)),
IF(INDEX(T_DATA[],$R11,MATCH(INDEX(T_ITEM_SET[KANBAN ITEM SETTINGS],COUNTIF($S$4:$S11,$S11)-1),L_DATA_HEADER,0))="",
INDEX(T_ITEM_SET[KANBAN ITEM SETTINGS],COUNTIF($S$4:$S11,$S11)-1)&amp;" - "&amp;INDEX(T_ITEM_SET[FILL BLANK VALUES WITH],COUNTIF($S$4:$S11,$S11)-1),
IF(INDEX(T_ITEM_SET[SHOW HEADER],COUNTIF($S$4:$S11,$S11)-1)="Yes",INDEX(T_ITEM_SET[KANBAN ITEM SETTINGS],COUNTIF($S$4:$S11,$S11)-1)&amp;" - ","")
&amp;
IF(INDEX(T_ITEM_SET[FORMAT],COUNTIF($S$4:$S11,$S11)-1)="DATE",
TEXT(INDEX(T_DATA[],$R11,MATCH(INDEX(T_ITEM_SET[KANBAN ITEM SETTINGS],COUNTIF($S$4:$S11,$S11)-1),L_DATA_HEADER,0)),"DD-MMM-YY"),
INDEX(T_DATA[],$R11,MATCH(INDEX(T_ITEM_SET[KANBAN ITEM SETTINGS],COUNTIF($S$4:$S11,$S11)-1),L_DATA_HEADER,0)))),""))))</f>
        <v/>
      </c>
      <c r="V11" s="14" t="str" cm="1">
        <f t="array" ref="V11">IF($W11="","",SMALL(IF((T_DATA[STAGE ID]=6)*(T_DATA[SLICED]=1),ROW(T_DATA[STAGE ID])-ROW(T_DATA[#Headers])),$W11))</f>
        <v/>
      </c>
      <c r="W11" s="14" t="str" cm="1">
        <f t="array" ref="W11">IF(OR($V$3&gt;$W$3,$W$3=0),"",IF($W10="","",IF($Y10=INDEX(L_STAGE,6),$V$3,IF(COUNTIF($W$3:$W10,$W10)=C_ITEM_CNT+2,IF($W10+1&gt;$W$3,"",$W10+1),$W10))))</f>
        <v/>
      </c>
      <c r="X11" t="str" cm="1">
        <f t="array" ref="X11">IF($W11="","",IF(AND(COUNTIF($W$4:$W11,$W11)&gt;1,COUNTIF($W$4:$W11,$W11)&lt;(C_ITEM_CNT+2)),INDEX(T_DATA[PRIORITY ID],$V11),""))</f>
        <v/>
      </c>
      <c r="Y11" s="15" t="str" cm="1">
        <f t="array" aca="1" ref="Y11" ca="1">IF($W11="","",
IF(AND(COUNTIF($W$4:$W11,$W11)=1,INDEX(T_DATA[DUE DATE],V11)&gt;0,INDEX(T_DATA[DUE DATE],V11)&lt;TODAY(),INDEX(T_DATA[STATUS ID],V11)=2),2,
IF(AND(COUNTIF($W$4:$W11,$W11)=1,INDEX(T_DATA[DUE DATE],V11)&gt;0,INDEX(T_DATA[DUE DATE],V11)&lt;=(TODAY()+INDEX(T_DATA[WARNING (DAYS)],V11)),INDEX(T_DATA[STATUS ID],V11)=2),1,
IF(AND(COUNTIF($W$4:$W11,$W11)&gt;1,COUNTIF($W$4:$W11,$W11)&lt;(C_ITEM_CNT+2)),
IF(INDEX(T_DATA[],$V11,MATCH(INDEX(T_ITEM_SET[KANBAN ITEM SETTINGS],COUNTIF($W$4:$W11,$W11)-1),L_DATA_HEADER,0))="",
INDEX(T_ITEM_SET[KANBAN ITEM SETTINGS],COUNTIF($W$4:$W11,$W11)-1)&amp;" - "&amp;INDEX(T_ITEM_SET[FILL BLANK VALUES WITH],COUNTIF($W$4:$W11,$W11)-1),
IF(INDEX(T_ITEM_SET[SHOW HEADER],COUNTIF($W$4:$W11,$W11)-1)="Yes",INDEX(T_ITEM_SET[KANBAN ITEM SETTINGS],COUNTIF($W$4:$W11,$W11)-1)&amp;" - ","")
&amp;
IF(INDEX(T_ITEM_SET[FORMAT],COUNTIF($W$4:$W11,$W11)-1)="DATE",
TEXT(INDEX(T_DATA[],$V11,MATCH(INDEX(T_ITEM_SET[KANBAN ITEM SETTINGS],COUNTIF($W$4:$W11,$W11)-1),L_DATA_HEADER,0)),"DD-MMM-YY"),
INDEX(T_DATA[],$V11,MATCH(INDEX(T_ITEM_SET[KANBAN ITEM SETTINGS],COUNTIF($W$4:$W11,$W11)-1),L_DATA_HEADER,0)))),""))))</f>
        <v/>
      </c>
      <c r="Z11" s="10"/>
    </row>
    <row r="12" spans="1:26">
      <c r="A12" s="40"/>
      <c r="B12" s="13" cm="1">
        <f t="array" aca="1" ref="B12" ca="1">IF($C12="","",SMALL(IF((T_DATA[STAGE ID]=1)*(T_DATA[SLICED]=1),ROW(T_DATA[STAGE ID])-ROW(T_DATA[#Headers])),$C12))</f>
        <v>2</v>
      </c>
      <c r="C12" s="14" cm="1">
        <f t="array" aca="1" ref="C12" ca="1">IF(OR($C$3=0,$B$3&gt;$C$3),"",IF($C11="","",IF($E11=INDEX(L_STAGE,1),$B$3,IF(COUNTIF($C$3:$C11,$C11)=C_ITEM_CNT+2,IF($C11+1&gt;$C$3,"",$C11+1),$C11))))</f>
        <v>2</v>
      </c>
      <c r="D12" t="str" cm="1">
        <f t="array" aca="1" ref="D12" ca="1">IF($C12="","",IF(AND(COUNTIF($C$4:$C12,$C12)&gt;1,COUNTIF($C$4:$C12,$C12)&lt;(C_ITEM_CNT+2)),INDEX(T_DATA[PRIORITY ID],$B12),""))</f>
        <v/>
      </c>
      <c r="E12" s="15" cm="1">
        <f t="array" aca="1" ref="E12" ca="1">IF($C12="","",
IF(AND(COUNTIF($C$4:$C12,$C12)=1,INDEX(T_DATA[DUE DATE],B12)&gt;0,INDEX(T_DATA[DUE DATE],B12)&lt;TODAY(),INDEX(T_DATA[STATUS ID],B12)=2),2,
IF(AND(COUNTIF($C$4:$C12,$C12)=1,INDEX(T_DATA[DUE DATE],B12)&gt;0,INDEX(T_DATA[DUE DATE],B12)&lt;=(TODAY()+INDEX(T_DATA[WARNING (DAYS)],B12)),INDEX(T_DATA[STATUS ID],B12)=2),1,
IF(AND(COUNTIF($C$4:$C12,$C12)&gt;1,COUNTIF($C$4:$C12,$C12)&lt;(C_ITEM_CNT+2)),
IF(INDEX(T_DATA[],$B12,MATCH(INDEX(T_ITEM_SET[KANBAN ITEM SETTINGS],COUNTIF($C$4:$C12,$C12)-1),L_DATA_HEADER,0))="",
INDEX(T_ITEM_SET[KANBAN ITEM SETTINGS],COUNTIF($C$4:$C12,$C12)-1)&amp;" - "&amp;INDEX(T_ITEM_SET[FILL BLANK VALUES WITH],COUNTIF($C$4:$C12,$C12)-1),
IF(INDEX(T_ITEM_SET[SHOW HEADER],COUNTIF($C$4:$C12,$C12)-1)="Yes",INDEX(T_ITEM_SET[KANBAN ITEM SETTINGS],COUNTIF($C$4:$C12,$C12)-1)&amp;" - ","")
&amp;
IF(INDEX(T_ITEM_SET[FORMAT],COUNTIF($C$4:$C12,$C12)-1)="DATE",
TEXT(INDEX(T_DATA[],$B12,MATCH(INDEX(T_ITEM_SET[KANBAN ITEM SETTINGS],COUNTIF($C$4:$C12,$C12)-1),L_DATA_HEADER,0)),"DD-MMM-YY"),
INDEX(T_DATA[],$B12,MATCH(INDEX(T_ITEM_SET[KANBAN ITEM SETTINGS],COUNTIF($C$4:$C12,$C12)-1),L_DATA_HEADER,0)))),""))))</f>
        <v>2</v>
      </c>
      <c r="F12" s="14" cm="1">
        <f t="array" aca="1" ref="F12" ca="1">IF($G12="","",SMALL(IF((T_DATA[STAGE ID]=2)*(T_DATA[SLICED]=1),ROW(T_DATA[STAGE ID])-ROW(T_DATA[#Headers])),$G12))</f>
        <v>7</v>
      </c>
      <c r="G12" s="14" cm="1">
        <f t="array" aca="1" ref="G12" ca="1">IF(OR($F$3&gt;$G$3,$G$3=0),"",IF($G11="","",IF($I11=INDEX(L_STAGE,2),$F$3,IF(COUNTIF($G$3:$G11,$G11)=C_ITEM_CNT+2,IF($G11+1&gt;$G$3,"",$G11+1),$G11))))</f>
        <v>2</v>
      </c>
      <c r="H12" t="str" cm="1">
        <f t="array" aca="1" ref="H12" ca="1">IF($G12="","",IF(AND(COUNTIF($G$4:$G12,$G12)&gt;1,COUNTIF($G$4:$G12,$G12)&lt;(C_ITEM_CNT+2)),INDEX(T_DATA[PRIORITY ID],$F12),""))</f>
        <v/>
      </c>
      <c r="I12" s="15" t="str" cm="1">
        <f t="array" aca="1" ref="I12" ca="1">IF($G12="","",
IF(AND(COUNTIF($G$4:$G12,$G12)=1,INDEX(T_DATA[DUE DATE],F12)&gt;0,INDEX(T_DATA[DUE DATE],F12)&lt;TODAY(),INDEX(T_DATA[STATUS ID],F12)=2),2,
IF(AND(COUNTIF($G$4:$G12,$G12)=1,INDEX(T_DATA[DUE DATE],F12)&gt;0,INDEX(T_DATA[DUE DATE],F12)&lt;=(TODAY()+INDEX(T_DATA[WARNING (DAYS)],F12)),INDEX(T_DATA[STATUS ID],F12)=2),1,
IF(AND(COUNTIF($G$4:$G12,$G12)&gt;1,COUNTIF($G$4:$G12,$G12)&lt;(C_ITEM_CNT+2)),
IF(INDEX(T_DATA[],$F12,MATCH(INDEX(T_ITEM_SET[KANBAN ITEM SETTINGS],COUNTIF($G$4:$G12,$G12)-1),L_DATA_HEADER,0))="",
INDEX(T_ITEM_SET[KANBAN ITEM SETTINGS],COUNTIF($G$4:$G12,$G12)-1)&amp;" - "&amp;INDEX(T_ITEM_SET[FILL BLANK VALUES WITH],COUNTIF($G$4:$G12,$G12)-1),
IF(INDEX(T_ITEM_SET[SHOW HEADER],COUNTIF($G$4:$G12,$G12)-1)="Yes",INDEX(T_ITEM_SET[KANBAN ITEM SETTINGS],COUNTIF($G$4:$G12,$G12)-1)&amp;" - ","")
&amp;
IF(INDEX(T_ITEM_SET[FORMAT],COUNTIF($G$4:$G12,$G12)-1)="DATE",
TEXT(INDEX(T_DATA[],$F12,MATCH(INDEX(T_ITEM_SET[KANBAN ITEM SETTINGS],COUNTIF($G$4:$G12,$G12)-1),L_DATA_HEADER,0)),"DD-MMM-YY"),
INDEX(T_DATA[],$F12,MATCH(INDEX(T_ITEM_SET[KANBAN ITEM SETTINGS],COUNTIF($G$4:$G12,$G12)-1),L_DATA_HEADER,0)))),""))))</f>
        <v/>
      </c>
      <c r="J12" s="14" cm="1">
        <f t="array" aca="1" ref="J12" ca="1">IF($K12="","",SMALL(IF((T_DATA[STAGE ID]=3)*(T_DATA[SLICED]=1),ROW(T_DATA[STAGE ID])-ROW(T_DATA[#Headers])),$K12))</f>
        <v>12</v>
      </c>
      <c r="K12" s="14" cm="1">
        <f t="array" aca="1" ref="K12" ca="1">IF(OR($J$3&gt;$K$3,$K$3=0),"",IF($K11="","",IF($M11=INDEX(L_STAGE,3),$J$3,IF(COUNTIF($K$3:$K11,$K11)=C_ITEM_CNT+2,IF($K11+1&gt;$K$3,"",$K11+1),$K11))))</f>
        <v>2</v>
      </c>
      <c r="L12" t="str" cm="1">
        <f t="array" aca="1" ref="L12" ca="1">IF($K12="","",IF(AND(COUNTIF($K$4:$K12,$K12)&gt;1,COUNTIF($K$4:$K12,$K12)&lt;(C_ITEM_CNT+2)),INDEX(T_DATA[PRIORITY ID],$J12),""))</f>
        <v/>
      </c>
      <c r="M12" s="15" t="str" cm="1">
        <f t="array" aca="1" ref="M12" ca="1">IF($K12="","",
IF(AND(COUNTIF($K$4:$K12,$K12)=1,INDEX(T_DATA[DUE DATE],J12)&gt;0,INDEX(T_DATA[DUE DATE],J12)&lt;TODAY(),INDEX(T_DATA[STATUS ID],J12)=2),2,
IF(AND(COUNTIF($K$4:$K12,$K12)=1,INDEX(T_DATA[DUE DATE],J12)&gt;0,INDEX(T_DATA[DUE DATE],J12)&lt;=(TODAY()+INDEX(T_DATA[WARNING (DAYS)],J12)),INDEX(T_DATA[STATUS ID],J12)=2),1,
IF(AND(COUNTIF($K$4:$K12,$K12)&gt;1,COUNTIF($K$4:$K12,$K12)&lt;(C_ITEM_CNT+2)),
IF(INDEX(T_DATA[],$J12,MATCH(INDEX(T_ITEM_SET[KANBAN ITEM SETTINGS],COUNTIF($K$4:$K12,$K12)-1),L_DATA_HEADER,0))="",
INDEX(T_ITEM_SET[KANBAN ITEM SETTINGS],COUNTIF($K$4:$K12,$K12)-1)&amp;" - "&amp;INDEX(T_ITEM_SET[FILL BLANK VALUES WITH],COUNTIF($K$4:$K12,$K12)-1),
IF(INDEX(T_ITEM_SET[SHOW HEADER],COUNTIF($K$4:$K12,$K12)-1)="Yes",INDEX(T_ITEM_SET[KANBAN ITEM SETTINGS],COUNTIF($K$4:$K12,$K12)-1)&amp;" - ","")
&amp;
IF(INDEX(T_ITEM_SET[FORMAT],COUNTIF($K$4:$K12,$K12)-1)="DATE",
TEXT(INDEX(T_DATA[],$J12,MATCH(INDEX(T_ITEM_SET[KANBAN ITEM SETTINGS],COUNTIF($K$4:$K12,$K12)-1),L_DATA_HEADER,0)),"DD-MMM-YY"),
INDEX(T_DATA[],$J12,MATCH(INDEX(T_ITEM_SET[KANBAN ITEM SETTINGS],COUNTIF($K$4:$K12,$K12)-1),L_DATA_HEADER,0)))),""))))</f>
        <v/>
      </c>
      <c r="N12" s="14" t="str" cm="1">
        <f t="array" ref="N12">IF($O12="","",SMALL(IF((T_DATA[STAGE ID]=4)*(T_DATA[SLICED]=1),ROW(T_DATA[STAGE ID])-ROW(T_DATA[#Headers])),$O12))</f>
        <v/>
      </c>
      <c r="O12" s="14" t="str" cm="1">
        <f t="array" ref="O12">IF(OR($N$3&gt;$O$3,$O$3=0),"",IF($O11="","",IF($Q11=INDEX(L_STAGE,4),$N$3,IF(COUNTIF($O$3:$O11,$O11)=C_ITEM_CNT+2,IF($O11+1&gt;$O$3,"",$O11+1),$O11))))</f>
        <v/>
      </c>
      <c r="P12" t="str" cm="1">
        <f t="array" ref="P12">IF($O12="","",IF(AND(COUNTIF($O$4:$O12,$O12)&gt;1,COUNTIF($O$4:$O12,$O12)&lt;(C_ITEM_CNT+2)),INDEX(T_DATA[PRIORITY ID],$N12),""))</f>
        <v/>
      </c>
      <c r="Q12" s="15" t="str" cm="1">
        <f t="array" aca="1" ref="Q12" ca="1">IF($O12="","",
IF(AND(COUNTIF($O$4:$O12,$O12)=1,INDEX(T_DATA[DUE DATE],N12)&gt;0,INDEX(T_DATA[DUE DATE],N12)&lt;TODAY(),INDEX(T_DATA[STATUS ID],N12)=2),2,
IF(AND(COUNTIF($O$4:$O12,$O12)=1,INDEX(T_DATA[DUE DATE],N12)&gt;0,INDEX(T_DATA[DUE DATE],N12)&lt;=(TODAY()+INDEX(T_DATA[WARNING (DAYS)],N12)),INDEX(T_DATA[STATUS ID],N12)=2),1,
IF(AND(COUNTIF($O$4:$O12,$O12)&gt;1,COUNTIF($O$4:$O12,$O12)&lt;(C_ITEM_CNT+2)),
IF(INDEX(T_DATA[],$N12,MATCH(INDEX(T_ITEM_SET[KANBAN ITEM SETTINGS],COUNTIF($O$4:$O12,$O12)-1),L_DATA_HEADER,0))="",
INDEX(T_ITEM_SET[KANBAN ITEM SETTINGS],COUNTIF($O$4:$O12,$O12)-1)&amp;" - "&amp;INDEX(T_ITEM_SET[FILL BLANK VALUES WITH],COUNTIF($O$4:$O12,$O12)-1),
IF(INDEX(T_ITEM_SET[SHOW HEADER],COUNTIF($O$4:$O12,$O12)-1)="Yes",INDEX(T_ITEM_SET[KANBAN ITEM SETTINGS],COUNTIF($O$4:$O12,$O12)-1)&amp;" - ","")
&amp;
IF(INDEX(T_ITEM_SET[FORMAT],COUNTIF($O$4:$O12,$O12)-1)="DATE",
TEXT(INDEX(T_DATA[],$N12,MATCH(INDEX(T_ITEM_SET[KANBAN ITEM SETTINGS],COUNTIF($O$4:$O12,$O12)-1),L_DATA_HEADER,0)),"DD-MMM-YY"),
INDEX(T_DATA[],$N12,MATCH(INDEX(T_ITEM_SET[KANBAN ITEM SETTINGS],COUNTIF($O$4:$O12,$O12)-1),L_DATA_HEADER,0)))),""))))</f>
        <v/>
      </c>
      <c r="R12" s="14" t="str" cm="1">
        <f t="array" ref="R12">IF($S12="","",SMALL(IF((T_DATA[STAGE ID]=5)*(T_DATA[SLICED]=1),ROW(T_DATA[STAGE ID])-ROW(T_DATA[#Headers])),$S12))</f>
        <v/>
      </c>
      <c r="S12" s="14" t="str" cm="1">
        <f t="array" ref="S12">IF(OR($R$3&gt;$S$3,$S$3=0),"",IF($S11="","",IF($U11=INDEX(L_STAGE,5),$R$3,IF(COUNTIF($S$3:$S11,$S11)=C_ITEM_CNT+2,IF($S11+1&gt;$S$3,"",$S11+1),$S11))))</f>
        <v/>
      </c>
      <c r="T12" t="str" cm="1">
        <f t="array" ref="T12">IF($S12="","",IF(AND(COUNTIF($S$4:$S12,$S12)&gt;1,COUNTIF($S$4:$S12,$S12)&lt;(C_ITEM_CNT+2)),INDEX(T_DATA[PRIORITY ID],$R12),""))</f>
        <v/>
      </c>
      <c r="U12" s="15" t="str" cm="1">
        <f t="array" aca="1" ref="U12" ca="1">IF($S12="","",
IF(AND(COUNTIF($S$4:$S12,$S12)=1,INDEX(T_DATA[DUE DATE],R12)&gt;0,INDEX(T_DATA[DUE DATE],R12)&lt;TODAY(),INDEX(T_DATA[STATUS ID],R12)=2),2,
IF(AND(COUNTIF($S$4:$S12,$S12)=1,INDEX(T_DATA[DUE DATE],R12)&gt;0,INDEX(T_DATA[DUE DATE],R12)&lt;=(TODAY()+INDEX(T_DATA[WARNING (DAYS)],R12)),INDEX(T_DATA[STATUS ID],R12)=2),1,
IF(AND(COUNTIF($S$4:$S12,$S12)&gt;1,COUNTIF($S$4:$S12,$S12)&lt;(C_ITEM_CNT+2)),
IF(INDEX(T_DATA[],$R12,MATCH(INDEX(T_ITEM_SET[KANBAN ITEM SETTINGS],COUNTIF($S$4:$S12,$S12)-1),L_DATA_HEADER,0))="",
INDEX(T_ITEM_SET[KANBAN ITEM SETTINGS],COUNTIF($S$4:$S12,$S12)-1)&amp;" - "&amp;INDEX(T_ITEM_SET[FILL BLANK VALUES WITH],COUNTIF($S$4:$S12,$S12)-1),
IF(INDEX(T_ITEM_SET[SHOW HEADER],COUNTIF($S$4:$S12,$S12)-1)="Yes",INDEX(T_ITEM_SET[KANBAN ITEM SETTINGS],COUNTIF($S$4:$S12,$S12)-1)&amp;" - ","")
&amp;
IF(INDEX(T_ITEM_SET[FORMAT],COUNTIF($S$4:$S12,$S12)-1)="DATE",
TEXT(INDEX(T_DATA[],$R12,MATCH(INDEX(T_ITEM_SET[KANBAN ITEM SETTINGS],COUNTIF($S$4:$S12,$S12)-1),L_DATA_HEADER,0)),"DD-MMM-YY"),
INDEX(T_DATA[],$R12,MATCH(INDEX(T_ITEM_SET[KANBAN ITEM SETTINGS],COUNTIF($S$4:$S12,$S12)-1),L_DATA_HEADER,0)))),""))))</f>
        <v/>
      </c>
      <c r="V12" s="14" t="str" cm="1">
        <f t="array" ref="V12">IF($W12="","",SMALL(IF((T_DATA[STAGE ID]=6)*(T_DATA[SLICED]=1),ROW(T_DATA[STAGE ID])-ROW(T_DATA[#Headers])),$W12))</f>
        <v/>
      </c>
      <c r="W12" s="14" t="str" cm="1">
        <f t="array" ref="W12">IF(OR($V$3&gt;$W$3,$W$3=0),"",IF($W11="","",IF($Y11=INDEX(L_STAGE,6),$V$3,IF(COUNTIF($W$3:$W11,$W11)=C_ITEM_CNT+2,IF($W11+1&gt;$W$3,"",$W11+1),$W11))))</f>
        <v/>
      </c>
      <c r="X12" t="str" cm="1">
        <f t="array" ref="X12">IF($W12="","",IF(AND(COUNTIF($W$4:$W12,$W12)&gt;1,COUNTIF($W$4:$W12,$W12)&lt;(C_ITEM_CNT+2)),INDEX(T_DATA[PRIORITY ID],$V12),""))</f>
        <v/>
      </c>
      <c r="Y12" s="15" t="str" cm="1">
        <f t="array" aca="1" ref="Y12" ca="1">IF($W12="","",
IF(AND(COUNTIF($W$4:$W12,$W12)=1,INDEX(T_DATA[DUE DATE],V12)&gt;0,INDEX(T_DATA[DUE DATE],V12)&lt;TODAY(),INDEX(T_DATA[STATUS ID],V12)=2),2,
IF(AND(COUNTIF($W$4:$W12,$W12)=1,INDEX(T_DATA[DUE DATE],V12)&gt;0,INDEX(T_DATA[DUE DATE],V12)&lt;=(TODAY()+INDEX(T_DATA[WARNING (DAYS)],V12)),INDEX(T_DATA[STATUS ID],V12)=2),1,
IF(AND(COUNTIF($W$4:$W12,$W12)&gt;1,COUNTIF($W$4:$W12,$W12)&lt;(C_ITEM_CNT+2)),
IF(INDEX(T_DATA[],$V12,MATCH(INDEX(T_ITEM_SET[KANBAN ITEM SETTINGS],COUNTIF($W$4:$W12,$W12)-1),L_DATA_HEADER,0))="",
INDEX(T_ITEM_SET[KANBAN ITEM SETTINGS],COUNTIF($W$4:$W12,$W12)-1)&amp;" - "&amp;INDEX(T_ITEM_SET[FILL BLANK VALUES WITH],COUNTIF($W$4:$W12,$W12)-1),
IF(INDEX(T_ITEM_SET[SHOW HEADER],COUNTIF($W$4:$W12,$W12)-1)="Yes",INDEX(T_ITEM_SET[KANBAN ITEM SETTINGS],COUNTIF($W$4:$W12,$W12)-1)&amp;" - ","")
&amp;
IF(INDEX(T_ITEM_SET[FORMAT],COUNTIF($W$4:$W12,$W12)-1)="DATE",
TEXT(INDEX(T_DATA[],$V12,MATCH(INDEX(T_ITEM_SET[KANBAN ITEM SETTINGS],COUNTIF($W$4:$W12,$W12)-1),L_DATA_HEADER,0)),"DD-MMM-YY"),
INDEX(T_DATA[],$V12,MATCH(INDEX(T_ITEM_SET[KANBAN ITEM SETTINGS],COUNTIF($W$4:$W12,$W12)-1),L_DATA_HEADER,0)))),""))))</f>
        <v/>
      </c>
      <c r="Z12" s="10"/>
    </row>
    <row r="13" spans="1:26">
      <c r="A13" s="40"/>
      <c r="B13" s="13" cm="1">
        <f t="array" aca="1" ref="B13" ca="1">IF($C13="","",SMALL(IF((T_DATA[STAGE ID]=1)*(T_DATA[SLICED]=1),ROW(T_DATA[STAGE ID])-ROW(T_DATA[#Headers])),$C13))</f>
        <v>2</v>
      </c>
      <c r="C13" s="14" cm="1">
        <f t="array" aca="1" ref="C13" ca="1">IF(OR($C$3=0,$B$3&gt;$C$3),"",IF($C12="","",IF($E12=INDEX(L_STAGE,1),$B$3,IF(COUNTIF($C$3:$C12,$C12)=C_ITEM_CNT+2,IF($C12+1&gt;$C$3,"",$C12+1),$C12))))</f>
        <v>2</v>
      </c>
      <c r="D13" cm="1">
        <f t="array" aca="1" ref="D13" ca="1">IF($C13="","",IF(AND(COUNTIF($C$4:$C13,$C13)&gt;1,COUNTIF($C$4:$C13,$C13)&lt;(C_ITEM_CNT+2)),INDEX(T_DATA[PRIORITY ID],$B13),""))</f>
        <v>3</v>
      </c>
      <c r="E13" s="15" t="str" cm="1">
        <f t="array" aca="1" ref="E13" ca="1">IF($C13="","",
IF(AND(COUNTIF($C$4:$C13,$C13)=1,INDEX(T_DATA[DUE DATE],B13)&gt;0,INDEX(T_DATA[DUE DATE],B13)&lt;TODAY(),INDEX(T_DATA[STATUS ID],B13)=2),2,
IF(AND(COUNTIF($C$4:$C13,$C13)=1,INDEX(T_DATA[DUE DATE],B13)&gt;0,INDEX(T_DATA[DUE DATE],B13)&lt;=(TODAY()+INDEX(T_DATA[WARNING (DAYS)],B13)),INDEX(T_DATA[STATUS ID],B13)=2),1,
IF(AND(COUNTIF($C$4:$C13,$C13)&gt;1,COUNTIF($C$4:$C13,$C13)&lt;(C_ITEM_CNT+2)),
IF(INDEX(T_DATA[],$B13,MATCH(INDEX(T_ITEM_SET[KANBAN ITEM SETTINGS],COUNTIF($C$4:$C13,$C13)-1),L_DATA_HEADER,0))="",
INDEX(T_ITEM_SET[KANBAN ITEM SETTINGS],COUNTIF($C$4:$C13,$C13)-1)&amp;" - "&amp;INDEX(T_ITEM_SET[FILL BLANK VALUES WITH],COUNTIF($C$4:$C13,$C13)-1),
IF(INDEX(T_ITEM_SET[SHOW HEADER],COUNTIF($C$4:$C13,$C13)-1)="Yes",INDEX(T_ITEM_SET[KANBAN ITEM SETTINGS],COUNTIF($C$4:$C13,$C13)-1)&amp;" - ","")
&amp;
IF(INDEX(T_ITEM_SET[FORMAT],COUNTIF($C$4:$C13,$C13)-1)="DATE",
TEXT(INDEX(T_DATA[],$B13,MATCH(INDEX(T_ITEM_SET[KANBAN ITEM SETTINGS],COUNTIF($C$4:$C13,$C13)-1),L_DATA_HEADER,0)),"DD-MMM-YY"),
INDEX(T_DATA[],$B13,MATCH(INDEX(T_ITEM_SET[KANBAN ITEM SETTINGS],COUNTIF($C$4:$C13,$C13)-1),L_DATA_HEADER,0)))),""))))</f>
        <v>TASK - Introduction to python</v>
      </c>
      <c r="F13" s="14" cm="1">
        <f t="array" aca="1" ref="F13" ca="1">IF($G13="","",SMALL(IF((T_DATA[STAGE ID]=2)*(T_DATA[SLICED]=1),ROW(T_DATA[STAGE ID])-ROW(T_DATA[#Headers])),$G13))</f>
        <v>7</v>
      </c>
      <c r="G13" s="14" cm="1">
        <f t="array" aca="1" ref="G13" ca="1">IF(OR($F$3&gt;$G$3,$G$3=0),"",IF($G12="","",IF($I12=INDEX(L_STAGE,2),$F$3,IF(COUNTIF($G$3:$G12,$G12)=C_ITEM_CNT+2,IF($G12+1&gt;$G$3,"",$G12+1),$G12))))</f>
        <v>2</v>
      </c>
      <c r="H13" cm="1">
        <f t="array" aca="1" ref="H13" ca="1">IF($G13="","",IF(AND(COUNTIF($G$4:$G13,$G13)&gt;1,COUNTIF($G$4:$G13,$G13)&lt;(C_ITEM_CNT+2)),INDEX(T_DATA[PRIORITY ID],$F13),""))</f>
        <v>2</v>
      </c>
      <c r="I13" s="15" t="str" cm="1">
        <f t="array" aca="1" ref="I13" ca="1">IF($G13="","",
IF(AND(COUNTIF($G$4:$G13,$G13)=1,INDEX(T_DATA[DUE DATE],F13)&gt;0,INDEX(T_DATA[DUE DATE],F13)&lt;TODAY(),INDEX(T_DATA[STATUS ID],F13)=2),2,
IF(AND(COUNTIF($G$4:$G13,$G13)=1,INDEX(T_DATA[DUE DATE],F13)&gt;0,INDEX(T_DATA[DUE DATE],F13)&lt;=(TODAY()+INDEX(T_DATA[WARNING (DAYS)],F13)),INDEX(T_DATA[STATUS ID],F13)=2),1,
IF(AND(COUNTIF($G$4:$G13,$G13)&gt;1,COUNTIF($G$4:$G13,$G13)&lt;(C_ITEM_CNT+2)),
IF(INDEX(T_DATA[],$F13,MATCH(INDEX(T_ITEM_SET[KANBAN ITEM SETTINGS],COUNTIF($G$4:$G13,$G13)-1),L_DATA_HEADER,0))="",
INDEX(T_ITEM_SET[KANBAN ITEM SETTINGS],COUNTIF($G$4:$G13,$G13)-1)&amp;" - "&amp;INDEX(T_ITEM_SET[FILL BLANK VALUES WITH],COUNTIF($G$4:$G13,$G13)-1),
IF(INDEX(T_ITEM_SET[SHOW HEADER],COUNTIF($G$4:$G13,$G13)-1)="Yes",INDEX(T_ITEM_SET[KANBAN ITEM SETTINGS],COUNTIF($G$4:$G13,$G13)-1)&amp;" - ","")
&amp;
IF(INDEX(T_ITEM_SET[FORMAT],COUNTIF($G$4:$G13,$G13)-1)="DATE",
TEXT(INDEX(T_DATA[],$F13,MATCH(INDEX(T_ITEM_SET[KANBAN ITEM SETTINGS],COUNTIF($G$4:$G13,$G13)-1),L_DATA_HEADER,0)),"DD-MMM-YY"),
INDEX(T_DATA[],$F13,MATCH(INDEX(T_ITEM_SET[KANBAN ITEM SETTINGS],COUNTIF($G$4:$G13,$G13)-1),L_DATA_HEADER,0)))),""))))</f>
        <v>TASK - Create Regex</v>
      </c>
      <c r="J13" s="14" cm="1">
        <f t="array" aca="1" ref="J13" ca="1">IF($K13="","",SMALL(IF((T_DATA[STAGE ID]=3)*(T_DATA[SLICED]=1),ROW(T_DATA[STAGE ID])-ROW(T_DATA[#Headers])),$K13))</f>
        <v>12</v>
      </c>
      <c r="K13" s="14" cm="1">
        <f t="array" aca="1" ref="K13" ca="1">IF(OR($J$3&gt;$K$3,$K$3=0),"",IF($K12="","",IF($M12=INDEX(L_STAGE,3),$J$3,IF(COUNTIF($K$3:$K12,$K12)=C_ITEM_CNT+2,IF($K12+1&gt;$K$3,"",$K12+1),$K12))))</f>
        <v>2</v>
      </c>
      <c r="L13" cm="1">
        <f t="array" aca="1" ref="L13" ca="1">IF($K13="","",IF(AND(COUNTIF($K$4:$K13,$K13)&gt;1,COUNTIF($K$4:$K13,$K13)&lt;(C_ITEM_CNT+2)),INDEX(T_DATA[PRIORITY ID],$J13),""))</f>
        <v>3</v>
      </c>
      <c r="M13" s="15" t="str" cm="1">
        <f t="array" aca="1" ref="M13" ca="1">IF($K13="","",
IF(AND(COUNTIF($K$4:$K13,$K13)=1,INDEX(T_DATA[DUE DATE],J13)&gt;0,INDEX(T_DATA[DUE DATE],J13)&lt;TODAY(),INDEX(T_DATA[STATUS ID],J13)=2),2,
IF(AND(COUNTIF($K$4:$K13,$K13)=1,INDEX(T_DATA[DUE DATE],J13)&gt;0,INDEX(T_DATA[DUE DATE],J13)&lt;=(TODAY()+INDEX(T_DATA[WARNING (DAYS)],J13)),INDEX(T_DATA[STATUS ID],J13)=2),1,
IF(AND(COUNTIF($K$4:$K13,$K13)&gt;1,COUNTIF($K$4:$K13,$K13)&lt;(C_ITEM_CNT+2)),
IF(INDEX(T_DATA[],$J13,MATCH(INDEX(T_ITEM_SET[KANBAN ITEM SETTINGS],COUNTIF($K$4:$K13,$K13)-1),L_DATA_HEADER,0))="",
INDEX(T_ITEM_SET[KANBAN ITEM SETTINGS],COUNTIF($K$4:$K13,$K13)-1)&amp;" - "&amp;INDEX(T_ITEM_SET[FILL BLANK VALUES WITH],COUNTIF($K$4:$K13,$K13)-1),
IF(INDEX(T_ITEM_SET[SHOW HEADER],COUNTIF($K$4:$K13,$K13)-1)="Yes",INDEX(T_ITEM_SET[KANBAN ITEM SETTINGS],COUNTIF($K$4:$K13,$K13)-1)&amp;" - ","")
&amp;
IF(INDEX(T_ITEM_SET[FORMAT],COUNTIF($K$4:$K13,$K13)-1)="DATE",
TEXT(INDEX(T_DATA[],$J13,MATCH(INDEX(T_ITEM_SET[KANBAN ITEM SETTINGS],COUNTIF($K$4:$K13,$K13)-1),L_DATA_HEADER,0)),"DD-MMM-YY"),
INDEX(T_DATA[],$J13,MATCH(INDEX(T_ITEM_SET[KANBAN ITEM SETTINGS],COUNTIF($K$4:$K13,$K13)-1),L_DATA_HEADER,0)))),""))))</f>
        <v>TASK - Calculate memory usage with sum up every symbol</v>
      </c>
      <c r="N13" s="14" t="str" cm="1">
        <f t="array" ref="N13">IF($O13="","",SMALL(IF((T_DATA[STAGE ID]=4)*(T_DATA[SLICED]=1),ROW(T_DATA[STAGE ID])-ROW(T_DATA[#Headers])),$O13))</f>
        <v/>
      </c>
      <c r="O13" s="14" t="str" cm="1">
        <f t="array" ref="O13">IF(OR($N$3&gt;$O$3,$O$3=0),"",IF($O12="","",IF($Q12=INDEX(L_STAGE,4),$N$3,IF(COUNTIF($O$3:$O12,$O12)=C_ITEM_CNT+2,IF($O12+1&gt;$O$3,"",$O12+1),$O12))))</f>
        <v/>
      </c>
      <c r="P13" t="str" cm="1">
        <f t="array" ref="P13">IF($O13="","",IF(AND(COUNTIF($O$4:$O13,$O13)&gt;1,COUNTIF($O$4:$O13,$O13)&lt;(C_ITEM_CNT+2)),INDEX(T_DATA[PRIORITY ID],$N13),""))</f>
        <v/>
      </c>
      <c r="Q13" s="15" t="str" cm="1">
        <f t="array" aca="1" ref="Q13" ca="1">IF($O13="","",
IF(AND(COUNTIF($O$4:$O13,$O13)=1,INDEX(T_DATA[DUE DATE],N13)&gt;0,INDEX(T_DATA[DUE DATE],N13)&lt;TODAY(),INDEX(T_DATA[STATUS ID],N13)=2),2,
IF(AND(COUNTIF($O$4:$O13,$O13)=1,INDEX(T_DATA[DUE DATE],N13)&gt;0,INDEX(T_DATA[DUE DATE],N13)&lt;=(TODAY()+INDEX(T_DATA[WARNING (DAYS)],N13)),INDEX(T_DATA[STATUS ID],N13)=2),1,
IF(AND(COUNTIF($O$4:$O13,$O13)&gt;1,COUNTIF($O$4:$O13,$O13)&lt;(C_ITEM_CNT+2)),
IF(INDEX(T_DATA[],$N13,MATCH(INDEX(T_ITEM_SET[KANBAN ITEM SETTINGS],COUNTIF($O$4:$O13,$O13)-1),L_DATA_HEADER,0))="",
INDEX(T_ITEM_SET[KANBAN ITEM SETTINGS],COUNTIF($O$4:$O13,$O13)-1)&amp;" - "&amp;INDEX(T_ITEM_SET[FILL BLANK VALUES WITH],COUNTIF($O$4:$O13,$O13)-1),
IF(INDEX(T_ITEM_SET[SHOW HEADER],COUNTIF($O$4:$O13,$O13)-1)="Yes",INDEX(T_ITEM_SET[KANBAN ITEM SETTINGS],COUNTIF($O$4:$O13,$O13)-1)&amp;" - ","")
&amp;
IF(INDEX(T_ITEM_SET[FORMAT],COUNTIF($O$4:$O13,$O13)-1)="DATE",
TEXT(INDEX(T_DATA[],$N13,MATCH(INDEX(T_ITEM_SET[KANBAN ITEM SETTINGS],COUNTIF($O$4:$O13,$O13)-1),L_DATA_HEADER,0)),"DD-MMM-YY"),
INDEX(T_DATA[],$N13,MATCH(INDEX(T_ITEM_SET[KANBAN ITEM SETTINGS],COUNTIF($O$4:$O13,$O13)-1),L_DATA_HEADER,0)))),""))))</f>
        <v/>
      </c>
      <c r="R13" s="14" t="str" cm="1">
        <f t="array" ref="R13">IF($S13="","",SMALL(IF((T_DATA[STAGE ID]=5)*(T_DATA[SLICED]=1),ROW(T_DATA[STAGE ID])-ROW(T_DATA[#Headers])),$S13))</f>
        <v/>
      </c>
      <c r="S13" s="14" t="str" cm="1">
        <f t="array" ref="S13">IF(OR($R$3&gt;$S$3,$S$3=0),"",IF($S12="","",IF($U12=INDEX(L_STAGE,5),$R$3,IF(COUNTIF($S$3:$S12,$S12)=C_ITEM_CNT+2,IF($S12+1&gt;$S$3,"",$S12+1),$S12))))</f>
        <v/>
      </c>
      <c r="T13" t="str" cm="1">
        <f t="array" ref="T13">IF($S13="","",IF(AND(COUNTIF($S$4:$S13,$S13)&gt;1,COUNTIF($S$4:$S13,$S13)&lt;(C_ITEM_CNT+2)),INDEX(T_DATA[PRIORITY ID],$R13),""))</f>
        <v/>
      </c>
      <c r="U13" s="15" t="str" cm="1">
        <f t="array" aca="1" ref="U13" ca="1">IF($S13="","",
IF(AND(COUNTIF($S$4:$S13,$S13)=1,INDEX(T_DATA[DUE DATE],R13)&gt;0,INDEX(T_DATA[DUE DATE],R13)&lt;TODAY(),INDEX(T_DATA[STATUS ID],R13)=2),2,
IF(AND(COUNTIF($S$4:$S13,$S13)=1,INDEX(T_DATA[DUE DATE],R13)&gt;0,INDEX(T_DATA[DUE DATE],R13)&lt;=(TODAY()+INDEX(T_DATA[WARNING (DAYS)],R13)),INDEX(T_DATA[STATUS ID],R13)=2),1,
IF(AND(COUNTIF($S$4:$S13,$S13)&gt;1,COUNTIF($S$4:$S13,$S13)&lt;(C_ITEM_CNT+2)),
IF(INDEX(T_DATA[],$R13,MATCH(INDEX(T_ITEM_SET[KANBAN ITEM SETTINGS],COUNTIF($S$4:$S13,$S13)-1),L_DATA_HEADER,0))="",
INDEX(T_ITEM_SET[KANBAN ITEM SETTINGS],COUNTIF($S$4:$S13,$S13)-1)&amp;" - "&amp;INDEX(T_ITEM_SET[FILL BLANK VALUES WITH],COUNTIF($S$4:$S13,$S13)-1),
IF(INDEX(T_ITEM_SET[SHOW HEADER],COUNTIF($S$4:$S13,$S13)-1)="Yes",INDEX(T_ITEM_SET[KANBAN ITEM SETTINGS],COUNTIF($S$4:$S13,$S13)-1)&amp;" - ","")
&amp;
IF(INDEX(T_ITEM_SET[FORMAT],COUNTIF($S$4:$S13,$S13)-1)="DATE",
TEXT(INDEX(T_DATA[],$R13,MATCH(INDEX(T_ITEM_SET[KANBAN ITEM SETTINGS],COUNTIF($S$4:$S13,$S13)-1),L_DATA_HEADER,0)),"DD-MMM-YY"),
INDEX(T_DATA[],$R13,MATCH(INDEX(T_ITEM_SET[KANBAN ITEM SETTINGS],COUNTIF($S$4:$S13,$S13)-1),L_DATA_HEADER,0)))),""))))</f>
        <v/>
      </c>
      <c r="V13" s="14" t="str" cm="1">
        <f t="array" ref="V13">IF($W13="","",SMALL(IF((T_DATA[STAGE ID]=6)*(T_DATA[SLICED]=1),ROW(T_DATA[STAGE ID])-ROW(T_DATA[#Headers])),$W13))</f>
        <v/>
      </c>
      <c r="W13" s="14" t="str" cm="1">
        <f t="array" ref="W13">IF(OR($V$3&gt;$W$3,$W$3=0),"",IF($W12="","",IF($Y12=INDEX(L_STAGE,6),$V$3,IF(COUNTIF($W$3:$W12,$W12)=C_ITEM_CNT+2,IF($W12+1&gt;$W$3,"",$W12+1),$W12))))</f>
        <v/>
      </c>
      <c r="X13" t="str" cm="1">
        <f t="array" ref="X13">IF($W13="","",IF(AND(COUNTIF($W$4:$W13,$W13)&gt;1,COUNTIF($W$4:$W13,$W13)&lt;(C_ITEM_CNT+2)),INDEX(T_DATA[PRIORITY ID],$V13),""))</f>
        <v/>
      </c>
      <c r="Y13" s="15" t="str" cm="1">
        <f t="array" aca="1" ref="Y13" ca="1">IF($W13="","",
IF(AND(COUNTIF($W$4:$W13,$W13)=1,INDEX(T_DATA[DUE DATE],V13)&gt;0,INDEX(T_DATA[DUE DATE],V13)&lt;TODAY(),INDEX(T_DATA[STATUS ID],V13)=2),2,
IF(AND(COUNTIF($W$4:$W13,$W13)=1,INDEX(T_DATA[DUE DATE],V13)&gt;0,INDEX(T_DATA[DUE DATE],V13)&lt;=(TODAY()+INDEX(T_DATA[WARNING (DAYS)],V13)),INDEX(T_DATA[STATUS ID],V13)=2),1,
IF(AND(COUNTIF($W$4:$W13,$W13)&gt;1,COUNTIF($W$4:$W13,$W13)&lt;(C_ITEM_CNT+2)),
IF(INDEX(T_DATA[],$V13,MATCH(INDEX(T_ITEM_SET[KANBAN ITEM SETTINGS],COUNTIF($W$4:$W13,$W13)-1),L_DATA_HEADER,0))="",
INDEX(T_ITEM_SET[KANBAN ITEM SETTINGS],COUNTIF($W$4:$W13,$W13)-1)&amp;" - "&amp;INDEX(T_ITEM_SET[FILL BLANK VALUES WITH],COUNTIF($W$4:$W13,$W13)-1),
IF(INDEX(T_ITEM_SET[SHOW HEADER],COUNTIF($W$4:$W13,$W13)-1)="Yes",INDEX(T_ITEM_SET[KANBAN ITEM SETTINGS],COUNTIF($W$4:$W13,$W13)-1)&amp;" - ","")
&amp;
IF(INDEX(T_ITEM_SET[FORMAT],COUNTIF($W$4:$W13,$W13)-1)="DATE",
TEXT(INDEX(T_DATA[],$V13,MATCH(INDEX(T_ITEM_SET[KANBAN ITEM SETTINGS],COUNTIF($W$4:$W13,$W13)-1),L_DATA_HEADER,0)),"DD-MMM-YY"),
INDEX(T_DATA[],$V13,MATCH(INDEX(T_ITEM_SET[KANBAN ITEM SETTINGS],COUNTIF($W$4:$W13,$W13)-1),L_DATA_HEADER,0)))),""))))</f>
        <v/>
      </c>
      <c r="Z13" s="10"/>
    </row>
    <row r="14" spans="1:26">
      <c r="A14" s="40"/>
      <c r="B14" s="13" cm="1">
        <f t="array" aca="1" ref="B14" ca="1">IF($C14="","",SMALL(IF((T_DATA[STAGE ID]=1)*(T_DATA[SLICED]=1),ROW(T_DATA[STAGE ID])-ROW(T_DATA[#Headers])),$C14))</f>
        <v>2</v>
      </c>
      <c r="C14" s="14" cm="1">
        <f t="array" aca="1" ref="C14" ca="1">IF(OR($C$3=0,$B$3&gt;$C$3),"",IF($C13="","",IF($E13=INDEX(L_STAGE,1),$B$3,IF(COUNTIF($C$3:$C13,$C13)=C_ITEM_CNT+2,IF($C13+1&gt;$C$3,"",$C13+1),$C13))))</f>
        <v>2</v>
      </c>
      <c r="D14" cm="1">
        <f t="array" aca="1" ref="D14" ca="1">IF($C14="","",IF(AND(COUNTIF($C$4:$C14,$C14)&gt;1,COUNTIF($C$4:$C14,$C14)&lt;(C_ITEM_CNT+2)),INDEX(T_DATA[PRIORITY ID],$B14),""))</f>
        <v>3</v>
      </c>
      <c r="E14" s="15" t="str" cm="1">
        <f t="array" aca="1" ref="E14" ca="1">IF($C14="","",
IF(AND(COUNTIF($C$4:$C14,$C14)=1,INDEX(T_DATA[DUE DATE],B14)&gt;0,INDEX(T_DATA[DUE DATE],B14)&lt;TODAY(),INDEX(T_DATA[STATUS ID],B14)=2),2,
IF(AND(COUNTIF($C$4:$C14,$C14)=1,INDEX(T_DATA[DUE DATE],B14)&gt;0,INDEX(T_DATA[DUE DATE],B14)&lt;=(TODAY()+INDEX(T_DATA[WARNING (DAYS)],B14)),INDEX(T_DATA[STATUS ID],B14)=2),1,
IF(AND(COUNTIF($C$4:$C14,$C14)&gt;1,COUNTIF($C$4:$C14,$C14)&lt;(C_ITEM_CNT+2)),
IF(INDEX(T_DATA[],$B14,MATCH(INDEX(T_ITEM_SET[KANBAN ITEM SETTINGS],COUNTIF($C$4:$C14,$C14)-1),L_DATA_HEADER,0))="",
INDEX(T_ITEM_SET[KANBAN ITEM SETTINGS],COUNTIF($C$4:$C14,$C14)-1)&amp;" - "&amp;INDEX(T_ITEM_SET[FILL BLANK VALUES WITH],COUNTIF($C$4:$C14,$C14)-1),
IF(INDEX(T_ITEM_SET[SHOW HEADER],COUNTIF($C$4:$C14,$C14)-1)="Yes",INDEX(T_ITEM_SET[KANBAN ITEM SETTINGS],COUNTIF($C$4:$C14,$C14)-1)&amp;" - ","")
&amp;
IF(INDEX(T_ITEM_SET[FORMAT],COUNTIF($C$4:$C14,$C14)-1)="DATE",
TEXT(INDEX(T_DATA[],$B14,MATCH(INDEX(T_ITEM_SET[KANBAN ITEM SETTINGS],COUNTIF($C$4:$C14,$C14)-1),L_DATA_HEADER,0)),"DD-MMM-YY"),
INDEX(T_DATA[],$B14,MATCH(INDEX(T_ITEM_SET[KANBAN ITEM SETTINGS],COUNTIF($C$4:$C14,$C14)-1),L_DATA_HEADER,0)))),""))))</f>
        <v>PROJECT - Memolyzer</v>
      </c>
      <c r="F14" s="14" cm="1">
        <f t="array" aca="1" ref="F14" ca="1">IF($G14="","",SMALL(IF((T_DATA[STAGE ID]=2)*(T_DATA[SLICED]=1),ROW(T_DATA[STAGE ID])-ROW(T_DATA[#Headers])),$G14))</f>
        <v>7</v>
      </c>
      <c r="G14" s="14" cm="1">
        <f t="array" aca="1" ref="G14" ca="1">IF(OR($F$3&gt;$G$3,$G$3=0),"",IF($G13="","",IF($I13=INDEX(L_STAGE,2),$F$3,IF(COUNTIF($G$3:$G13,$G13)=C_ITEM_CNT+2,IF($G13+1&gt;$G$3,"",$G13+1),$G13))))</f>
        <v>2</v>
      </c>
      <c r="H14" cm="1">
        <f t="array" aca="1" ref="H14" ca="1">IF($G14="","",IF(AND(COUNTIF($G$4:$G14,$G14)&gt;1,COUNTIF($G$4:$G14,$G14)&lt;(C_ITEM_CNT+2)),INDEX(T_DATA[PRIORITY ID],$F14),""))</f>
        <v>2</v>
      </c>
      <c r="I14" s="15" t="str" cm="1">
        <f t="array" aca="1" ref="I14" ca="1">IF($G14="","",
IF(AND(COUNTIF($G$4:$G14,$G14)=1,INDEX(T_DATA[DUE DATE],F14)&gt;0,INDEX(T_DATA[DUE DATE],F14)&lt;TODAY(),INDEX(T_DATA[STATUS ID],F14)=2),2,
IF(AND(COUNTIF($G$4:$G14,$G14)=1,INDEX(T_DATA[DUE DATE],F14)&gt;0,INDEX(T_DATA[DUE DATE],F14)&lt;=(TODAY()+INDEX(T_DATA[WARNING (DAYS)],F14)),INDEX(T_DATA[STATUS ID],F14)=2),1,
IF(AND(COUNTIF($G$4:$G14,$G14)&gt;1,COUNTIF($G$4:$G14,$G14)&lt;(C_ITEM_CNT+2)),
IF(INDEX(T_DATA[],$F14,MATCH(INDEX(T_ITEM_SET[KANBAN ITEM SETTINGS],COUNTIF($G$4:$G14,$G14)-1),L_DATA_HEADER,0))="",
INDEX(T_ITEM_SET[KANBAN ITEM SETTINGS],COUNTIF($G$4:$G14,$G14)-1)&amp;" - "&amp;INDEX(T_ITEM_SET[FILL BLANK VALUES WITH],COUNTIF($G$4:$G14,$G14)-1),
IF(INDEX(T_ITEM_SET[SHOW HEADER],COUNTIF($G$4:$G14,$G14)-1)="Yes",INDEX(T_ITEM_SET[KANBAN ITEM SETTINGS],COUNTIF($G$4:$G14,$G14)-1)&amp;" - ","")
&amp;
IF(INDEX(T_ITEM_SET[FORMAT],COUNTIF($G$4:$G14,$G14)-1)="DATE",
TEXT(INDEX(T_DATA[],$F14,MATCH(INDEX(T_ITEM_SET[KANBAN ITEM SETTINGS],COUNTIF($G$4:$G14,$G14)-1),L_DATA_HEADER,0)),"DD-MMM-YY"),
INDEX(T_DATA[],$F14,MATCH(INDEX(T_ITEM_SET[KANBAN ITEM SETTINGS],COUNTIF($G$4:$G14,$G14)-1),L_DATA_HEADER,0)))),""))))</f>
        <v>PROJECT - Memolyzer</v>
      </c>
      <c r="J14" s="14" cm="1">
        <f t="array" aca="1" ref="J14" ca="1">IF($K14="","",SMALL(IF((T_DATA[STAGE ID]=3)*(T_DATA[SLICED]=1),ROW(T_DATA[STAGE ID])-ROW(T_DATA[#Headers])),$K14))</f>
        <v>12</v>
      </c>
      <c r="K14" s="14" cm="1">
        <f t="array" aca="1" ref="K14" ca="1">IF(OR($J$3&gt;$K$3,$K$3=0),"",IF($K13="","",IF($M13=INDEX(L_STAGE,3),$J$3,IF(COUNTIF($K$3:$K13,$K13)=C_ITEM_CNT+2,IF($K13+1&gt;$K$3,"",$K13+1),$K13))))</f>
        <v>2</v>
      </c>
      <c r="L14" cm="1">
        <f t="array" aca="1" ref="L14" ca="1">IF($K14="","",IF(AND(COUNTIF($K$4:$K14,$K14)&gt;1,COUNTIF($K$4:$K14,$K14)&lt;(C_ITEM_CNT+2)),INDEX(T_DATA[PRIORITY ID],$J14),""))</f>
        <v>3</v>
      </c>
      <c r="M14" s="15" t="str" cm="1">
        <f t="array" aca="1" ref="M14" ca="1">IF($K14="","",
IF(AND(COUNTIF($K$4:$K14,$K14)=1,INDEX(T_DATA[DUE DATE],J14)&gt;0,INDEX(T_DATA[DUE DATE],J14)&lt;TODAY(),INDEX(T_DATA[STATUS ID],J14)=2),2,
IF(AND(COUNTIF($K$4:$K14,$K14)=1,INDEX(T_DATA[DUE DATE],J14)&gt;0,INDEX(T_DATA[DUE DATE],J14)&lt;=(TODAY()+INDEX(T_DATA[WARNING (DAYS)],J14)),INDEX(T_DATA[STATUS ID],J14)=2),1,
IF(AND(COUNTIF($K$4:$K14,$K14)&gt;1,COUNTIF($K$4:$K14,$K14)&lt;(C_ITEM_CNT+2)),
IF(INDEX(T_DATA[],$J14,MATCH(INDEX(T_ITEM_SET[KANBAN ITEM SETTINGS],COUNTIF($K$4:$K14,$K14)-1),L_DATA_HEADER,0))="",
INDEX(T_ITEM_SET[KANBAN ITEM SETTINGS],COUNTIF($K$4:$K14,$K14)-1)&amp;" - "&amp;INDEX(T_ITEM_SET[FILL BLANK VALUES WITH],COUNTIF($K$4:$K14,$K14)-1),
IF(INDEX(T_ITEM_SET[SHOW HEADER],COUNTIF($K$4:$K14,$K14)-1)="Yes",INDEX(T_ITEM_SET[KANBAN ITEM SETTINGS],COUNTIF($K$4:$K14,$K14)-1)&amp;" - ","")
&amp;
IF(INDEX(T_ITEM_SET[FORMAT],COUNTIF($K$4:$K14,$K14)-1)="DATE",
TEXT(INDEX(T_DATA[],$J14,MATCH(INDEX(T_ITEM_SET[KANBAN ITEM SETTINGS],COUNTIF($K$4:$K14,$K14)-1),L_DATA_HEADER,0)),"DD-MMM-YY"),
INDEX(T_DATA[],$J14,MATCH(INDEX(T_ITEM_SET[KANBAN ITEM SETTINGS],COUNTIF($K$4:$K14,$K14)-1),L_DATA_HEADER,0)))),""))))</f>
        <v>PROJECT - Memolyzer</v>
      </c>
      <c r="N14" s="14" t="str" cm="1">
        <f t="array" ref="N14">IF($O14="","",SMALL(IF((T_DATA[STAGE ID]=4)*(T_DATA[SLICED]=1),ROW(T_DATA[STAGE ID])-ROW(T_DATA[#Headers])),$O14))</f>
        <v/>
      </c>
      <c r="O14" s="14" t="str" cm="1">
        <f t="array" ref="O14">IF(OR($N$3&gt;$O$3,$O$3=0),"",IF($O13="","",IF($Q13=INDEX(L_STAGE,4),$N$3,IF(COUNTIF($O$3:$O13,$O13)=C_ITEM_CNT+2,IF($O13+1&gt;$O$3,"",$O13+1),$O13))))</f>
        <v/>
      </c>
      <c r="P14" t="str" cm="1">
        <f t="array" ref="P14">IF($O14="","",IF(AND(COUNTIF($O$4:$O14,$O14)&gt;1,COUNTIF($O$4:$O14,$O14)&lt;(C_ITEM_CNT+2)),INDEX(T_DATA[PRIORITY ID],$N14),""))</f>
        <v/>
      </c>
      <c r="Q14" s="15" t="str" cm="1">
        <f t="array" aca="1" ref="Q14" ca="1">IF($O14="","",
IF(AND(COUNTIF($O$4:$O14,$O14)=1,INDEX(T_DATA[DUE DATE],N14)&gt;0,INDEX(T_DATA[DUE DATE],N14)&lt;TODAY(),INDEX(T_DATA[STATUS ID],N14)=2),2,
IF(AND(COUNTIF($O$4:$O14,$O14)=1,INDEX(T_DATA[DUE DATE],N14)&gt;0,INDEX(T_DATA[DUE DATE],N14)&lt;=(TODAY()+INDEX(T_DATA[WARNING (DAYS)],N14)),INDEX(T_DATA[STATUS ID],N14)=2),1,
IF(AND(COUNTIF($O$4:$O14,$O14)&gt;1,COUNTIF($O$4:$O14,$O14)&lt;(C_ITEM_CNT+2)),
IF(INDEX(T_DATA[],$N14,MATCH(INDEX(T_ITEM_SET[KANBAN ITEM SETTINGS],COUNTIF($O$4:$O14,$O14)-1),L_DATA_HEADER,0))="",
INDEX(T_ITEM_SET[KANBAN ITEM SETTINGS],COUNTIF($O$4:$O14,$O14)-1)&amp;" - "&amp;INDEX(T_ITEM_SET[FILL BLANK VALUES WITH],COUNTIF($O$4:$O14,$O14)-1),
IF(INDEX(T_ITEM_SET[SHOW HEADER],COUNTIF($O$4:$O14,$O14)-1)="Yes",INDEX(T_ITEM_SET[KANBAN ITEM SETTINGS],COUNTIF($O$4:$O14,$O14)-1)&amp;" - ","")
&amp;
IF(INDEX(T_ITEM_SET[FORMAT],COUNTIF($O$4:$O14,$O14)-1)="DATE",
TEXT(INDEX(T_DATA[],$N14,MATCH(INDEX(T_ITEM_SET[KANBAN ITEM SETTINGS],COUNTIF($O$4:$O14,$O14)-1),L_DATA_HEADER,0)),"DD-MMM-YY"),
INDEX(T_DATA[],$N14,MATCH(INDEX(T_ITEM_SET[KANBAN ITEM SETTINGS],COUNTIF($O$4:$O14,$O14)-1),L_DATA_HEADER,0)))),""))))</f>
        <v/>
      </c>
      <c r="R14" s="14" t="str" cm="1">
        <f t="array" ref="R14">IF($S14="","",SMALL(IF((T_DATA[STAGE ID]=5)*(T_DATA[SLICED]=1),ROW(T_DATA[STAGE ID])-ROW(T_DATA[#Headers])),$S14))</f>
        <v/>
      </c>
      <c r="S14" s="14" t="str" cm="1">
        <f t="array" ref="S14">IF(OR($R$3&gt;$S$3,$S$3=0),"",IF($S13="","",IF($U13=INDEX(L_STAGE,5),$R$3,IF(COUNTIF($S$3:$S13,$S13)=C_ITEM_CNT+2,IF($S13+1&gt;$S$3,"",$S13+1),$S13))))</f>
        <v/>
      </c>
      <c r="T14" t="str" cm="1">
        <f t="array" ref="T14">IF($S14="","",IF(AND(COUNTIF($S$4:$S14,$S14)&gt;1,COUNTIF($S$4:$S14,$S14)&lt;(C_ITEM_CNT+2)),INDEX(T_DATA[PRIORITY ID],$R14),""))</f>
        <v/>
      </c>
      <c r="U14" s="15" t="str" cm="1">
        <f t="array" aca="1" ref="U14" ca="1">IF($S14="","",
IF(AND(COUNTIF($S$4:$S14,$S14)=1,INDEX(T_DATA[DUE DATE],R14)&gt;0,INDEX(T_DATA[DUE DATE],R14)&lt;TODAY(),INDEX(T_DATA[STATUS ID],R14)=2),2,
IF(AND(COUNTIF($S$4:$S14,$S14)=1,INDEX(T_DATA[DUE DATE],R14)&gt;0,INDEX(T_DATA[DUE DATE],R14)&lt;=(TODAY()+INDEX(T_DATA[WARNING (DAYS)],R14)),INDEX(T_DATA[STATUS ID],R14)=2),1,
IF(AND(COUNTIF($S$4:$S14,$S14)&gt;1,COUNTIF($S$4:$S14,$S14)&lt;(C_ITEM_CNT+2)),
IF(INDEX(T_DATA[],$R14,MATCH(INDEX(T_ITEM_SET[KANBAN ITEM SETTINGS],COUNTIF($S$4:$S14,$S14)-1),L_DATA_HEADER,0))="",
INDEX(T_ITEM_SET[KANBAN ITEM SETTINGS],COUNTIF($S$4:$S14,$S14)-1)&amp;" - "&amp;INDEX(T_ITEM_SET[FILL BLANK VALUES WITH],COUNTIF($S$4:$S14,$S14)-1),
IF(INDEX(T_ITEM_SET[SHOW HEADER],COUNTIF($S$4:$S14,$S14)-1)="Yes",INDEX(T_ITEM_SET[KANBAN ITEM SETTINGS],COUNTIF($S$4:$S14,$S14)-1)&amp;" - ","")
&amp;
IF(INDEX(T_ITEM_SET[FORMAT],COUNTIF($S$4:$S14,$S14)-1)="DATE",
TEXT(INDEX(T_DATA[],$R14,MATCH(INDEX(T_ITEM_SET[KANBAN ITEM SETTINGS],COUNTIF($S$4:$S14,$S14)-1),L_DATA_HEADER,0)),"DD-MMM-YY"),
INDEX(T_DATA[],$R14,MATCH(INDEX(T_ITEM_SET[KANBAN ITEM SETTINGS],COUNTIF($S$4:$S14,$S14)-1),L_DATA_HEADER,0)))),""))))</f>
        <v/>
      </c>
      <c r="V14" s="14" t="str" cm="1">
        <f t="array" ref="V14">IF($W14="","",SMALL(IF((T_DATA[STAGE ID]=6)*(T_DATA[SLICED]=1),ROW(T_DATA[STAGE ID])-ROW(T_DATA[#Headers])),$W14))</f>
        <v/>
      </c>
      <c r="W14" s="14" t="str" cm="1">
        <f t="array" ref="W14">IF(OR($V$3&gt;$W$3,$W$3=0),"",IF($W13="","",IF($Y13=INDEX(L_STAGE,6),$V$3,IF(COUNTIF($W$3:$W13,$W13)=C_ITEM_CNT+2,IF($W13+1&gt;$W$3,"",$W13+1),$W13))))</f>
        <v/>
      </c>
      <c r="X14" t="str" cm="1">
        <f t="array" ref="X14">IF($W14="","",IF(AND(COUNTIF($W$4:$W14,$W14)&gt;1,COUNTIF($W$4:$W14,$W14)&lt;(C_ITEM_CNT+2)),INDEX(T_DATA[PRIORITY ID],$V14),""))</f>
        <v/>
      </c>
      <c r="Y14" s="15" t="str" cm="1">
        <f t="array" aca="1" ref="Y14" ca="1">IF($W14="","",
IF(AND(COUNTIF($W$4:$W14,$W14)=1,INDEX(T_DATA[DUE DATE],V14)&gt;0,INDEX(T_DATA[DUE DATE],V14)&lt;TODAY(),INDEX(T_DATA[STATUS ID],V14)=2),2,
IF(AND(COUNTIF($W$4:$W14,$W14)=1,INDEX(T_DATA[DUE DATE],V14)&gt;0,INDEX(T_DATA[DUE DATE],V14)&lt;=(TODAY()+INDEX(T_DATA[WARNING (DAYS)],V14)),INDEX(T_DATA[STATUS ID],V14)=2),1,
IF(AND(COUNTIF($W$4:$W14,$W14)&gt;1,COUNTIF($W$4:$W14,$W14)&lt;(C_ITEM_CNT+2)),
IF(INDEX(T_DATA[],$V14,MATCH(INDEX(T_ITEM_SET[KANBAN ITEM SETTINGS],COUNTIF($W$4:$W14,$W14)-1),L_DATA_HEADER,0))="",
INDEX(T_ITEM_SET[KANBAN ITEM SETTINGS],COUNTIF($W$4:$W14,$W14)-1)&amp;" - "&amp;INDEX(T_ITEM_SET[FILL BLANK VALUES WITH],COUNTIF($W$4:$W14,$W14)-1),
IF(INDEX(T_ITEM_SET[SHOW HEADER],COUNTIF($W$4:$W14,$W14)-1)="Yes",INDEX(T_ITEM_SET[KANBAN ITEM SETTINGS],COUNTIF($W$4:$W14,$W14)-1)&amp;" - ","")
&amp;
IF(INDEX(T_ITEM_SET[FORMAT],COUNTIF($W$4:$W14,$W14)-1)="DATE",
TEXT(INDEX(T_DATA[],$V14,MATCH(INDEX(T_ITEM_SET[KANBAN ITEM SETTINGS],COUNTIF($W$4:$W14,$W14)-1),L_DATA_HEADER,0)),"DD-MMM-YY"),
INDEX(T_DATA[],$V14,MATCH(INDEX(T_ITEM_SET[KANBAN ITEM SETTINGS],COUNTIF($W$4:$W14,$W14)-1),L_DATA_HEADER,0)))),""))))</f>
        <v/>
      </c>
      <c r="Z14" s="10"/>
    </row>
    <row r="15" spans="1:26">
      <c r="A15" s="40"/>
      <c r="B15" s="13" cm="1">
        <f t="array" aca="1" ref="B15" ca="1">IF($C15="","",SMALL(IF((T_DATA[STAGE ID]=1)*(T_DATA[SLICED]=1),ROW(T_DATA[STAGE ID])-ROW(T_DATA[#Headers])),$C15))</f>
        <v>2</v>
      </c>
      <c r="C15" s="14" cm="1">
        <f t="array" aca="1" ref="C15" ca="1">IF(OR($C$3=0,$B$3&gt;$C$3),"",IF($C14="","",IF($E14=INDEX(L_STAGE,1),$B$3,IF(COUNTIF($C$3:$C14,$C14)=C_ITEM_CNT+2,IF($C14+1&gt;$C$3,"",$C14+1),$C14))))</f>
        <v>2</v>
      </c>
      <c r="D15" cm="1">
        <f t="array" aca="1" ref="D15" ca="1">IF($C15="","",IF(AND(COUNTIF($C$4:$C15,$C15)&gt;1,COUNTIF($C$4:$C15,$C15)&lt;(C_ITEM_CNT+2)),INDEX(T_DATA[PRIORITY ID],$B15),""))</f>
        <v>3</v>
      </c>
      <c r="E15" s="15" t="str" cm="1">
        <f t="array" aca="1" ref="E15" ca="1">IF($C15="","",
IF(AND(COUNTIF($C$4:$C15,$C15)=1,INDEX(T_DATA[DUE DATE],B15)&gt;0,INDEX(T_DATA[DUE DATE],B15)&lt;TODAY(),INDEX(T_DATA[STATUS ID],B15)=2),2,
IF(AND(COUNTIF($C$4:$C15,$C15)=1,INDEX(T_DATA[DUE DATE],B15)&gt;0,INDEX(T_DATA[DUE DATE],B15)&lt;=(TODAY()+INDEX(T_DATA[WARNING (DAYS)],B15)),INDEX(T_DATA[STATUS ID],B15)=2),1,
IF(AND(COUNTIF($C$4:$C15,$C15)&gt;1,COUNTIF($C$4:$C15,$C15)&lt;(C_ITEM_CNT+2)),
IF(INDEX(T_DATA[],$B15,MATCH(INDEX(T_ITEM_SET[KANBAN ITEM SETTINGS],COUNTIF($C$4:$C15,$C15)-1),L_DATA_HEADER,0))="",
INDEX(T_ITEM_SET[KANBAN ITEM SETTINGS],COUNTIF($C$4:$C15,$C15)-1)&amp;" - "&amp;INDEX(T_ITEM_SET[FILL BLANK VALUES WITH],COUNTIF($C$4:$C15,$C15)-1),
IF(INDEX(T_ITEM_SET[SHOW HEADER],COUNTIF($C$4:$C15,$C15)-1)="Yes",INDEX(T_ITEM_SET[KANBAN ITEM SETTINGS],COUNTIF($C$4:$C15,$C15)-1)&amp;" - ","")
&amp;
IF(INDEX(T_ITEM_SET[FORMAT],COUNTIF($C$4:$C15,$C15)-1)="DATE",
TEXT(INDEX(T_DATA[],$B15,MATCH(INDEX(T_ITEM_SET[KANBAN ITEM SETTINGS],COUNTIF($C$4:$C15,$C15)-1),L_DATA_HEADER,0)),"DD-MMM-YY"),
INDEX(T_DATA[],$B15,MATCH(INDEX(T_ITEM_SET[KANBAN ITEM SETTINGS],COUNTIF($C$4:$C15,$C15)-1),L_DATA_HEADER,0)))),""))))</f>
        <v>RESOURCE - Zeynep Çetin</v>
      </c>
      <c r="F15" s="14" cm="1">
        <f t="array" aca="1" ref="F15" ca="1">IF($G15="","",SMALL(IF((T_DATA[STAGE ID]=2)*(T_DATA[SLICED]=1),ROW(T_DATA[STAGE ID])-ROW(T_DATA[#Headers])),$G15))</f>
        <v>7</v>
      </c>
      <c r="G15" s="14" cm="1">
        <f t="array" aca="1" ref="G15" ca="1">IF(OR($F$3&gt;$G$3,$G$3=0),"",IF($G14="","",IF($I14=INDEX(L_STAGE,2),$F$3,IF(COUNTIF($G$3:$G14,$G14)=C_ITEM_CNT+2,IF($G14+1&gt;$G$3,"",$G14+1),$G14))))</f>
        <v>2</v>
      </c>
      <c r="H15" cm="1">
        <f t="array" aca="1" ref="H15" ca="1">IF($G15="","",IF(AND(COUNTIF($G$4:$G15,$G15)&gt;1,COUNTIF($G$4:$G15,$G15)&lt;(C_ITEM_CNT+2)),INDEX(T_DATA[PRIORITY ID],$F15),""))</f>
        <v>2</v>
      </c>
      <c r="I15" s="15" t="str" cm="1">
        <f t="array" aca="1" ref="I15" ca="1">IF($G15="","",
IF(AND(COUNTIF($G$4:$G15,$G15)=1,INDEX(T_DATA[DUE DATE],F15)&gt;0,INDEX(T_DATA[DUE DATE],F15)&lt;TODAY(),INDEX(T_DATA[STATUS ID],F15)=2),2,
IF(AND(COUNTIF($G$4:$G15,$G15)=1,INDEX(T_DATA[DUE DATE],F15)&gt;0,INDEX(T_DATA[DUE DATE],F15)&lt;=(TODAY()+INDEX(T_DATA[WARNING (DAYS)],F15)),INDEX(T_DATA[STATUS ID],F15)=2),1,
IF(AND(COUNTIF($G$4:$G15,$G15)&gt;1,COUNTIF($G$4:$G15,$G15)&lt;(C_ITEM_CNT+2)),
IF(INDEX(T_DATA[],$F15,MATCH(INDEX(T_ITEM_SET[KANBAN ITEM SETTINGS],COUNTIF($G$4:$G15,$G15)-1),L_DATA_HEADER,0))="",
INDEX(T_ITEM_SET[KANBAN ITEM SETTINGS],COUNTIF($G$4:$G15,$G15)-1)&amp;" - "&amp;INDEX(T_ITEM_SET[FILL BLANK VALUES WITH],COUNTIF($G$4:$G15,$G15)-1),
IF(INDEX(T_ITEM_SET[SHOW HEADER],COUNTIF($G$4:$G15,$G15)-1)="Yes",INDEX(T_ITEM_SET[KANBAN ITEM SETTINGS],COUNTIF($G$4:$G15,$G15)-1)&amp;" - ","")
&amp;
IF(INDEX(T_ITEM_SET[FORMAT],COUNTIF($G$4:$G15,$G15)-1)="DATE",
TEXT(INDEX(T_DATA[],$F15,MATCH(INDEX(T_ITEM_SET[KANBAN ITEM SETTINGS],COUNTIF($G$4:$G15,$G15)-1),L_DATA_HEADER,0)),"DD-MMM-YY"),
INDEX(T_DATA[],$F15,MATCH(INDEX(T_ITEM_SET[KANBAN ITEM SETTINGS],COUNTIF($G$4:$G15,$G15)-1),L_DATA_HEADER,0)))),""))))</f>
        <v>RESOURCE - Zeynep Çetin</v>
      </c>
      <c r="J15" s="14" cm="1">
        <f t="array" aca="1" ref="J15" ca="1">IF($K15="","",SMALL(IF((T_DATA[STAGE ID]=3)*(T_DATA[SLICED]=1),ROW(T_DATA[STAGE ID])-ROW(T_DATA[#Headers])),$K15))</f>
        <v>12</v>
      </c>
      <c r="K15" s="14" cm="1">
        <f t="array" aca="1" ref="K15" ca="1">IF(OR($J$3&gt;$K$3,$K$3=0),"",IF($K14="","",IF($M14=INDEX(L_STAGE,3),$J$3,IF(COUNTIF($K$3:$K14,$K14)=C_ITEM_CNT+2,IF($K14+1&gt;$K$3,"",$K14+1),$K14))))</f>
        <v>2</v>
      </c>
      <c r="L15" cm="1">
        <f t="array" aca="1" ref="L15" ca="1">IF($K15="","",IF(AND(COUNTIF($K$4:$K15,$K15)&gt;1,COUNTIF($K$4:$K15,$K15)&lt;(C_ITEM_CNT+2)),INDEX(T_DATA[PRIORITY ID],$J15),""))</f>
        <v>3</v>
      </c>
      <c r="M15" s="15" t="str" cm="1">
        <f t="array" aca="1" ref="M15" ca="1">IF($K15="","",
IF(AND(COUNTIF($K$4:$K15,$K15)=1,INDEX(T_DATA[DUE DATE],J15)&gt;0,INDEX(T_DATA[DUE DATE],J15)&lt;TODAY(),INDEX(T_DATA[STATUS ID],J15)=2),2,
IF(AND(COUNTIF($K$4:$K15,$K15)=1,INDEX(T_DATA[DUE DATE],J15)&gt;0,INDEX(T_DATA[DUE DATE],J15)&lt;=(TODAY()+INDEX(T_DATA[WARNING (DAYS)],J15)),INDEX(T_DATA[STATUS ID],J15)=2),1,
IF(AND(COUNTIF($K$4:$K15,$K15)&gt;1,COUNTIF($K$4:$K15,$K15)&lt;(C_ITEM_CNT+2)),
IF(INDEX(T_DATA[],$J15,MATCH(INDEX(T_ITEM_SET[KANBAN ITEM SETTINGS],COUNTIF($K$4:$K15,$K15)-1),L_DATA_HEADER,0))="",
INDEX(T_ITEM_SET[KANBAN ITEM SETTINGS],COUNTIF($K$4:$K15,$K15)-1)&amp;" - "&amp;INDEX(T_ITEM_SET[FILL BLANK VALUES WITH],COUNTIF($K$4:$K15,$K15)-1),
IF(INDEX(T_ITEM_SET[SHOW HEADER],COUNTIF($K$4:$K15,$K15)-1)="Yes",INDEX(T_ITEM_SET[KANBAN ITEM SETTINGS],COUNTIF($K$4:$K15,$K15)-1)&amp;" - ","")
&amp;
IF(INDEX(T_ITEM_SET[FORMAT],COUNTIF($K$4:$K15,$K15)-1)="DATE",
TEXT(INDEX(T_DATA[],$J15,MATCH(INDEX(T_ITEM_SET[KANBAN ITEM SETTINGS],COUNTIF($K$4:$K15,$K15)-1),L_DATA_HEADER,0)),"DD-MMM-YY"),
INDEX(T_DATA[],$J15,MATCH(INDEX(T_ITEM_SET[KANBAN ITEM SETTINGS],COUNTIF($K$4:$K15,$K15)-1),L_DATA_HEADER,0)))),""))))</f>
        <v>RESOURCE - Talha Şahin</v>
      </c>
      <c r="N15" s="14" t="str" cm="1">
        <f t="array" ref="N15">IF($O15="","",SMALL(IF((T_DATA[STAGE ID]=4)*(T_DATA[SLICED]=1),ROW(T_DATA[STAGE ID])-ROW(T_DATA[#Headers])),$O15))</f>
        <v/>
      </c>
      <c r="O15" s="14" t="str" cm="1">
        <f t="array" ref="O15">IF(OR($N$3&gt;$O$3,$O$3=0),"",IF($O14="","",IF($Q14=INDEX(L_STAGE,4),$N$3,IF(COUNTIF($O$3:$O14,$O14)=C_ITEM_CNT+2,IF($O14+1&gt;$O$3,"",$O14+1),$O14))))</f>
        <v/>
      </c>
      <c r="P15" t="str" cm="1">
        <f t="array" ref="P15">IF($O15="","",IF(AND(COUNTIF($O$4:$O15,$O15)&gt;1,COUNTIF($O$4:$O15,$O15)&lt;(C_ITEM_CNT+2)),INDEX(T_DATA[PRIORITY ID],$N15),""))</f>
        <v/>
      </c>
      <c r="Q15" s="15" t="str" cm="1">
        <f t="array" aca="1" ref="Q15" ca="1">IF($O15="","",
IF(AND(COUNTIF($O$4:$O15,$O15)=1,INDEX(T_DATA[DUE DATE],N15)&gt;0,INDEX(T_DATA[DUE DATE],N15)&lt;TODAY(),INDEX(T_DATA[STATUS ID],N15)=2),2,
IF(AND(COUNTIF($O$4:$O15,$O15)=1,INDEX(T_DATA[DUE DATE],N15)&gt;0,INDEX(T_DATA[DUE DATE],N15)&lt;=(TODAY()+INDEX(T_DATA[WARNING (DAYS)],N15)),INDEX(T_DATA[STATUS ID],N15)=2),1,
IF(AND(COUNTIF($O$4:$O15,$O15)&gt;1,COUNTIF($O$4:$O15,$O15)&lt;(C_ITEM_CNT+2)),
IF(INDEX(T_DATA[],$N15,MATCH(INDEX(T_ITEM_SET[KANBAN ITEM SETTINGS],COUNTIF($O$4:$O15,$O15)-1),L_DATA_HEADER,0))="",
INDEX(T_ITEM_SET[KANBAN ITEM SETTINGS],COUNTIF($O$4:$O15,$O15)-1)&amp;" - "&amp;INDEX(T_ITEM_SET[FILL BLANK VALUES WITH],COUNTIF($O$4:$O15,$O15)-1),
IF(INDEX(T_ITEM_SET[SHOW HEADER],COUNTIF($O$4:$O15,$O15)-1)="Yes",INDEX(T_ITEM_SET[KANBAN ITEM SETTINGS],COUNTIF($O$4:$O15,$O15)-1)&amp;" - ","")
&amp;
IF(INDEX(T_ITEM_SET[FORMAT],COUNTIF($O$4:$O15,$O15)-1)="DATE",
TEXT(INDEX(T_DATA[],$N15,MATCH(INDEX(T_ITEM_SET[KANBAN ITEM SETTINGS],COUNTIF($O$4:$O15,$O15)-1),L_DATA_HEADER,0)),"DD-MMM-YY"),
INDEX(T_DATA[],$N15,MATCH(INDEX(T_ITEM_SET[KANBAN ITEM SETTINGS],COUNTIF($O$4:$O15,$O15)-1),L_DATA_HEADER,0)))),""))))</f>
        <v/>
      </c>
      <c r="R15" s="14" t="str" cm="1">
        <f t="array" ref="R15">IF($S15="","",SMALL(IF((T_DATA[STAGE ID]=5)*(T_DATA[SLICED]=1),ROW(T_DATA[STAGE ID])-ROW(T_DATA[#Headers])),$S15))</f>
        <v/>
      </c>
      <c r="S15" s="14" t="str" cm="1">
        <f t="array" ref="S15">IF(OR($R$3&gt;$S$3,$S$3=0),"",IF($S14="","",IF($U14=INDEX(L_STAGE,5),$R$3,IF(COUNTIF($S$3:$S14,$S14)=C_ITEM_CNT+2,IF($S14+1&gt;$S$3,"",$S14+1),$S14))))</f>
        <v/>
      </c>
      <c r="T15" t="str" cm="1">
        <f t="array" ref="T15">IF($S15="","",IF(AND(COUNTIF($S$4:$S15,$S15)&gt;1,COUNTIF($S$4:$S15,$S15)&lt;(C_ITEM_CNT+2)),INDEX(T_DATA[PRIORITY ID],$R15),""))</f>
        <v/>
      </c>
      <c r="U15" s="15" t="str" cm="1">
        <f t="array" aca="1" ref="U15" ca="1">IF($S15="","",
IF(AND(COUNTIF($S$4:$S15,$S15)=1,INDEX(T_DATA[DUE DATE],R15)&gt;0,INDEX(T_DATA[DUE DATE],R15)&lt;TODAY(),INDEX(T_DATA[STATUS ID],R15)=2),2,
IF(AND(COUNTIF($S$4:$S15,$S15)=1,INDEX(T_DATA[DUE DATE],R15)&gt;0,INDEX(T_DATA[DUE DATE],R15)&lt;=(TODAY()+INDEX(T_DATA[WARNING (DAYS)],R15)),INDEX(T_DATA[STATUS ID],R15)=2),1,
IF(AND(COUNTIF($S$4:$S15,$S15)&gt;1,COUNTIF($S$4:$S15,$S15)&lt;(C_ITEM_CNT+2)),
IF(INDEX(T_DATA[],$R15,MATCH(INDEX(T_ITEM_SET[KANBAN ITEM SETTINGS],COUNTIF($S$4:$S15,$S15)-1),L_DATA_HEADER,0))="",
INDEX(T_ITEM_SET[KANBAN ITEM SETTINGS],COUNTIF($S$4:$S15,$S15)-1)&amp;" - "&amp;INDEX(T_ITEM_SET[FILL BLANK VALUES WITH],COUNTIF($S$4:$S15,$S15)-1),
IF(INDEX(T_ITEM_SET[SHOW HEADER],COUNTIF($S$4:$S15,$S15)-1)="Yes",INDEX(T_ITEM_SET[KANBAN ITEM SETTINGS],COUNTIF($S$4:$S15,$S15)-1)&amp;" - ","")
&amp;
IF(INDEX(T_ITEM_SET[FORMAT],COUNTIF($S$4:$S15,$S15)-1)="DATE",
TEXT(INDEX(T_DATA[],$R15,MATCH(INDEX(T_ITEM_SET[KANBAN ITEM SETTINGS],COUNTIF($S$4:$S15,$S15)-1),L_DATA_HEADER,0)),"DD-MMM-YY"),
INDEX(T_DATA[],$R15,MATCH(INDEX(T_ITEM_SET[KANBAN ITEM SETTINGS],COUNTIF($S$4:$S15,$S15)-1),L_DATA_HEADER,0)))),""))))</f>
        <v/>
      </c>
      <c r="V15" s="14" t="str" cm="1">
        <f t="array" ref="V15">IF($W15="","",SMALL(IF((T_DATA[STAGE ID]=6)*(T_DATA[SLICED]=1),ROW(T_DATA[STAGE ID])-ROW(T_DATA[#Headers])),$W15))</f>
        <v/>
      </c>
      <c r="W15" s="14" t="str" cm="1">
        <f t="array" ref="W15">IF(OR($V$3&gt;$W$3,$W$3=0),"",IF($W14="","",IF($Y14=INDEX(L_STAGE,6),$V$3,IF(COUNTIF($W$3:$W14,$W14)=C_ITEM_CNT+2,IF($W14+1&gt;$W$3,"",$W14+1),$W14))))</f>
        <v/>
      </c>
      <c r="X15" t="str" cm="1">
        <f t="array" ref="X15">IF($W15="","",IF(AND(COUNTIF($W$4:$W15,$W15)&gt;1,COUNTIF($W$4:$W15,$W15)&lt;(C_ITEM_CNT+2)),INDEX(T_DATA[PRIORITY ID],$V15),""))</f>
        <v/>
      </c>
      <c r="Y15" s="15" t="str" cm="1">
        <f t="array" aca="1" ref="Y15" ca="1">IF($W15="","",
IF(AND(COUNTIF($W$4:$W15,$W15)=1,INDEX(T_DATA[DUE DATE],V15)&gt;0,INDEX(T_DATA[DUE DATE],V15)&lt;TODAY(),INDEX(T_DATA[STATUS ID],V15)=2),2,
IF(AND(COUNTIF($W$4:$W15,$W15)=1,INDEX(T_DATA[DUE DATE],V15)&gt;0,INDEX(T_DATA[DUE DATE],V15)&lt;=(TODAY()+INDEX(T_DATA[WARNING (DAYS)],V15)),INDEX(T_DATA[STATUS ID],V15)=2),1,
IF(AND(COUNTIF($W$4:$W15,$W15)&gt;1,COUNTIF($W$4:$W15,$W15)&lt;(C_ITEM_CNT+2)),
IF(INDEX(T_DATA[],$V15,MATCH(INDEX(T_ITEM_SET[KANBAN ITEM SETTINGS],COUNTIF($W$4:$W15,$W15)-1),L_DATA_HEADER,0))="",
INDEX(T_ITEM_SET[KANBAN ITEM SETTINGS],COUNTIF($W$4:$W15,$W15)-1)&amp;" - "&amp;INDEX(T_ITEM_SET[FILL BLANK VALUES WITH],COUNTIF($W$4:$W15,$W15)-1),
IF(INDEX(T_ITEM_SET[SHOW HEADER],COUNTIF($W$4:$W15,$W15)-1)="Yes",INDEX(T_ITEM_SET[KANBAN ITEM SETTINGS],COUNTIF($W$4:$W15,$W15)-1)&amp;" - ","")
&amp;
IF(INDEX(T_ITEM_SET[FORMAT],COUNTIF($W$4:$W15,$W15)-1)="DATE",
TEXT(INDEX(T_DATA[],$V15,MATCH(INDEX(T_ITEM_SET[KANBAN ITEM SETTINGS],COUNTIF($W$4:$W15,$W15)-1),L_DATA_HEADER,0)),"DD-MMM-YY"),
INDEX(T_DATA[],$V15,MATCH(INDEX(T_ITEM_SET[KANBAN ITEM SETTINGS],COUNTIF($W$4:$W15,$W15)-1),L_DATA_HEADER,0)))),""))))</f>
        <v/>
      </c>
      <c r="Z15" s="10"/>
    </row>
    <row r="16" spans="1:26">
      <c r="A16" s="40"/>
      <c r="B16" s="13" cm="1">
        <f t="array" aca="1" ref="B16" ca="1">IF($C16="","",SMALL(IF((T_DATA[STAGE ID]=1)*(T_DATA[SLICED]=1),ROW(T_DATA[STAGE ID])-ROW(T_DATA[#Headers])),$C16))</f>
        <v>2</v>
      </c>
      <c r="C16" s="14" cm="1">
        <f t="array" aca="1" ref="C16" ca="1">IF(OR($C$3=0,$B$3&gt;$C$3),"",IF($C15="","",IF($E15=INDEX(L_STAGE,1),$B$3,IF(COUNTIF($C$3:$C15,$C15)=C_ITEM_CNT+2,IF($C15+1&gt;$C$3,"",$C15+1),$C15))))</f>
        <v>2</v>
      </c>
      <c r="D16" cm="1">
        <f t="array" aca="1" ref="D16" ca="1">IF($C16="","",IF(AND(COUNTIF($C$4:$C16,$C16)&gt;1,COUNTIF($C$4:$C16,$C16)&lt;(C_ITEM_CNT+2)),INDEX(T_DATA[PRIORITY ID],$B16),""))</f>
        <v>3</v>
      </c>
      <c r="E16" s="15" t="str" cm="1">
        <f t="array" aca="1" ref="E16" ca="1">IF($C16="","",
IF(AND(COUNTIF($C$4:$C16,$C16)=1,INDEX(T_DATA[DUE DATE],B16)&gt;0,INDEX(T_DATA[DUE DATE],B16)&lt;TODAY(),INDEX(T_DATA[STATUS ID],B16)=2),2,
IF(AND(COUNTIF($C$4:$C16,$C16)=1,INDEX(T_DATA[DUE DATE],B16)&gt;0,INDEX(T_DATA[DUE DATE],B16)&lt;=(TODAY()+INDEX(T_DATA[WARNING (DAYS)],B16)),INDEX(T_DATA[STATUS ID],B16)=2),1,
IF(AND(COUNTIF($C$4:$C16,$C16)&gt;1,COUNTIF($C$4:$C16,$C16)&lt;(C_ITEM_CNT+2)),
IF(INDEX(T_DATA[],$B16,MATCH(INDEX(T_ITEM_SET[KANBAN ITEM SETTINGS],COUNTIF($C$4:$C16,$C16)-1),L_DATA_HEADER,0))="",
INDEX(T_ITEM_SET[KANBAN ITEM SETTINGS],COUNTIF($C$4:$C16,$C16)-1)&amp;" - "&amp;INDEX(T_ITEM_SET[FILL BLANK VALUES WITH],COUNTIF($C$4:$C16,$C16)-1),
IF(INDEX(T_ITEM_SET[SHOW HEADER],COUNTIF($C$4:$C16,$C16)-1)="Yes",INDEX(T_ITEM_SET[KANBAN ITEM SETTINGS],COUNTIF($C$4:$C16,$C16)-1)&amp;" - ","")
&amp;
IF(INDEX(T_ITEM_SET[FORMAT],COUNTIF($C$4:$C16,$C16)-1)="DATE",
TEXT(INDEX(T_DATA[],$B16,MATCH(INDEX(T_ITEM_SET[KANBAN ITEM SETTINGS],COUNTIF($C$4:$C16,$C16)-1),L_DATA_HEADER,0)),"DD-MMM-YY"),
INDEX(T_DATA[],$B16,MATCH(INDEX(T_ITEM_SET[KANBAN ITEM SETTINGS],COUNTIF($C$4:$C16,$C16)-1),L_DATA_HEADER,0)))),""))))</f>
        <v>DUE DATE - DD-Feb-YY</v>
      </c>
      <c r="F16" s="14" cm="1">
        <f t="array" aca="1" ref="F16" ca="1">IF($G16="","",SMALL(IF((T_DATA[STAGE ID]=2)*(T_DATA[SLICED]=1),ROW(T_DATA[STAGE ID])-ROW(T_DATA[#Headers])),$G16))</f>
        <v>7</v>
      </c>
      <c r="G16" s="14" cm="1">
        <f t="array" aca="1" ref="G16" ca="1">IF(OR($F$3&gt;$G$3,$G$3=0),"",IF($G15="","",IF($I15=INDEX(L_STAGE,2),$F$3,IF(COUNTIF($G$3:$G15,$G15)=C_ITEM_CNT+2,IF($G15+1&gt;$G$3,"",$G15+1),$G15))))</f>
        <v>2</v>
      </c>
      <c r="H16" cm="1">
        <f t="array" aca="1" ref="H16" ca="1">IF($G16="","",IF(AND(COUNTIF($G$4:$G16,$G16)&gt;1,COUNTIF($G$4:$G16,$G16)&lt;(C_ITEM_CNT+2)),INDEX(T_DATA[PRIORITY ID],$F16),""))</f>
        <v>2</v>
      </c>
      <c r="I16" s="15" t="str" cm="1">
        <f t="array" aca="1" ref="I16" ca="1">IF($G16="","",
IF(AND(COUNTIF($G$4:$G16,$G16)=1,INDEX(T_DATA[DUE DATE],F16)&gt;0,INDEX(T_DATA[DUE DATE],F16)&lt;TODAY(),INDEX(T_DATA[STATUS ID],F16)=2),2,
IF(AND(COUNTIF($G$4:$G16,$G16)=1,INDEX(T_DATA[DUE DATE],F16)&gt;0,INDEX(T_DATA[DUE DATE],F16)&lt;=(TODAY()+INDEX(T_DATA[WARNING (DAYS)],F16)),INDEX(T_DATA[STATUS ID],F16)=2),1,
IF(AND(COUNTIF($G$4:$G16,$G16)&gt;1,COUNTIF($G$4:$G16,$G16)&lt;(C_ITEM_CNT+2)),
IF(INDEX(T_DATA[],$F16,MATCH(INDEX(T_ITEM_SET[KANBAN ITEM SETTINGS],COUNTIF($G$4:$G16,$G16)-1),L_DATA_HEADER,0))="",
INDEX(T_ITEM_SET[KANBAN ITEM SETTINGS],COUNTIF($G$4:$G16,$G16)-1)&amp;" - "&amp;INDEX(T_ITEM_SET[FILL BLANK VALUES WITH],COUNTIF($G$4:$G16,$G16)-1),
IF(INDEX(T_ITEM_SET[SHOW HEADER],COUNTIF($G$4:$G16,$G16)-1)="Yes",INDEX(T_ITEM_SET[KANBAN ITEM SETTINGS],COUNTIF($G$4:$G16,$G16)-1)&amp;" - ","")
&amp;
IF(INDEX(T_ITEM_SET[FORMAT],COUNTIF($G$4:$G16,$G16)-1)="DATE",
TEXT(INDEX(T_DATA[],$F16,MATCH(INDEX(T_ITEM_SET[KANBAN ITEM SETTINGS],COUNTIF($G$4:$G16,$G16)-1),L_DATA_HEADER,0)),"DD-MMM-YY"),
INDEX(T_DATA[],$F16,MATCH(INDEX(T_ITEM_SET[KANBAN ITEM SETTINGS],COUNTIF($G$4:$G16,$G16)-1),L_DATA_HEADER,0)))),""))))</f>
        <v>DUE DATE - DD-Feb-YY</v>
      </c>
      <c r="J16" s="14" cm="1">
        <f t="array" aca="1" ref="J16" ca="1">IF($K16="","",SMALL(IF((T_DATA[STAGE ID]=3)*(T_DATA[SLICED]=1),ROW(T_DATA[STAGE ID])-ROW(T_DATA[#Headers])),$K16))</f>
        <v>12</v>
      </c>
      <c r="K16" s="14" cm="1">
        <f t="array" aca="1" ref="K16" ca="1">IF(OR($J$3&gt;$K$3,$K$3=0),"",IF($K15="","",IF($M15=INDEX(L_STAGE,3),$J$3,IF(COUNTIF($K$3:$K15,$K15)=C_ITEM_CNT+2,IF($K15+1&gt;$K$3,"",$K15+1),$K15))))</f>
        <v>2</v>
      </c>
      <c r="L16" cm="1">
        <f t="array" aca="1" ref="L16" ca="1">IF($K16="","",IF(AND(COUNTIF($K$4:$K16,$K16)&gt;1,COUNTIF($K$4:$K16,$K16)&lt;(C_ITEM_CNT+2)),INDEX(T_DATA[PRIORITY ID],$J16),""))</f>
        <v>3</v>
      </c>
      <c r="M16" s="15" t="str" cm="1">
        <f t="array" aca="1" ref="M16" ca="1">IF($K16="","",
IF(AND(COUNTIF($K$4:$K16,$K16)=1,INDEX(T_DATA[DUE DATE],J16)&gt;0,INDEX(T_DATA[DUE DATE],J16)&lt;TODAY(),INDEX(T_DATA[STATUS ID],J16)=2),2,
IF(AND(COUNTIF($K$4:$K16,$K16)=1,INDEX(T_DATA[DUE DATE],J16)&gt;0,INDEX(T_DATA[DUE DATE],J16)&lt;=(TODAY()+INDEX(T_DATA[WARNING (DAYS)],J16)),INDEX(T_DATA[STATUS ID],J16)=2),1,
IF(AND(COUNTIF($K$4:$K16,$K16)&gt;1,COUNTIF($K$4:$K16,$K16)&lt;(C_ITEM_CNT+2)),
IF(INDEX(T_DATA[],$J16,MATCH(INDEX(T_ITEM_SET[KANBAN ITEM SETTINGS],COUNTIF($K$4:$K16,$K16)-1),L_DATA_HEADER,0))="",
INDEX(T_ITEM_SET[KANBAN ITEM SETTINGS],COUNTIF($K$4:$K16,$K16)-1)&amp;" - "&amp;INDEX(T_ITEM_SET[FILL BLANK VALUES WITH],COUNTIF($K$4:$K16,$K16)-1),
IF(INDEX(T_ITEM_SET[SHOW HEADER],COUNTIF($K$4:$K16,$K16)-1)="Yes",INDEX(T_ITEM_SET[KANBAN ITEM SETTINGS],COUNTIF($K$4:$K16,$K16)-1)&amp;" - ","")
&amp;
IF(INDEX(T_ITEM_SET[FORMAT],COUNTIF($K$4:$K16,$K16)-1)="DATE",
TEXT(INDEX(T_DATA[],$J16,MATCH(INDEX(T_ITEM_SET[KANBAN ITEM SETTINGS],COUNTIF($K$4:$K16,$K16)-1),L_DATA_HEADER,0)),"DD-MMM-YY"),
INDEX(T_DATA[],$J16,MATCH(INDEX(T_ITEM_SET[KANBAN ITEM SETTINGS],COUNTIF($K$4:$K16,$K16)-1),L_DATA_HEADER,0)))),""))))</f>
        <v>DUE DATE - DD-Feb-YY</v>
      </c>
      <c r="N16" s="14" t="str" cm="1">
        <f t="array" ref="N16">IF($O16="","",SMALL(IF((T_DATA[STAGE ID]=4)*(T_DATA[SLICED]=1),ROW(T_DATA[STAGE ID])-ROW(T_DATA[#Headers])),$O16))</f>
        <v/>
      </c>
      <c r="O16" s="14" t="str" cm="1">
        <f t="array" ref="O16">IF(OR($N$3&gt;$O$3,$O$3=0),"",IF($O15="","",IF($Q15=INDEX(L_STAGE,4),$N$3,IF(COUNTIF($O$3:$O15,$O15)=C_ITEM_CNT+2,IF($O15+1&gt;$O$3,"",$O15+1),$O15))))</f>
        <v/>
      </c>
      <c r="P16" t="str" cm="1">
        <f t="array" ref="P16">IF($O16="","",IF(AND(COUNTIF($O$4:$O16,$O16)&gt;1,COUNTIF($O$4:$O16,$O16)&lt;(C_ITEM_CNT+2)),INDEX(T_DATA[PRIORITY ID],$N16),""))</f>
        <v/>
      </c>
      <c r="Q16" s="15" t="str" cm="1">
        <f t="array" aca="1" ref="Q16" ca="1">IF($O16="","",
IF(AND(COUNTIF($O$4:$O16,$O16)=1,INDEX(T_DATA[DUE DATE],N16)&gt;0,INDEX(T_DATA[DUE DATE],N16)&lt;TODAY(),INDEX(T_DATA[STATUS ID],N16)=2),2,
IF(AND(COUNTIF($O$4:$O16,$O16)=1,INDEX(T_DATA[DUE DATE],N16)&gt;0,INDEX(T_DATA[DUE DATE],N16)&lt;=(TODAY()+INDEX(T_DATA[WARNING (DAYS)],N16)),INDEX(T_DATA[STATUS ID],N16)=2),1,
IF(AND(COUNTIF($O$4:$O16,$O16)&gt;1,COUNTIF($O$4:$O16,$O16)&lt;(C_ITEM_CNT+2)),
IF(INDEX(T_DATA[],$N16,MATCH(INDEX(T_ITEM_SET[KANBAN ITEM SETTINGS],COUNTIF($O$4:$O16,$O16)-1),L_DATA_HEADER,0))="",
INDEX(T_ITEM_SET[KANBAN ITEM SETTINGS],COUNTIF($O$4:$O16,$O16)-1)&amp;" - "&amp;INDEX(T_ITEM_SET[FILL BLANK VALUES WITH],COUNTIF($O$4:$O16,$O16)-1),
IF(INDEX(T_ITEM_SET[SHOW HEADER],COUNTIF($O$4:$O16,$O16)-1)="Yes",INDEX(T_ITEM_SET[KANBAN ITEM SETTINGS],COUNTIF($O$4:$O16,$O16)-1)&amp;" - ","")
&amp;
IF(INDEX(T_ITEM_SET[FORMAT],COUNTIF($O$4:$O16,$O16)-1)="DATE",
TEXT(INDEX(T_DATA[],$N16,MATCH(INDEX(T_ITEM_SET[KANBAN ITEM SETTINGS],COUNTIF($O$4:$O16,$O16)-1),L_DATA_HEADER,0)),"DD-MMM-YY"),
INDEX(T_DATA[],$N16,MATCH(INDEX(T_ITEM_SET[KANBAN ITEM SETTINGS],COUNTIF($O$4:$O16,$O16)-1),L_DATA_HEADER,0)))),""))))</f>
        <v/>
      </c>
      <c r="R16" s="14" t="str" cm="1">
        <f t="array" ref="R16">IF($S16="","",SMALL(IF((T_DATA[STAGE ID]=5)*(T_DATA[SLICED]=1),ROW(T_DATA[STAGE ID])-ROW(T_DATA[#Headers])),$S16))</f>
        <v/>
      </c>
      <c r="S16" s="14" t="str" cm="1">
        <f t="array" ref="S16">IF(OR($R$3&gt;$S$3,$S$3=0),"",IF($S15="","",IF($U15=INDEX(L_STAGE,5),$R$3,IF(COUNTIF($S$3:$S15,$S15)=C_ITEM_CNT+2,IF($S15+1&gt;$S$3,"",$S15+1),$S15))))</f>
        <v/>
      </c>
      <c r="T16" t="str" cm="1">
        <f t="array" ref="T16">IF($S16="","",IF(AND(COUNTIF($S$4:$S16,$S16)&gt;1,COUNTIF($S$4:$S16,$S16)&lt;(C_ITEM_CNT+2)),INDEX(T_DATA[PRIORITY ID],$R16),""))</f>
        <v/>
      </c>
      <c r="U16" s="15" t="str" cm="1">
        <f t="array" aca="1" ref="U16" ca="1">IF($S16="","",
IF(AND(COUNTIF($S$4:$S16,$S16)=1,INDEX(T_DATA[DUE DATE],R16)&gt;0,INDEX(T_DATA[DUE DATE],R16)&lt;TODAY(),INDEX(T_DATA[STATUS ID],R16)=2),2,
IF(AND(COUNTIF($S$4:$S16,$S16)=1,INDEX(T_DATA[DUE DATE],R16)&gt;0,INDEX(T_DATA[DUE DATE],R16)&lt;=(TODAY()+INDEX(T_DATA[WARNING (DAYS)],R16)),INDEX(T_DATA[STATUS ID],R16)=2),1,
IF(AND(COUNTIF($S$4:$S16,$S16)&gt;1,COUNTIF($S$4:$S16,$S16)&lt;(C_ITEM_CNT+2)),
IF(INDEX(T_DATA[],$R16,MATCH(INDEX(T_ITEM_SET[KANBAN ITEM SETTINGS],COUNTIF($S$4:$S16,$S16)-1),L_DATA_HEADER,0))="",
INDEX(T_ITEM_SET[KANBAN ITEM SETTINGS],COUNTIF($S$4:$S16,$S16)-1)&amp;" - "&amp;INDEX(T_ITEM_SET[FILL BLANK VALUES WITH],COUNTIF($S$4:$S16,$S16)-1),
IF(INDEX(T_ITEM_SET[SHOW HEADER],COUNTIF($S$4:$S16,$S16)-1)="Yes",INDEX(T_ITEM_SET[KANBAN ITEM SETTINGS],COUNTIF($S$4:$S16,$S16)-1)&amp;" - ","")
&amp;
IF(INDEX(T_ITEM_SET[FORMAT],COUNTIF($S$4:$S16,$S16)-1)="DATE",
TEXT(INDEX(T_DATA[],$R16,MATCH(INDEX(T_ITEM_SET[KANBAN ITEM SETTINGS],COUNTIF($S$4:$S16,$S16)-1),L_DATA_HEADER,0)),"DD-MMM-YY"),
INDEX(T_DATA[],$R16,MATCH(INDEX(T_ITEM_SET[KANBAN ITEM SETTINGS],COUNTIF($S$4:$S16,$S16)-1),L_DATA_HEADER,0)))),""))))</f>
        <v/>
      </c>
      <c r="V16" s="14" t="str" cm="1">
        <f t="array" ref="V16">IF($W16="","",SMALL(IF((T_DATA[STAGE ID]=6)*(T_DATA[SLICED]=1),ROW(T_DATA[STAGE ID])-ROW(T_DATA[#Headers])),$W16))</f>
        <v/>
      </c>
      <c r="W16" s="14" t="str" cm="1">
        <f t="array" ref="W16">IF(OR($V$3&gt;$W$3,$W$3=0),"",IF($W15="","",IF($Y15=INDEX(L_STAGE,6),$V$3,IF(COUNTIF($W$3:$W15,$W15)=C_ITEM_CNT+2,IF($W15+1&gt;$W$3,"",$W15+1),$W15))))</f>
        <v/>
      </c>
      <c r="X16" t="str" cm="1">
        <f t="array" ref="X16">IF($W16="","",IF(AND(COUNTIF($W$4:$W16,$W16)&gt;1,COUNTIF($W$4:$W16,$W16)&lt;(C_ITEM_CNT+2)),INDEX(T_DATA[PRIORITY ID],$V16),""))</f>
        <v/>
      </c>
      <c r="Y16" s="15" t="str" cm="1">
        <f t="array" aca="1" ref="Y16" ca="1">IF($W16="","",
IF(AND(COUNTIF($W$4:$W16,$W16)=1,INDEX(T_DATA[DUE DATE],V16)&gt;0,INDEX(T_DATA[DUE DATE],V16)&lt;TODAY(),INDEX(T_DATA[STATUS ID],V16)=2),2,
IF(AND(COUNTIF($W$4:$W16,$W16)=1,INDEX(T_DATA[DUE DATE],V16)&gt;0,INDEX(T_DATA[DUE DATE],V16)&lt;=(TODAY()+INDEX(T_DATA[WARNING (DAYS)],V16)),INDEX(T_DATA[STATUS ID],V16)=2),1,
IF(AND(COUNTIF($W$4:$W16,$W16)&gt;1,COUNTIF($W$4:$W16,$W16)&lt;(C_ITEM_CNT+2)),
IF(INDEX(T_DATA[],$V16,MATCH(INDEX(T_ITEM_SET[KANBAN ITEM SETTINGS],COUNTIF($W$4:$W16,$W16)-1),L_DATA_HEADER,0))="",
INDEX(T_ITEM_SET[KANBAN ITEM SETTINGS],COUNTIF($W$4:$W16,$W16)-1)&amp;" - "&amp;INDEX(T_ITEM_SET[FILL BLANK VALUES WITH],COUNTIF($W$4:$W16,$W16)-1),
IF(INDEX(T_ITEM_SET[SHOW HEADER],COUNTIF($W$4:$W16,$W16)-1)="Yes",INDEX(T_ITEM_SET[KANBAN ITEM SETTINGS],COUNTIF($W$4:$W16,$W16)-1)&amp;" - ","")
&amp;
IF(INDEX(T_ITEM_SET[FORMAT],COUNTIF($W$4:$W16,$W16)-1)="DATE",
TEXT(INDEX(T_DATA[],$V16,MATCH(INDEX(T_ITEM_SET[KANBAN ITEM SETTINGS],COUNTIF($W$4:$W16,$W16)-1),L_DATA_HEADER,0)),"DD-MMM-YY"),
INDEX(T_DATA[],$V16,MATCH(INDEX(T_ITEM_SET[KANBAN ITEM SETTINGS],COUNTIF($W$4:$W16,$W16)-1),L_DATA_HEADER,0)))),""))))</f>
        <v/>
      </c>
      <c r="Z16" s="10"/>
    </row>
    <row r="17" spans="1:26">
      <c r="A17" s="40"/>
      <c r="B17" s="13" cm="1">
        <f t="array" aca="1" ref="B17" ca="1">IF($C17="","",SMALL(IF((T_DATA[STAGE ID]=1)*(T_DATA[SLICED]=1),ROW(T_DATA[STAGE ID])-ROW(T_DATA[#Headers])),$C17))</f>
        <v>2</v>
      </c>
      <c r="C17" s="14" cm="1">
        <f t="array" aca="1" ref="C17" ca="1">IF(OR($C$3=0,$B$3&gt;$C$3),"",IF($C16="","",IF($E16=INDEX(L_STAGE,1),$B$3,IF(COUNTIF($C$3:$C16,$C16)=C_ITEM_CNT+2,IF($C16+1&gt;$C$3,"",$C16+1),$C16))))</f>
        <v>2</v>
      </c>
      <c r="D17" cm="1">
        <f t="array" aca="1" ref="D17" ca="1">IF($C17="","",IF(AND(COUNTIF($C$4:$C17,$C17)&gt;1,COUNTIF($C$4:$C17,$C17)&lt;(C_ITEM_CNT+2)),INDEX(T_DATA[PRIORITY ID],$B17),""))</f>
        <v>3</v>
      </c>
      <c r="E17" s="15" t="str" cm="1">
        <f t="array" aca="1" ref="E17" ca="1">IF($C17="","",
IF(AND(COUNTIF($C$4:$C17,$C17)=1,INDEX(T_DATA[DUE DATE],B17)&gt;0,INDEX(T_DATA[DUE DATE],B17)&lt;TODAY(),INDEX(T_DATA[STATUS ID],B17)=2),2,
IF(AND(COUNTIF($C$4:$C17,$C17)=1,INDEX(T_DATA[DUE DATE],B17)&gt;0,INDEX(T_DATA[DUE DATE],B17)&lt;=(TODAY()+INDEX(T_DATA[WARNING (DAYS)],B17)),INDEX(T_DATA[STATUS ID],B17)=2),1,
IF(AND(COUNTIF($C$4:$C17,$C17)&gt;1,COUNTIF($C$4:$C17,$C17)&lt;(C_ITEM_CNT+2)),
IF(INDEX(T_DATA[],$B17,MATCH(INDEX(T_ITEM_SET[KANBAN ITEM SETTINGS],COUNTIF($C$4:$C17,$C17)-1),L_DATA_HEADER,0))="",
INDEX(T_ITEM_SET[KANBAN ITEM SETTINGS],COUNTIF($C$4:$C17,$C17)-1)&amp;" - "&amp;INDEX(T_ITEM_SET[FILL BLANK VALUES WITH],COUNTIF($C$4:$C17,$C17)-1),
IF(INDEX(T_ITEM_SET[SHOW HEADER],COUNTIF($C$4:$C17,$C17)-1)="Yes",INDEX(T_ITEM_SET[KANBAN ITEM SETTINGS],COUNTIF($C$4:$C17,$C17)-1)&amp;" - ","")
&amp;
IF(INDEX(T_ITEM_SET[FORMAT],COUNTIF($C$4:$C17,$C17)-1)="DATE",
TEXT(INDEX(T_DATA[],$B17,MATCH(INDEX(T_ITEM_SET[KANBAN ITEM SETTINGS],COUNTIF($C$4:$C17,$C17)-1),L_DATA_HEADER,0)),"DD-MMM-YY"),
INDEX(T_DATA[],$B17,MATCH(INDEX(T_ITEM_SET[KANBAN ITEM SETTINGS],COUNTIF($C$4:$C17,$C17)-1),L_DATA_HEADER,0)))),""))))</f>
        <v>HOURS - Not Estimated</v>
      </c>
      <c r="F17" s="14" cm="1">
        <f t="array" aca="1" ref="F17" ca="1">IF($G17="","",SMALL(IF((T_DATA[STAGE ID]=2)*(T_DATA[SLICED]=1),ROW(T_DATA[STAGE ID])-ROW(T_DATA[#Headers])),$G17))</f>
        <v>7</v>
      </c>
      <c r="G17" s="14" cm="1">
        <f t="array" aca="1" ref="G17" ca="1">IF(OR($F$3&gt;$G$3,$G$3=0),"",IF($G16="","",IF($I16=INDEX(L_STAGE,2),$F$3,IF(COUNTIF($G$3:$G16,$G16)=C_ITEM_CNT+2,IF($G16+1&gt;$G$3,"",$G16+1),$G16))))</f>
        <v>2</v>
      </c>
      <c r="H17" cm="1">
        <f t="array" aca="1" ref="H17" ca="1">IF($G17="","",IF(AND(COUNTIF($G$4:$G17,$G17)&gt;1,COUNTIF($G$4:$G17,$G17)&lt;(C_ITEM_CNT+2)),INDEX(T_DATA[PRIORITY ID],$F17),""))</f>
        <v>2</v>
      </c>
      <c r="I17" s="15" t="str" cm="1">
        <f t="array" aca="1" ref="I17" ca="1">IF($G17="","",
IF(AND(COUNTIF($G$4:$G17,$G17)=1,INDEX(T_DATA[DUE DATE],F17)&gt;0,INDEX(T_DATA[DUE DATE],F17)&lt;TODAY(),INDEX(T_DATA[STATUS ID],F17)=2),2,
IF(AND(COUNTIF($G$4:$G17,$G17)=1,INDEX(T_DATA[DUE DATE],F17)&gt;0,INDEX(T_DATA[DUE DATE],F17)&lt;=(TODAY()+INDEX(T_DATA[WARNING (DAYS)],F17)),INDEX(T_DATA[STATUS ID],F17)=2),1,
IF(AND(COUNTIF($G$4:$G17,$G17)&gt;1,COUNTIF($G$4:$G17,$G17)&lt;(C_ITEM_CNT+2)),
IF(INDEX(T_DATA[],$F17,MATCH(INDEX(T_ITEM_SET[KANBAN ITEM SETTINGS],COUNTIF($G$4:$G17,$G17)-1),L_DATA_HEADER,0))="",
INDEX(T_ITEM_SET[KANBAN ITEM SETTINGS],COUNTIF($G$4:$G17,$G17)-1)&amp;" - "&amp;INDEX(T_ITEM_SET[FILL BLANK VALUES WITH],COUNTIF($G$4:$G17,$G17)-1),
IF(INDEX(T_ITEM_SET[SHOW HEADER],COUNTIF($G$4:$G17,$G17)-1)="Yes",INDEX(T_ITEM_SET[KANBAN ITEM SETTINGS],COUNTIF($G$4:$G17,$G17)-1)&amp;" - ","")
&amp;
IF(INDEX(T_ITEM_SET[FORMAT],COUNTIF($G$4:$G17,$G17)-1)="DATE",
TEXT(INDEX(T_DATA[],$F17,MATCH(INDEX(T_ITEM_SET[KANBAN ITEM SETTINGS],COUNTIF($G$4:$G17,$G17)-1),L_DATA_HEADER,0)),"DD-MMM-YY"),
INDEX(T_DATA[],$F17,MATCH(INDEX(T_ITEM_SET[KANBAN ITEM SETTINGS],COUNTIF($G$4:$G17,$G17)-1),L_DATA_HEADER,0)))),""))))</f>
        <v>HOURS - Not Estimated</v>
      </c>
      <c r="J17" s="14" cm="1">
        <f t="array" aca="1" ref="J17" ca="1">IF($K17="","",SMALL(IF((T_DATA[STAGE ID]=3)*(T_DATA[SLICED]=1),ROW(T_DATA[STAGE ID])-ROW(T_DATA[#Headers])),$K17))</f>
        <v>12</v>
      </c>
      <c r="K17" s="14" cm="1">
        <f t="array" aca="1" ref="K17" ca="1">IF(OR($J$3&gt;$K$3,$K$3=0),"",IF($K16="","",IF($M16=INDEX(L_STAGE,3),$J$3,IF(COUNTIF($K$3:$K16,$K16)=C_ITEM_CNT+2,IF($K16+1&gt;$K$3,"",$K16+1),$K16))))</f>
        <v>2</v>
      </c>
      <c r="L17" cm="1">
        <f t="array" aca="1" ref="L17" ca="1">IF($K17="","",IF(AND(COUNTIF($K$4:$K17,$K17)&gt;1,COUNTIF($K$4:$K17,$K17)&lt;(C_ITEM_CNT+2)),INDEX(T_DATA[PRIORITY ID],$J17),""))</f>
        <v>3</v>
      </c>
      <c r="M17" s="15" t="str" cm="1">
        <f t="array" aca="1" ref="M17" ca="1">IF($K17="","",
IF(AND(COUNTIF($K$4:$K17,$K17)=1,INDEX(T_DATA[DUE DATE],J17)&gt;0,INDEX(T_DATA[DUE DATE],J17)&lt;TODAY(),INDEX(T_DATA[STATUS ID],J17)=2),2,
IF(AND(COUNTIF($K$4:$K17,$K17)=1,INDEX(T_DATA[DUE DATE],J17)&gt;0,INDEX(T_DATA[DUE DATE],J17)&lt;=(TODAY()+INDEX(T_DATA[WARNING (DAYS)],J17)),INDEX(T_DATA[STATUS ID],J17)=2),1,
IF(AND(COUNTIF($K$4:$K17,$K17)&gt;1,COUNTIF($K$4:$K17,$K17)&lt;(C_ITEM_CNT+2)),
IF(INDEX(T_DATA[],$J17,MATCH(INDEX(T_ITEM_SET[KANBAN ITEM SETTINGS],COUNTIF($K$4:$K17,$K17)-1),L_DATA_HEADER,0))="",
INDEX(T_ITEM_SET[KANBAN ITEM SETTINGS],COUNTIF($K$4:$K17,$K17)-1)&amp;" - "&amp;INDEX(T_ITEM_SET[FILL BLANK VALUES WITH],COUNTIF($K$4:$K17,$K17)-1),
IF(INDEX(T_ITEM_SET[SHOW HEADER],COUNTIF($K$4:$K17,$K17)-1)="Yes",INDEX(T_ITEM_SET[KANBAN ITEM SETTINGS],COUNTIF($K$4:$K17,$K17)-1)&amp;" - ","")
&amp;
IF(INDEX(T_ITEM_SET[FORMAT],COUNTIF($K$4:$K17,$K17)-1)="DATE",
TEXT(INDEX(T_DATA[],$J17,MATCH(INDEX(T_ITEM_SET[KANBAN ITEM SETTINGS],COUNTIF($K$4:$K17,$K17)-1),L_DATA_HEADER,0)),"DD-MMM-YY"),
INDEX(T_DATA[],$J17,MATCH(INDEX(T_ITEM_SET[KANBAN ITEM SETTINGS],COUNTIF($K$4:$K17,$K17)-1),L_DATA_HEADER,0)))),""))))</f>
        <v>HOURS - Not Estimated</v>
      </c>
      <c r="N17" s="14" t="str" cm="1">
        <f t="array" ref="N17">IF($O17="","",SMALL(IF((T_DATA[STAGE ID]=4)*(T_DATA[SLICED]=1),ROW(T_DATA[STAGE ID])-ROW(T_DATA[#Headers])),$O17))</f>
        <v/>
      </c>
      <c r="O17" s="14" t="str" cm="1">
        <f t="array" ref="O17">IF(OR($N$3&gt;$O$3,$O$3=0),"",IF($O16="","",IF($Q16=INDEX(L_STAGE,4),$N$3,IF(COUNTIF($O$3:$O16,$O16)=C_ITEM_CNT+2,IF($O16+1&gt;$O$3,"",$O16+1),$O16))))</f>
        <v/>
      </c>
      <c r="P17" t="str" cm="1">
        <f t="array" ref="P17">IF($O17="","",IF(AND(COUNTIF($O$4:$O17,$O17)&gt;1,COUNTIF($O$4:$O17,$O17)&lt;(C_ITEM_CNT+2)),INDEX(T_DATA[PRIORITY ID],$N17),""))</f>
        <v/>
      </c>
      <c r="Q17" s="15" t="str" cm="1">
        <f t="array" aca="1" ref="Q17" ca="1">IF($O17="","",
IF(AND(COUNTIF($O$4:$O17,$O17)=1,INDEX(T_DATA[DUE DATE],N17)&gt;0,INDEX(T_DATA[DUE DATE],N17)&lt;TODAY(),INDEX(T_DATA[STATUS ID],N17)=2),2,
IF(AND(COUNTIF($O$4:$O17,$O17)=1,INDEX(T_DATA[DUE DATE],N17)&gt;0,INDEX(T_DATA[DUE DATE],N17)&lt;=(TODAY()+INDEX(T_DATA[WARNING (DAYS)],N17)),INDEX(T_DATA[STATUS ID],N17)=2),1,
IF(AND(COUNTIF($O$4:$O17,$O17)&gt;1,COUNTIF($O$4:$O17,$O17)&lt;(C_ITEM_CNT+2)),
IF(INDEX(T_DATA[],$N17,MATCH(INDEX(T_ITEM_SET[KANBAN ITEM SETTINGS],COUNTIF($O$4:$O17,$O17)-1),L_DATA_HEADER,0))="",
INDEX(T_ITEM_SET[KANBAN ITEM SETTINGS],COUNTIF($O$4:$O17,$O17)-1)&amp;" - "&amp;INDEX(T_ITEM_SET[FILL BLANK VALUES WITH],COUNTIF($O$4:$O17,$O17)-1),
IF(INDEX(T_ITEM_SET[SHOW HEADER],COUNTIF($O$4:$O17,$O17)-1)="Yes",INDEX(T_ITEM_SET[KANBAN ITEM SETTINGS],COUNTIF($O$4:$O17,$O17)-1)&amp;" - ","")
&amp;
IF(INDEX(T_ITEM_SET[FORMAT],COUNTIF($O$4:$O17,$O17)-1)="DATE",
TEXT(INDEX(T_DATA[],$N17,MATCH(INDEX(T_ITEM_SET[KANBAN ITEM SETTINGS],COUNTIF($O$4:$O17,$O17)-1),L_DATA_HEADER,0)),"DD-MMM-YY"),
INDEX(T_DATA[],$N17,MATCH(INDEX(T_ITEM_SET[KANBAN ITEM SETTINGS],COUNTIF($O$4:$O17,$O17)-1),L_DATA_HEADER,0)))),""))))</f>
        <v/>
      </c>
      <c r="R17" s="14" t="str" cm="1">
        <f t="array" ref="R17">IF($S17="","",SMALL(IF((T_DATA[STAGE ID]=5)*(T_DATA[SLICED]=1),ROW(T_DATA[STAGE ID])-ROW(T_DATA[#Headers])),$S17))</f>
        <v/>
      </c>
      <c r="S17" s="14" t="str" cm="1">
        <f t="array" ref="S17">IF(OR($R$3&gt;$S$3,$S$3=0),"",IF($S16="","",IF($U16=INDEX(L_STAGE,5),$R$3,IF(COUNTIF($S$3:$S16,$S16)=C_ITEM_CNT+2,IF($S16+1&gt;$S$3,"",$S16+1),$S16))))</f>
        <v/>
      </c>
      <c r="T17" t="str" cm="1">
        <f t="array" ref="T17">IF($S17="","",IF(AND(COUNTIF($S$4:$S17,$S17)&gt;1,COUNTIF($S$4:$S17,$S17)&lt;(C_ITEM_CNT+2)),INDEX(T_DATA[PRIORITY ID],$R17),""))</f>
        <v/>
      </c>
      <c r="U17" s="15" t="str" cm="1">
        <f t="array" aca="1" ref="U17" ca="1">IF($S17="","",
IF(AND(COUNTIF($S$4:$S17,$S17)=1,INDEX(T_DATA[DUE DATE],R17)&gt;0,INDEX(T_DATA[DUE DATE],R17)&lt;TODAY(),INDEX(T_DATA[STATUS ID],R17)=2),2,
IF(AND(COUNTIF($S$4:$S17,$S17)=1,INDEX(T_DATA[DUE DATE],R17)&gt;0,INDEX(T_DATA[DUE DATE],R17)&lt;=(TODAY()+INDEX(T_DATA[WARNING (DAYS)],R17)),INDEX(T_DATA[STATUS ID],R17)=2),1,
IF(AND(COUNTIF($S$4:$S17,$S17)&gt;1,COUNTIF($S$4:$S17,$S17)&lt;(C_ITEM_CNT+2)),
IF(INDEX(T_DATA[],$R17,MATCH(INDEX(T_ITEM_SET[KANBAN ITEM SETTINGS],COUNTIF($S$4:$S17,$S17)-1),L_DATA_HEADER,0))="",
INDEX(T_ITEM_SET[KANBAN ITEM SETTINGS],COUNTIF($S$4:$S17,$S17)-1)&amp;" - "&amp;INDEX(T_ITEM_SET[FILL BLANK VALUES WITH],COUNTIF($S$4:$S17,$S17)-1),
IF(INDEX(T_ITEM_SET[SHOW HEADER],COUNTIF($S$4:$S17,$S17)-1)="Yes",INDEX(T_ITEM_SET[KANBAN ITEM SETTINGS],COUNTIF($S$4:$S17,$S17)-1)&amp;" - ","")
&amp;
IF(INDEX(T_ITEM_SET[FORMAT],COUNTIF($S$4:$S17,$S17)-1)="DATE",
TEXT(INDEX(T_DATA[],$R17,MATCH(INDEX(T_ITEM_SET[KANBAN ITEM SETTINGS],COUNTIF($S$4:$S17,$S17)-1),L_DATA_HEADER,0)),"DD-MMM-YY"),
INDEX(T_DATA[],$R17,MATCH(INDEX(T_ITEM_SET[KANBAN ITEM SETTINGS],COUNTIF($S$4:$S17,$S17)-1),L_DATA_HEADER,0)))),""))))</f>
        <v/>
      </c>
      <c r="V17" s="14" t="str" cm="1">
        <f t="array" ref="V17">IF($W17="","",SMALL(IF((T_DATA[STAGE ID]=6)*(T_DATA[SLICED]=1),ROW(T_DATA[STAGE ID])-ROW(T_DATA[#Headers])),$W17))</f>
        <v/>
      </c>
      <c r="W17" s="14" t="str" cm="1">
        <f t="array" ref="W17">IF(OR($V$3&gt;$W$3,$W$3=0),"",IF($W16="","",IF($Y16=INDEX(L_STAGE,6),$V$3,IF(COUNTIF($W$3:$W16,$W16)=C_ITEM_CNT+2,IF($W16+1&gt;$W$3,"",$W16+1),$W16))))</f>
        <v/>
      </c>
      <c r="X17" t="str" cm="1">
        <f t="array" ref="X17">IF($W17="","",IF(AND(COUNTIF($W$4:$W17,$W17)&gt;1,COUNTIF($W$4:$W17,$W17)&lt;(C_ITEM_CNT+2)),INDEX(T_DATA[PRIORITY ID],$V17),""))</f>
        <v/>
      </c>
      <c r="Y17" s="15" t="str" cm="1">
        <f t="array" aca="1" ref="Y17" ca="1">IF($W17="","",
IF(AND(COUNTIF($W$4:$W17,$W17)=1,INDEX(T_DATA[DUE DATE],V17)&gt;0,INDEX(T_DATA[DUE DATE],V17)&lt;TODAY(),INDEX(T_DATA[STATUS ID],V17)=2),2,
IF(AND(COUNTIF($W$4:$W17,$W17)=1,INDEX(T_DATA[DUE DATE],V17)&gt;0,INDEX(T_DATA[DUE DATE],V17)&lt;=(TODAY()+INDEX(T_DATA[WARNING (DAYS)],V17)),INDEX(T_DATA[STATUS ID],V17)=2),1,
IF(AND(COUNTIF($W$4:$W17,$W17)&gt;1,COUNTIF($W$4:$W17,$W17)&lt;(C_ITEM_CNT+2)),
IF(INDEX(T_DATA[],$V17,MATCH(INDEX(T_ITEM_SET[KANBAN ITEM SETTINGS],COUNTIF($W$4:$W17,$W17)-1),L_DATA_HEADER,0))="",
INDEX(T_ITEM_SET[KANBAN ITEM SETTINGS],COUNTIF($W$4:$W17,$W17)-1)&amp;" - "&amp;INDEX(T_ITEM_SET[FILL BLANK VALUES WITH],COUNTIF($W$4:$W17,$W17)-1),
IF(INDEX(T_ITEM_SET[SHOW HEADER],COUNTIF($W$4:$W17,$W17)-1)="Yes",INDEX(T_ITEM_SET[KANBAN ITEM SETTINGS],COUNTIF($W$4:$W17,$W17)-1)&amp;" - ","")
&amp;
IF(INDEX(T_ITEM_SET[FORMAT],COUNTIF($W$4:$W17,$W17)-1)="DATE",
TEXT(INDEX(T_DATA[],$V17,MATCH(INDEX(T_ITEM_SET[KANBAN ITEM SETTINGS],COUNTIF($W$4:$W17,$W17)-1),L_DATA_HEADER,0)),"DD-MMM-YY"),
INDEX(T_DATA[],$V17,MATCH(INDEX(T_ITEM_SET[KANBAN ITEM SETTINGS],COUNTIF($W$4:$W17,$W17)-1),L_DATA_HEADER,0)))),""))))</f>
        <v/>
      </c>
      <c r="Z17" s="10"/>
    </row>
    <row r="18" spans="1:26">
      <c r="A18" s="40"/>
      <c r="B18" s="13" cm="1">
        <f t="array" aca="1" ref="B18" ca="1">IF($C18="","",SMALL(IF((T_DATA[STAGE ID]=1)*(T_DATA[SLICED]=1),ROW(T_DATA[STAGE ID])-ROW(T_DATA[#Headers])),$C18))</f>
        <v>2</v>
      </c>
      <c r="C18" s="14" cm="1">
        <f t="array" aca="1" ref="C18" ca="1">IF(OR($C$3=0,$B$3&gt;$C$3),"",IF($C17="","",IF($E17=INDEX(L_STAGE,1),$B$3,IF(COUNTIF($C$3:$C17,$C17)=C_ITEM_CNT+2,IF($C17+1&gt;$C$3,"",$C17+1),$C17))))</f>
        <v>2</v>
      </c>
      <c r="D18" cm="1">
        <f t="array" aca="1" ref="D18" ca="1">IF($C18="","",IF(AND(COUNTIF($C$4:$C18,$C18)&gt;1,COUNTIF($C$4:$C18,$C18)&lt;(C_ITEM_CNT+2)),INDEX(T_DATA[PRIORITY ID],$B18),""))</f>
        <v>3</v>
      </c>
      <c r="E18" s="15" t="str" cm="1">
        <f t="array" aca="1" ref="E18" ca="1">IF($C18="","",
IF(AND(COUNTIF($C$4:$C18,$C18)=1,INDEX(T_DATA[DUE DATE],B18)&gt;0,INDEX(T_DATA[DUE DATE],B18)&lt;TODAY(),INDEX(T_DATA[STATUS ID],B18)=2),2,
IF(AND(COUNTIF($C$4:$C18,$C18)=1,INDEX(T_DATA[DUE DATE],B18)&gt;0,INDEX(T_DATA[DUE DATE],B18)&lt;=(TODAY()+INDEX(T_DATA[WARNING (DAYS)],B18)),INDEX(T_DATA[STATUS ID],B18)=2),1,
IF(AND(COUNTIF($C$4:$C18,$C18)&gt;1,COUNTIF($C$4:$C18,$C18)&lt;(C_ITEM_CNT+2)),
IF(INDEX(T_DATA[],$B18,MATCH(INDEX(T_ITEM_SET[KANBAN ITEM SETTINGS],COUNTIF($C$4:$C18,$C18)-1),L_DATA_HEADER,0))="",
INDEX(T_ITEM_SET[KANBAN ITEM SETTINGS],COUNTIF($C$4:$C18,$C18)-1)&amp;" - "&amp;INDEX(T_ITEM_SET[FILL BLANK VALUES WITH],COUNTIF($C$4:$C18,$C18)-1),
IF(INDEX(T_ITEM_SET[SHOW HEADER],COUNTIF($C$4:$C18,$C18)-1)="Yes",INDEX(T_ITEM_SET[KANBAN ITEM SETTINGS],COUNTIF($C$4:$C18,$C18)-1)&amp;" - ","")
&amp;
IF(INDEX(T_ITEM_SET[FORMAT],COUNTIF($C$4:$C18,$C18)-1)="DATE",
TEXT(INDEX(T_DATA[],$B18,MATCH(INDEX(T_ITEM_SET[KANBAN ITEM SETTINGS],COUNTIF($C$4:$C18,$C18)-1),L_DATA_HEADER,0)),"DD-MMM-YY"),
INDEX(T_DATA[],$B18,MATCH(INDEX(T_ITEM_SET[KANBAN ITEM SETTINGS],COUNTIF($C$4:$C18,$C18)-1),L_DATA_HEADER,0)))),""))))</f>
        <v>COST - Not Estimated</v>
      </c>
      <c r="F18" s="14" cm="1">
        <f t="array" aca="1" ref="F18" ca="1">IF($G18="","",SMALL(IF((T_DATA[STAGE ID]=2)*(T_DATA[SLICED]=1),ROW(T_DATA[STAGE ID])-ROW(T_DATA[#Headers])),$G18))</f>
        <v>7</v>
      </c>
      <c r="G18" s="14" cm="1">
        <f t="array" aca="1" ref="G18" ca="1">IF(OR($F$3&gt;$G$3,$G$3=0),"",IF($G17="","",IF($I17=INDEX(L_STAGE,2),$F$3,IF(COUNTIF($G$3:$G17,$G17)=C_ITEM_CNT+2,IF($G17+1&gt;$G$3,"",$G17+1),$G17))))</f>
        <v>2</v>
      </c>
      <c r="H18" cm="1">
        <f t="array" aca="1" ref="H18" ca="1">IF($G18="","",IF(AND(COUNTIF($G$4:$G18,$G18)&gt;1,COUNTIF($G$4:$G18,$G18)&lt;(C_ITEM_CNT+2)),INDEX(T_DATA[PRIORITY ID],$F18),""))</f>
        <v>2</v>
      </c>
      <c r="I18" s="15" t="str" cm="1">
        <f t="array" aca="1" ref="I18" ca="1">IF($G18="","",
IF(AND(COUNTIF($G$4:$G18,$G18)=1,INDEX(T_DATA[DUE DATE],F18)&gt;0,INDEX(T_DATA[DUE DATE],F18)&lt;TODAY(),INDEX(T_DATA[STATUS ID],F18)=2),2,
IF(AND(COUNTIF($G$4:$G18,$G18)=1,INDEX(T_DATA[DUE DATE],F18)&gt;0,INDEX(T_DATA[DUE DATE],F18)&lt;=(TODAY()+INDEX(T_DATA[WARNING (DAYS)],F18)),INDEX(T_DATA[STATUS ID],F18)=2),1,
IF(AND(COUNTIF($G$4:$G18,$G18)&gt;1,COUNTIF($G$4:$G18,$G18)&lt;(C_ITEM_CNT+2)),
IF(INDEX(T_DATA[],$F18,MATCH(INDEX(T_ITEM_SET[KANBAN ITEM SETTINGS],COUNTIF($G$4:$G18,$G18)-1),L_DATA_HEADER,0))="",
INDEX(T_ITEM_SET[KANBAN ITEM SETTINGS],COUNTIF($G$4:$G18,$G18)-1)&amp;" - "&amp;INDEX(T_ITEM_SET[FILL BLANK VALUES WITH],COUNTIF($G$4:$G18,$G18)-1),
IF(INDEX(T_ITEM_SET[SHOW HEADER],COUNTIF($G$4:$G18,$G18)-1)="Yes",INDEX(T_ITEM_SET[KANBAN ITEM SETTINGS],COUNTIF($G$4:$G18,$G18)-1)&amp;" - ","")
&amp;
IF(INDEX(T_ITEM_SET[FORMAT],COUNTIF($G$4:$G18,$G18)-1)="DATE",
TEXT(INDEX(T_DATA[],$F18,MATCH(INDEX(T_ITEM_SET[KANBAN ITEM SETTINGS],COUNTIF($G$4:$G18,$G18)-1),L_DATA_HEADER,0)),"DD-MMM-YY"),
INDEX(T_DATA[],$F18,MATCH(INDEX(T_ITEM_SET[KANBAN ITEM SETTINGS],COUNTIF($G$4:$G18,$G18)-1),L_DATA_HEADER,0)))),""))))</f>
        <v>COST - Not Estimated</v>
      </c>
      <c r="J18" s="14" cm="1">
        <f t="array" aca="1" ref="J18" ca="1">IF($K18="","",SMALL(IF((T_DATA[STAGE ID]=3)*(T_DATA[SLICED]=1),ROW(T_DATA[STAGE ID])-ROW(T_DATA[#Headers])),$K18))</f>
        <v>12</v>
      </c>
      <c r="K18" s="14" cm="1">
        <f t="array" aca="1" ref="K18" ca="1">IF(OR($J$3&gt;$K$3,$K$3=0),"",IF($K17="","",IF($M17=INDEX(L_STAGE,3),$J$3,IF(COUNTIF($K$3:$K17,$K17)=C_ITEM_CNT+2,IF($K17+1&gt;$K$3,"",$K17+1),$K17))))</f>
        <v>2</v>
      </c>
      <c r="L18" cm="1">
        <f t="array" aca="1" ref="L18" ca="1">IF($K18="","",IF(AND(COUNTIF($K$4:$K18,$K18)&gt;1,COUNTIF($K$4:$K18,$K18)&lt;(C_ITEM_CNT+2)),INDEX(T_DATA[PRIORITY ID],$J18),""))</f>
        <v>3</v>
      </c>
      <c r="M18" s="15" t="str" cm="1">
        <f t="array" aca="1" ref="M18" ca="1">IF($K18="","",
IF(AND(COUNTIF($K$4:$K18,$K18)=1,INDEX(T_DATA[DUE DATE],J18)&gt;0,INDEX(T_DATA[DUE DATE],J18)&lt;TODAY(),INDEX(T_DATA[STATUS ID],J18)=2),2,
IF(AND(COUNTIF($K$4:$K18,$K18)=1,INDEX(T_DATA[DUE DATE],J18)&gt;0,INDEX(T_DATA[DUE DATE],J18)&lt;=(TODAY()+INDEX(T_DATA[WARNING (DAYS)],J18)),INDEX(T_DATA[STATUS ID],J18)=2),1,
IF(AND(COUNTIF($K$4:$K18,$K18)&gt;1,COUNTIF($K$4:$K18,$K18)&lt;(C_ITEM_CNT+2)),
IF(INDEX(T_DATA[],$J18,MATCH(INDEX(T_ITEM_SET[KANBAN ITEM SETTINGS],COUNTIF($K$4:$K18,$K18)-1),L_DATA_HEADER,0))="",
INDEX(T_ITEM_SET[KANBAN ITEM SETTINGS],COUNTIF($K$4:$K18,$K18)-1)&amp;" - "&amp;INDEX(T_ITEM_SET[FILL BLANK VALUES WITH],COUNTIF($K$4:$K18,$K18)-1),
IF(INDEX(T_ITEM_SET[SHOW HEADER],COUNTIF($K$4:$K18,$K18)-1)="Yes",INDEX(T_ITEM_SET[KANBAN ITEM SETTINGS],COUNTIF($K$4:$K18,$K18)-1)&amp;" - ","")
&amp;
IF(INDEX(T_ITEM_SET[FORMAT],COUNTIF($K$4:$K18,$K18)-1)="DATE",
TEXT(INDEX(T_DATA[],$J18,MATCH(INDEX(T_ITEM_SET[KANBAN ITEM SETTINGS],COUNTIF($K$4:$K18,$K18)-1),L_DATA_HEADER,0)),"DD-MMM-YY"),
INDEX(T_DATA[],$J18,MATCH(INDEX(T_ITEM_SET[KANBAN ITEM SETTINGS],COUNTIF($K$4:$K18,$K18)-1),L_DATA_HEADER,0)))),""))))</f>
        <v>COST - Not Estimated</v>
      </c>
      <c r="N18" s="14" t="str" cm="1">
        <f t="array" ref="N18">IF($O18="","",SMALL(IF((T_DATA[STAGE ID]=4)*(T_DATA[SLICED]=1),ROW(T_DATA[STAGE ID])-ROW(T_DATA[#Headers])),$O18))</f>
        <v/>
      </c>
      <c r="O18" s="14" t="str" cm="1">
        <f t="array" ref="O18">IF(OR($N$3&gt;$O$3,$O$3=0),"",IF($O17="","",IF($Q17=INDEX(L_STAGE,4),$N$3,IF(COUNTIF($O$3:$O17,$O17)=C_ITEM_CNT+2,IF($O17+1&gt;$O$3,"",$O17+1),$O17))))</f>
        <v/>
      </c>
      <c r="P18" t="str" cm="1">
        <f t="array" ref="P18">IF($O18="","",IF(AND(COUNTIF($O$4:$O18,$O18)&gt;1,COUNTIF($O$4:$O18,$O18)&lt;(C_ITEM_CNT+2)),INDEX(T_DATA[PRIORITY ID],$N18),""))</f>
        <v/>
      </c>
      <c r="Q18" s="15" t="str" cm="1">
        <f t="array" aca="1" ref="Q18" ca="1">IF($O18="","",
IF(AND(COUNTIF($O$4:$O18,$O18)=1,INDEX(T_DATA[DUE DATE],N18)&gt;0,INDEX(T_DATA[DUE DATE],N18)&lt;TODAY(),INDEX(T_DATA[STATUS ID],N18)=2),2,
IF(AND(COUNTIF($O$4:$O18,$O18)=1,INDEX(T_DATA[DUE DATE],N18)&gt;0,INDEX(T_DATA[DUE DATE],N18)&lt;=(TODAY()+INDEX(T_DATA[WARNING (DAYS)],N18)),INDEX(T_DATA[STATUS ID],N18)=2),1,
IF(AND(COUNTIF($O$4:$O18,$O18)&gt;1,COUNTIF($O$4:$O18,$O18)&lt;(C_ITEM_CNT+2)),
IF(INDEX(T_DATA[],$N18,MATCH(INDEX(T_ITEM_SET[KANBAN ITEM SETTINGS],COUNTIF($O$4:$O18,$O18)-1),L_DATA_HEADER,0))="",
INDEX(T_ITEM_SET[KANBAN ITEM SETTINGS],COUNTIF($O$4:$O18,$O18)-1)&amp;" - "&amp;INDEX(T_ITEM_SET[FILL BLANK VALUES WITH],COUNTIF($O$4:$O18,$O18)-1),
IF(INDEX(T_ITEM_SET[SHOW HEADER],COUNTIF($O$4:$O18,$O18)-1)="Yes",INDEX(T_ITEM_SET[KANBAN ITEM SETTINGS],COUNTIF($O$4:$O18,$O18)-1)&amp;" - ","")
&amp;
IF(INDEX(T_ITEM_SET[FORMAT],COUNTIF($O$4:$O18,$O18)-1)="DATE",
TEXT(INDEX(T_DATA[],$N18,MATCH(INDEX(T_ITEM_SET[KANBAN ITEM SETTINGS],COUNTIF($O$4:$O18,$O18)-1),L_DATA_HEADER,0)),"DD-MMM-YY"),
INDEX(T_DATA[],$N18,MATCH(INDEX(T_ITEM_SET[KANBAN ITEM SETTINGS],COUNTIF($O$4:$O18,$O18)-1),L_DATA_HEADER,0)))),""))))</f>
        <v/>
      </c>
      <c r="R18" s="14" t="str" cm="1">
        <f t="array" ref="R18">IF($S18="","",SMALL(IF((T_DATA[STAGE ID]=5)*(T_DATA[SLICED]=1),ROW(T_DATA[STAGE ID])-ROW(T_DATA[#Headers])),$S18))</f>
        <v/>
      </c>
      <c r="S18" s="14" t="str" cm="1">
        <f t="array" ref="S18">IF(OR($R$3&gt;$S$3,$S$3=0),"",IF($S17="","",IF($U17=INDEX(L_STAGE,5),$R$3,IF(COUNTIF($S$3:$S17,$S17)=C_ITEM_CNT+2,IF($S17+1&gt;$S$3,"",$S17+1),$S17))))</f>
        <v/>
      </c>
      <c r="T18" t="str" cm="1">
        <f t="array" ref="T18">IF($S18="","",IF(AND(COUNTIF($S$4:$S18,$S18)&gt;1,COUNTIF($S$4:$S18,$S18)&lt;(C_ITEM_CNT+2)),INDEX(T_DATA[PRIORITY ID],$R18),""))</f>
        <v/>
      </c>
      <c r="U18" s="15" t="str" cm="1">
        <f t="array" aca="1" ref="U18" ca="1">IF($S18="","",
IF(AND(COUNTIF($S$4:$S18,$S18)=1,INDEX(T_DATA[DUE DATE],R18)&gt;0,INDEX(T_DATA[DUE DATE],R18)&lt;TODAY(),INDEX(T_DATA[STATUS ID],R18)=2),2,
IF(AND(COUNTIF($S$4:$S18,$S18)=1,INDEX(T_DATA[DUE DATE],R18)&gt;0,INDEX(T_DATA[DUE DATE],R18)&lt;=(TODAY()+INDEX(T_DATA[WARNING (DAYS)],R18)),INDEX(T_DATA[STATUS ID],R18)=2),1,
IF(AND(COUNTIF($S$4:$S18,$S18)&gt;1,COUNTIF($S$4:$S18,$S18)&lt;(C_ITEM_CNT+2)),
IF(INDEX(T_DATA[],$R18,MATCH(INDEX(T_ITEM_SET[KANBAN ITEM SETTINGS],COUNTIF($S$4:$S18,$S18)-1),L_DATA_HEADER,0))="",
INDEX(T_ITEM_SET[KANBAN ITEM SETTINGS],COUNTIF($S$4:$S18,$S18)-1)&amp;" - "&amp;INDEX(T_ITEM_SET[FILL BLANK VALUES WITH],COUNTIF($S$4:$S18,$S18)-1),
IF(INDEX(T_ITEM_SET[SHOW HEADER],COUNTIF($S$4:$S18,$S18)-1)="Yes",INDEX(T_ITEM_SET[KANBAN ITEM SETTINGS],COUNTIF($S$4:$S18,$S18)-1)&amp;" - ","")
&amp;
IF(INDEX(T_ITEM_SET[FORMAT],COUNTIF($S$4:$S18,$S18)-1)="DATE",
TEXT(INDEX(T_DATA[],$R18,MATCH(INDEX(T_ITEM_SET[KANBAN ITEM SETTINGS],COUNTIF($S$4:$S18,$S18)-1),L_DATA_HEADER,0)),"DD-MMM-YY"),
INDEX(T_DATA[],$R18,MATCH(INDEX(T_ITEM_SET[KANBAN ITEM SETTINGS],COUNTIF($S$4:$S18,$S18)-1),L_DATA_HEADER,0)))),""))))</f>
        <v/>
      </c>
      <c r="V18" s="14" t="str" cm="1">
        <f t="array" ref="V18">IF($W18="","",SMALL(IF((T_DATA[STAGE ID]=6)*(T_DATA[SLICED]=1),ROW(T_DATA[STAGE ID])-ROW(T_DATA[#Headers])),$W18))</f>
        <v/>
      </c>
      <c r="W18" s="14" t="str" cm="1">
        <f t="array" ref="W18">IF(OR($V$3&gt;$W$3,$W$3=0),"",IF($W17="","",IF($Y17=INDEX(L_STAGE,6),$V$3,IF(COUNTIF($W$3:$W17,$W17)=C_ITEM_CNT+2,IF($W17+1&gt;$W$3,"",$W17+1),$W17))))</f>
        <v/>
      </c>
      <c r="X18" t="str" cm="1">
        <f t="array" ref="X18">IF($W18="","",IF(AND(COUNTIF($W$4:$W18,$W18)&gt;1,COUNTIF($W$4:$W18,$W18)&lt;(C_ITEM_CNT+2)),INDEX(T_DATA[PRIORITY ID],$V18),""))</f>
        <v/>
      </c>
      <c r="Y18" s="15" t="str" cm="1">
        <f t="array" aca="1" ref="Y18" ca="1">IF($W18="","",
IF(AND(COUNTIF($W$4:$W18,$W18)=1,INDEX(T_DATA[DUE DATE],V18)&gt;0,INDEX(T_DATA[DUE DATE],V18)&lt;TODAY(),INDEX(T_DATA[STATUS ID],V18)=2),2,
IF(AND(COUNTIF($W$4:$W18,$W18)=1,INDEX(T_DATA[DUE DATE],V18)&gt;0,INDEX(T_DATA[DUE DATE],V18)&lt;=(TODAY()+INDEX(T_DATA[WARNING (DAYS)],V18)),INDEX(T_DATA[STATUS ID],V18)=2),1,
IF(AND(COUNTIF($W$4:$W18,$W18)&gt;1,COUNTIF($W$4:$W18,$W18)&lt;(C_ITEM_CNT+2)),
IF(INDEX(T_DATA[],$V18,MATCH(INDEX(T_ITEM_SET[KANBAN ITEM SETTINGS],COUNTIF($W$4:$W18,$W18)-1),L_DATA_HEADER,0))="",
INDEX(T_ITEM_SET[KANBAN ITEM SETTINGS],COUNTIF($W$4:$W18,$W18)-1)&amp;" - "&amp;INDEX(T_ITEM_SET[FILL BLANK VALUES WITH],COUNTIF($W$4:$W18,$W18)-1),
IF(INDEX(T_ITEM_SET[SHOW HEADER],COUNTIF($W$4:$W18,$W18)-1)="Yes",INDEX(T_ITEM_SET[KANBAN ITEM SETTINGS],COUNTIF($W$4:$W18,$W18)-1)&amp;" - ","")
&amp;
IF(INDEX(T_ITEM_SET[FORMAT],COUNTIF($W$4:$W18,$W18)-1)="DATE",
TEXT(INDEX(T_DATA[],$V18,MATCH(INDEX(T_ITEM_SET[KANBAN ITEM SETTINGS],COUNTIF($W$4:$W18,$W18)-1),L_DATA_HEADER,0)),"DD-MMM-YY"),
INDEX(T_DATA[],$V18,MATCH(INDEX(T_ITEM_SET[KANBAN ITEM SETTINGS],COUNTIF($W$4:$W18,$W18)-1),L_DATA_HEADER,0)))),""))))</f>
        <v/>
      </c>
      <c r="Z18" s="10"/>
    </row>
    <row r="19" spans="1:26">
      <c r="A19" s="40"/>
      <c r="B19" s="13" cm="1">
        <f t="array" aca="1" ref="B19" ca="1">IF($C19="","",SMALL(IF((T_DATA[STAGE ID]=1)*(T_DATA[SLICED]=1),ROW(T_DATA[STAGE ID])-ROW(T_DATA[#Headers])),$C19))</f>
        <v>2</v>
      </c>
      <c r="C19" s="14" cm="1">
        <f t="array" aca="1" ref="C19" ca="1">IF(OR($C$3=0,$B$3&gt;$C$3),"",IF($C18="","",IF($E18=INDEX(L_STAGE,1),$B$3,IF(COUNTIF($C$3:$C18,$C18)=C_ITEM_CNT+2,IF($C18+1&gt;$C$3,"",$C18+1),$C18))))</f>
        <v>2</v>
      </c>
      <c r="D19" t="str" cm="1">
        <f t="array" aca="1" ref="D19" ca="1">IF($C19="","",IF(AND(COUNTIF($C$4:$C19,$C19)&gt;1,COUNTIF($C$4:$C19,$C19)&lt;(C_ITEM_CNT+2)),INDEX(T_DATA[PRIORITY ID],$B19),""))</f>
        <v/>
      </c>
      <c r="E19" s="15" t="str" cm="1">
        <f t="array" aca="1" ref="E19" ca="1">IF($C19="","",
IF(AND(COUNTIF($C$4:$C19,$C19)=1,INDEX(T_DATA[DUE DATE],B19)&gt;0,INDEX(T_DATA[DUE DATE],B19)&lt;TODAY(),INDEX(T_DATA[STATUS ID],B19)=2),2,
IF(AND(COUNTIF($C$4:$C19,$C19)=1,INDEX(T_DATA[DUE DATE],B19)&gt;0,INDEX(T_DATA[DUE DATE],B19)&lt;=(TODAY()+INDEX(T_DATA[WARNING (DAYS)],B19)),INDEX(T_DATA[STATUS ID],B19)=2),1,
IF(AND(COUNTIF($C$4:$C19,$C19)&gt;1,COUNTIF($C$4:$C19,$C19)&lt;(C_ITEM_CNT+2)),
IF(INDEX(T_DATA[],$B19,MATCH(INDEX(T_ITEM_SET[KANBAN ITEM SETTINGS],COUNTIF($C$4:$C19,$C19)-1),L_DATA_HEADER,0))="",
INDEX(T_ITEM_SET[KANBAN ITEM SETTINGS],COUNTIF($C$4:$C19,$C19)-1)&amp;" - "&amp;INDEX(T_ITEM_SET[FILL BLANK VALUES WITH],COUNTIF($C$4:$C19,$C19)-1),
IF(INDEX(T_ITEM_SET[SHOW HEADER],COUNTIF($C$4:$C19,$C19)-1)="Yes",INDEX(T_ITEM_SET[KANBAN ITEM SETTINGS],COUNTIF($C$4:$C19,$C19)-1)&amp;" - ","")
&amp;
IF(INDEX(T_ITEM_SET[FORMAT],COUNTIF($C$4:$C19,$C19)-1)="DATE",
TEXT(INDEX(T_DATA[],$B19,MATCH(INDEX(T_ITEM_SET[KANBAN ITEM SETTINGS],COUNTIF($C$4:$C19,$C19)-1),L_DATA_HEADER,0)),"DD-MMM-YY"),
INDEX(T_DATA[],$B19,MATCH(INDEX(T_ITEM_SET[KANBAN ITEM SETTINGS],COUNTIF($C$4:$C19,$C19)-1),L_DATA_HEADER,0)))),""))))</f>
        <v/>
      </c>
      <c r="F19" s="14" cm="1">
        <f t="array" aca="1" ref="F19" ca="1">IF($G19="","",SMALL(IF((T_DATA[STAGE ID]=2)*(T_DATA[SLICED]=1),ROW(T_DATA[STAGE ID])-ROW(T_DATA[#Headers])),$G19))</f>
        <v>7</v>
      </c>
      <c r="G19" s="14" cm="1">
        <f t="array" aca="1" ref="G19" ca="1">IF(OR($F$3&gt;$G$3,$G$3=0),"",IF($G18="","",IF($I18=INDEX(L_STAGE,2),$F$3,IF(COUNTIF($G$3:$G18,$G18)=C_ITEM_CNT+2,IF($G18+1&gt;$G$3,"",$G18+1),$G18))))</f>
        <v>2</v>
      </c>
      <c r="H19" t="str" cm="1">
        <f t="array" aca="1" ref="H19" ca="1">IF($G19="","",IF(AND(COUNTIF($G$4:$G19,$G19)&gt;1,COUNTIF($G$4:$G19,$G19)&lt;(C_ITEM_CNT+2)),INDEX(T_DATA[PRIORITY ID],$F19),""))</f>
        <v/>
      </c>
      <c r="I19" s="15" t="str" cm="1">
        <f t="array" aca="1" ref="I19" ca="1">IF($G19="","",
IF(AND(COUNTIF($G$4:$G19,$G19)=1,INDEX(T_DATA[DUE DATE],F19)&gt;0,INDEX(T_DATA[DUE DATE],F19)&lt;TODAY(),INDEX(T_DATA[STATUS ID],F19)=2),2,
IF(AND(COUNTIF($G$4:$G19,$G19)=1,INDEX(T_DATA[DUE DATE],F19)&gt;0,INDEX(T_DATA[DUE DATE],F19)&lt;=(TODAY()+INDEX(T_DATA[WARNING (DAYS)],F19)),INDEX(T_DATA[STATUS ID],F19)=2),1,
IF(AND(COUNTIF($G$4:$G19,$G19)&gt;1,COUNTIF($G$4:$G19,$G19)&lt;(C_ITEM_CNT+2)),
IF(INDEX(T_DATA[],$F19,MATCH(INDEX(T_ITEM_SET[KANBAN ITEM SETTINGS],COUNTIF($G$4:$G19,$G19)-1),L_DATA_HEADER,0))="",
INDEX(T_ITEM_SET[KANBAN ITEM SETTINGS],COUNTIF($G$4:$G19,$G19)-1)&amp;" - "&amp;INDEX(T_ITEM_SET[FILL BLANK VALUES WITH],COUNTIF($G$4:$G19,$G19)-1),
IF(INDEX(T_ITEM_SET[SHOW HEADER],COUNTIF($G$4:$G19,$G19)-1)="Yes",INDEX(T_ITEM_SET[KANBAN ITEM SETTINGS],COUNTIF($G$4:$G19,$G19)-1)&amp;" - ","")
&amp;
IF(INDEX(T_ITEM_SET[FORMAT],COUNTIF($G$4:$G19,$G19)-1)="DATE",
TEXT(INDEX(T_DATA[],$F19,MATCH(INDEX(T_ITEM_SET[KANBAN ITEM SETTINGS],COUNTIF($G$4:$G19,$G19)-1),L_DATA_HEADER,0)),"DD-MMM-YY"),
INDEX(T_DATA[],$F19,MATCH(INDEX(T_ITEM_SET[KANBAN ITEM SETTINGS],COUNTIF($G$4:$G19,$G19)-1),L_DATA_HEADER,0)))),""))))</f>
        <v/>
      </c>
      <c r="J19" s="14" t="str" cm="1">
        <f t="array" aca="1" ref="J19" ca="1">IF($K19="","",SMALL(IF((T_DATA[STAGE ID]=3)*(T_DATA[SLICED]=1),ROW(T_DATA[STAGE ID])-ROW(T_DATA[#Headers])),$K19))</f>
        <v/>
      </c>
      <c r="K19" s="14" t="str" cm="1">
        <f t="array" aca="1" ref="K19" ca="1">IF(OR($J$3&gt;$K$3,$K$3=0),"",IF($K18="","",IF($M18=INDEX(L_STAGE,3),$J$3,IF(COUNTIF($K$3:$K18,$K18)=C_ITEM_CNT+2,IF($K18+1&gt;$K$3,"",$K18+1),$K18))))</f>
        <v/>
      </c>
      <c r="L19" t="str" cm="1">
        <f t="array" aca="1" ref="L19" ca="1">IF($K19="","",IF(AND(COUNTIF($K$4:$K19,$K19)&gt;1,COUNTIF($K$4:$K19,$K19)&lt;(C_ITEM_CNT+2)),INDEX(T_DATA[PRIORITY ID],$J19),""))</f>
        <v/>
      </c>
      <c r="M19" s="15" t="str" cm="1">
        <f t="array" aca="1" ref="M19" ca="1">IF($K19="","",
IF(AND(COUNTIF($K$4:$K19,$K19)=1,INDEX(T_DATA[DUE DATE],J19)&gt;0,INDEX(T_DATA[DUE DATE],J19)&lt;TODAY(),INDEX(T_DATA[STATUS ID],J19)=2),2,
IF(AND(COUNTIF($K$4:$K19,$K19)=1,INDEX(T_DATA[DUE DATE],J19)&gt;0,INDEX(T_DATA[DUE DATE],J19)&lt;=(TODAY()+INDEX(T_DATA[WARNING (DAYS)],J19)),INDEX(T_DATA[STATUS ID],J19)=2),1,
IF(AND(COUNTIF($K$4:$K19,$K19)&gt;1,COUNTIF($K$4:$K19,$K19)&lt;(C_ITEM_CNT+2)),
IF(INDEX(T_DATA[],$J19,MATCH(INDEX(T_ITEM_SET[KANBAN ITEM SETTINGS],COUNTIF($K$4:$K19,$K19)-1),L_DATA_HEADER,0))="",
INDEX(T_ITEM_SET[KANBAN ITEM SETTINGS],COUNTIF($K$4:$K19,$K19)-1)&amp;" - "&amp;INDEX(T_ITEM_SET[FILL BLANK VALUES WITH],COUNTIF($K$4:$K19,$K19)-1),
IF(INDEX(T_ITEM_SET[SHOW HEADER],COUNTIF($K$4:$K19,$K19)-1)="Yes",INDEX(T_ITEM_SET[KANBAN ITEM SETTINGS],COUNTIF($K$4:$K19,$K19)-1)&amp;" - ","")
&amp;
IF(INDEX(T_ITEM_SET[FORMAT],COUNTIF($K$4:$K19,$K19)-1)="DATE",
TEXT(INDEX(T_DATA[],$J19,MATCH(INDEX(T_ITEM_SET[KANBAN ITEM SETTINGS],COUNTIF($K$4:$K19,$K19)-1),L_DATA_HEADER,0)),"DD-MMM-YY"),
INDEX(T_DATA[],$J19,MATCH(INDEX(T_ITEM_SET[KANBAN ITEM SETTINGS],COUNTIF($K$4:$K19,$K19)-1),L_DATA_HEADER,0)))),""))))</f>
        <v/>
      </c>
      <c r="N19" s="14" t="str" cm="1">
        <f t="array" ref="N19">IF($O19="","",SMALL(IF((T_DATA[STAGE ID]=4)*(T_DATA[SLICED]=1),ROW(T_DATA[STAGE ID])-ROW(T_DATA[#Headers])),$O19))</f>
        <v/>
      </c>
      <c r="O19" s="14" t="str" cm="1">
        <f t="array" ref="O19">IF(OR($N$3&gt;$O$3,$O$3=0),"",IF($O18="","",IF($Q18=INDEX(L_STAGE,4),$N$3,IF(COUNTIF($O$3:$O18,$O18)=C_ITEM_CNT+2,IF($O18+1&gt;$O$3,"",$O18+1),$O18))))</f>
        <v/>
      </c>
      <c r="P19" t="str" cm="1">
        <f t="array" ref="P19">IF($O19="","",IF(AND(COUNTIF($O$4:$O19,$O19)&gt;1,COUNTIF($O$4:$O19,$O19)&lt;(C_ITEM_CNT+2)),INDEX(T_DATA[PRIORITY ID],$N19),""))</f>
        <v/>
      </c>
      <c r="Q19" s="15" t="str" cm="1">
        <f t="array" aca="1" ref="Q19" ca="1">IF($O19="","",
IF(AND(COUNTIF($O$4:$O19,$O19)=1,INDEX(T_DATA[DUE DATE],N19)&gt;0,INDEX(T_DATA[DUE DATE],N19)&lt;TODAY(),INDEX(T_DATA[STATUS ID],N19)=2),2,
IF(AND(COUNTIF($O$4:$O19,$O19)=1,INDEX(T_DATA[DUE DATE],N19)&gt;0,INDEX(T_DATA[DUE DATE],N19)&lt;=(TODAY()+INDEX(T_DATA[WARNING (DAYS)],N19)),INDEX(T_DATA[STATUS ID],N19)=2),1,
IF(AND(COUNTIF($O$4:$O19,$O19)&gt;1,COUNTIF($O$4:$O19,$O19)&lt;(C_ITEM_CNT+2)),
IF(INDEX(T_DATA[],$N19,MATCH(INDEX(T_ITEM_SET[KANBAN ITEM SETTINGS],COUNTIF($O$4:$O19,$O19)-1),L_DATA_HEADER,0))="",
INDEX(T_ITEM_SET[KANBAN ITEM SETTINGS],COUNTIF($O$4:$O19,$O19)-1)&amp;" - "&amp;INDEX(T_ITEM_SET[FILL BLANK VALUES WITH],COUNTIF($O$4:$O19,$O19)-1),
IF(INDEX(T_ITEM_SET[SHOW HEADER],COUNTIF($O$4:$O19,$O19)-1)="Yes",INDEX(T_ITEM_SET[KANBAN ITEM SETTINGS],COUNTIF($O$4:$O19,$O19)-1)&amp;" - ","")
&amp;
IF(INDEX(T_ITEM_SET[FORMAT],COUNTIF($O$4:$O19,$O19)-1)="DATE",
TEXT(INDEX(T_DATA[],$N19,MATCH(INDEX(T_ITEM_SET[KANBAN ITEM SETTINGS],COUNTIF($O$4:$O19,$O19)-1),L_DATA_HEADER,0)),"DD-MMM-YY"),
INDEX(T_DATA[],$N19,MATCH(INDEX(T_ITEM_SET[KANBAN ITEM SETTINGS],COUNTIF($O$4:$O19,$O19)-1),L_DATA_HEADER,0)))),""))))</f>
        <v/>
      </c>
      <c r="R19" s="14" t="str" cm="1">
        <f t="array" ref="R19">IF($S19="","",SMALL(IF((T_DATA[STAGE ID]=5)*(T_DATA[SLICED]=1),ROW(T_DATA[STAGE ID])-ROW(T_DATA[#Headers])),$S19))</f>
        <v/>
      </c>
      <c r="S19" s="14" t="str" cm="1">
        <f t="array" ref="S19">IF(OR($R$3&gt;$S$3,$S$3=0),"",IF($S18="","",IF($U18=INDEX(L_STAGE,5),$R$3,IF(COUNTIF($S$3:$S18,$S18)=C_ITEM_CNT+2,IF($S18+1&gt;$S$3,"",$S18+1),$S18))))</f>
        <v/>
      </c>
      <c r="T19" t="str" cm="1">
        <f t="array" ref="T19">IF($S19="","",IF(AND(COUNTIF($S$4:$S19,$S19)&gt;1,COUNTIF($S$4:$S19,$S19)&lt;(C_ITEM_CNT+2)),INDEX(T_DATA[PRIORITY ID],$R19),""))</f>
        <v/>
      </c>
      <c r="U19" s="15" t="str" cm="1">
        <f t="array" aca="1" ref="U19" ca="1">IF($S19="","",
IF(AND(COUNTIF($S$4:$S19,$S19)=1,INDEX(T_DATA[DUE DATE],R19)&gt;0,INDEX(T_DATA[DUE DATE],R19)&lt;TODAY(),INDEX(T_DATA[STATUS ID],R19)=2),2,
IF(AND(COUNTIF($S$4:$S19,$S19)=1,INDEX(T_DATA[DUE DATE],R19)&gt;0,INDEX(T_DATA[DUE DATE],R19)&lt;=(TODAY()+INDEX(T_DATA[WARNING (DAYS)],R19)),INDEX(T_DATA[STATUS ID],R19)=2),1,
IF(AND(COUNTIF($S$4:$S19,$S19)&gt;1,COUNTIF($S$4:$S19,$S19)&lt;(C_ITEM_CNT+2)),
IF(INDEX(T_DATA[],$R19,MATCH(INDEX(T_ITEM_SET[KANBAN ITEM SETTINGS],COUNTIF($S$4:$S19,$S19)-1),L_DATA_HEADER,0))="",
INDEX(T_ITEM_SET[KANBAN ITEM SETTINGS],COUNTIF($S$4:$S19,$S19)-1)&amp;" - "&amp;INDEX(T_ITEM_SET[FILL BLANK VALUES WITH],COUNTIF($S$4:$S19,$S19)-1),
IF(INDEX(T_ITEM_SET[SHOW HEADER],COUNTIF($S$4:$S19,$S19)-1)="Yes",INDEX(T_ITEM_SET[KANBAN ITEM SETTINGS],COUNTIF($S$4:$S19,$S19)-1)&amp;" - ","")
&amp;
IF(INDEX(T_ITEM_SET[FORMAT],COUNTIF($S$4:$S19,$S19)-1)="DATE",
TEXT(INDEX(T_DATA[],$R19,MATCH(INDEX(T_ITEM_SET[KANBAN ITEM SETTINGS],COUNTIF($S$4:$S19,$S19)-1),L_DATA_HEADER,0)),"DD-MMM-YY"),
INDEX(T_DATA[],$R19,MATCH(INDEX(T_ITEM_SET[KANBAN ITEM SETTINGS],COUNTIF($S$4:$S19,$S19)-1),L_DATA_HEADER,0)))),""))))</f>
        <v/>
      </c>
      <c r="V19" s="14" t="str" cm="1">
        <f t="array" ref="V19">IF($W19="","",SMALL(IF((T_DATA[STAGE ID]=6)*(T_DATA[SLICED]=1),ROW(T_DATA[STAGE ID])-ROW(T_DATA[#Headers])),$W19))</f>
        <v/>
      </c>
      <c r="W19" s="14" t="str" cm="1">
        <f t="array" ref="W19">IF(OR($V$3&gt;$W$3,$W$3=0),"",IF($W18="","",IF($Y18=INDEX(L_STAGE,6),$V$3,IF(COUNTIF($W$3:$W18,$W18)=C_ITEM_CNT+2,IF($W18+1&gt;$W$3,"",$W18+1),$W18))))</f>
        <v/>
      </c>
      <c r="X19" t="str" cm="1">
        <f t="array" ref="X19">IF($W19="","",IF(AND(COUNTIF($W$4:$W19,$W19)&gt;1,COUNTIF($W$4:$W19,$W19)&lt;(C_ITEM_CNT+2)),INDEX(T_DATA[PRIORITY ID],$V19),""))</f>
        <v/>
      </c>
      <c r="Y19" s="15" t="str" cm="1">
        <f t="array" aca="1" ref="Y19" ca="1">IF($W19="","",
IF(AND(COUNTIF($W$4:$W19,$W19)=1,INDEX(T_DATA[DUE DATE],V19)&gt;0,INDEX(T_DATA[DUE DATE],V19)&lt;TODAY(),INDEX(T_DATA[STATUS ID],V19)=2),2,
IF(AND(COUNTIF($W$4:$W19,$W19)=1,INDEX(T_DATA[DUE DATE],V19)&gt;0,INDEX(T_DATA[DUE DATE],V19)&lt;=(TODAY()+INDEX(T_DATA[WARNING (DAYS)],V19)),INDEX(T_DATA[STATUS ID],V19)=2),1,
IF(AND(COUNTIF($W$4:$W19,$W19)&gt;1,COUNTIF($W$4:$W19,$W19)&lt;(C_ITEM_CNT+2)),
IF(INDEX(T_DATA[],$V19,MATCH(INDEX(T_ITEM_SET[KANBAN ITEM SETTINGS],COUNTIF($W$4:$W19,$W19)-1),L_DATA_HEADER,0))="",
INDEX(T_ITEM_SET[KANBAN ITEM SETTINGS],COUNTIF($W$4:$W19,$W19)-1)&amp;" - "&amp;INDEX(T_ITEM_SET[FILL BLANK VALUES WITH],COUNTIF($W$4:$W19,$W19)-1),
IF(INDEX(T_ITEM_SET[SHOW HEADER],COUNTIF($W$4:$W19,$W19)-1)="Yes",INDEX(T_ITEM_SET[KANBAN ITEM SETTINGS],COUNTIF($W$4:$W19,$W19)-1)&amp;" - ","")
&amp;
IF(INDEX(T_ITEM_SET[FORMAT],COUNTIF($W$4:$W19,$W19)-1)="DATE",
TEXT(INDEX(T_DATA[],$V19,MATCH(INDEX(T_ITEM_SET[KANBAN ITEM SETTINGS],COUNTIF($W$4:$W19,$W19)-1),L_DATA_HEADER,0)),"DD-MMM-YY"),
INDEX(T_DATA[],$V19,MATCH(INDEX(T_ITEM_SET[KANBAN ITEM SETTINGS],COUNTIF($W$4:$W19,$W19)-1),L_DATA_HEADER,0)))),""))))</f>
        <v/>
      </c>
      <c r="Z19" s="10"/>
    </row>
    <row r="20" spans="1:26">
      <c r="A20" s="40"/>
      <c r="B20" s="13" cm="1">
        <f t="array" aca="1" ref="B20" ca="1">IF($C20="","",SMALL(IF((T_DATA[STAGE ID]=1)*(T_DATA[SLICED]=1),ROW(T_DATA[STAGE ID])-ROW(T_DATA[#Headers])),$C20))</f>
        <v>3</v>
      </c>
      <c r="C20" s="14" cm="1">
        <f t="array" aca="1" ref="C20" ca="1">IF(OR($C$3=0,$B$3&gt;$C$3),"",IF($C19="","",IF($E19=INDEX(L_STAGE,1),$B$3,IF(COUNTIF($C$3:$C19,$C19)=C_ITEM_CNT+2,IF($C19+1&gt;$C$3,"",$C19+1),$C19))))</f>
        <v>3</v>
      </c>
      <c r="D20" t="str" cm="1">
        <f t="array" aca="1" ref="D20" ca="1">IF($C20="","",IF(AND(COUNTIF($C$4:$C20,$C20)&gt;1,COUNTIF($C$4:$C20,$C20)&lt;(C_ITEM_CNT+2)),INDEX(T_DATA[PRIORITY ID],$B20),""))</f>
        <v/>
      </c>
      <c r="E20" s="15" t="str" cm="1">
        <f t="array" aca="1" ref="E20" ca="1">IF($C20="","",
IF(AND(COUNTIF($C$4:$C20,$C20)=1,INDEX(T_DATA[DUE DATE],B20)&gt;0,INDEX(T_DATA[DUE DATE],B20)&lt;TODAY(),INDEX(T_DATA[STATUS ID],B20)=2),2,
IF(AND(COUNTIF($C$4:$C20,$C20)=1,INDEX(T_DATA[DUE DATE],B20)&gt;0,INDEX(T_DATA[DUE DATE],B20)&lt;=(TODAY()+INDEX(T_DATA[WARNING (DAYS)],B20)),INDEX(T_DATA[STATUS ID],B20)=2),1,
IF(AND(COUNTIF($C$4:$C20,$C20)&gt;1,COUNTIF($C$4:$C20,$C20)&lt;(C_ITEM_CNT+2)),
IF(INDEX(T_DATA[],$B20,MATCH(INDEX(T_ITEM_SET[KANBAN ITEM SETTINGS],COUNTIF($C$4:$C20,$C20)-1),L_DATA_HEADER,0))="",
INDEX(T_ITEM_SET[KANBAN ITEM SETTINGS],COUNTIF($C$4:$C20,$C20)-1)&amp;" - "&amp;INDEX(T_ITEM_SET[FILL BLANK VALUES WITH],COUNTIF($C$4:$C20,$C20)-1),
IF(INDEX(T_ITEM_SET[SHOW HEADER],COUNTIF($C$4:$C20,$C20)-1)="Yes",INDEX(T_ITEM_SET[KANBAN ITEM SETTINGS],COUNTIF($C$4:$C20,$C20)-1)&amp;" - ","")
&amp;
IF(INDEX(T_ITEM_SET[FORMAT],COUNTIF($C$4:$C20,$C20)-1)="DATE",
TEXT(INDEX(T_DATA[],$B20,MATCH(INDEX(T_ITEM_SET[KANBAN ITEM SETTINGS],COUNTIF($C$4:$C20,$C20)-1),L_DATA_HEADER,0)),"DD-MMM-YY"),
INDEX(T_DATA[],$B20,MATCH(INDEX(T_ITEM_SET[KANBAN ITEM SETTINGS],COUNTIF($C$4:$C20,$C20)-1),L_DATA_HEADER,0)))),""))))</f>
        <v/>
      </c>
      <c r="F20" s="14" cm="1">
        <f t="array" aca="1" ref="F20" ca="1">IF($G20="","",SMALL(IF((T_DATA[STAGE ID]=2)*(T_DATA[SLICED]=1),ROW(T_DATA[STAGE ID])-ROW(T_DATA[#Headers])),$G20))</f>
        <v>8</v>
      </c>
      <c r="G20" s="14" cm="1">
        <f t="array" aca="1" ref="G20" ca="1">IF(OR($F$3&gt;$G$3,$G$3=0),"",IF($G19="","",IF($I19=INDEX(L_STAGE,2),$F$3,IF(COUNTIF($G$3:$G19,$G19)=C_ITEM_CNT+2,IF($G19+1&gt;$G$3,"",$G19+1),$G19))))</f>
        <v>3</v>
      </c>
      <c r="H20" t="str" cm="1">
        <f t="array" aca="1" ref="H20" ca="1">IF($G20="","",IF(AND(COUNTIF($G$4:$G20,$G20)&gt;1,COUNTIF($G$4:$G20,$G20)&lt;(C_ITEM_CNT+2)),INDEX(T_DATA[PRIORITY ID],$F20),""))</f>
        <v/>
      </c>
      <c r="I20" s="15" t="str" cm="1">
        <f t="array" aca="1" ref="I20" ca="1">IF($G20="","",
IF(AND(COUNTIF($G$4:$G20,$G20)=1,INDEX(T_DATA[DUE DATE],F20)&gt;0,INDEX(T_DATA[DUE DATE],F20)&lt;TODAY(),INDEX(T_DATA[STATUS ID],F20)=2),2,
IF(AND(COUNTIF($G$4:$G20,$G20)=1,INDEX(T_DATA[DUE DATE],F20)&gt;0,INDEX(T_DATA[DUE DATE],F20)&lt;=(TODAY()+INDEX(T_DATA[WARNING (DAYS)],F20)),INDEX(T_DATA[STATUS ID],F20)=2),1,
IF(AND(COUNTIF($G$4:$G20,$G20)&gt;1,COUNTIF($G$4:$G20,$G20)&lt;(C_ITEM_CNT+2)),
IF(INDEX(T_DATA[],$F20,MATCH(INDEX(T_ITEM_SET[KANBAN ITEM SETTINGS],COUNTIF($G$4:$G20,$G20)-1),L_DATA_HEADER,0))="",
INDEX(T_ITEM_SET[KANBAN ITEM SETTINGS],COUNTIF($G$4:$G20,$G20)-1)&amp;" - "&amp;INDEX(T_ITEM_SET[FILL BLANK VALUES WITH],COUNTIF($G$4:$G20,$G20)-1),
IF(INDEX(T_ITEM_SET[SHOW HEADER],COUNTIF($G$4:$G20,$G20)-1)="Yes",INDEX(T_ITEM_SET[KANBAN ITEM SETTINGS],COUNTIF($G$4:$G20,$G20)-1)&amp;" - ","")
&amp;
IF(INDEX(T_ITEM_SET[FORMAT],COUNTIF($G$4:$G20,$G20)-1)="DATE",
TEXT(INDEX(T_DATA[],$F20,MATCH(INDEX(T_ITEM_SET[KANBAN ITEM SETTINGS],COUNTIF($G$4:$G20,$G20)-1),L_DATA_HEADER,0)),"DD-MMM-YY"),
INDEX(T_DATA[],$F20,MATCH(INDEX(T_ITEM_SET[KANBAN ITEM SETTINGS],COUNTIF($G$4:$G20,$G20)-1),L_DATA_HEADER,0)))),""))))</f>
        <v/>
      </c>
      <c r="J20" s="14" t="str" cm="1">
        <f t="array" aca="1" ref="J20" ca="1">IF($K20="","",SMALL(IF((T_DATA[STAGE ID]=3)*(T_DATA[SLICED]=1),ROW(T_DATA[STAGE ID])-ROW(T_DATA[#Headers])),$K20))</f>
        <v/>
      </c>
      <c r="K20" s="14" t="str" cm="1">
        <f t="array" aca="1" ref="K20" ca="1">IF(OR($J$3&gt;$K$3,$K$3=0),"",IF($K19="","",IF($M19=INDEX(L_STAGE,3),$J$3,IF(COUNTIF($K$3:$K19,$K19)=C_ITEM_CNT+2,IF($K19+1&gt;$K$3,"",$K19+1),$K19))))</f>
        <v/>
      </c>
      <c r="L20" t="str" cm="1">
        <f t="array" aca="1" ref="L20" ca="1">IF($K20="","",IF(AND(COUNTIF($K$4:$K20,$K20)&gt;1,COUNTIF($K$4:$K20,$K20)&lt;(C_ITEM_CNT+2)),INDEX(T_DATA[PRIORITY ID],$J20),""))</f>
        <v/>
      </c>
      <c r="M20" s="15" t="str" cm="1">
        <f t="array" aca="1" ref="M20" ca="1">IF($K20="","",
IF(AND(COUNTIF($K$4:$K20,$K20)=1,INDEX(T_DATA[DUE DATE],J20)&gt;0,INDEX(T_DATA[DUE DATE],J20)&lt;TODAY(),INDEX(T_DATA[STATUS ID],J20)=2),2,
IF(AND(COUNTIF($K$4:$K20,$K20)=1,INDEX(T_DATA[DUE DATE],J20)&gt;0,INDEX(T_DATA[DUE DATE],J20)&lt;=(TODAY()+INDEX(T_DATA[WARNING (DAYS)],J20)),INDEX(T_DATA[STATUS ID],J20)=2),1,
IF(AND(COUNTIF($K$4:$K20,$K20)&gt;1,COUNTIF($K$4:$K20,$K20)&lt;(C_ITEM_CNT+2)),
IF(INDEX(T_DATA[],$J20,MATCH(INDEX(T_ITEM_SET[KANBAN ITEM SETTINGS],COUNTIF($K$4:$K20,$K20)-1),L_DATA_HEADER,0))="",
INDEX(T_ITEM_SET[KANBAN ITEM SETTINGS],COUNTIF($K$4:$K20,$K20)-1)&amp;" - "&amp;INDEX(T_ITEM_SET[FILL BLANK VALUES WITH],COUNTIF($K$4:$K20,$K20)-1),
IF(INDEX(T_ITEM_SET[SHOW HEADER],COUNTIF($K$4:$K20,$K20)-1)="Yes",INDEX(T_ITEM_SET[KANBAN ITEM SETTINGS],COUNTIF($K$4:$K20,$K20)-1)&amp;" - ","")
&amp;
IF(INDEX(T_ITEM_SET[FORMAT],COUNTIF($K$4:$K20,$K20)-1)="DATE",
TEXT(INDEX(T_DATA[],$J20,MATCH(INDEX(T_ITEM_SET[KANBAN ITEM SETTINGS],COUNTIF($K$4:$K20,$K20)-1),L_DATA_HEADER,0)),"DD-MMM-YY"),
INDEX(T_DATA[],$J20,MATCH(INDEX(T_ITEM_SET[KANBAN ITEM SETTINGS],COUNTIF($K$4:$K20,$K20)-1),L_DATA_HEADER,0)))),""))))</f>
        <v/>
      </c>
      <c r="N20" s="14" t="str" cm="1">
        <f t="array" ref="N20">IF($O20="","",SMALL(IF((T_DATA[STAGE ID]=4)*(T_DATA[SLICED]=1),ROW(T_DATA[STAGE ID])-ROW(T_DATA[#Headers])),$O20))</f>
        <v/>
      </c>
      <c r="O20" s="14" t="str" cm="1">
        <f t="array" ref="O20">IF(OR($N$3&gt;$O$3,$O$3=0),"",IF($O19="","",IF($Q19=INDEX(L_STAGE,4),$N$3,IF(COUNTIF($O$3:$O19,$O19)=C_ITEM_CNT+2,IF($O19+1&gt;$O$3,"",$O19+1),$O19))))</f>
        <v/>
      </c>
      <c r="P20" t="str" cm="1">
        <f t="array" ref="P20">IF($O20="","",IF(AND(COUNTIF($O$4:$O20,$O20)&gt;1,COUNTIF($O$4:$O20,$O20)&lt;(C_ITEM_CNT+2)),INDEX(T_DATA[PRIORITY ID],$N20),""))</f>
        <v/>
      </c>
      <c r="Q20" s="15" t="str" cm="1">
        <f t="array" aca="1" ref="Q20" ca="1">IF($O20="","",
IF(AND(COUNTIF($O$4:$O20,$O20)=1,INDEX(T_DATA[DUE DATE],N20)&gt;0,INDEX(T_DATA[DUE DATE],N20)&lt;TODAY(),INDEX(T_DATA[STATUS ID],N20)=2),2,
IF(AND(COUNTIF($O$4:$O20,$O20)=1,INDEX(T_DATA[DUE DATE],N20)&gt;0,INDEX(T_DATA[DUE DATE],N20)&lt;=(TODAY()+INDEX(T_DATA[WARNING (DAYS)],N20)),INDEX(T_DATA[STATUS ID],N20)=2),1,
IF(AND(COUNTIF($O$4:$O20,$O20)&gt;1,COUNTIF($O$4:$O20,$O20)&lt;(C_ITEM_CNT+2)),
IF(INDEX(T_DATA[],$N20,MATCH(INDEX(T_ITEM_SET[KANBAN ITEM SETTINGS],COUNTIF($O$4:$O20,$O20)-1),L_DATA_HEADER,0))="",
INDEX(T_ITEM_SET[KANBAN ITEM SETTINGS],COUNTIF($O$4:$O20,$O20)-1)&amp;" - "&amp;INDEX(T_ITEM_SET[FILL BLANK VALUES WITH],COUNTIF($O$4:$O20,$O20)-1),
IF(INDEX(T_ITEM_SET[SHOW HEADER],COUNTIF($O$4:$O20,$O20)-1)="Yes",INDEX(T_ITEM_SET[KANBAN ITEM SETTINGS],COUNTIF($O$4:$O20,$O20)-1)&amp;" - ","")
&amp;
IF(INDEX(T_ITEM_SET[FORMAT],COUNTIF($O$4:$O20,$O20)-1)="DATE",
TEXT(INDEX(T_DATA[],$N20,MATCH(INDEX(T_ITEM_SET[KANBAN ITEM SETTINGS],COUNTIF($O$4:$O20,$O20)-1),L_DATA_HEADER,0)),"DD-MMM-YY"),
INDEX(T_DATA[],$N20,MATCH(INDEX(T_ITEM_SET[KANBAN ITEM SETTINGS],COUNTIF($O$4:$O20,$O20)-1),L_DATA_HEADER,0)))),""))))</f>
        <v/>
      </c>
      <c r="R20" s="14" t="str" cm="1">
        <f t="array" ref="R20">IF($S20="","",SMALL(IF((T_DATA[STAGE ID]=5)*(T_DATA[SLICED]=1),ROW(T_DATA[STAGE ID])-ROW(T_DATA[#Headers])),$S20))</f>
        <v/>
      </c>
      <c r="S20" s="14" t="str" cm="1">
        <f t="array" ref="S20">IF(OR($R$3&gt;$S$3,$S$3=0),"",IF($S19="","",IF($U19=INDEX(L_STAGE,5),$R$3,IF(COUNTIF($S$3:$S19,$S19)=C_ITEM_CNT+2,IF($S19+1&gt;$S$3,"",$S19+1),$S19))))</f>
        <v/>
      </c>
      <c r="T20" t="str" cm="1">
        <f t="array" ref="T20">IF($S20="","",IF(AND(COUNTIF($S$4:$S20,$S20)&gt;1,COUNTIF($S$4:$S20,$S20)&lt;(C_ITEM_CNT+2)),INDEX(T_DATA[PRIORITY ID],$R20),""))</f>
        <v/>
      </c>
      <c r="U20" s="15" t="str" cm="1">
        <f t="array" aca="1" ref="U20" ca="1">IF($S20="","",
IF(AND(COUNTIF($S$4:$S20,$S20)=1,INDEX(T_DATA[DUE DATE],R20)&gt;0,INDEX(T_DATA[DUE DATE],R20)&lt;TODAY(),INDEX(T_DATA[STATUS ID],R20)=2),2,
IF(AND(COUNTIF($S$4:$S20,$S20)=1,INDEX(T_DATA[DUE DATE],R20)&gt;0,INDEX(T_DATA[DUE DATE],R20)&lt;=(TODAY()+INDEX(T_DATA[WARNING (DAYS)],R20)),INDEX(T_DATA[STATUS ID],R20)=2),1,
IF(AND(COUNTIF($S$4:$S20,$S20)&gt;1,COUNTIF($S$4:$S20,$S20)&lt;(C_ITEM_CNT+2)),
IF(INDEX(T_DATA[],$R20,MATCH(INDEX(T_ITEM_SET[KANBAN ITEM SETTINGS],COUNTIF($S$4:$S20,$S20)-1),L_DATA_HEADER,0))="",
INDEX(T_ITEM_SET[KANBAN ITEM SETTINGS],COUNTIF($S$4:$S20,$S20)-1)&amp;" - "&amp;INDEX(T_ITEM_SET[FILL BLANK VALUES WITH],COUNTIF($S$4:$S20,$S20)-1),
IF(INDEX(T_ITEM_SET[SHOW HEADER],COUNTIF($S$4:$S20,$S20)-1)="Yes",INDEX(T_ITEM_SET[KANBAN ITEM SETTINGS],COUNTIF($S$4:$S20,$S20)-1)&amp;" - ","")
&amp;
IF(INDEX(T_ITEM_SET[FORMAT],COUNTIF($S$4:$S20,$S20)-1)="DATE",
TEXT(INDEX(T_DATA[],$R20,MATCH(INDEX(T_ITEM_SET[KANBAN ITEM SETTINGS],COUNTIF($S$4:$S20,$S20)-1),L_DATA_HEADER,0)),"DD-MMM-YY"),
INDEX(T_DATA[],$R20,MATCH(INDEX(T_ITEM_SET[KANBAN ITEM SETTINGS],COUNTIF($S$4:$S20,$S20)-1),L_DATA_HEADER,0)))),""))))</f>
        <v/>
      </c>
      <c r="V20" s="14" t="str" cm="1">
        <f t="array" ref="V20">IF($W20="","",SMALL(IF((T_DATA[STAGE ID]=6)*(T_DATA[SLICED]=1),ROW(T_DATA[STAGE ID])-ROW(T_DATA[#Headers])),$W20))</f>
        <v/>
      </c>
      <c r="W20" s="14" t="str" cm="1">
        <f t="array" ref="W20">IF(OR($V$3&gt;$W$3,$W$3=0),"",IF($W19="","",IF($Y19=INDEX(L_STAGE,6),$V$3,IF(COUNTIF($W$3:$W19,$W19)=C_ITEM_CNT+2,IF($W19+1&gt;$W$3,"",$W19+1),$W19))))</f>
        <v/>
      </c>
      <c r="X20" t="str" cm="1">
        <f t="array" ref="X20">IF($W20="","",IF(AND(COUNTIF($W$4:$W20,$W20)&gt;1,COUNTIF($W$4:$W20,$W20)&lt;(C_ITEM_CNT+2)),INDEX(T_DATA[PRIORITY ID],$V20),""))</f>
        <v/>
      </c>
      <c r="Y20" s="15" t="str" cm="1">
        <f t="array" aca="1" ref="Y20" ca="1">IF($W20="","",
IF(AND(COUNTIF($W$4:$W20,$W20)=1,INDEX(T_DATA[DUE DATE],V20)&gt;0,INDEX(T_DATA[DUE DATE],V20)&lt;TODAY(),INDEX(T_DATA[STATUS ID],V20)=2),2,
IF(AND(COUNTIF($W$4:$W20,$W20)=1,INDEX(T_DATA[DUE DATE],V20)&gt;0,INDEX(T_DATA[DUE DATE],V20)&lt;=(TODAY()+INDEX(T_DATA[WARNING (DAYS)],V20)),INDEX(T_DATA[STATUS ID],V20)=2),1,
IF(AND(COUNTIF($W$4:$W20,$W20)&gt;1,COUNTIF($W$4:$W20,$W20)&lt;(C_ITEM_CNT+2)),
IF(INDEX(T_DATA[],$V20,MATCH(INDEX(T_ITEM_SET[KANBAN ITEM SETTINGS],COUNTIF($W$4:$W20,$W20)-1),L_DATA_HEADER,0))="",
INDEX(T_ITEM_SET[KANBAN ITEM SETTINGS],COUNTIF($W$4:$W20,$W20)-1)&amp;" - "&amp;INDEX(T_ITEM_SET[FILL BLANK VALUES WITH],COUNTIF($W$4:$W20,$W20)-1),
IF(INDEX(T_ITEM_SET[SHOW HEADER],COUNTIF($W$4:$W20,$W20)-1)="Yes",INDEX(T_ITEM_SET[KANBAN ITEM SETTINGS],COUNTIF($W$4:$W20,$W20)-1)&amp;" - ","")
&amp;
IF(INDEX(T_ITEM_SET[FORMAT],COUNTIF($W$4:$W20,$W20)-1)="DATE",
TEXT(INDEX(T_DATA[],$V20,MATCH(INDEX(T_ITEM_SET[KANBAN ITEM SETTINGS],COUNTIF($W$4:$W20,$W20)-1),L_DATA_HEADER,0)),"DD-MMM-YY"),
INDEX(T_DATA[],$V20,MATCH(INDEX(T_ITEM_SET[KANBAN ITEM SETTINGS],COUNTIF($W$4:$W20,$W20)-1),L_DATA_HEADER,0)))),""))))</f>
        <v/>
      </c>
      <c r="Z20" s="10"/>
    </row>
    <row r="21" spans="1:26">
      <c r="A21" s="40"/>
      <c r="B21" s="13" cm="1">
        <f t="array" aca="1" ref="B21" ca="1">IF($C21="","",SMALL(IF((T_DATA[STAGE ID]=1)*(T_DATA[SLICED]=1),ROW(T_DATA[STAGE ID])-ROW(T_DATA[#Headers])),$C21))</f>
        <v>3</v>
      </c>
      <c r="C21" s="14" cm="1">
        <f t="array" aca="1" ref="C21" ca="1">IF(OR($C$3=0,$B$3&gt;$C$3),"",IF($C20="","",IF($E20=INDEX(L_STAGE,1),$B$3,IF(COUNTIF($C$3:$C20,$C20)=C_ITEM_CNT+2,IF($C20+1&gt;$C$3,"",$C20+1),$C20))))</f>
        <v>3</v>
      </c>
      <c r="D21" cm="1">
        <f t="array" aca="1" ref="D21" ca="1">IF($C21="","",IF(AND(COUNTIF($C$4:$C21,$C21)&gt;1,COUNTIF($C$4:$C21,$C21)&lt;(C_ITEM_CNT+2)),INDEX(T_DATA[PRIORITY ID],$B21),""))</f>
        <v>2</v>
      </c>
      <c r="E21" s="15" t="str" cm="1">
        <f t="array" aca="1" ref="E21" ca="1">IF($C21="","",
IF(AND(COUNTIF($C$4:$C21,$C21)=1,INDEX(T_DATA[DUE DATE],B21)&gt;0,INDEX(T_DATA[DUE DATE],B21)&lt;TODAY(),INDEX(T_DATA[STATUS ID],B21)=2),2,
IF(AND(COUNTIF($C$4:$C21,$C21)=1,INDEX(T_DATA[DUE DATE],B21)&gt;0,INDEX(T_DATA[DUE DATE],B21)&lt;=(TODAY()+INDEX(T_DATA[WARNING (DAYS)],B21)),INDEX(T_DATA[STATUS ID],B21)=2),1,
IF(AND(COUNTIF($C$4:$C21,$C21)&gt;1,COUNTIF($C$4:$C21,$C21)&lt;(C_ITEM_CNT+2)),
IF(INDEX(T_DATA[],$B21,MATCH(INDEX(T_ITEM_SET[KANBAN ITEM SETTINGS],COUNTIF($C$4:$C21,$C21)-1),L_DATA_HEADER,0))="",
INDEX(T_ITEM_SET[KANBAN ITEM SETTINGS],COUNTIF($C$4:$C21,$C21)-1)&amp;" - "&amp;INDEX(T_ITEM_SET[FILL BLANK VALUES WITH],COUNTIF($C$4:$C21,$C21)-1),
IF(INDEX(T_ITEM_SET[SHOW HEADER],COUNTIF($C$4:$C21,$C21)-1)="Yes",INDEX(T_ITEM_SET[KANBAN ITEM SETTINGS],COUNTIF($C$4:$C21,$C21)-1)&amp;" - ","")
&amp;
IF(INDEX(T_ITEM_SET[FORMAT],COUNTIF($C$4:$C21,$C21)-1)="DATE",
TEXT(INDEX(T_DATA[],$B21,MATCH(INDEX(T_ITEM_SET[KANBAN ITEM SETTINGS],COUNTIF($C$4:$C21,$C21)-1),L_DATA_HEADER,0)),"DD-MMM-YY"),
INDEX(T_DATA[],$B21,MATCH(INDEX(T_ITEM_SET[KANBAN ITEM SETTINGS],COUNTIF($C$4:$C21,$C21)-1),L_DATA_HEADER,0)))),""))))</f>
        <v>TASK - Map file investigation</v>
      </c>
      <c r="F21" s="14" cm="1">
        <f t="array" aca="1" ref="F21" ca="1">IF($G21="","",SMALL(IF((T_DATA[STAGE ID]=2)*(T_DATA[SLICED]=1),ROW(T_DATA[STAGE ID])-ROW(T_DATA[#Headers])),$G21))</f>
        <v>8</v>
      </c>
      <c r="G21" s="14" cm="1">
        <f t="array" aca="1" ref="G21" ca="1">IF(OR($F$3&gt;$G$3,$G$3=0),"",IF($G20="","",IF($I20=INDEX(L_STAGE,2),$F$3,IF(COUNTIF($G$3:$G20,$G20)=C_ITEM_CNT+2,IF($G20+1&gt;$G$3,"",$G20+1),$G20))))</f>
        <v>3</v>
      </c>
      <c r="H21" cm="1">
        <f t="array" aca="1" ref="H21" ca="1">IF($G21="","",IF(AND(COUNTIF($G$4:$G21,$G21)&gt;1,COUNTIF($G$4:$G21,$G21)&lt;(C_ITEM_CNT+2)),INDEX(T_DATA[PRIORITY ID],$F21),""))</f>
        <v>2</v>
      </c>
      <c r="I21" s="15" t="str" cm="1">
        <f t="array" aca="1" ref="I21" ca="1">IF($G21="","",
IF(AND(COUNTIF($G$4:$G21,$G21)=1,INDEX(T_DATA[DUE DATE],F21)&gt;0,INDEX(T_DATA[DUE DATE],F21)&lt;TODAY(),INDEX(T_DATA[STATUS ID],F21)=2),2,
IF(AND(COUNTIF($G$4:$G21,$G21)=1,INDEX(T_DATA[DUE DATE],F21)&gt;0,INDEX(T_DATA[DUE DATE],F21)&lt;=(TODAY()+INDEX(T_DATA[WARNING (DAYS)],F21)),INDEX(T_DATA[STATUS ID],F21)=2),1,
IF(AND(COUNTIF($G$4:$G21,$G21)&gt;1,COUNTIF($G$4:$G21,$G21)&lt;(C_ITEM_CNT+2)),
IF(INDEX(T_DATA[],$F21,MATCH(INDEX(T_ITEM_SET[KANBAN ITEM SETTINGS],COUNTIF($G$4:$G21,$G21)-1),L_DATA_HEADER,0))="",
INDEX(T_ITEM_SET[KANBAN ITEM SETTINGS],COUNTIF($G$4:$G21,$G21)-1)&amp;" - "&amp;INDEX(T_ITEM_SET[FILL BLANK VALUES WITH],COUNTIF($G$4:$G21,$G21)-1),
IF(INDEX(T_ITEM_SET[SHOW HEADER],COUNTIF($G$4:$G21,$G21)-1)="Yes",INDEX(T_ITEM_SET[KANBAN ITEM SETTINGS],COUNTIF($G$4:$G21,$G21)-1)&amp;" - ","")
&amp;
IF(INDEX(T_ITEM_SET[FORMAT],COUNTIF($G$4:$G21,$G21)-1)="DATE",
TEXT(INDEX(T_DATA[],$F21,MATCH(INDEX(T_ITEM_SET[KANBAN ITEM SETTINGS],COUNTIF($G$4:$G21,$G21)-1),L_DATA_HEADER,0)),"DD-MMM-YY"),
INDEX(T_DATA[],$F21,MATCH(INDEX(T_ITEM_SET[KANBAN ITEM SETTINGS],COUNTIF($G$4:$G21,$G21)-1),L_DATA_HEADER,0)))),""))))</f>
        <v>TASK - Create Regex</v>
      </c>
      <c r="J21" s="14" t="str" cm="1">
        <f t="array" aca="1" ref="J21" ca="1">IF($K21="","",SMALL(IF((T_DATA[STAGE ID]=3)*(T_DATA[SLICED]=1),ROW(T_DATA[STAGE ID])-ROW(T_DATA[#Headers])),$K21))</f>
        <v/>
      </c>
      <c r="K21" s="14" t="str" cm="1">
        <f t="array" aca="1" ref="K21" ca="1">IF(OR($J$3&gt;$K$3,$K$3=0),"",IF($K20="","",IF($M20=INDEX(L_STAGE,3),$J$3,IF(COUNTIF($K$3:$K20,$K20)=C_ITEM_CNT+2,IF($K20+1&gt;$K$3,"",$K20+1),$K20))))</f>
        <v/>
      </c>
      <c r="L21" t="str" cm="1">
        <f t="array" aca="1" ref="L21" ca="1">IF($K21="","",IF(AND(COUNTIF($K$4:$K21,$K21)&gt;1,COUNTIF($K$4:$K21,$K21)&lt;(C_ITEM_CNT+2)),INDEX(T_DATA[PRIORITY ID],$J21),""))</f>
        <v/>
      </c>
      <c r="M21" s="15" t="str" cm="1">
        <f t="array" aca="1" ref="M21" ca="1">IF($K21="","",
IF(AND(COUNTIF($K$4:$K21,$K21)=1,INDEX(T_DATA[DUE DATE],J21)&gt;0,INDEX(T_DATA[DUE DATE],J21)&lt;TODAY(),INDEX(T_DATA[STATUS ID],J21)=2),2,
IF(AND(COUNTIF($K$4:$K21,$K21)=1,INDEX(T_DATA[DUE DATE],J21)&gt;0,INDEX(T_DATA[DUE DATE],J21)&lt;=(TODAY()+INDEX(T_DATA[WARNING (DAYS)],J21)),INDEX(T_DATA[STATUS ID],J21)=2),1,
IF(AND(COUNTIF($K$4:$K21,$K21)&gt;1,COUNTIF($K$4:$K21,$K21)&lt;(C_ITEM_CNT+2)),
IF(INDEX(T_DATA[],$J21,MATCH(INDEX(T_ITEM_SET[KANBAN ITEM SETTINGS],COUNTIF($K$4:$K21,$K21)-1),L_DATA_HEADER,0))="",
INDEX(T_ITEM_SET[KANBAN ITEM SETTINGS],COUNTIF($K$4:$K21,$K21)-1)&amp;" - "&amp;INDEX(T_ITEM_SET[FILL BLANK VALUES WITH],COUNTIF($K$4:$K21,$K21)-1),
IF(INDEX(T_ITEM_SET[SHOW HEADER],COUNTIF($K$4:$K21,$K21)-1)="Yes",INDEX(T_ITEM_SET[KANBAN ITEM SETTINGS],COUNTIF($K$4:$K21,$K21)-1)&amp;" - ","")
&amp;
IF(INDEX(T_ITEM_SET[FORMAT],COUNTIF($K$4:$K21,$K21)-1)="DATE",
TEXT(INDEX(T_DATA[],$J21,MATCH(INDEX(T_ITEM_SET[KANBAN ITEM SETTINGS],COUNTIF($K$4:$K21,$K21)-1),L_DATA_HEADER,0)),"DD-MMM-YY"),
INDEX(T_DATA[],$J21,MATCH(INDEX(T_ITEM_SET[KANBAN ITEM SETTINGS],COUNTIF($K$4:$K21,$K21)-1),L_DATA_HEADER,0)))),""))))</f>
        <v/>
      </c>
      <c r="N21" s="14" t="str" cm="1">
        <f t="array" ref="N21">IF($O21="","",SMALL(IF((T_DATA[STAGE ID]=4)*(T_DATA[SLICED]=1),ROW(T_DATA[STAGE ID])-ROW(T_DATA[#Headers])),$O21))</f>
        <v/>
      </c>
      <c r="O21" s="14" t="str" cm="1">
        <f t="array" ref="O21">IF(OR($N$3&gt;$O$3,$O$3=0),"",IF($O20="","",IF($Q20=INDEX(L_STAGE,4),$N$3,IF(COUNTIF($O$3:$O20,$O20)=C_ITEM_CNT+2,IF($O20+1&gt;$O$3,"",$O20+1),$O20))))</f>
        <v/>
      </c>
      <c r="P21" t="str" cm="1">
        <f t="array" ref="P21">IF($O21="","",IF(AND(COUNTIF($O$4:$O21,$O21)&gt;1,COUNTIF($O$4:$O21,$O21)&lt;(C_ITEM_CNT+2)),INDEX(T_DATA[PRIORITY ID],$N21),""))</f>
        <v/>
      </c>
      <c r="Q21" s="15" t="str" cm="1">
        <f t="array" aca="1" ref="Q21" ca="1">IF($O21="","",
IF(AND(COUNTIF($O$4:$O21,$O21)=1,INDEX(T_DATA[DUE DATE],N21)&gt;0,INDEX(T_DATA[DUE DATE],N21)&lt;TODAY(),INDEX(T_DATA[STATUS ID],N21)=2),2,
IF(AND(COUNTIF($O$4:$O21,$O21)=1,INDEX(T_DATA[DUE DATE],N21)&gt;0,INDEX(T_DATA[DUE DATE],N21)&lt;=(TODAY()+INDEX(T_DATA[WARNING (DAYS)],N21)),INDEX(T_DATA[STATUS ID],N21)=2),1,
IF(AND(COUNTIF($O$4:$O21,$O21)&gt;1,COUNTIF($O$4:$O21,$O21)&lt;(C_ITEM_CNT+2)),
IF(INDEX(T_DATA[],$N21,MATCH(INDEX(T_ITEM_SET[KANBAN ITEM SETTINGS],COUNTIF($O$4:$O21,$O21)-1),L_DATA_HEADER,0))="",
INDEX(T_ITEM_SET[KANBAN ITEM SETTINGS],COUNTIF($O$4:$O21,$O21)-1)&amp;" - "&amp;INDEX(T_ITEM_SET[FILL BLANK VALUES WITH],COUNTIF($O$4:$O21,$O21)-1),
IF(INDEX(T_ITEM_SET[SHOW HEADER],COUNTIF($O$4:$O21,$O21)-1)="Yes",INDEX(T_ITEM_SET[KANBAN ITEM SETTINGS],COUNTIF($O$4:$O21,$O21)-1)&amp;" - ","")
&amp;
IF(INDEX(T_ITEM_SET[FORMAT],COUNTIF($O$4:$O21,$O21)-1)="DATE",
TEXT(INDEX(T_DATA[],$N21,MATCH(INDEX(T_ITEM_SET[KANBAN ITEM SETTINGS],COUNTIF($O$4:$O21,$O21)-1),L_DATA_HEADER,0)),"DD-MMM-YY"),
INDEX(T_DATA[],$N21,MATCH(INDEX(T_ITEM_SET[KANBAN ITEM SETTINGS],COUNTIF($O$4:$O21,$O21)-1),L_DATA_HEADER,0)))),""))))</f>
        <v/>
      </c>
      <c r="R21" s="14" t="str" cm="1">
        <f t="array" ref="R21">IF($S21="","",SMALL(IF((T_DATA[STAGE ID]=5)*(T_DATA[SLICED]=1),ROW(T_DATA[STAGE ID])-ROW(T_DATA[#Headers])),$S21))</f>
        <v/>
      </c>
      <c r="S21" s="14" t="str" cm="1">
        <f t="array" ref="S21">IF(OR($R$3&gt;$S$3,$S$3=0),"",IF($S20="","",IF($U20=INDEX(L_STAGE,5),$R$3,IF(COUNTIF($S$3:$S20,$S20)=C_ITEM_CNT+2,IF($S20+1&gt;$S$3,"",$S20+1),$S20))))</f>
        <v/>
      </c>
      <c r="T21" t="str" cm="1">
        <f t="array" ref="T21">IF($S21="","",IF(AND(COUNTIF($S$4:$S21,$S21)&gt;1,COUNTIF($S$4:$S21,$S21)&lt;(C_ITEM_CNT+2)),INDEX(T_DATA[PRIORITY ID],$R21),""))</f>
        <v/>
      </c>
      <c r="U21" s="15" t="str" cm="1">
        <f t="array" aca="1" ref="U21" ca="1">IF($S21="","",
IF(AND(COUNTIF($S$4:$S21,$S21)=1,INDEX(T_DATA[DUE DATE],R21)&gt;0,INDEX(T_DATA[DUE DATE],R21)&lt;TODAY(),INDEX(T_DATA[STATUS ID],R21)=2),2,
IF(AND(COUNTIF($S$4:$S21,$S21)=1,INDEX(T_DATA[DUE DATE],R21)&gt;0,INDEX(T_DATA[DUE DATE],R21)&lt;=(TODAY()+INDEX(T_DATA[WARNING (DAYS)],R21)),INDEX(T_DATA[STATUS ID],R21)=2),1,
IF(AND(COUNTIF($S$4:$S21,$S21)&gt;1,COUNTIF($S$4:$S21,$S21)&lt;(C_ITEM_CNT+2)),
IF(INDEX(T_DATA[],$R21,MATCH(INDEX(T_ITEM_SET[KANBAN ITEM SETTINGS],COUNTIF($S$4:$S21,$S21)-1),L_DATA_HEADER,0))="",
INDEX(T_ITEM_SET[KANBAN ITEM SETTINGS],COUNTIF($S$4:$S21,$S21)-1)&amp;" - "&amp;INDEX(T_ITEM_SET[FILL BLANK VALUES WITH],COUNTIF($S$4:$S21,$S21)-1),
IF(INDEX(T_ITEM_SET[SHOW HEADER],COUNTIF($S$4:$S21,$S21)-1)="Yes",INDEX(T_ITEM_SET[KANBAN ITEM SETTINGS],COUNTIF($S$4:$S21,$S21)-1)&amp;" - ","")
&amp;
IF(INDEX(T_ITEM_SET[FORMAT],COUNTIF($S$4:$S21,$S21)-1)="DATE",
TEXT(INDEX(T_DATA[],$R21,MATCH(INDEX(T_ITEM_SET[KANBAN ITEM SETTINGS],COUNTIF($S$4:$S21,$S21)-1),L_DATA_HEADER,0)),"DD-MMM-YY"),
INDEX(T_DATA[],$R21,MATCH(INDEX(T_ITEM_SET[KANBAN ITEM SETTINGS],COUNTIF($S$4:$S21,$S21)-1),L_DATA_HEADER,0)))),""))))</f>
        <v/>
      </c>
      <c r="V21" s="14" t="str" cm="1">
        <f t="array" ref="V21">IF($W21="","",SMALL(IF((T_DATA[STAGE ID]=6)*(T_DATA[SLICED]=1),ROW(T_DATA[STAGE ID])-ROW(T_DATA[#Headers])),$W21))</f>
        <v/>
      </c>
      <c r="W21" s="14" t="str" cm="1">
        <f t="array" ref="W21">IF(OR($V$3&gt;$W$3,$W$3=0),"",IF($W20="","",IF($Y20=INDEX(L_STAGE,6),$V$3,IF(COUNTIF($W$3:$W20,$W20)=C_ITEM_CNT+2,IF($W20+1&gt;$W$3,"",$W20+1),$W20))))</f>
        <v/>
      </c>
      <c r="X21" t="str" cm="1">
        <f t="array" ref="X21">IF($W21="","",IF(AND(COUNTIF($W$4:$W21,$W21)&gt;1,COUNTIF($W$4:$W21,$W21)&lt;(C_ITEM_CNT+2)),INDEX(T_DATA[PRIORITY ID],$V21),""))</f>
        <v/>
      </c>
      <c r="Y21" s="15" t="str" cm="1">
        <f t="array" aca="1" ref="Y21" ca="1">IF($W21="","",
IF(AND(COUNTIF($W$4:$W21,$W21)=1,INDEX(T_DATA[DUE DATE],V21)&gt;0,INDEX(T_DATA[DUE DATE],V21)&lt;TODAY(),INDEX(T_DATA[STATUS ID],V21)=2),2,
IF(AND(COUNTIF($W$4:$W21,$W21)=1,INDEX(T_DATA[DUE DATE],V21)&gt;0,INDEX(T_DATA[DUE DATE],V21)&lt;=(TODAY()+INDEX(T_DATA[WARNING (DAYS)],V21)),INDEX(T_DATA[STATUS ID],V21)=2),1,
IF(AND(COUNTIF($W$4:$W21,$W21)&gt;1,COUNTIF($W$4:$W21,$W21)&lt;(C_ITEM_CNT+2)),
IF(INDEX(T_DATA[],$V21,MATCH(INDEX(T_ITEM_SET[KANBAN ITEM SETTINGS],COUNTIF($W$4:$W21,$W21)-1),L_DATA_HEADER,0))="",
INDEX(T_ITEM_SET[KANBAN ITEM SETTINGS],COUNTIF($W$4:$W21,$W21)-1)&amp;" - "&amp;INDEX(T_ITEM_SET[FILL BLANK VALUES WITH],COUNTIF($W$4:$W21,$W21)-1),
IF(INDEX(T_ITEM_SET[SHOW HEADER],COUNTIF($W$4:$W21,$W21)-1)="Yes",INDEX(T_ITEM_SET[KANBAN ITEM SETTINGS],COUNTIF($W$4:$W21,$W21)-1)&amp;" - ","")
&amp;
IF(INDEX(T_ITEM_SET[FORMAT],COUNTIF($W$4:$W21,$W21)-1)="DATE",
TEXT(INDEX(T_DATA[],$V21,MATCH(INDEX(T_ITEM_SET[KANBAN ITEM SETTINGS],COUNTIF($W$4:$W21,$W21)-1),L_DATA_HEADER,0)),"DD-MMM-YY"),
INDEX(T_DATA[],$V21,MATCH(INDEX(T_ITEM_SET[KANBAN ITEM SETTINGS],COUNTIF($W$4:$W21,$W21)-1),L_DATA_HEADER,0)))),""))))</f>
        <v/>
      </c>
      <c r="Z21" s="10"/>
    </row>
    <row r="22" spans="1:26">
      <c r="A22" s="40"/>
      <c r="B22" s="13" cm="1">
        <f t="array" aca="1" ref="B22" ca="1">IF($C22="","",SMALL(IF((T_DATA[STAGE ID]=1)*(T_DATA[SLICED]=1),ROW(T_DATA[STAGE ID])-ROW(T_DATA[#Headers])),$C22))</f>
        <v>3</v>
      </c>
      <c r="C22" s="14" cm="1">
        <f t="array" aca="1" ref="C22" ca="1">IF(OR($C$3=0,$B$3&gt;$C$3),"",IF($C21="","",IF($E21=INDEX(L_STAGE,1),$B$3,IF(COUNTIF($C$3:$C21,$C21)=C_ITEM_CNT+2,IF($C21+1&gt;$C$3,"",$C21+1),$C21))))</f>
        <v>3</v>
      </c>
      <c r="D22" cm="1">
        <f t="array" aca="1" ref="D22" ca="1">IF($C22="","",IF(AND(COUNTIF($C$4:$C22,$C22)&gt;1,COUNTIF($C$4:$C22,$C22)&lt;(C_ITEM_CNT+2)),INDEX(T_DATA[PRIORITY ID],$B22),""))</f>
        <v>2</v>
      </c>
      <c r="E22" s="15" t="str" cm="1">
        <f t="array" aca="1" ref="E22" ca="1">IF($C22="","",
IF(AND(COUNTIF($C$4:$C22,$C22)=1,INDEX(T_DATA[DUE DATE],B22)&gt;0,INDEX(T_DATA[DUE DATE],B22)&lt;TODAY(),INDEX(T_DATA[STATUS ID],B22)=2),2,
IF(AND(COUNTIF($C$4:$C22,$C22)=1,INDEX(T_DATA[DUE DATE],B22)&gt;0,INDEX(T_DATA[DUE DATE],B22)&lt;=(TODAY()+INDEX(T_DATA[WARNING (DAYS)],B22)),INDEX(T_DATA[STATUS ID],B22)=2),1,
IF(AND(COUNTIF($C$4:$C22,$C22)&gt;1,COUNTIF($C$4:$C22,$C22)&lt;(C_ITEM_CNT+2)),
IF(INDEX(T_DATA[],$B22,MATCH(INDEX(T_ITEM_SET[KANBAN ITEM SETTINGS],COUNTIF($C$4:$C22,$C22)-1),L_DATA_HEADER,0))="",
INDEX(T_ITEM_SET[KANBAN ITEM SETTINGS],COUNTIF($C$4:$C22,$C22)-1)&amp;" - "&amp;INDEX(T_ITEM_SET[FILL BLANK VALUES WITH],COUNTIF($C$4:$C22,$C22)-1),
IF(INDEX(T_ITEM_SET[SHOW HEADER],COUNTIF($C$4:$C22,$C22)-1)="Yes",INDEX(T_ITEM_SET[KANBAN ITEM SETTINGS],COUNTIF($C$4:$C22,$C22)-1)&amp;" - ","")
&amp;
IF(INDEX(T_ITEM_SET[FORMAT],COUNTIF($C$4:$C22,$C22)-1)="DATE",
TEXT(INDEX(T_DATA[],$B22,MATCH(INDEX(T_ITEM_SET[KANBAN ITEM SETTINGS],COUNTIF($C$4:$C22,$C22)-1),L_DATA_HEADER,0)),"DD-MMM-YY"),
INDEX(T_DATA[],$B22,MATCH(INDEX(T_ITEM_SET[KANBAN ITEM SETTINGS],COUNTIF($C$4:$C22,$C22)-1),L_DATA_HEADER,0)))),""))))</f>
        <v>PROJECT - Memolyzer</v>
      </c>
      <c r="F22" s="14" cm="1">
        <f t="array" aca="1" ref="F22" ca="1">IF($G22="","",SMALL(IF((T_DATA[STAGE ID]=2)*(T_DATA[SLICED]=1),ROW(T_DATA[STAGE ID])-ROW(T_DATA[#Headers])),$G22))</f>
        <v>8</v>
      </c>
      <c r="G22" s="14" cm="1">
        <f t="array" aca="1" ref="G22" ca="1">IF(OR($F$3&gt;$G$3,$G$3=0),"",IF($G21="","",IF($I21=INDEX(L_STAGE,2),$F$3,IF(COUNTIF($G$3:$G21,$G21)=C_ITEM_CNT+2,IF($G21+1&gt;$G$3,"",$G21+1),$G21))))</f>
        <v>3</v>
      </c>
      <c r="H22" cm="1">
        <f t="array" aca="1" ref="H22" ca="1">IF($G22="","",IF(AND(COUNTIF($G$4:$G22,$G22)&gt;1,COUNTIF($G$4:$G22,$G22)&lt;(C_ITEM_CNT+2)),INDEX(T_DATA[PRIORITY ID],$F22),""))</f>
        <v>2</v>
      </c>
      <c r="I22" s="15" t="str" cm="1">
        <f t="array" aca="1" ref="I22" ca="1">IF($G22="","",
IF(AND(COUNTIF($G$4:$G22,$G22)=1,INDEX(T_DATA[DUE DATE],F22)&gt;0,INDEX(T_DATA[DUE DATE],F22)&lt;TODAY(),INDEX(T_DATA[STATUS ID],F22)=2),2,
IF(AND(COUNTIF($G$4:$G22,$G22)=1,INDEX(T_DATA[DUE DATE],F22)&gt;0,INDEX(T_DATA[DUE DATE],F22)&lt;=(TODAY()+INDEX(T_DATA[WARNING (DAYS)],F22)),INDEX(T_DATA[STATUS ID],F22)=2),1,
IF(AND(COUNTIF($G$4:$G22,$G22)&gt;1,COUNTIF($G$4:$G22,$G22)&lt;(C_ITEM_CNT+2)),
IF(INDEX(T_DATA[],$F22,MATCH(INDEX(T_ITEM_SET[KANBAN ITEM SETTINGS],COUNTIF($G$4:$G22,$G22)-1),L_DATA_HEADER,0))="",
INDEX(T_ITEM_SET[KANBAN ITEM SETTINGS],COUNTIF($G$4:$G22,$G22)-1)&amp;" - "&amp;INDEX(T_ITEM_SET[FILL BLANK VALUES WITH],COUNTIF($G$4:$G22,$G22)-1),
IF(INDEX(T_ITEM_SET[SHOW HEADER],COUNTIF($G$4:$G22,$G22)-1)="Yes",INDEX(T_ITEM_SET[KANBAN ITEM SETTINGS],COUNTIF($G$4:$G22,$G22)-1)&amp;" - ","")
&amp;
IF(INDEX(T_ITEM_SET[FORMAT],COUNTIF($G$4:$G22,$G22)-1)="DATE",
TEXT(INDEX(T_DATA[],$F22,MATCH(INDEX(T_ITEM_SET[KANBAN ITEM SETTINGS],COUNTIF($G$4:$G22,$G22)-1),L_DATA_HEADER,0)),"DD-MMM-YY"),
INDEX(T_DATA[],$F22,MATCH(INDEX(T_ITEM_SET[KANBAN ITEM SETTINGS],COUNTIF($G$4:$G22,$G22)-1),L_DATA_HEADER,0)))),""))))</f>
        <v>PROJECT - Memolyzer</v>
      </c>
      <c r="J22" s="14" t="str" cm="1">
        <f t="array" aca="1" ref="J22" ca="1">IF($K22="","",SMALL(IF((T_DATA[STAGE ID]=3)*(T_DATA[SLICED]=1),ROW(T_DATA[STAGE ID])-ROW(T_DATA[#Headers])),$K22))</f>
        <v/>
      </c>
      <c r="K22" s="14" t="str" cm="1">
        <f t="array" aca="1" ref="K22" ca="1">IF(OR($J$3&gt;$K$3,$K$3=0),"",IF($K21="","",IF($M21=INDEX(L_STAGE,3),$J$3,IF(COUNTIF($K$3:$K21,$K21)=C_ITEM_CNT+2,IF($K21+1&gt;$K$3,"",$K21+1),$K21))))</f>
        <v/>
      </c>
      <c r="L22" t="str" cm="1">
        <f t="array" aca="1" ref="L22" ca="1">IF($K22="","",IF(AND(COUNTIF($K$4:$K22,$K22)&gt;1,COUNTIF($K$4:$K22,$K22)&lt;(C_ITEM_CNT+2)),INDEX(T_DATA[PRIORITY ID],$J22),""))</f>
        <v/>
      </c>
      <c r="M22" s="15" t="str" cm="1">
        <f t="array" aca="1" ref="M22" ca="1">IF($K22="","",
IF(AND(COUNTIF($K$4:$K22,$K22)=1,INDEX(T_DATA[DUE DATE],J22)&gt;0,INDEX(T_DATA[DUE DATE],J22)&lt;TODAY(),INDEX(T_DATA[STATUS ID],J22)=2),2,
IF(AND(COUNTIF($K$4:$K22,$K22)=1,INDEX(T_DATA[DUE DATE],J22)&gt;0,INDEX(T_DATA[DUE DATE],J22)&lt;=(TODAY()+INDEX(T_DATA[WARNING (DAYS)],J22)),INDEX(T_DATA[STATUS ID],J22)=2),1,
IF(AND(COUNTIF($K$4:$K22,$K22)&gt;1,COUNTIF($K$4:$K22,$K22)&lt;(C_ITEM_CNT+2)),
IF(INDEX(T_DATA[],$J22,MATCH(INDEX(T_ITEM_SET[KANBAN ITEM SETTINGS],COUNTIF($K$4:$K22,$K22)-1),L_DATA_HEADER,0))="",
INDEX(T_ITEM_SET[KANBAN ITEM SETTINGS],COUNTIF($K$4:$K22,$K22)-1)&amp;" - "&amp;INDEX(T_ITEM_SET[FILL BLANK VALUES WITH],COUNTIF($K$4:$K22,$K22)-1),
IF(INDEX(T_ITEM_SET[SHOW HEADER],COUNTIF($K$4:$K22,$K22)-1)="Yes",INDEX(T_ITEM_SET[KANBAN ITEM SETTINGS],COUNTIF($K$4:$K22,$K22)-1)&amp;" - ","")
&amp;
IF(INDEX(T_ITEM_SET[FORMAT],COUNTIF($K$4:$K22,$K22)-1)="DATE",
TEXT(INDEX(T_DATA[],$J22,MATCH(INDEX(T_ITEM_SET[KANBAN ITEM SETTINGS],COUNTIF($K$4:$K22,$K22)-1),L_DATA_HEADER,0)),"DD-MMM-YY"),
INDEX(T_DATA[],$J22,MATCH(INDEX(T_ITEM_SET[KANBAN ITEM SETTINGS],COUNTIF($K$4:$K22,$K22)-1),L_DATA_HEADER,0)))),""))))</f>
        <v/>
      </c>
      <c r="N22" s="14" t="str" cm="1">
        <f t="array" ref="N22">IF($O22="","",SMALL(IF((T_DATA[STAGE ID]=4)*(T_DATA[SLICED]=1),ROW(T_DATA[STAGE ID])-ROW(T_DATA[#Headers])),$O22))</f>
        <v/>
      </c>
      <c r="O22" s="14" t="str" cm="1">
        <f t="array" ref="O22">IF(OR($N$3&gt;$O$3,$O$3=0),"",IF($O21="","",IF($Q21=INDEX(L_STAGE,4),$N$3,IF(COUNTIF($O$3:$O21,$O21)=C_ITEM_CNT+2,IF($O21+1&gt;$O$3,"",$O21+1),$O21))))</f>
        <v/>
      </c>
      <c r="P22" t="str" cm="1">
        <f t="array" ref="P22">IF($O22="","",IF(AND(COUNTIF($O$4:$O22,$O22)&gt;1,COUNTIF($O$4:$O22,$O22)&lt;(C_ITEM_CNT+2)),INDEX(T_DATA[PRIORITY ID],$N22),""))</f>
        <v/>
      </c>
      <c r="Q22" s="15" t="str" cm="1">
        <f t="array" aca="1" ref="Q22" ca="1">IF($O22="","",
IF(AND(COUNTIF($O$4:$O22,$O22)=1,INDEX(T_DATA[DUE DATE],N22)&gt;0,INDEX(T_DATA[DUE DATE],N22)&lt;TODAY(),INDEX(T_DATA[STATUS ID],N22)=2),2,
IF(AND(COUNTIF($O$4:$O22,$O22)=1,INDEX(T_DATA[DUE DATE],N22)&gt;0,INDEX(T_DATA[DUE DATE],N22)&lt;=(TODAY()+INDEX(T_DATA[WARNING (DAYS)],N22)),INDEX(T_DATA[STATUS ID],N22)=2),1,
IF(AND(COUNTIF($O$4:$O22,$O22)&gt;1,COUNTIF($O$4:$O22,$O22)&lt;(C_ITEM_CNT+2)),
IF(INDEX(T_DATA[],$N22,MATCH(INDEX(T_ITEM_SET[KANBAN ITEM SETTINGS],COUNTIF($O$4:$O22,$O22)-1),L_DATA_HEADER,0))="",
INDEX(T_ITEM_SET[KANBAN ITEM SETTINGS],COUNTIF($O$4:$O22,$O22)-1)&amp;" - "&amp;INDEX(T_ITEM_SET[FILL BLANK VALUES WITH],COUNTIF($O$4:$O22,$O22)-1),
IF(INDEX(T_ITEM_SET[SHOW HEADER],COUNTIF($O$4:$O22,$O22)-1)="Yes",INDEX(T_ITEM_SET[KANBAN ITEM SETTINGS],COUNTIF($O$4:$O22,$O22)-1)&amp;" - ","")
&amp;
IF(INDEX(T_ITEM_SET[FORMAT],COUNTIF($O$4:$O22,$O22)-1)="DATE",
TEXT(INDEX(T_DATA[],$N22,MATCH(INDEX(T_ITEM_SET[KANBAN ITEM SETTINGS],COUNTIF($O$4:$O22,$O22)-1),L_DATA_HEADER,0)),"DD-MMM-YY"),
INDEX(T_DATA[],$N22,MATCH(INDEX(T_ITEM_SET[KANBAN ITEM SETTINGS],COUNTIF($O$4:$O22,$O22)-1),L_DATA_HEADER,0)))),""))))</f>
        <v/>
      </c>
      <c r="R22" s="14" t="str" cm="1">
        <f t="array" ref="R22">IF($S22="","",SMALL(IF((T_DATA[STAGE ID]=5)*(T_DATA[SLICED]=1),ROW(T_DATA[STAGE ID])-ROW(T_DATA[#Headers])),$S22))</f>
        <v/>
      </c>
      <c r="S22" s="14" t="str" cm="1">
        <f t="array" ref="S22">IF(OR($R$3&gt;$S$3,$S$3=0),"",IF($S21="","",IF($U21=INDEX(L_STAGE,5),$R$3,IF(COUNTIF($S$3:$S21,$S21)=C_ITEM_CNT+2,IF($S21+1&gt;$S$3,"",$S21+1),$S21))))</f>
        <v/>
      </c>
      <c r="T22" t="str" cm="1">
        <f t="array" ref="T22">IF($S22="","",IF(AND(COUNTIF($S$4:$S22,$S22)&gt;1,COUNTIF($S$4:$S22,$S22)&lt;(C_ITEM_CNT+2)),INDEX(T_DATA[PRIORITY ID],$R22),""))</f>
        <v/>
      </c>
      <c r="U22" s="15" t="str" cm="1">
        <f t="array" aca="1" ref="U22" ca="1">IF($S22="","",
IF(AND(COUNTIF($S$4:$S22,$S22)=1,INDEX(T_DATA[DUE DATE],R22)&gt;0,INDEX(T_DATA[DUE DATE],R22)&lt;TODAY(),INDEX(T_DATA[STATUS ID],R22)=2),2,
IF(AND(COUNTIF($S$4:$S22,$S22)=1,INDEX(T_DATA[DUE DATE],R22)&gt;0,INDEX(T_DATA[DUE DATE],R22)&lt;=(TODAY()+INDEX(T_DATA[WARNING (DAYS)],R22)),INDEX(T_DATA[STATUS ID],R22)=2),1,
IF(AND(COUNTIF($S$4:$S22,$S22)&gt;1,COUNTIF($S$4:$S22,$S22)&lt;(C_ITEM_CNT+2)),
IF(INDEX(T_DATA[],$R22,MATCH(INDEX(T_ITEM_SET[KANBAN ITEM SETTINGS],COUNTIF($S$4:$S22,$S22)-1),L_DATA_HEADER,0))="",
INDEX(T_ITEM_SET[KANBAN ITEM SETTINGS],COUNTIF($S$4:$S22,$S22)-1)&amp;" - "&amp;INDEX(T_ITEM_SET[FILL BLANK VALUES WITH],COUNTIF($S$4:$S22,$S22)-1),
IF(INDEX(T_ITEM_SET[SHOW HEADER],COUNTIF($S$4:$S22,$S22)-1)="Yes",INDEX(T_ITEM_SET[KANBAN ITEM SETTINGS],COUNTIF($S$4:$S22,$S22)-1)&amp;" - ","")
&amp;
IF(INDEX(T_ITEM_SET[FORMAT],COUNTIF($S$4:$S22,$S22)-1)="DATE",
TEXT(INDEX(T_DATA[],$R22,MATCH(INDEX(T_ITEM_SET[KANBAN ITEM SETTINGS],COUNTIF($S$4:$S22,$S22)-1),L_DATA_HEADER,0)),"DD-MMM-YY"),
INDEX(T_DATA[],$R22,MATCH(INDEX(T_ITEM_SET[KANBAN ITEM SETTINGS],COUNTIF($S$4:$S22,$S22)-1),L_DATA_HEADER,0)))),""))))</f>
        <v/>
      </c>
      <c r="V22" s="14" t="str" cm="1">
        <f t="array" ref="V22">IF($W22="","",SMALL(IF((T_DATA[STAGE ID]=6)*(T_DATA[SLICED]=1),ROW(T_DATA[STAGE ID])-ROW(T_DATA[#Headers])),$W22))</f>
        <v/>
      </c>
      <c r="W22" s="14" t="str" cm="1">
        <f t="array" ref="W22">IF(OR($V$3&gt;$W$3,$W$3=0),"",IF($W21="","",IF($Y21=INDEX(L_STAGE,6),$V$3,IF(COUNTIF($W$3:$W21,$W21)=C_ITEM_CNT+2,IF($W21+1&gt;$W$3,"",$W21+1),$W21))))</f>
        <v/>
      </c>
      <c r="X22" t="str" cm="1">
        <f t="array" ref="X22">IF($W22="","",IF(AND(COUNTIF($W$4:$W22,$W22)&gt;1,COUNTIF($W$4:$W22,$W22)&lt;(C_ITEM_CNT+2)),INDEX(T_DATA[PRIORITY ID],$V22),""))</f>
        <v/>
      </c>
      <c r="Y22" s="15" t="str" cm="1">
        <f t="array" aca="1" ref="Y22" ca="1">IF($W22="","",
IF(AND(COUNTIF($W$4:$W22,$W22)=1,INDEX(T_DATA[DUE DATE],V22)&gt;0,INDEX(T_DATA[DUE DATE],V22)&lt;TODAY(),INDEX(T_DATA[STATUS ID],V22)=2),2,
IF(AND(COUNTIF($W$4:$W22,$W22)=1,INDEX(T_DATA[DUE DATE],V22)&gt;0,INDEX(T_DATA[DUE DATE],V22)&lt;=(TODAY()+INDEX(T_DATA[WARNING (DAYS)],V22)),INDEX(T_DATA[STATUS ID],V22)=2),1,
IF(AND(COUNTIF($W$4:$W22,$W22)&gt;1,COUNTIF($W$4:$W22,$W22)&lt;(C_ITEM_CNT+2)),
IF(INDEX(T_DATA[],$V22,MATCH(INDEX(T_ITEM_SET[KANBAN ITEM SETTINGS],COUNTIF($W$4:$W22,$W22)-1),L_DATA_HEADER,0))="",
INDEX(T_ITEM_SET[KANBAN ITEM SETTINGS],COUNTIF($W$4:$W22,$W22)-1)&amp;" - "&amp;INDEX(T_ITEM_SET[FILL BLANK VALUES WITH],COUNTIF($W$4:$W22,$W22)-1),
IF(INDEX(T_ITEM_SET[SHOW HEADER],COUNTIF($W$4:$W22,$W22)-1)="Yes",INDEX(T_ITEM_SET[KANBAN ITEM SETTINGS],COUNTIF($W$4:$W22,$W22)-1)&amp;" - ","")
&amp;
IF(INDEX(T_ITEM_SET[FORMAT],COUNTIF($W$4:$W22,$W22)-1)="DATE",
TEXT(INDEX(T_DATA[],$V22,MATCH(INDEX(T_ITEM_SET[KANBAN ITEM SETTINGS],COUNTIF($W$4:$W22,$W22)-1),L_DATA_HEADER,0)),"DD-MMM-YY"),
INDEX(T_DATA[],$V22,MATCH(INDEX(T_ITEM_SET[KANBAN ITEM SETTINGS],COUNTIF($W$4:$W22,$W22)-1),L_DATA_HEADER,0)))),""))))</f>
        <v/>
      </c>
      <c r="Z22" s="10"/>
    </row>
    <row r="23" spans="1:26">
      <c r="A23" s="40"/>
      <c r="B23" s="13" cm="1">
        <f t="array" aca="1" ref="B23" ca="1">IF($C23="","",SMALL(IF((T_DATA[STAGE ID]=1)*(T_DATA[SLICED]=1),ROW(T_DATA[STAGE ID])-ROW(T_DATA[#Headers])),$C23))</f>
        <v>3</v>
      </c>
      <c r="C23" s="14" cm="1">
        <f t="array" aca="1" ref="C23" ca="1">IF(OR($C$3=0,$B$3&gt;$C$3),"",IF($C22="","",IF($E22=INDEX(L_STAGE,1),$B$3,IF(COUNTIF($C$3:$C22,$C22)=C_ITEM_CNT+2,IF($C22+1&gt;$C$3,"",$C22+1),$C22))))</f>
        <v>3</v>
      </c>
      <c r="D23" cm="1">
        <f t="array" aca="1" ref="D23" ca="1">IF($C23="","",IF(AND(COUNTIF($C$4:$C23,$C23)&gt;1,COUNTIF($C$4:$C23,$C23)&lt;(C_ITEM_CNT+2)),INDEX(T_DATA[PRIORITY ID],$B23),""))</f>
        <v>2</v>
      </c>
      <c r="E23" s="15" t="str" cm="1">
        <f t="array" aca="1" ref="E23" ca="1">IF($C23="","",
IF(AND(COUNTIF($C$4:$C23,$C23)=1,INDEX(T_DATA[DUE DATE],B23)&gt;0,INDEX(T_DATA[DUE DATE],B23)&lt;TODAY(),INDEX(T_DATA[STATUS ID],B23)=2),2,
IF(AND(COUNTIF($C$4:$C23,$C23)=1,INDEX(T_DATA[DUE DATE],B23)&gt;0,INDEX(T_DATA[DUE DATE],B23)&lt;=(TODAY()+INDEX(T_DATA[WARNING (DAYS)],B23)),INDEX(T_DATA[STATUS ID],B23)=2),1,
IF(AND(COUNTIF($C$4:$C23,$C23)&gt;1,COUNTIF($C$4:$C23,$C23)&lt;(C_ITEM_CNT+2)),
IF(INDEX(T_DATA[],$B23,MATCH(INDEX(T_ITEM_SET[KANBAN ITEM SETTINGS],COUNTIF($C$4:$C23,$C23)-1),L_DATA_HEADER,0))="",
INDEX(T_ITEM_SET[KANBAN ITEM SETTINGS],COUNTIF($C$4:$C23,$C23)-1)&amp;" - "&amp;INDEX(T_ITEM_SET[FILL BLANK VALUES WITH],COUNTIF($C$4:$C23,$C23)-1),
IF(INDEX(T_ITEM_SET[SHOW HEADER],COUNTIF($C$4:$C23,$C23)-1)="Yes",INDEX(T_ITEM_SET[KANBAN ITEM SETTINGS],COUNTIF($C$4:$C23,$C23)-1)&amp;" - ","")
&amp;
IF(INDEX(T_ITEM_SET[FORMAT],COUNTIF($C$4:$C23,$C23)-1)="DATE",
TEXT(INDEX(T_DATA[],$B23,MATCH(INDEX(T_ITEM_SET[KANBAN ITEM SETTINGS],COUNTIF($C$4:$C23,$C23)-1),L_DATA_HEADER,0)),"DD-MMM-YY"),
INDEX(T_DATA[],$B23,MATCH(INDEX(T_ITEM_SET[KANBAN ITEM SETTINGS],COUNTIF($C$4:$C23,$C23)-1),L_DATA_HEADER,0)))),""))))</f>
        <v>RESOURCE - Serkan Eren</v>
      </c>
      <c r="F23" s="14" cm="1">
        <f t="array" aca="1" ref="F23" ca="1">IF($G23="","",SMALL(IF((T_DATA[STAGE ID]=2)*(T_DATA[SLICED]=1),ROW(T_DATA[STAGE ID])-ROW(T_DATA[#Headers])),$G23))</f>
        <v>8</v>
      </c>
      <c r="G23" s="14" cm="1">
        <f t="array" aca="1" ref="G23" ca="1">IF(OR($F$3&gt;$G$3,$G$3=0),"",IF($G22="","",IF($I22=INDEX(L_STAGE,2),$F$3,IF(COUNTIF($G$3:$G22,$G22)=C_ITEM_CNT+2,IF($G22+1&gt;$G$3,"",$G22+1),$G22))))</f>
        <v>3</v>
      </c>
      <c r="H23" cm="1">
        <f t="array" aca="1" ref="H23" ca="1">IF($G23="","",IF(AND(COUNTIF($G$4:$G23,$G23)&gt;1,COUNTIF($G$4:$G23,$G23)&lt;(C_ITEM_CNT+2)),INDEX(T_DATA[PRIORITY ID],$F23),""))</f>
        <v>2</v>
      </c>
      <c r="I23" s="15" t="str" cm="1">
        <f t="array" aca="1" ref="I23" ca="1">IF($G23="","",
IF(AND(COUNTIF($G$4:$G23,$G23)=1,INDEX(T_DATA[DUE DATE],F23)&gt;0,INDEX(T_DATA[DUE DATE],F23)&lt;TODAY(),INDEX(T_DATA[STATUS ID],F23)=2),2,
IF(AND(COUNTIF($G$4:$G23,$G23)=1,INDEX(T_DATA[DUE DATE],F23)&gt;0,INDEX(T_DATA[DUE DATE],F23)&lt;=(TODAY()+INDEX(T_DATA[WARNING (DAYS)],F23)),INDEX(T_DATA[STATUS ID],F23)=2),1,
IF(AND(COUNTIF($G$4:$G23,$G23)&gt;1,COUNTIF($G$4:$G23,$G23)&lt;(C_ITEM_CNT+2)),
IF(INDEX(T_DATA[],$F23,MATCH(INDEX(T_ITEM_SET[KANBAN ITEM SETTINGS],COUNTIF($G$4:$G23,$G23)-1),L_DATA_HEADER,0))="",
INDEX(T_ITEM_SET[KANBAN ITEM SETTINGS],COUNTIF($G$4:$G23,$G23)-1)&amp;" - "&amp;INDEX(T_ITEM_SET[FILL BLANK VALUES WITH],COUNTIF($G$4:$G23,$G23)-1),
IF(INDEX(T_ITEM_SET[SHOW HEADER],COUNTIF($G$4:$G23,$G23)-1)="Yes",INDEX(T_ITEM_SET[KANBAN ITEM SETTINGS],COUNTIF($G$4:$G23,$G23)-1)&amp;" - ","")
&amp;
IF(INDEX(T_ITEM_SET[FORMAT],COUNTIF($G$4:$G23,$G23)-1)="DATE",
TEXT(INDEX(T_DATA[],$F23,MATCH(INDEX(T_ITEM_SET[KANBAN ITEM SETTINGS],COUNTIF($G$4:$G23,$G23)-1),L_DATA_HEADER,0)),"DD-MMM-YY"),
INDEX(T_DATA[],$F23,MATCH(INDEX(T_ITEM_SET[KANBAN ITEM SETTINGS],COUNTIF($G$4:$G23,$G23)-1),L_DATA_HEADER,0)))),""))))</f>
        <v>RESOURCE - Talha Şahin</v>
      </c>
      <c r="J23" s="14" t="str" cm="1">
        <f t="array" aca="1" ref="J23" ca="1">IF($K23="","",SMALL(IF((T_DATA[STAGE ID]=3)*(T_DATA[SLICED]=1),ROW(T_DATA[STAGE ID])-ROW(T_DATA[#Headers])),$K23))</f>
        <v/>
      </c>
      <c r="K23" s="14" t="str" cm="1">
        <f t="array" aca="1" ref="K23" ca="1">IF(OR($J$3&gt;$K$3,$K$3=0),"",IF($K22="","",IF($M22=INDEX(L_STAGE,3),$J$3,IF(COUNTIF($K$3:$K22,$K22)=C_ITEM_CNT+2,IF($K22+1&gt;$K$3,"",$K22+1),$K22))))</f>
        <v/>
      </c>
      <c r="L23" t="str" cm="1">
        <f t="array" aca="1" ref="L23" ca="1">IF($K23="","",IF(AND(COUNTIF($K$4:$K23,$K23)&gt;1,COUNTIF($K$4:$K23,$K23)&lt;(C_ITEM_CNT+2)),INDEX(T_DATA[PRIORITY ID],$J23),""))</f>
        <v/>
      </c>
      <c r="M23" s="15" t="str" cm="1">
        <f t="array" aca="1" ref="M23" ca="1">IF($K23="","",
IF(AND(COUNTIF($K$4:$K23,$K23)=1,INDEX(T_DATA[DUE DATE],J23)&gt;0,INDEX(T_DATA[DUE DATE],J23)&lt;TODAY(),INDEX(T_DATA[STATUS ID],J23)=2),2,
IF(AND(COUNTIF($K$4:$K23,$K23)=1,INDEX(T_DATA[DUE DATE],J23)&gt;0,INDEX(T_DATA[DUE DATE],J23)&lt;=(TODAY()+INDEX(T_DATA[WARNING (DAYS)],J23)),INDEX(T_DATA[STATUS ID],J23)=2),1,
IF(AND(COUNTIF($K$4:$K23,$K23)&gt;1,COUNTIF($K$4:$K23,$K23)&lt;(C_ITEM_CNT+2)),
IF(INDEX(T_DATA[],$J23,MATCH(INDEX(T_ITEM_SET[KANBAN ITEM SETTINGS],COUNTIF($K$4:$K23,$K23)-1),L_DATA_HEADER,0))="",
INDEX(T_ITEM_SET[KANBAN ITEM SETTINGS],COUNTIF($K$4:$K23,$K23)-1)&amp;" - "&amp;INDEX(T_ITEM_SET[FILL BLANK VALUES WITH],COUNTIF($K$4:$K23,$K23)-1),
IF(INDEX(T_ITEM_SET[SHOW HEADER],COUNTIF($K$4:$K23,$K23)-1)="Yes",INDEX(T_ITEM_SET[KANBAN ITEM SETTINGS],COUNTIF($K$4:$K23,$K23)-1)&amp;" - ","")
&amp;
IF(INDEX(T_ITEM_SET[FORMAT],COUNTIF($K$4:$K23,$K23)-1)="DATE",
TEXT(INDEX(T_DATA[],$J23,MATCH(INDEX(T_ITEM_SET[KANBAN ITEM SETTINGS],COUNTIF($K$4:$K23,$K23)-1),L_DATA_HEADER,0)),"DD-MMM-YY"),
INDEX(T_DATA[],$J23,MATCH(INDEX(T_ITEM_SET[KANBAN ITEM SETTINGS],COUNTIF($K$4:$K23,$K23)-1),L_DATA_HEADER,0)))),""))))</f>
        <v/>
      </c>
      <c r="N23" s="14" t="str" cm="1">
        <f t="array" ref="N23">IF($O23="","",SMALL(IF((T_DATA[STAGE ID]=4)*(T_DATA[SLICED]=1),ROW(T_DATA[STAGE ID])-ROW(T_DATA[#Headers])),$O23))</f>
        <v/>
      </c>
      <c r="O23" s="14" t="str" cm="1">
        <f t="array" ref="O23">IF(OR($N$3&gt;$O$3,$O$3=0),"",IF($O22="","",IF($Q22=INDEX(L_STAGE,4),$N$3,IF(COUNTIF($O$3:$O22,$O22)=C_ITEM_CNT+2,IF($O22+1&gt;$O$3,"",$O22+1),$O22))))</f>
        <v/>
      </c>
      <c r="P23" t="str" cm="1">
        <f t="array" ref="P23">IF($O23="","",IF(AND(COUNTIF($O$4:$O23,$O23)&gt;1,COUNTIF($O$4:$O23,$O23)&lt;(C_ITEM_CNT+2)),INDEX(T_DATA[PRIORITY ID],$N23),""))</f>
        <v/>
      </c>
      <c r="Q23" s="15" t="str" cm="1">
        <f t="array" aca="1" ref="Q23" ca="1">IF($O23="","",
IF(AND(COUNTIF($O$4:$O23,$O23)=1,INDEX(T_DATA[DUE DATE],N23)&gt;0,INDEX(T_DATA[DUE DATE],N23)&lt;TODAY(),INDEX(T_DATA[STATUS ID],N23)=2),2,
IF(AND(COUNTIF($O$4:$O23,$O23)=1,INDEX(T_DATA[DUE DATE],N23)&gt;0,INDEX(T_DATA[DUE DATE],N23)&lt;=(TODAY()+INDEX(T_DATA[WARNING (DAYS)],N23)),INDEX(T_DATA[STATUS ID],N23)=2),1,
IF(AND(COUNTIF($O$4:$O23,$O23)&gt;1,COUNTIF($O$4:$O23,$O23)&lt;(C_ITEM_CNT+2)),
IF(INDEX(T_DATA[],$N23,MATCH(INDEX(T_ITEM_SET[KANBAN ITEM SETTINGS],COUNTIF($O$4:$O23,$O23)-1),L_DATA_HEADER,0))="",
INDEX(T_ITEM_SET[KANBAN ITEM SETTINGS],COUNTIF($O$4:$O23,$O23)-1)&amp;" - "&amp;INDEX(T_ITEM_SET[FILL BLANK VALUES WITH],COUNTIF($O$4:$O23,$O23)-1),
IF(INDEX(T_ITEM_SET[SHOW HEADER],COUNTIF($O$4:$O23,$O23)-1)="Yes",INDEX(T_ITEM_SET[KANBAN ITEM SETTINGS],COUNTIF($O$4:$O23,$O23)-1)&amp;" - ","")
&amp;
IF(INDEX(T_ITEM_SET[FORMAT],COUNTIF($O$4:$O23,$O23)-1)="DATE",
TEXT(INDEX(T_DATA[],$N23,MATCH(INDEX(T_ITEM_SET[KANBAN ITEM SETTINGS],COUNTIF($O$4:$O23,$O23)-1),L_DATA_HEADER,0)),"DD-MMM-YY"),
INDEX(T_DATA[],$N23,MATCH(INDEX(T_ITEM_SET[KANBAN ITEM SETTINGS],COUNTIF($O$4:$O23,$O23)-1),L_DATA_HEADER,0)))),""))))</f>
        <v/>
      </c>
      <c r="R23" s="14" t="str" cm="1">
        <f t="array" ref="R23">IF($S23="","",SMALL(IF((T_DATA[STAGE ID]=5)*(T_DATA[SLICED]=1),ROW(T_DATA[STAGE ID])-ROW(T_DATA[#Headers])),$S23))</f>
        <v/>
      </c>
      <c r="S23" s="14" t="str" cm="1">
        <f t="array" ref="S23">IF(OR($R$3&gt;$S$3,$S$3=0),"",IF($S22="","",IF($U22=INDEX(L_STAGE,5),$R$3,IF(COUNTIF($S$3:$S22,$S22)=C_ITEM_CNT+2,IF($S22+1&gt;$S$3,"",$S22+1),$S22))))</f>
        <v/>
      </c>
      <c r="T23" t="str" cm="1">
        <f t="array" ref="T23">IF($S23="","",IF(AND(COUNTIF($S$4:$S23,$S23)&gt;1,COUNTIF($S$4:$S23,$S23)&lt;(C_ITEM_CNT+2)),INDEX(T_DATA[PRIORITY ID],$R23),""))</f>
        <v/>
      </c>
      <c r="U23" s="15" t="str" cm="1">
        <f t="array" aca="1" ref="U23" ca="1">IF($S23="","",
IF(AND(COUNTIF($S$4:$S23,$S23)=1,INDEX(T_DATA[DUE DATE],R23)&gt;0,INDEX(T_DATA[DUE DATE],R23)&lt;TODAY(),INDEX(T_DATA[STATUS ID],R23)=2),2,
IF(AND(COUNTIF($S$4:$S23,$S23)=1,INDEX(T_DATA[DUE DATE],R23)&gt;0,INDEX(T_DATA[DUE DATE],R23)&lt;=(TODAY()+INDEX(T_DATA[WARNING (DAYS)],R23)),INDEX(T_DATA[STATUS ID],R23)=2),1,
IF(AND(COUNTIF($S$4:$S23,$S23)&gt;1,COUNTIF($S$4:$S23,$S23)&lt;(C_ITEM_CNT+2)),
IF(INDEX(T_DATA[],$R23,MATCH(INDEX(T_ITEM_SET[KANBAN ITEM SETTINGS],COUNTIF($S$4:$S23,$S23)-1),L_DATA_HEADER,0))="",
INDEX(T_ITEM_SET[KANBAN ITEM SETTINGS],COUNTIF($S$4:$S23,$S23)-1)&amp;" - "&amp;INDEX(T_ITEM_SET[FILL BLANK VALUES WITH],COUNTIF($S$4:$S23,$S23)-1),
IF(INDEX(T_ITEM_SET[SHOW HEADER],COUNTIF($S$4:$S23,$S23)-1)="Yes",INDEX(T_ITEM_SET[KANBAN ITEM SETTINGS],COUNTIF($S$4:$S23,$S23)-1)&amp;" - ","")
&amp;
IF(INDEX(T_ITEM_SET[FORMAT],COUNTIF($S$4:$S23,$S23)-1)="DATE",
TEXT(INDEX(T_DATA[],$R23,MATCH(INDEX(T_ITEM_SET[KANBAN ITEM SETTINGS],COUNTIF($S$4:$S23,$S23)-1),L_DATA_HEADER,0)),"DD-MMM-YY"),
INDEX(T_DATA[],$R23,MATCH(INDEX(T_ITEM_SET[KANBAN ITEM SETTINGS],COUNTIF($S$4:$S23,$S23)-1),L_DATA_HEADER,0)))),""))))</f>
        <v/>
      </c>
      <c r="V23" s="14" t="str" cm="1">
        <f t="array" ref="V23">IF($W23="","",SMALL(IF((T_DATA[STAGE ID]=6)*(T_DATA[SLICED]=1),ROW(T_DATA[STAGE ID])-ROW(T_DATA[#Headers])),$W23))</f>
        <v/>
      </c>
      <c r="W23" s="14" t="str" cm="1">
        <f t="array" ref="W23">IF(OR($V$3&gt;$W$3,$W$3=0),"",IF($W22="","",IF($Y22=INDEX(L_STAGE,6),$V$3,IF(COUNTIF($W$3:$W22,$W22)=C_ITEM_CNT+2,IF($W22+1&gt;$W$3,"",$W22+1),$W22))))</f>
        <v/>
      </c>
      <c r="X23" t="str" cm="1">
        <f t="array" ref="X23">IF($W23="","",IF(AND(COUNTIF($W$4:$W23,$W23)&gt;1,COUNTIF($W$4:$W23,$W23)&lt;(C_ITEM_CNT+2)),INDEX(T_DATA[PRIORITY ID],$V23),""))</f>
        <v/>
      </c>
      <c r="Y23" s="15" t="str" cm="1">
        <f t="array" aca="1" ref="Y23" ca="1">IF($W23="","",
IF(AND(COUNTIF($W$4:$W23,$W23)=1,INDEX(T_DATA[DUE DATE],V23)&gt;0,INDEX(T_DATA[DUE DATE],V23)&lt;TODAY(),INDEX(T_DATA[STATUS ID],V23)=2),2,
IF(AND(COUNTIF($W$4:$W23,$W23)=1,INDEX(T_DATA[DUE DATE],V23)&gt;0,INDEX(T_DATA[DUE DATE],V23)&lt;=(TODAY()+INDEX(T_DATA[WARNING (DAYS)],V23)),INDEX(T_DATA[STATUS ID],V23)=2),1,
IF(AND(COUNTIF($W$4:$W23,$W23)&gt;1,COUNTIF($W$4:$W23,$W23)&lt;(C_ITEM_CNT+2)),
IF(INDEX(T_DATA[],$V23,MATCH(INDEX(T_ITEM_SET[KANBAN ITEM SETTINGS],COUNTIF($W$4:$W23,$W23)-1),L_DATA_HEADER,0))="",
INDEX(T_ITEM_SET[KANBAN ITEM SETTINGS],COUNTIF($W$4:$W23,$W23)-1)&amp;" - "&amp;INDEX(T_ITEM_SET[FILL BLANK VALUES WITH],COUNTIF($W$4:$W23,$W23)-1),
IF(INDEX(T_ITEM_SET[SHOW HEADER],COUNTIF($W$4:$W23,$W23)-1)="Yes",INDEX(T_ITEM_SET[KANBAN ITEM SETTINGS],COUNTIF($W$4:$W23,$W23)-1)&amp;" - ","")
&amp;
IF(INDEX(T_ITEM_SET[FORMAT],COUNTIF($W$4:$W23,$W23)-1)="DATE",
TEXT(INDEX(T_DATA[],$V23,MATCH(INDEX(T_ITEM_SET[KANBAN ITEM SETTINGS],COUNTIF($W$4:$W23,$W23)-1),L_DATA_HEADER,0)),"DD-MMM-YY"),
INDEX(T_DATA[],$V23,MATCH(INDEX(T_ITEM_SET[KANBAN ITEM SETTINGS],COUNTIF($W$4:$W23,$W23)-1),L_DATA_HEADER,0)))),""))))</f>
        <v/>
      </c>
      <c r="Z23" s="10"/>
    </row>
    <row r="24" spans="1:26">
      <c r="A24" s="40"/>
      <c r="B24" s="13" cm="1">
        <f t="array" aca="1" ref="B24" ca="1">IF($C24="","",SMALL(IF((T_DATA[STAGE ID]=1)*(T_DATA[SLICED]=1),ROW(T_DATA[STAGE ID])-ROW(T_DATA[#Headers])),$C24))</f>
        <v>3</v>
      </c>
      <c r="C24" s="14" cm="1">
        <f t="array" aca="1" ref="C24" ca="1">IF(OR($C$3=0,$B$3&gt;$C$3),"",IF($C23="","",IF($E23=INDEX(L_STAGE,1),$B$3,IF(COUNTIF($C$3:$C23,$C23)=C_ITEM_CNT+2,IF($C23+1&gt;$C$3,"",$C23+1),$C23))))</f>
        <v>3</v>
      </c>
      <c r="D24" cm="1">
        <f t="array" aca="1" ref="D24" ca="1">IF($C24="","",IF(AND(COUNTIF($C$4:$C24,$C24)&gt;1,COUNTIF($C$4:$C24,$C24)&lt;(C_ITEM_CNT+2)),INDEX(T_DATA[PRIORITY ID],$B24),""))</f>
        <v>2</v>
      </c>
      <c r="E24" s="15" t="str" cm="1">
        <f t="array" aca="1" ref="E24" ca="1">IF($C24="","",
IF(AND(COUNTIF($C$4:$C24,$C24)=1,INDEX(T_DATA[DUE DATE],B24)&gt;0,INDEX(T_DATA[DUE DATE],B24)&lt;TODAY(),INDEX(T_DATA[STATUS ID],B24)=2),2,
IF(AND(COUNTIF($C$4:$C24,$C24)=1,INDEX(T_DATA[DUE DATE],B24)&gt;0,INDEX(T_DATA[DUE DATE],B24)&lt;=(TODAY()+INDEX(T_DATA[WARNING (DAYS)],B24)),INDEX(T_DATA[STATUS ID],B24)=2),1,
IF(AND(COUNTIF($C$4:$C24,$C24)&gt;1,COUNTIF($C$4:$C24,$C24)&lt;(C_ITEM_CNT+2)),
IF(INDEX(T_DATA[],$B24,MATCH(INDEX(T_ITEM_SET[KANBAN ITEM SETTINGS],COUNTIF($C$4:$C24,$C24)-1),L_DATA_HEADER,0))="",
INDEX(T_ITEM_SET[KANBAN ITEM SETTINGS],COUNTIF($C$4:$C24,$C24)-1)&amp;" - "&amp;INDEX(T_ITEM_SET[FILL BLANK VALUES WITH],COUNTIF($C$4:$C24,$C24)-1),
IF(INDEX(T_ITEM_SET[SHOW HEADER],COUNTIF($C$4:$C24,$C24)-1)="Yes",INDEX(T_ITEM_SET[KANBAN ITEM SETTINGS],COUNTIF($C$4:$C24,$C24)-1)&amp;" - ","")
&amp;
IF(INDEX(T_ITEM_SET[FORMAT],COUNTIF($C$4:$C24,$C24)-1)="DATE",
TEXT(INDEX(T_DATA[],$B24,MATCH(INDEX(T_ITEM_SET[KANBAN ITEM SETTINGS],COUNTIF($C$4:$C24,$C24)-1),L_DATA_HEADER,0)),"DD-MMM-YY"),
INDEX(T_DATA[],$B24,MATCH(INDEX(T_ITEM_SET[KANBAN ITEM SETTINGS],COUNTIF($C$4:$C24,$C24)-1),L_DATA_HEADER,0)))),""))))</f>
        <v>DUE DATE - DD-Feb-YY</v>
      </c>
      <c r="F24" s="14" cm="1">
        <f t="array" aca="1" ref="F24" ca="1">IF($G24="","",SMALL(IF((T_DATA[STAGE ID]=2)*(T_DATA[SLICED]=1),ROW(T_DATA[STAGE ID])-ROW(T_DATA[#Headers])),$G24))</f>
        <v>8</v>
      </c>
      <c r="G24" s="14" cm="1">
        <f t="array" aca="1" ref="G24" ca="1">IF(OR($F$3&gt;$G$3,$G$3=0),"",IF($G23="","",IF($I23=INDEX(L_STAGE,2),$F$3,IF(COUNTIF($G$3:$G23,$G23)=C_ITEM_CNT+2,IF($G23+1&gt;$G$3,"",$G23+1),$G23))))</f>
        <v>3</v>
      </c>
      <c r="H24" cm="1">
        <f t="array" aca="1" ref="H24" ca="1">IF($G24="","",IF(AND(COUNTIF($G$4:$G24,$G24)&gt;1,COUNTIF($G$4:$G24,$G24)&lt;(C_ITEM_CNT+2)),INDEX(T_DATA[PRIORITY ID],$F24),""))</f>
        <v>2</v>
      </c>
      <c r="I24" s="15" t="str" cm="1">
        <f t="array" aca="1" ref="I24" ca="1">IF($G24="","",
IF(AND(COUNTIF($G$4:$G24,$G24)=1,INDEX(T_DATA[DUE DATE],F24)&gt;0,INDEX(T_DATA[DUE DATE],F24)&lt;TODAY(),INDEX(T_DATA[STATUS ID],F24)=2),2,
IF(AND(COUNTIF($G$4:$G24,$G24)=1,INDEX(T_DATA[DUE DATE],F24)&gt;0,INDEX(T_DATA[DUE DATE],F24)&lt;=(TODAY()+INDEX(T_DATA[WARNING (DAYS)],F24)),INDEX(T_DATA[STATUS ID],F24)=2),1,
IF(AND(COUNTIF($G$4:$G24,$G24)&gt;1,COUNTIF($G$4:$G24,$G24)&lt;(C_ITEM_CNT+2)),
IF(INDEX(T_DATA[],$F24,MATCH(INDEX(T_ITEM_SET[KANBAN ITEM SETTINGS],COUNTIF($G$4:$G24,$G24)-1),L_DATA_HEADER,0))="",
INDEX(T_ITEM_SET[KANBAN ITEM SETTINGS],COUNTIF($G$4:$G24,$G24)-1)&amp;" - "&amp;INDEX(T_ITEM_SET[FILL BLANK VALUES WITH],COUNTIF($G$4:$G24,$G24)-1),
IF(INDEX(T_ITEM_SET[SHOW HEADER],COUNTIF($G$4:$G24,$G24)-1)="Yes",INDEX(T_ITEM_SET[KANBAN ITEM SETTINGS],COUNTIF($G$4:$G24,$G24)-1)&amp;" - ","")
&amp;
IF(INDEX(T_ITEM_SET[FORMAT],COUNTIF($G$4:$G24,$G24)-1)="DATE",
TEXT(INDEX(T_DATA[],$F24,MATCH(INDEX(T_ITEM_SET[KANBAN ITEM SETTINGS],COUNTIF($G$4:$G24,$G24)-1),L_DATA_HEADER,0)),"DD-MMM-YY"),
INDEX(T_DATA[],$F24,MATCH(INDEX(T_ITEM_SET[KANBAN ITEM SETTINGS],COUNTIF($G$4:$G24,$G24)-1),L_DATA_HEADER,0)))),""))))</f>
        <v>DUE DATE - DD-Feb-YY</v>
      </c>
      <c r="J24" s="14" t="str" cm="1">
        <f t="array" aca="1" ref="J24" ca="1">IF($K24="","",SMALL(IF((T_DATA[STAGE ID]=3)*(T_DATA[SLICED]=1),ROW(T_DATA[STAGE ID])-ROW(T_DATA[#Headers])),$K24))</f>
        <v/>
      </c>
      <c r="K24" s="14" t="str" cm="1">
        <f t="array" aca="1" ref="K24" ca="1">IF(OR($J$3&gt;$K$3,$K$3=0),"",IF($K23="","",IF($M23=INDEX(L_STAGE,3),$J$3,IF(COUNTIF($K$3:$K23,$K23)=C_ITEM_CNT+2,IF($K23+1&gt;$K$3,"",$K23+1),$K23))))</f>
        <v/>
      </c>
      <c r="L24" t="str" cm="1">
        <f t="array" aca="1" ref="L24" ca="1">IF($K24="","",IF(AND(COUNTIF($K$4:$K24,$K24)&gt;1,COUNTIF($K$4:$K24,$K24)&lt;(C_ITEM_CNT+2)),INDEX(T_DATA[PRIORITY ID],$J24),""))</f>
        <v/>
      </c>
      <c r="M24" s="15" t="str" cm="1">
        <f t="array" aca="1" ref="M24" ca="1">IF($K24="","",
IF(AND(COUNTIF($K$4:$K24,$K24)=1,INDEX(T_DATA[DUE DATE],J24)&gt;0,INDEX(T_DATA[DUE DATE],J24)&lt;TODAY(),INDEX(T_DATA[STATUS ID],J24)=2),2,
IF(AND(COUNTIF($K$4:$K24,$K24)=1,INDEX(T_DATA[DUE DATE],J24)&gt;0,INDEX(T_DATA[DUE DATE],J24)&lt;=(TODAY()+INDEX(T_DATA[WARNING (DAYS)],J24)),INDEX(T_DATA[STATUS ID],J24)=2),1,
IF(AND(COUNTIF($K$4:$K24,$K24)&gt;1,COUNTIF($K$4:$K24,$K24)&lt;(C_ITEM_CNT+2)),
IF(INDEX(T_DATA[],$J24,MATCH(INDEX(T_ITEM_SET[KANBAN ITEM SETTINGS],COUNTIF($K$4:$K24,$K24)-1),L_DATA_HEADER,0))="",
INDEX(T_ITEM_SET[KANBAN ITEM SETTINGS],COUNTIF($K$4:$K24,$K24)-1)&amp;" - "&amp;INDEX(T_ITEM_SET[FILL BLANK VALUES WITH],COUNTIF($K$4:$K24,$K24)-1),
IF(INDEX(T_ITEM_SET[SHOW HEADER],COUNTIF($K$4:$K24,$K24)-1)="Yes",INDEX(T_ITEM_SET[KANBAN ITEM SETTINGS],COUNTIF($K$4:$K24,$K24)-1)&amp;" - ","")
&amp;
IF(INDEX(T_ITEM_SET[FORMAT],COUNTIF($K$4:$K24,$K24)-1)="DATE",
TEXT(INDEX(T_DATA[],$J24,MATCH(INDEX(T_ITEM_SET[KANBAN ITEM SETTINGS],COUNTIF($K$4:$K24,$K24)-1),L_DATA_HEADER,0)),"DD-MMM-YY"),
INDEX(T_DATA[],$J24,MATCH(INDEX(T_ITEM_SET[KANBAN ITEM SETTINGS],COUNTIF($K$4:$K24,$K24)-1),L_DATA_HEADER,0)))),""))))</f>
        <v/>
      </c>
      <c r="N24" s="14" t="str" cm="1">
        <f t="array" ref="N24">IF($O24="","",SMALL(IF((T_DATA[STAGE ID]=4)*(T_DATA[SLICED]=1),ROW(T_DATA[STAGE ID])-ROW(T_DATA[#Headers])),$O24))</f>
        <v/>
      </c>
      <c r="O24" s="14" t="str" cm="1">
        <f t="array" ref="O24">IF(OR($N$3&gt;$O$3,$O$3=0),"",IF($O23="","",IF($Q23=INDEX(L_STAGE,4),$N$3,IF(COUNTIF($O$3:$O23,$O23)=C_ITEM_CNT+2,IF($O23+1&gt;$O$3,"",$O23+1),$O23))))</f>
        <v/>
      </c>
      <c r="P24" t="str" cm="1">
        <f t="array" ref="P24">IF($O24="","",IF(AND(COUNTIF($O$4:$O24,$O24)&gt;1,COUNTIF($O$4:$O24,$O24)&lt;(C_ITEM_CNT+2)),INDEX(T_DATA[PRIORITY ID],$N24),""))</f>
        <v/>
      </c>
      <c r="Q24" s="15" t="str" cm="1">
        <f t="array" aca="1" ref="Q24" ca="1">IF($O24="","",
IF(AND(COUNTIF($O$4:$O24,$O24)=1,INDEX(T_DATA[DUE DATE],N24)&gt;0,INDEX(T_DATA[DUE DATE],N24)&lt;TODAY(),INDEX(T_DATA[STATUS ID],N24)=2),2,
IF(AND(COUNTIF($O$4:$O24,$O24)=1,INDEX(T_DATA[DUE DATE],N24)&gt;0,INDEX(T_DATA[DUE DATE],N24)&lt;=(TODAY()+INDEX(T_DATA[WARNING (DAYS)],N24)),INDEX(T_DATA[STATUS ID],N24)=2),1,
IF(AND(COUNTIF($O$4:$O24,$O24)&gt;1,COUNTIF($O$4:$O24,$O24)&lt;(C_ITEM_CNT+2)),
IF(INDEX(T_DATA[],$N24,MATCH(INDEX(T_ITEM_SET[KANBAN ITEM SETTINGS],COUNTIF($O$4:$O24,$O24)-1),L_DATA_HEADER,0))="",
INDEX(T_ITEM_SET[KANBAN ITEM SETTINGS],COUNTIF($O$4:$O24,$O24)-1)&amp;" - "&amp;INDEX(T_ITEM_SET[FILL BLANK VALUES WITH],COUNTIF($O$4:$O24,$O24)-1),
IF(INDEX(T_ITEM_SET[SHOW HEADER],COUNTIF($O$4:$O24,$O24)-1)="Yes",INDEX(T_ITEM_SET[KANBAN ITEM SETTINGS],COUNTIF($O$4:$O24,$O24)-1)&amp;" - ","")
&amp;
IF(INDEX(T_ITEM_SET[FORMAT],COUNTIF($O$4:$O24,$O24)-1)="DATE",
TEXT(INDEX(T_DATA[],$N24,MATCH(INDEX(T_ITEM_SET[KANBAN ITEM SETTINGS],COUNTIF($O$4:$O24,$O24)-1),L_DATA_HEADER,0)),"DD-MMM-YY"),
INDEX(T_DATA[],$N24,MATCH(INDEX(T_ITEM_SET[KANBAN ITEM SETTINGS],COUNTIF($O$4:$O24,$O24)-1),L_DATA_HEADER,0)))),""))))</f>
        <v/>
      </c>
      <c r="R24" s="14" t="str" cm="1">
        <f t="array" ref="R24">IF($S24="","",SMALL(IF((T_DATA[STAGE ID]=5)*(T_DATA[SLICED]=1),ROW(T_DATA[STAGE ID])-ROW(T_DATA[#Headers])),$S24))</f>
        <v/>
      </c>
      <c r="S24" s="14" t="str" cm="1">
        <f t="array" ref="S24">IF(OR($R$3&gt;$S$3,$S$3=0),"",IF($S23="","",IF($U23=INDEX(L_STAGE,5),$R$3,IF(COUNTIF($S$3:$S23,$S23)=C_ITEM_CNT+2,IF($S23+1&gt;$S$3,"",$S23+1),$S23))))</f>
        <v/>
      </c>
      <c r="T24" t="str" cm="1">
        <f t="array" ref="T24">IF($S24="","",IF(AND(COUNTIF($S$4:$S24,$S24)&gt;1,COUNTIF($S$4:$S24,$S24)&lt;(C_ITEM_CNT+2)),INDEX(T_DATA[PRIORITY ID],$R24),""))</f>
        <v/>
      </c>
      <c r="U24" s="15" t="str" cm="1">
        <f t="array" aca="1" ref="U24" ca="1">IF($S24="","",
IF(AND(COUNTIF($S$4:$S24,$S24)=1,INDEX(T_DATA[DUE DATE],R24)&gt;0,INDEX(T_DATA[DUE DATE],R24)&lt;TODAY(),INDEX(T_DATA[STATUS ID],R24)=2),2,
IF(AND(COUNTIF($S$4:$S24,$S24)=1,INDEX(T_DATA[DUE DATE],R24)&gt;0,INDEX(T_DATA[DUE DATE],R24)&lt;=(TODAY()+INDEX(T_DATA[WARNING (DAYS)],R24)),INDEX(T_DATA[STATUS ID],R24)=2),1,
IF(AND(COUNTIF($S$4:$S24,$S24)&gt;1,COUNTIF($S$4:$S24,$S24)&lt;(C_ITEM_CNT+2)),
IF(INDEX(T_DATA[],$R24,MATCH(INDEX(T_ITEM_SET[KANBAN ITEM SETTINGS],COUNTIF($S$4:$S24,$S24)-1),L_DATA_HEADER,0))="",
INDEX(T_ITEM_SET[KANBAN ITEM SETTINGS],COUNTIF($S$4:$S24,$S24)-1)&amp;" - "&amp;INDEX(T_ITEM_SET[FILL BLANK VALUES WITH],COUNTIF($S$4:$S24,$S24)-1),
IF(INDEX(T_ITEM_SET[SHOW HEADER],COUNTIF($S$4:$S24,$S24)-1)="Yes",INDEX(T_ITEM_SET[KANBAN ITEM SETTINGS],COUNTIF($S$4:$S24,$S24)-1)&amp;" - ","")
&amp;
IF(INDEX(T_ITEM_SET[FORMAT],COUNTIF($S$4:$S24,$S24)-1)="DATE",
TEXT(INDEX(T_DATA[],$R24,MATCH(INDEX(T_ITEM_SET[KANBAN ITEM SETTINGS],COUNTIF($S$4:$S24,$S24)-1),L_DATA_HEADER,0)),"DD-MMM-YY"),
INDEX(T_DATA[],$R24,MATCH(INDEX(T_ITEM_SET[KANBAN ITEM SETTINGS],COUNTIF($S$4:$S24,$S24)-1),L_DATA_HEADER,0)))),""))))</f>
        <v/>
      </c>
      <c r="V24" s="14" t="str" cm="1">
        <f t="array" ref="V24">IF($W24="","",SMALL(IF((T_DATA[STAGE ID]=6)*(T_DATA[SLICED]=1),ROW(T_DATA[STAGE ID])-ROW(T_DATA[#Headers])),$W24))</f>
        <v/>
      </c>
      <c r="W24" s="14" t="str" cm="1">
        <f t="array" ref="W24">IF(OR($V$3&gt;$W$3,$W$3=0),"",IF($W23="","",IF($Y23=INDEX(L_STAGE,6),$V$3,IF(COUNTIF($W$3:$W23,$W23)=C_ITEM_CNT+2,IF($W23+1&gt;$W$3,"",$W23+1),$W23))))</f>
        <v/>
      </c>
      <c r="X24" t="str" cm="1">
        <f t="array" ref="X24">IF($W24="","",IF(AND(COUNTIF($W$4:$W24,$W24)&gt;1,COUNTIF($W$4:$W24,$W24)&lt;(C_ITEM_CNT+2)),INDEX(T_DATA[PRIORITY ID],$V24),""))</f>
        <v/>
      </c>
      <c r="Y24" s="15" t="str" cm="1">
        <f t="array" aca="1" ref="Y24" ca="1">IF($W24="","",
IF(AND(COUNTIF($W$4:$W24,$W24)=1,INDEX(T_DATA[DUE DATE],V24)&gt;0,INDEX(T_DATA[DUE DATE],V24)&lt;TODAY(),INDEX(T_DATA[STATUS ID],V24)=2),2,
IF(AND(COUNTIF($W$4:$W24,$W24)=1,INDEX(T_DATA[DUE DATE],V24)&gt;0,INDEX(T_DATA[DUE DATE],V24)&lt;=(TODAY()+INDEX(T_DATA[WARNING (DAYS)],V24)),INDEX(T_DATA[STATUS ID],V24)=2),1,
IF(AND(COUNTIF($W$4:$W24,$W24)&gt;1,COUNTIF($W$4:$W24,$W24)&lt;(C_ITEM_CNT+2)),
IF(INDEX(T_DATA[],$V24,MATCH(INDEX(T_ITEM_SET[KANBAN ITEM SETTINGS],COUNTIF($W$4:$W24,$W24)-1),L_DATA_HEADER,0))="",
INDEX(T_ITEM_SET[KANBAN ITEM SETTINGS],COUNTIF($W$4:$W24,$W24)-1)&amp;" - "&amp;INDEX(T_ITEM_SET[FILL BLANK VALUES WITH],COUNTIF($W$4:$W24,$W24)-1),
IF(INDEX(T_ITEM_SET[SHOW HEADER],COUNTIF($W$4:$W24,$W24)-1)="Yes",INDEX(T_ITEM_SET[KANBAN ITEM SETTINGS],COUNTIF($W$4:$W24,$W24)-1)&amp;" - ","")
&amp;
IF(INDEX(T_ITEM_SET[FORMAT],COUNTIF($W$4:$W24,$W24)-1)="DATE",
TEXT(INDEX(T_DATA[],$V24,MATCH(INDEX(T_ITEM_SET[KANBAN ITEM SETTINGS],COUNTIF($W$4:$W24,$W24)-1),L_DATA_HEADER,0)),"DD-MMM-YY"),
INDEX(T_DATA[],$V24,MATCH(INDEX(T_ITEM_SET[KANBAN ITEM SETTINGS],COUNTIF($W$4:$W24,$W24)-1),L_DATA_HEADER,0)))),""))))</f>
        <v/>
      </c>
      <c r="Z24" s="10"/>
    </row>
    <row r="25" spans="1:26">
      <c r="A25" s="40"/>
      <c r="B25" s="13" cm="1">
        <f t="array" aca="1" ref="B25" ca="1">IF($C25="","",SMALL(IF((T_DATA[STAGE ID]=1)*(T_DATA[SLICED]=1),ROW(T_DATA[STAGE ID])-ROW(T_DATA[#Headers])),$C25))</f>
        <v>3</v>
      </c>
      <c r="C25" s="14" cm="1">
        <f t="array" aca="1" ref="C25" ca="1">IF(OR($C$3=0,$B$3&gt;$C$3),"",IF($C24="","",IF($E24=INDEX(L_STAGE,1),$B$3,IF(COUNTIF($C$3:$C24,$C24)=C_ITEM_CNT+2,IF($C24+1&gt;$C$3,"",$C24+1),$C24))))</f>
        <v>3</v>
      </c>
      <c r="D25" cm="1">
        <f t="array" aca="1" ref="D25" ca="1">IF($C25="","",IF(AND(COUNTIF($C$4:$C25,$C25)&gt;1,COUNTIF($C$4:$C25,$C25)&lt;(C_ITEM_CNT+2)),INDEX(T_DATA[PRIORITY ID],$B25),""))</f>
        <v>2</v>
      </c>
      <c r="E25" s="15" t="str" cm="1">
        <f t="array" aca="1" ref="E25" ca="1">IF($C25="","",
IF(AND(COUNTIF($C$4:$C25,$C25)=1,INDEX(T_DATA[DUE DATE],B25)&gt;0,INDEX(T_DATA[DUE DATE],B25)&lt;TODAY(),INDEX(T_DATA[STATUS ID],B25)=2),2,
IF(AND(COUNTIF($C$4:$C25,$C25)=1,INDEX(T_DATA[DUE DATE],B25)&gt;0,INDEX(T_DATA[DUE DATE],B25)&lt;=(TODAY()+INDEX(T_DATA[WARNING (DAYS)],B25)),INDEX(T_DATA[STATUS ID],B25)=2),1,
IF(AND(COUNTIF($C$4:$C25,$C25)&gt;1,COUNTIF($C$4:$C25,$C25)&lt;(C_ITEM_CNT+2)),
IF(INDEX(T_DATA[],$B25,MATCH(INDEX(T_ITEM_SET[KANBAN ITEM SETTINGS],COUNTIF($C$4:$C25,$C25)-1),L_DATA_HEADER,0))="",
INDEX(T_ITEM_SET[KANBAN ITEM SETTINGS],COUNTIF($C$4:$C25,$C25)-1)&amp;" - "&amp;INDEX(T_ITEM_SET[FILL BLANK VALUES WITH],COUNTIF($C$4:$C25,$C25)-1),
IF(INDEX(T_ITEM_SET[SHOW HEADER],COUNTIF($C$4:$C25,$C25)-1)="Yes",INDEX(T_ITEM_SET[KANBAN ITEM SETTINGS],COUNTIF($C$4:$C25,$C25)-1)&amp;" - ","")
&amp;
IF(INDEX(T_ITEM_SET[FORMAT],COUNTIF($C$4:$C25,$C25)-1)="DATE",
TEXT(INDEX(T_DATA[],$B25,MATCH(INDEX(T_ITEM_SET[KANBAN ITEM SETTINGS],COUNTIF($C$4:$C25,$C25)-1),L_DATA_HEADER,0)),"DD-MMM-YY"),
INDEX(T_DATA[],$B25,MATCH(INDEX(T_ITEM_SET[KANBAN ITEM SETTINGS],COUNTIF($C$4:$C25,$C25)-1),L_DATA_HEADER,0)))),""))))</f>
        <v>HOURS - Not Estimated</v>
      </c>
      <c r="F25" s="14" cm="1">
        <f t="array" aca="1" ref="F25" ca="1">IF($G25="","",SMALL(IF((T_DATA[STAGE ID]=2)*(T_DATA[SLICED]=1),ROW(T_DATA[STAGE ID])-ROW(T_DATA[#Headers])),$G25))</f>
        <v>8</v>
      </c>
      <c r="G25" s="14" cm="1">
        <f t="array" aca="1" ref="G25" ca="1">IF(OR($F$3&gt;$G$3,$G$3=0),"",IF($G24="","",IF($I24=INDEX(L_STAGE,2),$F$3,IF(COUNTIF($G$3:$G24,$G24)=C_ITEM_CNT+2,IF($G24+1&gt;$G$3,"",$G24+1),$G24))))</f>
        <v>3</v>
      </c>
      <c r="H25" cm="1">
        <f t="array" aca="1" ref="H25" ca="1">IF($G25="","",IF(AND(COUNTIF($G$4:$G25,$G25)&gt;1,COUNTIF($G$4:$G25,$G25)&lt;(C_ITEM_CNT+2)),INDEX(T_DATA[PRIORITY ID],$F25),""))</f>
        <v>2</v>
      </c>
      <c r="I25" s="15" t="str" cm="1">
        <f t="array" aca="1" ref="I25" ca="1">IF($G25="","",
IF(AND(COUNTIF($G$4:$G25,$G25)=1,INDEX(T_DATA[DUE DATE],F25)&gt;0,INDEX(T_DATA[DUE DATE],F25)&lt;TODAY(),INDEX(T_DATA[STATUS ID],F25)=2),2,
IF(AND(COUNTIF($G$4:$G25,$G25)=1,INDEX(T_DATA[DUE DATE],F25)&gt;0,INDEX(T_DATA[DUE DATE],F25)&lt;=(TODAY()+INDEX(T_DATA[WARNING (DAYS)],F25)),INDEX(T_DATA[STATUS ID],F25)=2),1,
IF(AND(COUNTIF($G$4:$G25,$G25)&gt;1,COUNTIF($G$4:$G25,$G25)&lt;(C_ITEM_CNT+2)),
IF(INDEX(T_DATA[],$F25,MATCH(INDEX(T_ITEM_SET[KANBAN ITEM SETTINGS],COUNTIF($G$4:$G25,$G25)-1),L_DATA_HEADER,0))="",
INDEX(T_ITEM_SET[KANBAN ITEM SETTINGS],COUNTIF($G$4:$G25,$G25)-1)&amp;" - "&amp;INDEX(T_ITEM_SET[FILL BLANK VALUES WITH],COUNTIF($G$4:$G25,$G25)-1),
IF(INDEX(T_ITEM_SET[SHOW HEADER],COUNTIF($G$4:$G25,$G25)-1)="Yes",INDEX(T_ITEM_SET[KANBAN ITEM SETTINGS],COUNTIF($G$4:$G25,$G25)-1)&amp;" - ","")
&amp;
IF(INDEX(T_ITEM_SET[FORMAT],COUNTIF($G$4:$G25,$G25)-1)="DATE",
TEXT(INDEX(T_DATA[],$F25,MATCH(INDEX(T_ITEM_SET[KANBAN ITEM SETTINGS],COUNTIF($G$4:$G25,$G25)-1),L_DATA_HEADER,0)),"DD-MMM-YY"),
INDEX(T_DATA[],$F25,MATCH(INDEX(T_ITEM_SET[KANBAN ITEM SETTINGS],COUNTIF($G$4:$G25,$G25)-1),L_DATA_HEADER,0)))),""))))</f>
        <v>HOURS - Not Estimated</v>
      </c>
      <c r="J25" s="14" t="str" cm="1">
        <f t="array" aca="1" ref="J25" ca="1">IF($K25="","",SMALL(IF((T_DATA[STAGE ID]=3)*(T_DATA[SLICED]=1),ROW(T_DATA[STAGE ID])-ROW(T_DATA[#Headers])),$K25))</f>
        <v/>
      </c>
      <c r="K25" s="14" t="str" cm="1">
        <f t="array" aca="1" ref="K25" ca="1">IF(OR($J$3&gt;$K$3,$K$3=0),"",IF($K24="","",IF($M24=INDEX(L_STAGE,3),$J$3,IF(COUNTIF($K$3:$K24,$K24)=C_ITEM_CNT+2,IF($K24+1&gt;$K$3,"",$K24+1),$K24))))</f>
        <v/>
      </c>
      <c r="L25" t="str" cm="1">
        <f t="array" aca="1" ref="L25" ca="1">IF($K25="","",IF(AND(COUNTIF($K$4:$K25,$K25)&gt;1,COUNTIF($K$4:$K25,$K25)&lt;(C_ITEM_CNT+2)),INDEX(T_DATA[PRIORITY ID],$J25),""))</f>
        <v/>
      </c>
      <c r="M25" s="15" t="str" cm="1">
        <f t="array" aca="1" ref="M25" ca="1">IF($K25="","",
IF(AND(COUNTIF($K$4:$K25,$K25)=1,INDEX(T_DATA[DUE DATE],J25)&gt;0,INDEX(T_DATA[DUE DATE],J25)&lt;TODAY(),INDEX(T_DATA[STATUS ID],J25)=2),2,
IF(AND(COUNTIF($K$4:$K25,$K25)=1,INDEX(T_DATA[DUE DATE],J25)&gt;0,INDEX(T_DATA[DUE DATE],J25)&lt;=(TODAY()+INDEX(T_DATA[WARNING (DAYS)],J25)),INDEX(T_DATA[STATUS ID],J25)=2),1,
IF(AND(COUNTIF($K$4:$K25,$K25)&gt;1,COUNTIF($K$4:$K25,$K25)&lt;(C_ITEM_CNT+2)),
IF(INDEX(T_DATA[],$J25,MATCH(INDEX(T_ITEM_SET[KANBAN ITEM SETTINGS],COUNTIF($K$4:$K25,$K25)-1),L_DATA_HEADER,0))="",
INDEX(T_ITEM_SET[KANBAN ITEM SETTINGS],COUNTIF($K$4:$K25,$K25)-1)&amp;" - "&amp;INDEX(T_ITEM_SET[FILL BLANK VALUES WITH],COUNTIF($K$4:$K25,$K25)-1),
IF(INDEX(T_ITEM_SET[SHOW HEADER],COUNTIF($K$4:$K25,$K25)-1)="Yes",INDEX(T_ITEM_SET[KANBAN ITEM SETTINGS],COUNTIF($K$4:$K25,$K25)-1)&amp;" - ","")
&amp;
IF(INDEX(T_ITEM_SET[FORMAT],COUNTIF($K$4:$K25,$K25)-1)="DATE",
TEXT(INDEX(T_DATA[],$J25,MATCH(INDEX(T_ITEM_SET[KANBAN ITEM SETTINGS],COUNTIF($K$4:$K25,$K25)-1),L_DATA_HEADER,0)),"DD-MMM-YY"),
INDEX(T_DATA[],$J25,MATCH(INDEX(T_ITEM_SET[KANBAN ITEM SETTINGS],COUNTIF($K$4:$K25,$K25)-1),L_DATA_HEADER,0)))),""))))</f>
        <v/>
      </c>
      <c r="N25" s="14" t="str" cm="1">
        <f t="array" ref="N25">IF($O25="","",SMALL(IF((T_DATA[STAGE ID]=4)*(T_DATA[SLICED]=1),ROW(T_DATA[STAGE ID])-ROW(T_DATA[#Headers])),$O25))</f>
        <v/>
      </c>
      <c r="O25" s="14" t="str" cm="1">
        <f t="array" ref="O25">IF(OR($N$3&gt;$O$3,$O$3=0),"",IF($O24="","",IF($Q24=INDEX(L_STAGE,4),$N$3,IF(COUNTIF($O$3:$O24,$O24)=C_ITEM_CNT+2,IF($O24+1&gt;$O$3,"",$O24+1),$O24))))</f>
        <v/>
      </c>
      <c r="P25" t="str" cm="1">
        <f t="array" ref="P25">IF($O25="","",IF(AND(COUNTIF($O$4:$O25,$O25)&gt;1,COUNTIF($O$4:$O25,$O25)&lt;(C_ITEM_CNT+2)),INDEX(T_DATA[PRIORITY ID],$N25),""))</f>
        <v/>
      </c>
      <c r="Q25" s="15" t="str" cm="1">
        <f t="array" aca="1" ref="Q25" ca="1">IF($O25="","",
IF(AND(COUNTIF($O$4:$O25,$O25)=1,INDEX(T_DATA[DUE DATE],N25)&gt;0,INDEX(T_DATA[DUE DATE],N25)&lt;TODAY(),INDEX(T_DATA[STATUS ID],N25)=2),2,
IF(AND(COUNTIF($O$4:$O25,$O25)=1,INDEX(T_DATA[DUE DATE],N25)&gt;0,INDEX(T_DATA[DUE DATE],N25)&lt;=(TODAY()+INDEX(T_DATA[WARNING (DAYS)],N25)),INDEX(T_DATA[STATUS ID],N25)=2),1,
IF(AND(COUNTIF($O$4:$O25,$O25)&gt;1,COUNTIF($O$4:$O25,$O25)&lt;(C_ITEM_CNT+2)),
IF(INDEX(T_DATA[],$N25,MATCH(INDEX(T_ITEM_SET[KANBAN ITEM SETTINGS],COUNTIF($O$4:$O25,$O25)-1),L_DATA_HEADER,0))="",
INDEX(T_ITEM_SET[KANBAN ITEM SETTINGS],COUNTIF($O$4:$O25,$O25)-1)&amp;" - "&amp;INDEX(T_ITEM_SET[FILL BLANK VALUES WITH],COUNTIF($O$4:$O25,$O25)-1),
IF(INDEX(T_ITEM_SET[SHOW HEADER],COUNTIF($O$4:$O25,$O25)-1)="Yes",INDEX(T_ITEM_SET[KANBAN ITEM SETTINGS],COUNTIF($O$4:$O25,$O25)-1)&amp;" - ","")
&amp;
IF(INDEX(T_ITEM_SET[FORMAT],COUNTIF($O$4:$O25,$O25)-1)="DATE",
TEXT(INDEX(T_DATA[],$N25,MATCH(INDEX(T_ITEM_SET[KANBAN ITEM SETTINGS],COUNTIF($O$4:$O25,$O25)-1),L_DATA_HEADER,0)),"DD-MMM-YY"),
INDEX(T_DATA[],$N25,MATCH(INDEX(T_ITEM_SET[KANBAN ITEM SETTINGS],COUNTIF($O$4:$O25,$O25)-1),L_DATA_HEADER,0)))),""))))</f>
        <v/>
      </c>
      <c r="R25" s="14" t="str" cm="1">
        <f t="array" ref="R25">IF($S25="","",SMALL(IF((T_DATA[STAGE ID]=5)*(T_DATA[SLICED]=1),ROW(T_DATA[STAGE ID])-ROW(T_DATA[#Headers])),$S25))</f>
        <v/>
      </c>
      <c r="S25" s="14" t="str" cm="1">
        <f t="array" ref="S25">IF(OR($R$3&gt;$S$3,$S$3=0),"",IF($S24="","",IF($U24=INDEX(L_STAGE,5),$R$3,IF(COUNTIF($S$3:$S24,$S24)=C_ITEM_CNT+2,IF($S24+1&gt;$S$3,"",$S24+1),$S24))))</f>
        <v/>
      </c>
      <c r="T25" t="str" cm="1">
        <f t="array" ref="T25">IF($S25="","",IF(AND(COUNTIF($S$4:$S25,$S25)&gt;1,COUNTIF($S$4:$S25,$S25)&lt;(C_ITEM_CNT+2)),INDEX(T_DATA[PRIORITY ID],$R25),""))</f>
        <v/>
      </c>
      <c r="U25" s="15" t="str" cm="1">
        <f t="array" aca="1" ref="U25" ca="1">IF($S25="","",
IF(AND(COUNTIF($S$4:$S25,$S25)=1,INDEX(T_DATA[DUE DATE],R25)&gt;0,INDEX(T_DATA[DUE DATE],R25)&lt;TODAY(),INDEX(T_DATA[STATUS ID],R25)=2),2,
IF(AND(COUNTIF($S$4:$S25,$S25)=1,INDEX(T_DATA[DUE DATE],R25)&gt;0,INDEX(T_DATA[DUE DATE],R25)&lt;=(TODAY()+INDEX(T_DATA[WARNING (DAYS)],R25)),INDEX(T_DATA[STATUS ID],R25)=2),1,
IF(AND(COUNTIF($S$4:$S25,$S25)&gt;1,COUNTIF($S$4:$S25,$S25)&lt;(C_ITEM_CNT+2)),
IF(INDEX(T_DATA[],$R25,MATCH(INDEX(T_ITEM_SET[KANBAN ITEM SETTINGS],COUNTIF($S$4:$S25,$S25)-1),L_DATA_HEADER,0))="",
INDEX(T_ITEM_SET[KANBAN ITEM SETTINGS],COUNTIF($S$4:$S25,$S25)-1)&amp;" - "&amp;INDEX(T_ITEM_SET[FILL BLANK VALUES WITH],COUNTIF($S$4:$S25,$S25)-1),
IF(INDEX(T_ITEM_SET[SHOW HEADER],COUNTIF($S$4:$S25,$S25)-1)="Yes",INDEX(T_ITEM_SET[KANBAN ITEM SETTINGS],COUNTIF($S$4:$S25,$S25)-1)&amp;" - ","")
&amp;
IF(INDEX(T_ITEM_SET[FORMAT],COUNTIF($S$4:$S25,$S25)-1)="DATE",
TEXT(INDEX(T_DATA[],$R25,MATCH(INDEX(T_ITEM_SET[KANBAN ITEM SETTINGS],COUNTIF($S$4:$S25,$S25)-1),L_DATA_HEADER,0)),"DD-MMM-YY"),
INDEX(T_DATA[],$R25,MATCH(INDEX(T_ITEM_SET[KANBAN ITEM SETTINGS],COUNTIF($S$4:$S25,$S25)-1),L_DATA_HEADER,0)))),""))))</f>
        <v/>
      </c>
      <c r="V25" s="14" t="str" cm="1">
        <f t="array" ref="V25">IF($W25="","",SMALL(IF((T_DATA[STAGE ID]=6)*(T_DATA[SLICED]=1),ROW(T_DATA[STAGE ID])-ROW(T_DATA[#Headers])),$W25))</f>
        <v/>
      </c>
      <c r="W25" s="14" t="str" cm="1">
        <f t="array" ref="W25">IF(OR($V$3&gt;$W$3,$W$3=0),"",IF($W24="","",IF($Y24=INDEX(L_STAGE,6),$V$3,IF(COUNTIF($W$3:$W24,$W24)=C_ITEM_CNT+2,IF($W24+1&gt;$W$3,"",$W24+1),$W24))))</f>
        <v/>
      </c>
      <c r="X25" t="str" cm="1">
        <f t="array" ref="X25">IF($W25="","",IF(AND(COUNTIF($W$4:$W25,$W25)&gt;1,COUNTIF($W$4:$W25,$W25)&lt;(C_ITEM_CNT+2)),INDEX(T_DATA[PRIORITY ID],$V25),""))</f>
        <v/>
      </c>
      <c r="Y25" s="15" t="str" cm="1">
        <f t="array" aca="1" ref="Y25" ca="1">IF($W25="","",
IF(AND(COUNTIF($W$4:$W25,$W25)=1,INDEX(T_DATA[DUE DATE],V25)&gt;0,INDEX(T_DATA[DUE DATE],V25)&lt;TODAY(),INDEX(T_DATA[STATUS ID],V25)=2),2,
IF(AND(COUNTIF($W$4:$W25,$W25)=1,INDEX(T_DATA[DUE DATE],V25)&gt;0,INDEX(T_DATA[DUE DATE],V25)&lt;=(TODAY()+INDEX(T_DATA[WARNING (DAYS)],V25)),INDEX(T_DATA[STATUS ID],V25)=2),1,
IF(AND(COUNTIF($W$4:$W25,$W25)&gt;1,COUNTIF($W$4:$W25,$W25)&lt;(C_ITEM_CNT+2)),
IF(INDEX(T_DATA[],$V25,MATCH(INDEX(T_ITEM_SET[KANBAN ITEM SETTINGS],COUNTIF($W$4:$W25,$W25)-1),L_DATA_HEADER,0))="",
INDEX(T_ITEM_SET[KANBAN ITEM SETTINGS],COUNTIF($W$4:$W25,$W25)-1)&amp;" - "&amp;INDEX(T_ITEM_SET[FILL BLANK VALUES WITH],COUNTIF($W$4:$W25,$W25)-1),
IF(INDEX(T_ITEM_SET[SHOW HEADER],COUNTIF($W$4:$W25,$W25)-1)="Yes",INDEX(T_ITEM_SET[KANBAN ITEM SETTINGS],COUNTIF($W$4:$W25,$W25)-1)&amp;" - ","")
&amp;
IF(INDEX(T_ITEM_SET[FORMAT],COUNTIF($W$4:$W25,$W25)-1)="DATE",
TEXT(INDEX(T_DATA[],$V25,MATCH(INDEX(T_ITEM_SET[KANBAN ITEM SETTINGS],COUNTIF($W$4:$W25,$W25)-1),L_DATA_HEADER,0)),"DD-MMM-YY"),
INDEX(T_DATA[],$V25,MATCH(INDEX(T_ITEM_SET[KANBAN ITEM SETTINGS],COUNTIF($W$4:$W25,$W25)-1),L_DATA_HEADER,0)))),""))))</f>
        <v/>
      </c>
      <c r="Z25" s="10"/>
    </row>
    <row r="26" spans="1:26">
      <c r="A26" s="40"/>
      <c r="B26" s="13" cm="1">
        <f t="array" aca="1" ref="B26" ca="1">IF($C26="","",SMALL(IF((T_DATA[STAGE ID]=1)*(T_DATA[SLICED]=1),ROW(T_DATA[STAGE ID])-ROW(T_DATA[#Headers])),$C26))</f>
        <v>3</v>
      </c>
      <c r="C26" s="14" cm="1">
        <f t="array" aca="1" ref="C26" ca="1">IF(OR($C$3=0,$B$3&gt;$C$3),"",IF($C25="","",IF($E25=INDEX(L_STAGE,1),$B$3,IF(COUNTIF($C$3:$C25,$C25)=C_ITEM_CNT+2,IF($C25+1&gt;$C$3,"",$C25+1),$C25))))</f>
        <v>3</v>
      </c>
      <c r="D26" cm="1">
        <f t="array" aca="1" ref="D26" ca="1">IF($C26="","",IF(AND(COUNTIF($C$4:$C26,$C26)&gt;1,COUNTIF($C$4:$C26,$C26)&lt;(C_ITEM_CNT+2)),INDEX(T_DATA[PRIORITY ID],$B26),""))</f>
        <v>2</v>
      </c>
      <c r="E26" s="15" t="str" cm="1">
        <f t="array" aca="1" ref="E26" ca="1">IF($C26="","",
IF(AND(COUNTIF($C$4:$C26,$C26)=1,INDEX(T_DATA[DUE DATE],B26)&gt;0,INDEX(T_DATA[DUE DATE],B26)&lt;TODAY(),INDEX(T_DATA[STATUS ID],B26)=2),2,
IF(AND(COUNTIF($C$4:$C26,$C26)=1,INDEX(T_DATA[DUE DATE],B26)&gt;0,INDEX(T_DATA[DUE DATE],B26)&lt;=(TODAY()+INDEX(T_DATA[WARNING (DAYS)],B26)),INDEX(T_DATA[STATUS ID],B26)=2),1,
IF(AND(COUNTIF($C$4:$C26,$C26)&gt;1,COUNTIF($C$4:$C26,$C26)&lt;(C_ITEM_CNT+2)),
IF(INDEX(T_DATA[],$B26,MATCH(INDEX(T_ITEM_SET[KANBAN ITEM SETTINGS],COUNTIF($C$4:$C26,$C26)-1),L_DATA_HEADER,0))="",
INDEX(T_ITEM_SET[KANBAN ITEM SETTINGS],COUNTIF($C$4:$C26,$C26)-1)&amp;" - "&amp;INDEX(T_ITEM_SET[FILL BLANK VALUES WITH],COUNTIF($C$4:$C26,$C26)-1),
IF(INDEX(T_ITEM_SET[SHOW HEADER],COUNTIF($C$4:$C26,$C26)-1)="Yes",INDEX(T_ITEM_SET[KANBAN ITEM SETTINGS],COUNTIF($C$4:$C26,$C26)-1)&amp;" - ","")
&amp;
IF(INDEX(T_ITEM_SET[FORMAT],COUNTIF($C$4:$C26,$C26)-1)="DATE",
TEXT(INDEX(T_DATA[],$B26,MATCH(INDEX(T_ITEM_SET[KANBAN ITEM SETTINGS],COUNTIF($C$4:$C26,$C26)-1),L_DATA_HEADER,0)),"DD-MMM-YY"),
INDEX(T_DATA[],$B26,MATCH(INDEX(T_ITEM_SET[KANBAN ITEM SETTINGS],COUNTIF($C$4:$C26,$C26)-1),L_DATA_HEADER,0)))),""))))</f>
        <v>COST - Not Estimated</v>
      </c>
      <c r="F26" s="14" cm="1">
        <f t="array" aca="1" ref="F26" ca="1">IF($G26="","",SMALL(IF((T_DATA[STAGE ID]=2)*(T_DATA[SLICED]=1),ROW(T_DATA[STAGE ID])-ROW(T_DATA[#Headers])),$G26))</f>
        <v>8</v>
      </c>
      <c r="G26" s="14" cm="1">
        <f t="array" aca="1" ref="G26" ca="1">IF(OR($F$3&gt;$G$3,$G$3=0),"",IF($G25="","",IF($I25=INDEX(L_STAGE,2),$F$3,IF(COUNTIF($G$3:$G25,$G25)=C_ITEM_CNT+2,IF($G25+1&gt;$G$3,"",$G25+1),$G25))))</f>
        <v>3</v>
      </c>
      <c r="H26" cm="1">
        <f t="array" aca="1" ref="H26" ca="1">IF($G26="","",IF(AND(COUNTIF($G$4:$G26,$G26)&gt;1,COUNTIF($G$4:$G26,$G26)&lt;(C_ITEM_CNT+2)),INDEX(T_DATA[PRIORITY ID],$F26),""))</f>
        <v>2</v>
      </c>
      <c r="I26" s="15" t="str" cm="1">
        <f t="array" aca="1" ref="I26" ca="1">IF($G26="","",
IF(AND(COUNTIF($G$4:$G26,$G26)=1,INDEX(T_DATA[DUE DATE],F26)&gt;0,INDEX(T_DATA[DUE DATE],F26)&lt;TODAY(),INDEX(T_DATA[STATUS ID],F26)=2),2,
IF(AND(COUNTIF($G$4:$G26,$G26)=1,INDEX(T_DATA[DUE DATE],F26)&gt;0,INDEX(T_DATA[DUE DATE],F26)&lt;=(TODAY()+INDEX(T_DATA[WARNING (DAYS)],F26)),INDEX(T_DATA[STATUS ID],F26)=2),1,
IF(AND(COUNTIF($G$4:$G26,$G26)&gt;1,COUNTIF($G$4:$G26,$G26)&lt;(C_ITEM_CNT+2)),
IF(INDEX(T_DATA[],$F26,MATCH(INDEX(T_ITEM_SET[KANBAN ITEM SETTINGS],COUNTIF($G$4:$G26,$G26)-1),L_DATA_HEADER,0))="",
INDEX(T_ITEM_SET[KANBAN ITEM SETTINGS],COUNTIF($G$4:$G26,$G26)-1)&amp;" - "&amp;INDEX(T_ITEM_SET[FILL BLANK VALUES WITH],COUNTIF($G$4:$G26,$G26)-1),
IF(INDEX(T_ITEM_SET[SHOW HEADER],COUNTIF($G$4:$G26,$G26)-1)="Yes",INDEX(T_ITEM_SET[KANBAN ITEM SETTINGS],COUNTIF($G$4:$G26,$G26)-1)&amp;" - ","")
&amp;
IF(INDEX(T_ITEM_SET[FORMAT],COUNTIF($G$4:$G26,$G26)-1)="DATE",
TEXT(INDEX(T_DATA[],$F26,MATCH(INDEX(T_ITEM_SET[KANBAN ITEM SETTINGS],COUNTIF($G$4:$G26,$G26)-1),L_DATA_HEADER,0)),"DD-MMM-YY"),
INDEX(T_DATA[],$F26,MATCH(INDEX(T_ITEM_SET[KANBAN ITEM SETTINGS],COUNTIF($G$4:$G26,$G26)-1),L_DATA_HEADER,0)))),""))))</f>
        <v>COST - Not Estimated</v>
      </c>
      <c r="J26" s="14" t="str" cm="1">
        <f t="array" aca="1" ref="J26" ca="1">IF($K26="","",SMALL(IF((T_DATA[STAGE ID]=3)*(T_DATA[SLICED]=1),ROW(T_DATA[STAGE ID])-ROW(T_DATA[#Headers])),$K26))</f>
        <v/>
      </c>
      <c r="K26" s="14" t="str" cm="1">
        <f t="array" aca="1" ref="K26" ca="1">IF(OR($J$3&gt;$K$3,$K$3=0),"",IF($K25="","",IF($M25=INDEX(L_STAGE,3),$J$3,IF(COUNTIF($K$3:$K25,$K25)=C_ITEM_CNT+2,IF($K25+1&gt;$K$3,"",$K25+1),$K25))))</f>
        <v/>
      </c>
      <c r="L26" t="str" cm="1">
        <f t="array" aca="1" ref="L26" ca="1">IF($K26="","",IF(AND(COUNTIF($K$4:$K26,$K26)&gt;1,COUNTIF($K$4:$K26,$K26)&lt;(C_ITEM_CNT+2)),INDEX(T_DATA[PRIORITY ID],$J26),""))</f>
        <v/>
      </c>
      <c r="M26" s="15" t="str" cm="1">
        <f t="array" aca="1" ref="M26" ca="1">IF($K26="","",
IF(AND(COUNTIF($K$4:$K26,$K26)=1,INDEX(T_DATA[DUE DATE],J26)&gt;0,INDEX(T_DATA[DUE DATE],J26)&lt;TODAY(),INDEX(T_DATA[STATUS ID],J26)=2),2,
IF(AND(COUNTIF($K$4:$K26,$K26)=1,INDEX(T_DATA[DUE DATE],J26)&gt;0,INDEX(T_DATA[DUE DATE],J26)&lt;=(TODAY()+INDEX(T_DATA[WARNING (DAYS)],J26)),INDEX(T_DATA[STATUS ID],J26)=2),1,
IF(AND(COUNTIF($K$4:$K26,$K26)&gt;1,COUNTIF($K$4:$K26,$K26)&lt;(C_ITEM_CNT+2)),
IF(INDEX(T_DATA[],$J26,MATCH(INDEX(T_ITEM_SET[KANBAN ITEM SETTINGS],COUNTIF($K$4:$K26,$K26)-1),L_DATA_HEADER,0))="",
INDEX(T_ITEM_SET[KANBAN ITEM SETTINGS],COUNTIF($K$4:$K26,$K26)-1)&amp;" - "&amp;INDEX(T_ITEM_SET[FILL BLANK VALUES WITH],COUNTIF($K$4:$K26,$K26)-1),
IF(INDEX(T_ITEM_SET[SHOW HEADER],COUNTIF($K$4:$K26,$K26)-1)="Yes",INDEX(T_ITEM_SET[KANBAN ITEM SETTINGS],COUNTIF($K$4:$K26,$K26)-1)&amp;" - ","")
&amp;
IF(INDEX(T_ITEM_SET[FORMAT],COUNTIF($K$4:$K26,$K26)-1)="DATE",
TEXT(INDEX(T_DATA[],$J26,MATCH(INDEX(T_ITEM_SET[KANBAN ITEM SETTINGS],COUNTIF($K$4:$K26,$K26)-1),L_DATA_HEADER,0)),"DD-MMM-YY"),
INDEX(T_DATA[],$J26,MATCH(INDEX(T_ITEM_SET[KANBAN ITEM SETTINGS],COUNTIF($K$4:$K26,$K26)-1),L_DATA_HEADER,0)))),""))))</f>
        <v/>
      </c>
      <c r="N26" s="14" t="str" cm="1">
        <f t="array" ref="N26">IF($O26="","",SMALL(IF((T_DATA[STAGE ID]=4)*(T_DATA[SLICED]=1),ROW(T_DATA[STAGE ID])-ROW(T_DATA[#Headers])),$O26))</f>
        <v/>
      </c>
      <c r="O26" s="14" t="str" cm="1">
        <f t="array" ref="O26">IF(OR($N$3&gt;$O$3,$O$3=0),"",IF($O25="","",IF($Q25=INDEX(L_STAGE,4),$N$3,IF(COUNTIF($O$3:$O25,$O25)=C_ITEM_CNT+2,IF($O25+1&gt;$O$3,"",$O25+1),$O25))))</f>
        <v/>
      </c>
      <c r="P26" t="str" cm="1">
        <f t="array" ref="P26">IF($O26="","",IF(AND(COUNTIF($O$4:$O26,$O26)&gt;1,COUNTIF($O$4:$O26,$O26)&lt;(C_ITEM_CNT+2)),INDEX(T_DATA[PRIORITY ID],$N26),""))</f>
        <v/>
      </c>
      <c r="Q26" s="15" t="str" cm="1">
        <f t="array" aca="1" ref="Q26" ca="1">IF($O26="","",
IF(AND(COUNTIF($O$4:$O26,$O26)=1,INDEX(T_DATA[DUE DATE],N26)&gt;0,INDEX(T_DATA[DUE DATE],N26)&lt;TODAY(),INDEX(T_DATA[STATUS ID],N26)=2),2,
IF(AND(COUNTIF($O$4:$O26,$O26)=1,INDEX(T_DATA[DUE DATE],N26)&gt;0,INDEX(T_DATA[DUE DATE],N26)&lt;=(TODAY()+INDEX(T_DATA[WARNING (DAYS)],N26)),INDEX(T_DATA[STATUS ID],N26)=2),1,
IF(AND(COUNTIF($O$4:$O26,$O26)&gt;1,COUNTIF($O$4:$O26,$O26)&lt;(C_ITEM_CNT+2)),
IF(INDEX(T_DATA[],$N26,MATCH(INDEX(T_ITEM_SET[KANBAN ITEM SETTINGS],COUNTIF($O$4:$O26,$O26)-1),L_DATA_HEADER,0))="",
INDEX(T_ITEM_SET[KANBAN ITEM SETTINGS],COUNTIF($O$4:$O26,$O26)-1)&amp;" - "&amp;INDEX(T_ITEM_SET[FILL BLANK VALUES WITH],COUNTIF($O$4:$O26,$O26)-1),
IF(INDEX(T_ITEM_SET[SHOW HEADER],COUNTIF($O$4:$O26,$O26)-1)="Yes",INDEX(T_ITEM_SET[KANBAN ITEM SETTINGS],COUNTIF($O$4:$O26,$O26)-1)&amp;" - ","")
&amp;
IF(INDEX(T_ITEM_SET[FORMAT],COUNTIF($O$4:$O26,$O26)-1)="DATE",
TEXT(INDEX(T_DATA[],$N26,MATCH(INDEX(T_ITEM_SET[KANBAN ITEM SETTINGS],COUNTIF($O$4:$O26,$O26)-1),L_DATA_HEADER,0)),"DD-MMM-YY"),
INDEX(T_DATA[],$N26,MATCH(INDEX(T_ITEM_SET[KANBAN ITEM SETTINGS],COUNTIF($O$4:$O26,$O26)-1),L_DATA_HEADER,0)))),""))))</f>
        <v/>
      </c>
      <c r="R26" s="14" t="str" cm="1">
        <f t="array" ref="R26">IF($S26="","",SMALL(IF((T_DATA[STAGE ID]=5)*(T_DATA[SLICED]=1),ROW(T_DATA[STAGE ID])-ROW(T_DATA[#Headers])),$S26))</f>
        <v/>
      </c>
      <c r="S26" s="14" t="str" cm="1">
        <f t="array" ref="S26">IF(OR($R$3&gt;$S$3,$S$3=0),"",IF($S25="","",IF($U25=INDEX(L_STAGE,5),$R$3,IF(COUNTIF($S$3:$S25,$S25)=C_ITEM_CNT+2,IF($S25+1&gt;$S$3,"",$S25+1),$S25))))</f>
        <v/>
      </c>
      <c r="T26" t="str" cm="1">
        <f t="array" ref="T26">IF($S26="","",IF(AND(COUNTIF($S$4:$S26,$S26)&gt;1,COUNTIF($S$4:$S26,$S26)&lt;(C_ITEM_CNT+2)),INDEX(T_DATA[PRIORITY ID],$R26),""))</f>
        <v/>
      </c>
      <c r="U26" s="15" t="str" cm="1">
        <f t="array" aca="1" ref="U26" ca="1">IF($S26="","",
IF(AND(COUNTIF($S$4:$S26,$S26)=1,INDEX(T_DATA[DUE DATE],R26)&gt;0,INDEX(T_DATA[DUE DATE],R26)&lt;TODAY(),INDEX(T_DATA[STATUS ID],R26)=2),2,
IF(AND(COUNTIF($S$4:$S26,$S26)=1,INDEX(T_DATA[DUE DATE],R26)&gt;0,INDEX(T_DATA[DUE DATE],R26)&lt;=(TODAY()+INDEX(T_DATA[WARNING (DAYS)],R26)),INDEX(T_DATA[STATUS ID],R26)=2),1,
IF(AND(COUNTIF($S$4:$S26,$S26)&gt;1,COUNTIF($S$4:$S26,$S26)&lt;(C_ITEM_CNT+2)),
IF(INDEX(T_DATA[],$R26,MATCH(INDEX(T_ITEM_SET[KANBAN ITEM SETTINGS],COUNTIF($S$4:$S26,$S26)-1),L_DATA_HEADER,0))="",
INDEX(T_ITEM_SET[KANBAN ITEM SETTINGS],COUNTIF($S$4:$S26,$S26)-1)&amp;" - "&amp;INDEX(T_ITEM_SET[FILL BLANK VALUES WITH],COUNTIF($S$4:$S26,$S26)-1),
IF(INDEX(T_ITEM_SET[SHOW HEADER],COUNTIF($S$4:$S26,$S26)-1)="Yes",INDEX(T_ITEM_SET[KANBAN ITEM SETTINGS],COUNTIF($S$4:$S26,$S26)-1)&amp;" - ","")
&amp;
IF(INDEX(T_ITEM_SET[FORMAT],COUNTIF($S$4:$S26,$S26)-1)="DATE",
TEXT(INDEX(T_DATA[],$R26,MATCH(INDEX(T_ITEM_SET[KANBAN ITEM SETTINGS],COUNTIF($S$4:$S26,$S26)-1),L_DATA_HEADER,0)),"DD-MMM-YY"),
INDEX(T_DATA[],$R26,MATCH(INDEX(T_ITEM_SET[KANBAN ITEM SETTINGS],COUNTIF($S$4:$S26,$S26)-1),L_DATA_HEADER,0)))),""))))</f>
        <v/>
      </c>
      <c r="V26" s="14" t="str" cm="1">
        <f t="array" ref="V26">IF($W26="","",SMALL(IF((T_DATA[STAGE ID]=6)*(T_DATA[SLICED]=1),ROW(T_DATA[STAGE ID])-ROW(T_DATA[#Headers])),$W26))</f>
        <v/>
      </c>
      <c r="W26" s="14" t="str" cm="1">
        <f t="array" ref="W26">IF(OR($V$3&gt;$W$3,$W$3=0),"",IF($W25="","",IF($Y25=INDEX(L_STAGE,6),$V$3,IF(COUNTIF($W$3:$W25,$W25)=C_ITEM_CNT+2,IF($W25+1&gt;$W$3,"",$W25+1),$W25))))</f>
        <v/>
      </c>
      <c r="X26" t="str" cm="1">
        <f t="array" ref="X26">IF($W26="","",IF(AND(COUNTIF($W$4:$W26,$W26)&gt;1,COUNTIF($W$4:$W26,$W26)&lt;(C_ITEM_CNT+2)),INDEX(T_DATA[PRIORITY ID],$V26),""))</f>
        <v/>
      </c>
      <c r="Y26" s="15" t="str" cm="1">
        <f t="array" aca="1" ref="Y26" ca="1">IF($W26="","",
IF(AND(COUNTIF($W$4:$W26,$W26)=1,INDEX(T_DATA[DUE DATE],V26)&gt;0,INDEX(T_DATA[DUE DATE],V26)&lt;TODAY(),INDEX(T_DATA[STATUS ID],V26)=2),2,
IF(AND(COUNTIF($W$4:$W26,$W26)=1,INDEX(T_DATA[DUE DATE],V26)&gt;0,INDEX(T_DATA[DUE DATE],V26)&lt;=(TODAY()+INDEX(T_DATA[WARNING (DAYS)],V26)),INDEX(T_DATA[STATUS ID],V26)=2),1,
IF(AND(COUNTIF($W$4:$W26,$W26)&gt;1,COUNTIF($W$4:$W26,$W26)&lt;(C_ITEM_CNT+2)),
IF(INDEX(T_DATA[],$V26,MATCH(INDEX(T_ITEM_SET[KANBAN ITEM SETTINGS],COUNTIF($W$4:$W26,$W26)-1),L_DATA_HEADER,0))="",
INDEX(T_ITEM_SET[KANBAN ITEM SETTINGS],COUNTIF($W$4:$W26,$W26)-1)&amp;" - "&amp;INDEX(T_ITEM_SET[FILL BLANK VALUES WITH],COUNTIF($W$4:$W26,$W26)-1),
IF(INDEX(T_ITEM_SET[SHOW HEADER],COUNTIF($W$4:$W26,$W26)-1)="Yes",INDEX(T_ITEM_SET[KANBAN ITEM SETTINGS],COUNTIF($W$4:$W26,$W26)-1)&amp;" - ","")
&amp;
IF(INDEX(T_ITEM_SET[FORMAT],COUNTIF($W$4:$W26,$W26)-1)="DATE",
TEXT(INDEX(T_DATA[],$V26,MATCH(INDEX(T_ITEM_SET[KANBAN ITEM SETTINGS],COUNTIF($W$4:$W26,$W26)-1),L_DATA_HEADER,0)),"DD-MMM-YY"),
INDEX(T_DATA[],$V26,MATCH(INDEX(T_ITEM_SET[KANBAN ITEM SETTINGS],COUNTIF($W$4:$W26,$W26)-1),L_DATA_HEADER,0)))),""))))</f>
        <v/>
      </c>
      <c r="Z26" s="10"/>
    </row>
    <row r="27" spans="1:26">
      <c r="A27" s="40"/>
      <c r="B27" s="13" cm="1">
        <f t="array" aca="1" ref="B27" ca="1">IF($C27="","",SMALL(IF((T_DATA[STAGE ID]=1)*(T_DATA[SLICED]=1),ROW(T_DATA[STAGE ID])-ROW(T_DATA[#Headers])),$C27))</f>
        <v>3</v>
      </c>
      <c r="C27" s="14" cm="1">
        <f t="array" aca="1" ref="C27" ca="1">IF(OR($C$3=0,$B$3&gt;$C$3),"",IF($C26="","",IF($E26=INDEX(L_STAGE,1),$B$3,IF(COUNTIF($C$3:$C26,$C26)=C_ITEM_CNT+2,IF($C26+1&gt;$C$3,"",$C26+1),$C26))))</f>
        <v>3</v>
      </c>
      <c r="D27" t="str" cm="1">
        <f t="array" aca="1" ref="D27" ca="1">IF($C27="","",IF(AND(COUNTIF($C$4:$C27,$C27)&gt;1,COUNTIF($C$4:$C27,$C27)&lt;(C_ITEM_CNT+2)),INDEX(T_DATA[PRIORITY ID],$B27),""))</f>
        <v/>
      </c>
      <c r="E27" s="15" t="str" cm="1">
        <f t="array" aca="1" ref="E27" ca="1">IF($C27="","",
IF(AND(COUNTIF($C$4:$C27,$C27)=1,INDEX(T_DATA[DUE DATE],B27)&gt;0,INDEX(T_DATA[DUE DATE],B27)&lt;TODAY(),INDEX(T_DATA[STATUS ID],B27)=2),2,
IF(AND(COUNTIF($C$4:$C27,$C27)=1,INDEX(T_DATA[DUE DATE],B27)&gt;0,INDEX(T_DATA[DUE DATE],B27)&lt;=(TODAY()+INDEX(T_DATA[WARNING (DAYS)],B27)),INDEX(T_DATA[STATUS ID],B27)=2),1,
IF(AND(COUNTIF($C$4:$C27,$C27)&gt;1,COUNTIF($C$4:$C27,$C27)&lt;(C_ITEM_CNT+2)),
IF(INDEX(T_DATA[],$B27,MATCH(INDEX(T_ITEM_SET[KANBAN ITEM SETTINGS],COUNTIF($C$4:$C27,$C27)-1),L_DATA_HEADER,0))="",
INDEX(T_ITEM_SET[KANBAN ITEM SETTINGS],COUNTIF($C$4:$C27,$C27)-1)&amp;" - "&amp;INDEX(T_ITEM_SET[FILL BLANK VALUES WITH],COUNTIF($C$4:$C27,$C27)-1),
IF(INDEX(T_ITEM_SET[SHOW HEADER],COUNTIF($C$4:$C27,$C27)-1)="Yes",INDEX(T_ITEM_SET[KANBAN ITEM SETTINGS],COUNTIF($C$4:$C27,$C27)-1)&amp;" - ","")
&amp;
IF(INDEX(T_ITEM_SET[FORMAT],COUNTIF($C$4:$C27,$C27)-1)="DATE",
TEXT(INDEX(T_DATA[],$B27,MATCH(INDEX(T_ITEM_SET[KANBAN ITEM SETTINGS],COUNTIF($C$4:$C27,$C27)-1),L_DATA_HEADER,0)),"DD-MMM-YY"),
INDEX(T_DATA[],$B27,MATCH(INDEX(T_ITEM_SET[KANBAN ITEM SETTINGS],COUNTIF($C$4:$C27,$C27)-1),L_DATA_HEADER,0)))),""))))</f>
        <v/>
      </c>
      <c r="F27" s="14" cm="1">
        <f t="array" aca="1" ref="F27" ca="1">IF($G27="","",SMALL(IF((T_DATA[STAGE ID]=2)*(T_DATA[SLICED]=1),ROW(T_DATA[STAGE ID])-ROW(T_DATA[#Headers])),$G27))</f>
        <v>8</v>
      </c>
      <c r="G27" s="14" cm="1">
        <f t="array" aca="1" ref="G27" ca="1">IF(OR($F$3&gt;$G$3,$G$3=0),"",IF($G26="","",IF($I26=INDEX(L_STAGE,2),$F$3,IF(COUNTIF($G$3:$G26,$G26)=C_ITEM_CNT+2,IF($G26+1&gt;$G$3,"",$G26+1),$G26))))</f>
        <v>3</v>
      </c>
      <c r="H27" t="str" cm="1">
        <f t="array" aca="1" ref="H27" ca="1">IF($G27="","",IF(AND(COUNTIF($G$4:$G27,$G27)&gt;1,COUNTIF($G$4:$G27,$G27)&lt;(C_ITEM_CNT+2)),INDEX(T_DATA[PRIORITY ID],$F27),""))</f>
        <v/>
      </c>
      <c r="I27" s="15" t="str" cm="1">
        <f t="array" aca="1" ref="I27" ca="1">IF($G27="","",
IF(AND(COUNTIF($G$4:$G27,$G27)=1,INDEX(T_DATA[DUE DATE],F27)&gt;0,INDEX(T_DATA[DUE DATE],F27)&lt;TODAY(),INDEX(T_DATA[STATUS ID],F27)=2),2,
IF(AND(COUNTIF($G$4:$G27,$G27)=1,INDEX(T_DATA[DUE DATE],F27)&gt;0,INDEX(T_DATA[DUE DATE],F27)&lt;=(TODAY()+INDEX(T_DATA[WARNING (DAYS)],F27)),INDEX(T_DATA[STATUS ID],F27)=2),1,
IF(AND(COUNTIF($G$4:$G27,$G27)&gt;1,COUNTIF($G$4:$G27,$G27)&lt;(C_ITEM_CNT+2)),
IF(INDEX(T_DATA[],$F27,MATCH(INDEX(T_ITEM_SET[KANBAN ITEM SETTINGS],COUNTIF($G$4:$G27,$G27)-1),L_DATA_HEADER,0))="",
INDEX(T_ITEM_SET[KANBAN ITEM SETTINGS],COUNTIF($G$4:$G27,$G27)-1)&amp;" - "&amp;INDEX(T_ITEM_SET[FILL BLANK VALUES WITH],COUNTIF($G$4:$G27,$G27)-1),
IF(INDEX(T_ITEM_SET[SHOW HEADER],COUNTIF($G$4:$G27,$G27)-1)="Yes",INDEX(T_ITEM_SET[KANBAN ITEM SETTINGS],COUNTIF($G$4:$G27,$G27)-1)&amp;" - ","")
&amp;
IF(INDEX(T_ITEM_SET[FORMAT],COUNTIF($G$4:$G27,$G27)-1)="DATE",
TEXT(INDEX(T_DATA[],$F27,MATCH(INDEX(T_ITEM_SET[KANBAN ITEM SETTINGS],COUNTIF($G$4:$G27,$G27)-1),L_DATA_HEADER,0)),"DD-MMM-YY"),
INDEX(T_DATA[],$F27,MATCH(INDEX(T_ITEM_SET[KANBAN ITEM SETTINGS],COUNTIF($G$4:$G27,$G27)-1),L_DATA_HEADER,0)))),""))))</f>
        <v/>
      </c>
      <c r="J27" s="14" t="str" cm="1">
        <f t="array" aca="1" ref="J27" ca="1">IF($K27="","",SMALL(IF((T_DATA[STAGE ID]=3)*(T_DATA[SLICED]=1),ROW(T_DATA[STAGE ID])-ROW(T_DATA[#Headers])),$K27))</f>
        <v/>
      </c>
      <c r="K27" s="14" t="str" cm="1">
        <f t="array" aca="1" ref="K27" ca="1">IF(OR($J$3&gt;$K$3,$K$3=0),"",IF($K26="","",IF($M26=INDEX(L_STAGE,3),$J$3,IF(COUNTIF($K$3:$K26,$K26)=C_ITEM_CNT+2,IF($K26+1&gt;$K$3,"",$K26+1),$K26))))</f>
        <v/>
      </c>
      <c r="L27" t="str" cm="1">
        <f t="array" aca="1" ref="L27" ca="1">IF($K27="","",IF(AND(COUNTIF($K$4:$K27,$K27)&gt;1,COUNTIF($K$4:$K27,$K27)&lt;(C_ITEM_CNT+2)),INDEX(T_DATA[PRIORITY ID],$J27),""))</f>
        <v/>
      </c>
      <c r="M27" s="15" t="str" cm="1">
        <f t="array" aca="1" ref="M27" ca="1">IF($K27="","",
IF(AND(COUNTIF($K$4:$K27,$K27)=1,INDEX(T_DATA[DUE DATE],J27)&gt;0,INDEX(T_DATA[DUE DATE],J27)&lt;TODAY(),INDEX(T_DATA[STATUS ID],J27)=2),2,
IF(AND(COUNTIF($K$4:$K27,$K27)=1,INDEX(T_DATA[DUE DATE],J27)&gt;0,INDEX(T_DATA[DUE DATE],J27)&lt;=(TODAY()+INDEX(T_DATA[WARNING (DAYS)],J27)),INDEX(T_DATA[STATUS ID],J27)=2),1,
IF(AND(COUNTIF($K$4:$K27,$K27)&gt;1,COUNTIF($K$4:$K27,$K27)&lt;(C_ITEM_CNT+2)),
IF(INDEX(T_DATA[],$J27,MATCH(INDEX(T_ITEM_SET[KANBAN ITEM SETTINGS],COUNTIF($K$4:$K27,$K27)-1),L_DATA_HEADER,0))="",
INDEX(T_ITEM_SET[KANBAN ITEM SETTINGS],COUNTIF($K$4:$K27,$K27)-1)&amp;" - "&amp;INDEX(T_ITEM_SET[FILL BLANK VALUES WITH],COUNTIF($K$4:$K27,$K27)-1),
IF(INDEX(T_ITEM_SET[SHOW HEADER],COUNTIF($K$4:$K27,$K27)-1)="Yes",INDEX(T_ITEM_SET[KANBAN ITEM SETTINGS],COUNTIF($K$4:$K27,$K27)-1)&amp;" - ","")
&amp;
IF(INDEX(T_ITEM_SET[FORMAT],COUNTIF($K$4:$K27,$K27)-1)="DATE",
TEXT(INDEX(T_DATA[],$J27,MATCH(INDEX(T_ITEM_SET[KANBAN ITEM SETTINGS],COUNTIF($K$4:$K27,$K27)-1),L_DATA_HEADER,0)),"DD-MMM-YY"),
INDEX(T_DATA[],$J27,MATCH(INDEX(T_ITEM_SET[KANBAN ITEM SETTINGS],COUNTIF($K$4:$K27,$K27)-1),L_DATA_HEADER,0)))),""))))</f>
        <v/>
      </c>
      <c r="N27" s="14" t="str" cm="1">
        <f t="array" ref="N27">IF($O27="","",SMALL(IF((T_DATA[STAGE ID]=4)*(T_DATA[SLICED]=1),ROW(T_DATA[STAGE ID])-ROW(T_DATA[#Headers])),$O27))</f>
        <v/>
      </c>
      <c r="O27" s="14" t="str" cm="1">
        <f t="array" ref="O27">IF(OR($N$3&gt;$O$3,$O$3=0),"",IF($O26="","",IF($Q26=INDEX(L_STAGE,4),$N$3,IF(COUNTIF($O$3:$O26,$O26)=C_ITEM_CNT+2,IF($O26+1&gt;$O$3,"",$O26+1),$O26))))</f>
        <v/>
      </c>
      <c r="P27" t="str" cm="1">
        <f t="array" ref="P27">IF($O27="","",IF(AND(COUNTIF($O$4:$O27,$O27)&gt;1,COUNTIF($O$4:$O27,$O27)&lt;(C_ITEM_CNT+2)),INDEX(T_DATA[PRIORITY ID],$N27),""))</f>
        <v/>
      </c>
      <c r="Q27" s="15" t="str" cm="1">
        <f t="array" aca="1" ref="Q27" ca="1">IF($O27="","",
IF(AND(COUNTIF($O$4:$O27,$O27)=1,INDEX(T_DATA[DUE DATE],N27)&gt;0,INDEX(T_DATA[DUE DATE],N27)&lt;TODAY(),INDEX(T_DATA[STATUS ID],N27)=2),2,
IF(AND(COUNTIF($O$4:$O27,$O27)=1,INDEX(T_DATA[DUE DATE],N27)&gt;0,INDEX(T_DATA[DUE DATE],N27)&lt;=(TODAY()+INDEX(T_DATA[WARNING (DAYS)],N27)),INDEX(T_DATA[STATUS ID],N27)=2),1,
IF(AND(COUNTIF($O$4:$O27,$O27)&gt;1,COUNTIF($O$4:$O27,$O27)&lt;(C_ITEM_CNT+2)),
IF(INDEX(T_DATA[],$N27,MATCH(INDEX(T_ITEM_SET[KANBAN ITEM SETTINGS],COUNTIF($O$4:$O27,$O27)-1),L_DATA_HEADER,0))="",
INDEX(T_ITEM_SET[KANBAN ITEM SETTINGS],COUNTIF($O$4:$O27,$O27)-1)&amp;" - "&amp;INDEX(T_ITEM_SET[FILL BLANK VALUES WITH],COUNTIF($O$4:$O27,$O27)-1),
IF(INDEX(T_ITEM_SET[SHOW HEADER],COUNTIF($O$4:$O27,$O27)-1)="Yes",INDEX(T_ITEM_SET[KANBAN ITEM SETTINGS],COUNTIF($O$4:$O27,$O27)-1)&amp;" - ","")
&amp;
IF(INDEX(T_ITEM_SET[FORMAT],COUNTIF($O$4:$O27,$O27)-1)="DATE",
TEXT(INDEX(T_DATA[],$N27,MATCH(INDEX(T_ITEM_SET[KANBAN ITEM SETTINGS],COUNTIF($O$4:$O27,$O27)-1),L_DATA_HEADER,0)),"DD-MMM-YY"),
INDEX(T_DATA[],$N27,MATCH(INDEX(T_ITEM_SET[KANBAN ITEM SETTINGS],COUNTIF($O$4:$O27,$O27)-1),L_DATA_HEADER,0)))),""))))</f>
        <v/>
      </c>
      <c r="R27" s="14" t="str" cm="1">
        <f t="array" ref="R27">IF($S27="","",SMALL(IF((T_DATA[STAGE ID]=5)*(T_DATA[SLICED]=1),ROW(T_DATA[STAGE ID])-ROW(T_DATA[#Headers])),$S27))</f>
        <v/>
      </c>
      <c r="S27" s="14" t="str" cm="1">
        <f t="array" ref="S27">IF(OR($R$3&gt;$S$3,$S$3=0),"",IF($S26="","",IF($U26=INDEX(L_STAGE,5),$R$3,IF(COUNTIF($S$3:$S26,$S26)=C_ITEM_CNT+2,IF($S26+1&gt;$S$3,"",$S26+1),$S26))))</f>
        <v/>
      </c>
      <c r="T27" t="str" cm="1">
        <f t="array" ref="T27">IF($S27="","",IF(AND(COUNTIF($S$4:$S27,$S27)&gt;1,COUNTIF($S$4:$S27,$S27)&lt;(C_ITEM_CNT+2)),INDEX(T_DATA[PRIORITY ID],$R27),""))</f>
        <v/>
      </c>
      <c r="U27" s="15" t="str" cm="1">
        <f t="array" aca="1" ref="U27" ca="1">IF($S27="","",
IF(AND(COUNTIF($S$4:$S27,$S27)=1,INDEX(T_DATA[DUE DATE],R27)&gt;0,INDEX(T_DATA[DUE DATE],R27)&lt;TODAY(),INDEX(T_DATA[STATUS ID],R27)=2),2,
IF(AND(COUNTIF($S$4:$S27,$S27)=1,INDEX(T_DATA[DUE DATE],R27)&gt;0,INDEX(T_DATA[DUE DATE],R27)&lt;=(TODAY()+INDEX(T_DATA[WARNING (DAYS)],R27)),INDEX(T_DATA[STATUS ID],R27)=2),1,
IF(AND(COUNTIF($S$4:$S27,$S27)&gt;1,COUNTIF($S$4:$S27,$S27)&lt;(C_ITEM_CNT+2)),
IF(INDEX(T_DATA[],$R27,MATCH(INDEX(T_ITEM_SET[KANBAN ITEM SETTINGS],COUNTIF($S$4:$S27,$S27)-1),L_DATA_HEADER,0))="",
INDEX(T_ITEM_SET[KANBAN ITEM SETTINGS],COUNTIF($S$4:$S27,$S27)-1)&amp;" - "&amp;INDEX(T_ITEM_SET[FILL BLANK VALUES WITH],COUNTIF($S$4:$S27,$S27)-1),
IF(INDEX(T_ITEM_SET[SHOW HEADER],COUNTIF($S$4:$S27,$S27)-1)="Yes",INDEX(T_ITEM_SET[KANBAN ITEM SETTINGS],COUNTIF($S$4:$S27,$S27)-1)&amp;" - ","")
&amp;
IF(INDEX(T_ITEM_SET[FORMAT],COUNTIF($S$4:$S27,$S27)-1)="DATE",
TEXT(INDEX(T_DATA[],$R27,MATCH(INDEX(T_ITEM_SET[KANBAN ITEM SETTINGS],COUNTIF($S$4:$S27,$S27)-1),L_DATA_HEADER,0)),"DD-MMM-YY"),
INDEX(T_DATA[],$R27,MATCH(INDEX(T_ITEM_SET[KANBAN ITEM SETTINGS],COUNTIF($S$4:$S27,$S27)-1),L_DATA_HEADER,0)))),""))))</f>
        <v/>
      </c>
      <c r="V27" s="14" t="str" cm="1">
        <f t="array" ref="V27">IF($W27="","",SMALL(IF((T_DATA[STAGE ID]=6)*(T_DATA[SLICED]=1),ROW(T_DATA[STAGE ID])-ROW(T_DATA[#Headers])),$W27))</f>
        <v/>
      </c>
      <c r="W27" s="14" t="str" cm="1">
        <f t="array" ref="W27">IF(OR($V$3&gt;$W$3,$W$3=0),"",IF($W26="","",IF($Y26=INDEX(L_STAGE,6),$V$3,IF(COUNTIF($W$3:$W26,$W26)=C_ITEM_CNT+2,IF($W26+1&gt;$W$3,"",$W26+1),$W26))))</f>
        <v/>
      </c>
      <c r="X27" t="str" cm="1">
        <f t="array" ref="X27">IF($W27="","",IF(AND(COUNTIF($W$4:$W27,$W27)&gt;1,COUNTIF($W$4:$W27,$W27)&lt;(C_ITEM_CNT+2)),INDEX(T_DATA[PRIORITY ID],$V27),""))</f>
        <v/>
      </c>
      <c r="Y27" s="15" t="str" cm="1">
        <f t="array" aca="1" ref="Y27" ca="1">IF($W27="","",
IF(AND(COUNTIF($W$4:$W27,$W27)=1,INDEX(T_DATA[DUE DATE],V27)&gt;0,INDEX(T_DATA[DUE DATE],V27)&lt;TODAY(),INDEX(T_DATA[STATUS ID],V27)=2),2,
IF(AND(COUNTIF($W$4:$W27,$W27)=1,INDEX(T_DATA[DUE DATE],V27)&gt;0,INDEX(T_DATA[DUE DATE],V27)&lt;=(TODAY()+INDEX(T_DATA[WARNING (DAYS)],V27)),INDEX(T_DATA[STATUS ID],V27)=2),1,
IF(AND(COUNTIF($W$4:$W27,$W27)&gt;1,COUNTIF($W$4:$W27,$W27)&lt;(C_ITEM_CNT+2)),
IF(INDEX(T_DATA[],$V27,MATCH(INDEX(T_ITEM_SET[KANBAN ITEM SETTINGS],COUNTIF($W$4:$W27,$W27)-1),L_DATA_HEADER,0))="",
INDEX(T_ITEM_SET[KANBAN ITEM SETTINGS],COUNTIF($W$4:$W27,$W27)-1)&amp;" - "&amp;INDEX(T_ITEM_SET[FILL BLANK VALUES WITH],COUNTIF($W$4:$W27,$W27)-1),
IF(INDEX(T_ITEM_SET[SHOW HEADER],COUNTIF($W$4:$W27,$W27)-1)="Yes",INDEX(T_ITEM_SET[KANBAN ITEM SETTINGS],COUNTIF($W$4:$W27,$W27)-1)&amp;" - ","")
&amp;
IF(INDEX(T_ITEM_SET[FORMAT],COUNTIF($W$4:$W27,$W27)-1)="DATE",
TEXT(INDEX(T_DATA[],$V27,MATCH(INDEX(T_ITEM_SET[KANBAN ITEM SETTINGS],COUNTIF($W$4:$W27,$W27)-1),L_DATA_HEADER,0)),"DD-MMM-YY"),
INDEX(T_DATA[],$V27,MATCH(INDEX(T_ITEM_SET[KANBAN ITEM SETTINGS],COUNTIF($W$4:$W27,$W27)-1),L_DATA_HEADER,0)))),""))))</f>
        <v/>
      </c>
      <c r="Z27" s="10"/>
    </row>
    <row r="28" spans="1:26">
      <c r="A28" s="40"/>
      <c r="B28" s="13" cm="1">
        <f t="array" aca="1" ref="B28" ca="1">IF($C28="","",SMALL(IF((T_DATA[STAGE ID]=1)*(T_DATA[SLICED]=1),ROW(T_DATA[STAGE ID])-ROW(T_DATA[#Headers])),$C28))</f>
        <v>4</v>
      </c>
      <c r="C28" s="14" cm="1">
        <f t="array" aca="1" ref="C28" ca="1">IF(OR($C$3=0,$B$3&gt;$C$3),"",IF($C27="","",IF($E27=INDEX(L_STAGE,1),$B$3,IF(COUNTIF($C$3:$C27,$C27)=C_ITEM_CNT+2,IF($C27+1&gt;$C$3,"",$C27+1),$C27))))</f>
        <v>4</v>
      </c>
      <c r="D28" t="str" cm="1">
        <f t="array" aca="1" ref="D28" ca="1">IF($C28="","",IF(AND(COUNTIF($C$4:$C28,$C28)&gt;1,COUNTIF($C$4:$C28,$C28)&lt;(C_ITEM_CNT+2)),INDEX(T_DATA[PRIORITY ID],$B28),""))</f>
        <v/>
      </c>
      <c r="E28" s="15" t="str" cm="1">
        <f t="array" aca="1" ref="E28" ca="1">IF($C28="","",
IF(AND(COUNTIF($C$4:$C28,$C28)=1,INDEX(T_DATA[DUE DATE],B28)&gt;0,INDEX(T_DATA[DUE DATE],B28)&lt;TODAY(),INDEX(T_DATA[STATUS ID],B28)=2),2,
IF(AND(COUNTIF($C$4:$C28,$C28)=1,INDEX(T_DATA[DUE DATE],B28)&gt;0,INDEX(T_DATA[DUE DATE],B28)&lt;=(TODAY()+INDEX(T_DATA[WARNING (DAYS)],B28)),INDEX(T_DATA[STATUS ID],B28)=2),1,
IF(AND(COUNTIF($C$4:$C28,$C28)&gt;1,COUNTIF($C$4:$C28,$C28)&lt;(C_ITEM_CNT+2)),
IF(INDEX(T_DATA[],$B28,MATCH(INDEX(T_ITEM_SET[KANBAN ITEM SETTINGS],COUNTIF($C$4:$C28,$C28)-1),L_DATA_HEADER,0))="",
INDEX(T_ITEM_SET[KANBAN ITEM SETTINGS],COUNTIF($C$4:$C28,$C28)-1)&amp;" - "&amp;INDEX(T_ITEM_SET[FILL BLANK VALUES WITH],COUNTIF($C$4:$C28,$C28)-1),
IF(INDEX(T_ITEM_SET[SHOW HEADER],COUNTIF($C$4:$C28,$C28)-1)="Yes",INDEX(T_ITEM_SET[KANBAN ITEM SETTINGS],COUNTIF($C$4:$C28,$C28)-1)&amp;" - ","")
&amp;
IF(INDEX(T_ITEM_SET[FORMAT],COUNTIF($C$4:$C28,$C28)-1)="DATE",
TEXT(INDEX(T_DATA[],$B28,MATCH(INDEX(T_ITEM_SET[KANBAN ITEM SETTINGS],COUNTIF($C$4:$C28,$C28)-1),L_DATA_HEADER,0)),"DD-MMM-YY"),
INDEX(T_DATA[],$B28,MATCH(INDEX(T_ITEM_SET[KANBAN ITEM SETTINGS],COUNTIF($C$4:$C28,$C28)-1),L_DATA_HEADER,0)))),""))))</f>
        <v/>
      </c>
      <c r="F28" s="14" cm="1">
        <f t="array" aca="1" ref="F28" ca="1">IF($G28="","",SMALL(IF((T_DATA[STAGE ID]=2)*(T_DATA[SLICED]=1),ROW(T_DATA[STAGE ID])-ROW(T_DATA[#Headers])),$G28))</f>
        <v>11</v>
      </c>
      <c r="G28" s="14" cm="1">
        <f t="array" aca="1" ref="G28" ca="1">IF(OR($F$3&gt;$G$3,$G$3=0),"",IF($G27="","",IF($I27=INDEX(L_STAGE,2),$F$3,IF(COUNTIF($G$3:$G27,$G27)=C_ITEM_CNT+2,IF($G27+1&gt;$G$3,"",$G27+1),$G27))))</f>
        <v>4</v>
      </c>
      <c r="H28" t="str" cm="1">
        <f t="array" aca="1" ref="H28" ca="1">IF($G28="","",IF(AND(COUNTIF($G$4:$G28,$G28)&gt;1,COUNTIF($G$4:$G28,$G28)&lt;(C_ITEM_CNT+2)),INDEX(T_DATA[PRIORITY ID],$F28),""))</f>
        <v/>
      </c>
      <c r="I28" s="15" t="str" cm="1">
        <f t="array" aca="1" ref="I28" ca="1">IF($G28="","",
IF(AND(COUNTIF($G$4:$G28,$G28)=1,INDEX(T_DATA[DUE DATE],F28)&gt;0,INDEX(T_DATA[DUE DATE],F28)&lt;TODAY(),INDEX(T_DATA[STATUS ID],F28)=2),2,
IF(AND(COUNTIF($G$4:$G28,$G28)=1,INDEX(T_DATA[DUE DATE],F28)&gt;0,INDEX(T_DATA[DUE DATE],F28)&lt;=(TODAY()+INDEX(T_DATA[WARNING (DAYS)],F28)),INDEX(T_DATA[STATUS ID],F28)=2),1,
IF(AND(COUNTIF($G$4:$G28,$G28)&gt;1,COUNTIF($G$4:$G28,$G28)&lt;(C_ITEM_CNT+2)),
IF(INDEX(T_DATA[],$F28,MATCH(INDEX(T_ITEM_SET[KANBAN ITEM SETTINGS],COUNTIF($G$4:$G28,$G28)-1),L_DATA_HEADER,0))="",
INDEX(T_ITEM_SET[KANBAN ITEM SETTINGS],COUNTIF($G$4:$G28,$G28)-1)&amp;" - "&amp;INDEX(T_ITEM_SET[FILL BLANK VALUES WITH],COUNTIF($G$4:$G28,$G28)-1),
IF(INDEX(T_ITEM_SET[SHOW HEADER],COUNTIF($G$4:$G28,$G28)-1)="Yes",INDEX(T_ITEM_SET[KANBAN ITEM SETTINGS],COUNTIF($G$4:$G28,$G28)-1)&amp;" - ","")
&amp;
IF(INDEX(T_ITEM_SET[FORMAT],COUNTIF($G$4:$G28,$G28)-1)="DATE",
TEXT(INDEX(T_DATA[],$F28,MATCH(INDEX(T_ITEM_SET[KANBAN ITEM SETTINGS],COUNTIF($G$4:$G28,$G28)-1),L_DATA_HEADER,0)),"DD-MMM-YY"),
INDEX(T_DATA[],$F28,MATCH(INDEX(T_ITEM_SET[KANBAN ITEM SETTINGS],COUNTIF($G$4:$G28,$G28)-1),L_DATA_HEADER,0)))),""))))</f>
        <v/>
      </c>
      <c r="J28" s="14" t="str" cm="1">
        <f t="array" aca="1" ref="J28" ca="1">IF($K28="","",SMALL(IF((T_DATA[STAGE ID]=3)*(T_DATA[SLICED]=1),ROW(T_DATA[STAGE ID])-ROW(T_DATA[#Headers])),$K28))</f>
        <v/>
      </c>
      <c r="K28" s="14" t="str" cm="1">
        <f t="array" aca="1" ref="K28" ca="1">IF(OR($J$3&gt;$K$3,$K$3=0),"",IF($K27="","",IF($M27=INDEX(L_STAGE,3),$J$3,IF(COUNTIF($K$3:$K27,$K27)=C_ITEM_CNT+2,IF($K27+1&gt;$K$3,"",$K27+1),$K27))))</f>
        <v/>
      </c>
      <c r="L28" t="str" cm="1">
        <f t="array" aca="1" ref="L28" ca="1">IF($K28="","",IF(AND(COUNTIF($K$4:$K28,$K28)&gt;1,COUNTIF($K$4:$K28,$K28)&lt;(C_ITEM_CNT+2)),INDEX(T_DATA[PRIORITY ID],$J28),""))</f>
        <v/>
      </c>
      <c r="M28" s="15" t="str" cm="1">
        <f t="array" aca="1" ref="M28" ca="1">IF($K28="","",
IF(AND(COUNTIF($K$4:$K28,$K28)=1,INDEX(T_DATA[DUE DATE],J28)&gt;0,INDEX(T_DATA[DUE DATE],J28)&lt;TODAY(),INDEX(T_DATA[STATUS ID],J28)=2),2,
IF(AND(COUNTIF($K$4:$K28,$K28)=1,INDEX(T_DATA[DUE DATE],J28)&gt;0,INDEX(T_DATA[DUE DATE],J28)&lt;=(TODAY()+INDEX(T_DATA[WARNING (DAYS)],J28)),INDEX(T_DATA[STATUS ID],J28)=2),1,
IF(AND(COUNTIF($K$4:$K28,$K28)&gt;1,COUNTIF($K$4:$K28,$K28)&lt;(C_ITEM_CNT+2)),
IF(INDEX(T_DATA[],$J28,MATCH(INDEX(T_ITEM_SET[KANBAN ITEM SETTINGS],COUNTIF($K$4:$K28,$K28)-1),L_DATA_HEADER,0))="",
INDEX(T_ITEM_SET[KANBAN ITEM SETTINGS],COUNTIF($K$4:$K28,$K28)-1)&amp;" - "&amp;INDEX(T_ITEM_SET[FILL BLANK VALUES WITH],COUNTIF($K$4:$K28,$K28)-1),
IF(INDEX(T_ITEM_SET[SHOW HEADER],COUNTIF($K$4:$K28,$K28)-1)="Yes",INDEX(T_ITEM_SET[KANBAN ITEM SETTINGS],COUNTIF($K$4:$K28,$K28)-1)&amp;" - ","")
&amp;
IF(INDEX(T_ITEM_SET[FORMAT],COUNTIF($K$4:$K28,$K28)-1)="DATE",
TEXT(INDEX(T_DATA[],$J28,MATCH(INDEX(T_ITEM_SET[KANBAN ITEM SETTINGS],COUNTIF($K$4:$K28,$K28)-1),L_DATA_HEADER,0)),"DD-MMM-YY"),
INDEX(T_DATA[],$J28,MATCH(INDEX(T_ITEM_SET[KANBAN ITEM SETTINGS],COUNTIF($K$4:$K28,$K28)-1),L_DATA_HEADER,0)))),""))))</f>
        <v/>
      </c>
      <c r="N28" s="14" t="str" cm="1">
        <f t="array" ref="N28">IF($O28="","",SMALL(IF((T_DATA[STAGE ID]=4)*(T_DATA[SLICED]=1),ROW(T_DATA[STAGE ID])-ROW(T_DATA[#Headers])),$O28))</f>
        <v/>
      </c>
      <c r="O28" s="14" t="str" cm="1">
        <f t="array" ref="O28">IF(OR($N$3&gt;$O$3,$O$3=0),"",IF($O27="","",IF($Q27=INDEX(L_STAGE,4),$N$3,IF(COUNTIF($O$3:$O27,$O27)=C_ITEM_CNT+2,IF($O27+1&gt;$O$3,"",$O27+1),$O27))))</f>
        <v/>
      </c>
      <c r="P28" t="str" cm="1">
        <f t="array" ref="P28">IF($O28="","",IF(AND(COUNTIF($O$4:$O28,$O28)&gt;1,COUNTIF($O$4:$O28,$O28)&lt;(C_ITEM_CNT+2)),INDEX(T_DATA[PRIORITY ID],$N28),""))</f>
        <v/>
      </c>
      <c r="Q28" s="15" t="str" cm="1">
        <f t="array" aca="1" ref="Q28" ca="1">IF($O28="","",
IF(AND(COUNTIF($O$4:$O28,$O28)=1,INDEX(T_DATA[DUE DATE],N28)&gt;0,INDEX(T_DATA[DUE DATE],N28)&lt;TODAY(),INDEX(T_DATA[STATUS ID],N28)=2),2,
IF(AND(COUNTIF($O$4:$O28,$O28)=1,INDEX(T_DATA[DUE DATE],N28)&gt;0,INDEX(T_DATA[DUE DATE],N28)&lt;=(TODAY()+INDEX(T_DATA[WARNING (DAYS)],N28)),INDEX(T_DATA[STATUS ID],N28)=2),1,
IF(AND(COUNTIF($O$4:$O28,$O28)&gt;1,COUNTIF($O$4:$O28,$O28)&lt;(C_ITEM_CNT+2)),
IF(INDEX(T_DATA[],$N28,MATCH(INDEX(T_ITEM_SET[KANBAN ITEM SETTINGS],COUNTIF($O$4:$O28,$O28)-1),L_DATA_HEADER,0))="",
INDEX(T_ITEM_SET[KANBAN ITEM SETTINGS],COUNTIF($O$4:$O28,$O28)-1)&amp;" - "&amp;INDEX(T_ITEM_SET[FILL BLANK VALUES WITH],COUNTIF($O$4:$O28,$O28)-1),
IF(INDEX(T_ITEM_SET[SHOW HEADER],COUNTIF($O$4:$O28,$O28)-1)="Yes",INDEX(T_ITEM_SET[KANBAN ITEM SETTINGS],COUNTIF($O$4:$O28,$O28)-1)&amp;" - ","")
&amp;
IF(INDEX(T_ITEM_SET[FORMAT],COUNTIF($O$4:$O28,$O28)-1)="DATE",
TEXT(INDEX(T_DATA[],$N28,MATCH(INDEX(T_ITEM_SET[KANBAN ITEM SETTINGS],COUNTIF($O$4:$O28,$O28)-1),L_DATA_HEADER,0)),"DD-MMM-YY"),
INDEX(T_DATA[],$N28,MATCH(INDEX(T_ITEM_SET[KANBAN ITEM SETTINGS],COUNTIF($O$4:$O28,$O28)-1),L_DATA_HEADER,0)))),""))))</f>
        <v/>
      </c>
      <c r="R28" s="14" t="str" cm="1">
        <f t="array" ref="R28">IF($S28="","",SMALL(IF((T_DATA[STAGE ID]=5)*(T_DATA[SLICED]=1),ROW(T_DATA[STAGE ID])-ROW(T_DATA[#Headers])),$S28))</f>
        <v/>
      </c>
      <c r="S28" s="14" t="str" cm="1">
        <f t="array" ref="S28">IF(OR($R$3&gt;$S$3,$S$3=0),"",IF($S27="","",IF($U27=INDEX(L_STAGE,5),$R$3,IF(COUNTIF($S$3:$S27,$S27)=C_ITEM_CNT+2,IF($S27+1&gt;$S$3,"",$S27+1),$S27))))</f>
        <v/>
      </c>
      <c r="T28" t="str" cm="1">
        <f t="array" ref="T28">IF($S28="","",IF(AND(COUNTIF($S$4:$S28,$S28)&gt;1,COUNTIF($S$4:$S28,$S28)&lt;(C_ITEM_CNT+2)),INDEX(T_DATA[PRIORITY ID],$R28),""))</f>
        <v/>
      </c>
      <c r="U28" s="15" t="str" cm="1">
        <f t="array" aca="1" ref="U28" ca="1">IF($S28="","",
IF(AND(COUNTIF($S$4:$S28,$S28)=1,INDEX(T_DATA[DUE DATE],R28)&gt;0,INDEX(T_DATA[DUE DATE],R28)&lt;TODAY(),INDEX(T_DATA[STATUS ID],R28)=2),2,
IF(AND(COUNTIF($S$4:$S28,$S28)=1,INDEX(T_DATA[DUE DATE],R28)&gt;0,INDEX(T_DATA[DUE DATE],R28)&lt;=(TODAY()+INDEX(T_DATA[WARNING (DAYS)],R28)),INDEX(T_DATA[STATUS ID],R28)=2),1,
IF(AND(COUNTIF($S$4:$S28,$S28)&gt;1,COUNTIF($S$4:$S28,$S28)&lt;(C_ITEM_CNT+2)),
IF(INDEX(T_DATA[],$R28,MATCH(INDEX(T_ITEM_SET[KANBAN ITEM SETTINGS],COUNTIF($S$4:$S28,$S28)-1),L_DATA_HEADER,0))="",
INDEX(T_ITEM_SET[KANBAN ITEM SETTINGS],COUNTIF($S$4:$S28,$S28)-1)&amp;" - "&amp;INDEX(T_ITEM_SET[FILL BLANK VALUES WITH],COUNTIF($S$4:$S28,$S28)-1),
IF(INDEX(T_ITEM_SET[SHOW HEADER],COUNTIF($S$4:$S28,$S28)-1)="Yes",INDEX(T_ITEM_SET[KANBAN ITEM SETTINGS],COUNTIF($S$4:$S28,$S28)-1)&amp;" - ","")
&amp;
IF(INDEX(T_ITEM_SET[FORMAT],COUNTIF($S$4:$S28,$S28)-1)="DATE",
TEXT(INDEX(T_DATA[],$R28,MATCH(INDEX(T_ITEM_SET[KANBAN ITEM SETTINGS],COUNTIF($S$4:$S28,$S28)-1),L_DATA_HEADER,0)),"DD-MMM-YY"),
INDEX(T_DATA[],$R28,MATCH(INDEX(T_ITEM_SET[KANBAN ITEM SETTINGS],COUNTIF($S$4:$S28,$S28)-1),L_DATA_HEADER,0)))),""))))</f>
        <v/>
      </c>
      <c r="V28" s="14" t="str" cm="1">
        <f t="array" ref="V28">IF($W28="","",SMALL(IF((T_DATA[STAGE ID]=6)*(T_DATA[SLICED]=1),ROW(T_DATA[STAGE ID])-ROW(T_DATA[#Headers])),$W28))</f>
        <v/>
      </c>
      <c r="W28" s="14" t="str" cm="1">
        <f t="array" ref="W28">IF(OR($V$3&gt;$W$3,$W$3=0),"",IF($W27="","",IF($Y27=INDEX(L_STAGE,6),$V$3,IF(COUNTIF($W$3:$W27,$W27)=C_ITEM_CNT+2,IF($W27+1&gt;$W$3,"",$W27+1),$W27))))</f>
        <v/>
      </c>
      <c r="X28" t="str" cm="1">
        <f t="array" ref="X28">IF($W28="","",IF(AND(COUNTIF($W$4:$W28,$W28)&gt;1,COUNTIF($W$4:$W28,$W28)&lt;(C_ITEM_CNT+2)),INDEX(T_DATA[PRIORITY ID],$V28),""))</f>
        <v/>
      </c>
      <c r="Y28" s="15" t="str" cm="1">
        <f t="array" aca="1" ref="Y28" ca="1">IF($W28="","",
IF(AND(COUNTIF($W$4:$W28,$W28)=1,INDEX(T_DATA[DUE DATE],V28)&gt;0,INDEX(T_DATA[DUE DATE],V28)&lt;TODAY(),INDEX(T_DATA[STATUS ID],V28)=2),2,
IF(AND(COUNTIF($W$4:$W28,$W28)=1,INDEX(T_DATA[DUE DATE],V28)&gt;0,INDEX(T_DATA[DUE DATE],V28)&lt;=(TODAY()+INDEX(T_DATA[WARNING (DAYS)],V28)),INDEX(T_DATA[STATUS ID],V28)=2),1,
IF(AND(COUNTIF($W$4:$W28,$W28)&gt;1,COUNTIF($W$4:$W28,$W28)&lt;(C_ITEM_CNT+2)),
IF(INDEX(T_DATA[],$V28,MATCH(INDEX(T_ITEM_SET[KANBAN ITEM SETTINGS],COUNTIF($W$4:$W28,$W28)-1),L_DATA_HEADER,0))="",
INDEX(T_ITEM_SET[KANBAN ITEM SETTINGS],COUNTIF($W$4:$W28,$W28)-1)&amp;" - "&amp;INDEX(T_ITEM_SET[FILL BLANK VALUES WITH],COUNTIF($W$4:$W28,$W28)-1),
IF(INDEX(T_ITEM_SET[SHOW HEADER],COUNTIF($W$4:$W28,$W28)-1)="Yes",INDEX(T_ITEM_SET[KANBAN ITEM SETTINGS],COUNTIF($W$4:$W28,$W28)-1)&amp;" - ","")
&amp;
IF(INDEX(T_ITEM_SET[FORMAT],COUNTIF($W$4:$W28,$W28)-1)="DATE",
TEXT(INDEX(T_DATA[],$V28,MATCH(INDEX(T_ITEM_SET[KANBAN ITEM SETTINGS],COUNTIF($W$4:$W28,$W28)-1),L_DATA_HEADER,0)),"DD-MMM-YY"),
INDEX(T_DATA[],$V28,MATCH(INDEX(T_ITEM_SET[KANBAN ITEM SETTINGS],COUNTIF($W$4:$W28,$W28)-1),L_DATA_HEADER,0)))),""))))</f>
        <v/>
      </c>
      <c r="Z28" s="10"/>
    </row>
    <row r="29" spans="1:26">
      <c r="A29" s="40"/>
      <c r="B29" s="13" cm="1">
        <f t="array" aca="1" ref="B29" ca="1">IF($C29="","",SMALL(IF((T_DATA[STAGE ID]=1)*(T_DATA[SLICED]=1),ROW(T_DATA[STAGE ID])-ROW(T_DATA[#Headers])),$C29))</f>
        <v>4</v>
      </c>
      <c r="C29" s="14" cm="1">
        <f t="array" aca="1" ref="C29" ca="1">IF(OR($C$3=0,$B$3&gt;$C$3),"",IF($C28="","",IF($E28=INDEX(L_STAGE,1),$B$3,IF(COUNTIF($C$3:$C28,$C28)=C_ITEM_CNT+2,IF($C28+1&gt;$C$3,"",$C28+1),$C28))))</f>
        <v>4</v>
      </c>
      <c r="D29" cm="1">
        <f t="array" aca="1" ref="D29" ca="1">IF($C29="","",IF(AND(COUNTIF($C$4:$C29,$C29)&gt;1,COUNTIF($C$4:$C29,$C29)&lt;(C_ITEM_CNT+2)),INDEX(T_DATA[PRIORITY ID],$B29),""))</f>
        <v>2</v>
      </c>
      <c r="E29" s="15" t="str" cm="1">
        <f t="array" aca="1" ref="E29" ca="1">IF($C29="","",
IF(AND(COUNTIF($C$4:$C29,$C29)=1,INDEX(T_DATA[DUE DATE],B29)&gt;0,INDEX(T_DATA[DUE DATE],B29)&lt;TODAY(),INDEX(T_DATA[STATUS ID],B29)=2),2,
IF(AND(COUNTIF($C$4:$C29,$C29)=1,INDEX(T_DATA[DUE DATE],B29)&gt;0,INDEX(T_DATA[DUE DATE],B29)&lt;=(TODAY()+INDEX(T_DATA[WARNING (DAYS)],B29)),INDEX(T_DATA[STATUS ID],B29)=2),1,
IF(AND(COUNTIF($C$4:$C29,$C29)&gt;1,COUNTIF($C$4:$C29,$C29)&lt;(C_ITEM_CNT+2)),
IF(INDEX(T_DATA[],$B29,MATCH(INDEX(T_ITEM_SET[KANBAN ITEM SETTINGS],COUNTIF($C$4:$C29,$C29)-1),L_DATA_HEADER,0))="",
INDEX(T_ITEM_SET[KANBAN ITEM SETTINGS],COUNTIF($C$4:$C29,$C29)-1)&amp;" - "&amp;INDEX(T_ITEM_SET[FILL BLANK VALUES WITH],COUNTIF($C$4:$C29,$C29)-1),
IF(INDEX(T_ITEM_SET[SHOW HEADER],COUNTIF($C$4:$C29,$C29)-1)="Yes",INDEX(T_ITEM_SET[KANBAN ITEM SETTINGS],COUNTIF($C$4:$C29,$C29)-1)&amp;" - ","")
&amp;
IF(INDEX(T_ITEM_SET[FORMAT],COUNTIF($C$4:$C29,$C29)-1)="DATE",
TEXT(INDEX(T_DATA[],$B29,MATCH(INDEX(T_ITEM_SET[KANBAN ITEM SETTINGS],COUNTIF($C$4:$C29,$C29)-1),L_DATA_HEADER,0)),"DD-MMM-YY"),
INDEX(T_DATA[],$B29,MATCH(INDEX(T_ITEM_SET[KANBAN ITEM SETTINGS],COUNTIF($C$4:$C29,$C29)-1),L_DATA_HEADER,0)))),""))))</f>
        <v>TASK - Map file investigation</v>
      </c>
      <c r="F29" s="14" cm="1">
        <f t="array" aca="1" ref="F29" ca="1">IF($G29="","",SMALL(IF((T_DATA[STAGE ID]=2)*(T_DATA[SLICED]=1),ROW(T_DATA[STAGE ID])-ROW(T_DATA[#Headers])),$G29))</f>
        <v>11</v>
      </c>
      <c r="G29" s="14" cm="1">
        <f t="array" aca="1" ref="G29" ca="1">IF(OR($F$3&gt;$G$3,$G$3=0),"",IF($G28="","",IF($I28=INDEX(L_STAGE,2),$F$3,IF(COUNTIF($G$3:$G28,$G28)=C_ITEM_CNT+2,IF($G28+1&gt;$G$3,"",$G28+1),$G28))))</f>
        <v>4</v>
      </c>
      <c r="H29" cm="1">
        <f t="array" aca="1" ref="H29" ca="1">IF($G29="","",IF(AND(COUNTIF($G$4:$G29,$G29)&gt;1,COUNTIF($G$4:$G29,$G29)&lt;(C_ITEM_CNT+2)),INDEX(T_DATA[PRIORITY ID],$F29),""))</f>
        <v>3</v>
      </c>
      <c r="I29" s="15" t="str" cm="1">
        <f t="array" aca="1" ref="I29" ca="1">IF($G29="","",
IF(AND(COUNTIF($G$4:$G29,$G29)=1,INDEX(T_DATA[DUE DATE],F29)&gt;0,INDEX(T_DATA[DUE DATE],F29)&lt;TODAY(),INDEX(T_DATA[STATUS ID],F29)=2),2,
IF(AND(COUNTIF($G$4:$G29,$G29)=1,INDEX(T_DATA[DUE DATE],F29)&gt;0,INDEX(T_DATA[DUE DATE],F29)&lt;=(TODAY()+INDEX(T_DATA[WARNING (DAYS)],F29)),INDEX(T_DATA[STATUS ID],F29)=2),1,
IF(AND(COUNTIF($G$4:$G29,$G29)&gt;1,COUNTIF($G$4:$G29,$G29)&lt;(C_ITEM_CNT+2)),
IF(INDEX(T_DATA[],$F29,MATCH(INDEX(T_ITEM_SET[KANBAN ITEM SETTINGS],COUNTIF($G$4:$G29,$G29)-1),L_DATA_HEADER,0))="",
INDEX(T_ITEM_SET[KANBAN ITEM SETTINGS],COUNTIF($G$4:$G29,$G29)-1)&amp;" - "&amp;INDEX(T_ITEM_SET[FILL BLANK VALUES WITH],COUNTIF($G$4:$G29,$G29)-1),
IF(INDEX(T_ITEM_SET[SHOW HEADER],COUNTIF($G$4:$G29,$G29)-1)="Yes",INDEX(T_ITEM_SET[KANBAN ITEM SETTINGS],COUNTIF($G$4:$G29,$G29)-1)&amp;" - ","")
&amp;
IF(INDEX(T_ITEM_SET[FORMAT],COUNTIF($G$4:$G29,$G29)-1)="DATE",
TEXT(INDEX(T_DATA[],$F29,MATCH(INDEX(T_ITEM_SET[KANBAN ITEM SETTINGS],COUNTIF($G$4:$G29,$G29)-1),L_DATA_HEADER,0)),"DD-MMM-YY"),
INDEX(T_DATA[],$F29,MATCH(INDEX(T_ITEM_SET[KANBAN ITEM SETTINGS],COUNTIF($G$4:$G29,$G29)-1),L_DATA_HEADER,0)))),""))))</f>
        <v>TASK - Create a coding archtitecture</v>
      </c>
      <c r="J29" s="14" t="str" cm="1">
        <f t="array" aca="1" ref="J29" ca="1">IF($K29="","",SMALL(IF((T_DATA[STAGE ID]=3)*(T_DATA[SLICED]=1),ROW(T_DATA[STAGE ID])-ROW(T_DATA[#Headers])),$K29))</f>
        <v/>
      </c>
      <c r="K29" s="14" t="str" cm="1">
        <f t="array" aca="1" ref="K29" ca="1">IF(OR($J$3&gt;$K$3,$K$3=0),"",IF($K28="","",IF($M28=INDEX(L_STAGE,3),$J$3,IF(COUNTIF($K$3:$K28,$K28)=C_ITEM_CNT+2,IF($K28+1&gt;$K$3,"",$K28+1),$K28))))</f>
        <v/>
      </c>
      <c r="L29" t="str" cm="1">
        <f t="array" aca="1" ref="L29" ca="1">IF($K29="","",IF(AND(COUNTIF($K$4:$K29,$K29)&gt;1,COUNTIF($K$4:$K29,$K29)&lt;(C_ITEM_CNT+2)),INDEX(T_DATA[PRIORITY ID],$J29),""))</f>
        <v/>
      </c>
      <c r="M29" s="15" t="str" cm="1">
        <f t="array" aca="1" ref="M29" ca="1">IF($K29="","",
IF(AND(COUNTIF($K$4:$K29,$K29)=1,INDEX(T_DATA[DUE DATE],J29)&gt;0,INDEX(T_DATA[DUE DATE],J29)&lt;TODAY(),INDEX(T_DATA[STATUS ID],J29)=2),2,
IF(AND(COUNTIF($K$4:$K29,$K29)=1,INDEX(T_DATA[DUE DATE],J29)&gt;0,INDEX(T_DATA[DUE DATE],J29)&lt;=(TODAY()+INDEX(T_DATA[WARNING (DAYS)],J29)),INDEX(T_DATA[STATUS ID],J29)=2),1,
IF(AND(COUNTIF($K$4:$K29,$K29)&gt;1,COUNTIF($K$4:$K29,$K29)&lt;(C_ITEM_CNT+2)),
IF(INDEX(T_DATA[],$J29,MATCH(INDEX(T_ITEM_SET[KANBAN ITEM SETTINGS],COUNTIF($K$4:$K29,$K29)-1),L_DATA_HEADER,0))="",
INDEX(T_ITEM_SET[KANBAN ITEM SETTINGS],COUNTIF($K$4:$K29,$K29)-1)&amp;" - "&amp;INDEX(T_ITEM_SET[FILL BLANK VALUES WITH],COUNTIF($K$4:$K29,$K29)-1),
IF(INDEX(T_ITEM_SET[SHOW HEADER],COUNTIF($K$4:$K29,$K29)-1)="Yes",INDEX(T_ITEM_SET[KANBAN ITEM SETTINGS],COUNTIF($K$4:$K29,$K29)-1)&amp;" - ","")
&amp;
IF(INDEX(T_ITEM_SET[FORMAT],COUNTIF($K$4:$K29,$K29)-1)="DATE",
TEXT(INDEX(T_DATA[],$J29,MATCH(INDEX(T_ITEM_SET[KANBAN ITEM SETTINGS],COUNTIF($K$4:$K29,$K29)-1),L_DATA_HEADER,0)),"DD-MMM-YY"),
INDEX(T_DATA[],$J29,MATCH(INDEX(T_ITEM_SET[KANBAN ITEM SETTINGS],COUNTIF($K$4:$K29,$K29)-1),L_DATA_HEADER,0)))),""))))</f>
        <v/>
      </c>
      <c r="N29" s="14" t="str" cm="1">
        <f t="array" ref="N29">IF($O29="","",SMALL(IF((T_DATA[STAGE ID]=4)*(T_DATA[SLICED]=1),ROW(T_DATA[STAGE ID])-ROW(T_DATA[#Headers])),$O29))</f>
        <v/>
      </c>
      <c r="O29" s="14" t="str" cm="1">
        <f t="array" ref="O29">IF(OR($N$3&gt;$O$3,$O$3=0),"",IF($O28="","",IF($Q28=INDEX(L_STAGE,4),$N$3,IF(COUNTIF($O$3:$O28,$O28)=C_ITEM_CNT+2,IF($O28+1&gt;$O$3,"",$O28+1),$O28))))</f>
        <v/>
      </c>
      <c r="P29" t="str" cm="1">
        <f t="array" ref="P29">IF($O29="","",IF(AND(COUNTIF($O$4:$O29,$O29)&gt;1,COUNTIF($O$4:$O29,$O29)&lt;(C_ITEM_CNT+2)),INDEX(T_DATA[PRIORITY ID],$N29),""))</f>
        <v/>
      </c>
      <c r="Q29" s="15" t="str" cm="1">
        <f t="array" aca="1" ref="Q29" ca="1">IF($O29="","",
IF(AND(COUNTIF($O$4:$O29,$O29)=1,INDEX(T_DATA[DUE DATE],N29)&gt;0,INDEX(T_DATA[DUE DATE],N29)&lt;TODAY(),INDEX(T_DATA[STATUS ID],N29)=2),2,
IF(AND(COUNTIF($O$4:$O29,$O29)=1,INDEX(T_DATA[DUE DATE],N29)&gt;0,INDEX(T_DATA[DUE DATE],N29)&lt;=(TODAY()+INDEX(T_DATA[WARNING (DAYS)],N29)),INDEX(T_DATA[STATUS ID],N29)=2),1,
IF(AND(COUNTIF($O$4:$O29,$O29)&gt;1,COUNTIF($O$4:$O29,$O29)&lt;(C_ITEM_CNT+2)),
IF(INDEX(T_DATA[],$N29,MATCH(INDEX(T_ITEM_SET[KANBAN ITEM SETTINGS],COUNTIF($O$4:$O29,$O29)-1),L_DATA_HEADER,0))="",
INDEX(T_ITEM_SET[KANBAN ITEM SETTINGS],COUNTIF($O$4:$O29,$O29)-1)&amp;" - "&amp;INDEX(T_ITEM_SET[FILL BLANK VALUES WITH],COUNTIF($O$4:$O29,$O29)-1),
IF(INDEX(T_ITEM_SET[SHOW HEADER],COUNTIF($O$4:$O29,$O29)-1)="Yes",INDEX(T_ITEM_SET[KANBAN ITEM SETTINGS],COUNTIF($O$4:$O29,$O29)-1)&amp;" - ","")
&amp;
IF(INDEX(T_ITEM_SET[FORMAT],COUNTIF($O$4:$O29,$O29)-1)="DATE",
TEXT(INDEX(T_DATA[],$N29,MATCH(INDEX(T_ITEM_SET[KANBAN ITEM SETTINGS],COUNTIF($O$4:$O29,$O29)-1),L_DATA_HEADER,0)),"DD-MMM-YY"),
INDEX(T_DATA[],$N29,MATCH(INDEX(T_ITEM_SET[KANBAN ITEM SETTINGS],COUNTIF($O$4:$O29,$O29)-1),L_DATA_HEADER,0)))),""))))</f>
        <v/>
      </c>
      <c r="R29" s="14" t="str" cm="1">
        <f t="array" ref="R29">IF($S29="","",SMALL(IF((T_DATA[STAGE ID]=5)*(T_DATA[SLICED]=1),ROW(T_DATA[STAGE ID])-ROW(T_DATA[#Headers])),$S29))</f>
        <v/>
      </c>
      <c r="S29" s="14" t="str" cm="1">
        <f t="array" ref="S29">IF(OR($R$3&gt;$S$3,$S$3=0),"",IF($S28="","",IF($U28=INDEX(L_STAGE,5),$R$3,IF(COUNTIF($S$3:$S28,$S28)=C_ITEM_CNT+2,IF($S28+1&gt;$S$3,"",$S28+1),$S28))))</f>
        <v/>
      </c>
      <c r="T29" t="str" cm="1">
        <f t="array" ref="T29">IF($S29="","",IF(AND(COUNTIF($S$4:$S29,$S29)&gt;1,COUNTIF($S$4:$S29,$S29)&lt;(C_ITEM_CNT+2)),INDEX(T_DATA[PRIORITY ID],$R29),""))</f>
        <v/>
      </c>
      <c r="U29" s="15" t="str" cm="1">
        <f t="array" aca="1" ref="U29" ca="1">IF($S29="","",
IF(AND(COUNTIF($S$4:$S29,$S29)=1,INDEX(T_DATA[DUE DATE],R29)&gt;0,INDEX(T_DATA[DUE DATE],R29)&lt;TODAY(),INDEX(T_DATA[STATUS ID],R29)=2),2,
IF(AND(COUNTIF($S$4:$S29,$S29)=1,INDEX(T_DATA[DUE DATE],R29)&gt;0,INDEX(T_DATA[DUE DATE],R29)&lt;=(TODAY()+INDEX(T_DATA[WARNING (DAYS)],R29)),INDEX(T_DATA[STATUS ID],R29)=2),1,
IF(AND(COUNTIF($S$4:$S29,$S29)&gt;1,COUNTIF($S$4:$S29,$S29)&lt;(C_ITEM_CNT+2)),
IF(INDEX(T_DATA[],$R29,MATCH(INDEX(T_ITEM_SET[KANBAN ITEM SETTINGS],COUNTIF($S$4:$S29,$S29)-1),L_DATA_HEADER,0))="",
INDEX(T_ITEM_SET[KANBAN ITEM SETTINGS],COUNTIF($S$4:$S29,$S29)-1)&amp;" - "&amp;INDEX(T_ITEM_SET[FILL BLANK VALUES WITH],COUNTIF($S$4:$S29,$S29)-1),
IF(INDEX(T_ITEM_SET[SHOW HEADER],COUNTIF($S$4:$S29,$S29)-1)="Yes",INDEX(T_ITEM_SET[KANBAN ITEM SETTINGS],COUNTIF($S$4:$S29,$S29)-1)&amp;" - ","")
&amp;
IF(INDEX(T_ITEM_SET[FORMAT],COUNTIF($S$4:$S29,$S29)-1)="DATE",
TEXT(INDEX(T_DATA[],$R29,MATCH(INDEX(T_ITEM_SET[KANBAN ITEM SETTINGS],COUNTIF($S$4:$S29,$S29)-1),L_DATA_HEADER,0)),"DD-MMM-YY"),
INDEX(T_DATA[],$R29,MATCH(INDEX(T_ITEM_SET[KANBAN ITEM SETTINGS],COUNTIF($S$4:$S29,$S29)-1),L_DATA_HEADER,0)))),""))))</f>
        <v/>
      </c>
      <c r="V29" s="14" t="str" cm="1">
        <f t="array" ref="V29">IF($W29="","",SMALL(IF((T_DATA[STAGE ID]=6)*(T_DATA[SLICED]=1),ROW(T_DATA[STAGE ID])-ROW(T_DATA[#Headers])),$W29))</f>
        <v/>
      </c>
      <c r="W29" s="14" t="str" cm="1">
        <f t="array" ref="W29">IF(OR($V$3&gt;$W$3,$W$3=0),"",IF($W28="","",IF($Y28=INDEX(L_STAGE,6),$V$3,IF(COUNTIF($W$3:$W28,$W28)=C_ITEM_CNT+2,IF($W28+1&gt;$W$3,"",$W28+1),$W28))))</f>
        <v/>
      </c>
      <c r="X29" t="str" cm="1">
        <f t="array" ref="X29">IF($W29="","",IF(AND(COUNTIF($W$4:$W29,$W29)&gt;1,COUNTIF($W$4:$W29,$W29)&lt;(C_ITEM_CNT+2)),INDEX(T_DATA[PRIORITY ID],$V29),""))</f>
        <v/>
      </c>
      <c r="Y29" s="15" t="str" cm="1">
        <f t="array" aca="1" ref="Y29" ca="1">IF($W29="","",
IF(AND(COUNTIF($W$4:$W29,$W29)=1,INDEX(T_DATA[DUE DATE],V29)&gt;0,INDEX(T_DATA[DUE DATE],V29)&lt;TODAY(),INDEX(T_DATA[STATUS ID],V29)=2),2,
IF(AND(COUNTIF($W$4:$W29,$W29)=1,INDEX(T_DATA[DUE DATE],V29)&gt;0,INDEX(T_DATA[DUE DATE],V29)&lt;=(TODAY()+INDEX(T_DATA[WARNING (DAYS)],V29)),INDEX(T_DATA[STATUS ID],V29)=2),1,
IF(AND(COUNTIF($W$4:$W29,$W29)&gt;1,COUNTIF($W$4:$W29,$W29)&lt;(C_ITEM_CNT+2)),
IF(INDEX(T_DATA[],$V29,MATCH(INDEX(T_ITEM_SET[KANBAN ITEM SETTINGS],COUNTIF($W$4:$W29,$W29)-1),L_DATA_HEADER,0))="",
INDEX(T_ITEM_SET[KANBAN ITEM SETTINGS],COUNTIF($W$4:$W29,$W29)-1)&amp;" - "&amp;INDEX(T_ITEM_SET[FILL BLANK VALUES WITH],COUNTIF($W$4:$W29,$W29)-1),
IF(INDEX(T_ITEM_SET[SHOW HEADER],COUNTIF($W$4:$W29,$W29)-1)="Yes",INDEX(T_ITEM_SET[KANBAN ITEM SETTINGS],COUNTIF($W$4:$W29,$W29)-1)&amp;" - ","")
&amp;
IF(INDEX(T_ITEM_SET[FORMAT],COUNTIF($W$4:$W29,$W29)-1)="DATE",
TEXT(INDEX(T_DATA[],$V29,MATCH(INDEX(T_ITEM_SET[KANBAN ITEM SETTINGS],COUNTIF($W$4:$W29,$W29)-1),L_DATA_HEADER,0)),"DD-MMM-YY"),
INDEX(T_DATA[],$V29,MATCH(INDEX(T_ITEM_SET[KANBAN ITEM SETTINGS],COUNTIF($W$4:$W29,$W29)-1),L_DATA_HEADER,0)))),""))))</f>
        <v/>
      </c>
      <c r="Z29" s="10"/>
    </row>
    <row r="30" spans="1:26">
      <c r="A30" s="40"/>
      <c r="B30" s="13" cm="1">
        <f t="array" aca="1" ref="B30" ca="1">IF($C30="","",SMALL(IF((T_DATA[STAGE ID]=1)*(T_DATA[SLICED]=1),ROW(T_DATA[STAGE ID])-ROW(T_DATA[#Headers])),$C30))</f>
        <v>4</v>
      </c>
      <c r="C30" s="14" cm="1">
        <f t="array" aca="1" ref="C30" ca="1">IF(OR($C$3=0,$B$3&gt;$C$3),"",IF($C29="","",IF($E29=INDEX(L_STAGE,1),$B$3,IF(COUNTIF($C$3:$C29,$C29)=C_ITEM_CNT+2,IF($C29+1&gt;$C$3,"",$C29+1),$C29))))</f>
        <v>4</v>
      </c>
      <c r="D30" cm="1">
        <f t="array" aca="1" ref="D30" ca="1">IF($C30="","",IF(AND(COUNTIF($C$4:$C30,$C30)&gt;1,COUNTIF($C$4:$C30,$C30)&lt;(C_ITEM_CNT+2)),INDEX(T_DATA[PRIORITY ID],$B30),""))</f>
        <v>2</v>
      </c>
      <c r="E30" s="15" t="str" cm="1">
        <f t="array" aca="1" ref="E30" ca="1">IF($C30="","",
IF(AND(COUNTIF($C$4:$C30,$C30)=1,INDEX(T_DATA[DUE DATE],B30)&gt;0,INDEX(T_DATA[DUE DATE],B30)&lt;TODAY(),INDEX(T_DATA[STATUS ID],B30)=2),2,
IF(AND(COUNTIF($C$4:$C30,$C30)=1,INDEX(T_DATA[DUE DATE],B30)&gt;0,INDEX(T_DATA[DUE DATE],B30)&lt;=(TODAY()+INDEX(T_DATA[WARNING (DAYS)],B30)),INDEX(T_DATA[STATUS ID],B30)=2),1,
IF(AND(COUNTIF($C$4:$C30,$C30)&gt;1,COUNTIF($C$4:$C30,$C30)&lt;(C_ITEM_CNT+2)),
IF(INDEX(T_DATA[],$B30,MATCH(INDEX(T_ITEM_SET[KANBAN ITEM SETTINGS],COUNTIF($C$4:$C30,$C30)-1),L_DATA_HEADER,0))="",
INDEX(T_ITEM_SET[KANBAN ITEM SETTINGS],COUNTIF($C$4:$C30,$C30)-1)&amp;" - "&amp;INDEX(T_ITEM_SET[FILL BLANK VALUES WITH],COUNTIF($C$4:$C30,$C30)-1),
IF(INDEX(T_ITEM_SET[SHOW HEADER],COUNTIF($C$4:$C30,$C30)-1)="Yes",INDEX(T_ITEM_SET[KANBAN ITEM SETTINGS],COUNTIF($C$4:$C30,$C30)-1)&amp;" - ","")
&amp;
IF(INDEX(T_ITEM_SET[FORMAT],COUNTIF($C$4:$C30,$C30)-1)="DATE",
TEXT(INDEX(T_DATA[],$B30,MATCH(INDEX(T_ITEM_SET[KANBAN ITEM SETTINGS],COUNTIF($C$4:$C30,$C30)-1),L_DATA_HEADER,0)),"DD-MMM-YY"),
INDEX(T_DATA[],$B30,MATCH(INDEX(T_ITEM_SET[KANBAN ITEM SETTINGS],COUNTIF($C$4:$C30,$C30)-1),L_DATA_HEADER,0)))),""))))</f>
        <v>PROJECT - Memolyzer</v>
      </c>
      <c r="F30" s="14" cm="1">
        <f t="array" aca="1" ref="F30" ca="1">IF($G30="","",SMALL(IF((T_DATA[STAGE ID]=2)*(T_DATA[SLICED]=1),ROW(T_DATA[STAGE ID])-ROW(T_DATA[#Headers])),$G30))</f>
        <v>11</v>
      </c>
      <c r="G30" s="14" cm="1">
        <f t="array" aca="1" ref="G30" ca="1">IF(OR($F$3&gt;$G$3,$G$3=0),"",IF($G29="","",IF($I29=INDEX(L_STAGE,2),$F$3,IF(COUNTIF($G$3:$G29,$G29)=C_ITEM_CNT+2,IF($G29+1&gt;$G$3,"",$G29+1),$G29))))</f>
        <v>4</v>
      </c>
      <c r="H30" cm="1">
        <f t="array" aca="1" ref="H30" ca="1">IF($G30="","",IF(AND(COUNTIF($G$4:$G30,$G30)&gt;1,COUNTIF($G$4:$G30,$G30)&lt;(C_ITEM_CNT+2)),INDEX(T_DATA[PRIORITY ID],$F30),""))</f>
        <v>3</v>
      </c>
      <c r="I30" s="15" t="str" cm="1">
        <f t="array" aca="1" ref="I30" ca="1">IF($G30="","",
IF(AND(COUNTIF($G$4:$G30,$G30)=1,INDEX(T_DATA[DUE DATE],F30)&gt;0,INDEX(T_DATA[DUE DATE],F30)&lt;TODAY(),INDEX(T_DATA[STATUS ID],F30)=2),2,
IF(AND(COUNTIF($G$4:$G30,$G30)=1,INDEX(T_DATA[DUE DATE],F30)&gt;0,INDEX(T_DATA[DUE DATE],F30)&lt;=(TODAY()+INDEX(T_DATA[WARNING (DAYS)],F30)),INDEX(T_DATA[STATUS ID],F30)=2),1,
IF(AND(COUNTIF($G$4:$G30,$G30)&gt;1,COUNTIF($G$4:$G30,$G30)&lt;(C_ITEM_CNT+2)),
IF(INDEX(T_DATA[],$F30,MATCH(INDEX(T_ITEM_SET[KANBAN ITEM SETTINGS],COUNTIF($G$4:$G30,$G30)-1),L_DATA_HEADER,0))="",
INDEX(T_ITEM_SET[KANBAN ITEM SETTINGS],COUNTIF($G$4:$G30,$G30)-1)&amp;" - "&amp;INDEX(T_ITEM_SET[FILL BLANK VALUES WITH],COUNTIF($G$4:$G30,$G30)-1),
IF(INDEX(T_ITEM_SET[SHOW HEADER],COUNTIF($G$4:$G30,$G30)-1)="Yes",INDEX(T_ITEM_SET[KANBAN ITEM SETTINGS],COUNTIF($G$4:$G30,$G30)-1)&amp;" - ","")
&amp;
IF(INDEX(T_ITEM_SET[FORMAT],COUNTIF($G$4:$G30,$G30)-1)="DATE",
TEXT(INDEX(T_DATA[],$F30,MATCH(INDEX(T_ITEM_SET[KANBAN ITEM SETTINGS],COUNTIF($G$4:$G30,$G30)-1),L_DATA_HEADER,0)),"DD-MMM-YY"),
INDEX(T_DATA[],$F30,MATCH(INDEX(T_ITEM_SET[KANBAN ITEM SETTINGS],COUNTIF($G$4:$G30,$G30)-1),L_DATA_HEADER,0)))),""))))</f>
        <v>PROJECT - Memolyzer</v>
      </c>
      <c r="J30" s="14" t="str" cm="1">
        <f t="array" aca="1" ref="J30" ca="1">IF($K30="","",SMALL(IF((T_DATA[STAGE ID]=3)*(T_DATA[SLICED]=1),ROW(T_DATA[STAGE ID])-ROW(T_DATA[#Headers])),$K30))</f>
        <v/>
      </c>
      <c r="K30" s="14" t="str" cm="1">
        <f t="array" aca="1" ref="K30" ca="1">IF(OR($J$3&gt;$K$3,$K$3=0),"",IF($K29="","",IF($M29=INDEX(L_STAGE,3),$J$3,IF(COUNTIF($K$3:$K29,$K29)=C_ITEM_CNT+2,IF($K29+1&gt;$K$3,"",$K29+1),$K29))))</f>
        <v/>
      </c>
      <c r="L30" t="str" cm="1">
        <f t="array" aca="1" ref="L30" ca="1">IF($K30="","",IF(AND(COUNTIF($K$4:$K30,$K30)&gt;1,COUNTIF($K$4:$K30,$K30)&lt;(C_ITEM_CNT+2)),INDEX(T_DATA[PRIORITY ID],$J30),""))</f>
        <v/>
      </c>
      <c r="M30" s="15" t="str" cm="1">
        <f t="array" aca="1" ref="M30" ca="1">IF($K30="","",
IF(AND(COUNTIF($K$4:$K30,$K30)=1,INDEX(T_DATA[DUE DATE],J30)&gt;0,INDEX(T_DATA[DUE DATE],J30)&lt;TODAY(),INDEX(T_DATA[STATUS ID],J30)=2),2,
IF(AND(COUNTIF($K$4:$K30,$K30)=1,INDEX(T_DATA[DUE DATE],J30)&gt;0,INDEX(T_DATA[DUE DATE],J30)&lt;=(TODAY()+INDEX(T_DATA[WARNING (DAYS)],J30)),INDEX(T_DATA[STATUS ID],J30)=2),1,
IF(AND(COUNTIF($K$4:$K30,$K30)&gt;1,COUNTIF($K$4:$K30,$K30)&lt;(C_ITEM_CNT+2)),
IF(INDEX(T_DATA[],$J30,MATCH(INDEX(T_ITEM_SET[KANBAN ITEM SETTINGS],COUNTIF($K$4:$K30,$K30)-1),L_DATA_HEADER,0))="",
INDEX(T_ITEM_SET[KANBAN ITEM SETTINGS],COUNTIF($K$4:$K30,$K30)-1)&amp;" - "&amp;INDEX(T_ITEM_SET[FILL BLANK VALUES WITH],COUNTIF($K$4:$K30,$K30)-1),
IF(INDEX(T_ITEM_SET[SHOW HEADER],COUNTIF($K$4:$K30,$K30)-1)="Yes",INDEX(T_ITEM_SET[KANBAN ITEM SETTINGS],COUNTIF($K$4:$K30,$K30)-1)&amp;" - ","")
&amp;
IF(INDEX(T_ITEM_SET[FORMAT],COUNTIF($K$4:$K30,$K30)-1)="DATE",
TEXT(INDEX(T_DATA[],$J30,MATCH(INDEX(T_ITEM_SET[KANBAN ITEM SETTINGS],COUNTIF($K$4:$K30,$K30)-1),L_DATA_HEADER,0)),"DD-MMM-YY"),
INDEX(T_DATA[],$J30,MATCH(INDEX(T_ITEM_SET[KANBAN ITEM SETTINGS],COUNTIF($K$4:$K30,$K30)-1),L_DATA_HEADER,0)))),""))))</f>
        <v/>
      </c>
      <c r="N30" s="14" t="str" cm="1">
        <f t="array" ref="N30">IF($O30="","",SMALL(IF((T_DATA[STAGE ID]=4)*(T_DATA[SLICED]=1),ROW(T_DATA[STAGE ID])-ROW(T_DATA[#Headers])),$O30))</f>
        <v/>
      </c>
      <c r="O30" s="14" t="str" cm="1">
        <f t="array" ref="O30">IF(OR($N$3&gt;$O$3,$O$3=0),"",IF($O29="","",IF($Q29=INDEX(L_STAGE,4),$N$3,IF(COUNTIF($O$3:$O29,$O29)=C_ITEM_CNT+2,IF($O29+1&gt;$O$3,"",$O29+1),$O29))))</f>
        <v/>
      </c>
      <c r="P30" t="str" cm="1">
        <f t="array" ref="P30">IF($O30="","",IF(AND(COUNTIF($O$4:$O30,$O30)&gt;1,COUNTIF($O$4:$O30,$O30)&lt;(C_ITEM_CNT+2)),INDEX(T_DATA[PRIORITY ID],$N30),""))</f>
        <v/>
      </c>
      <c r="Q30" s="15" t="str" cm="1">
        <f t="array" aca="1" ref="Q30" ca="1">IF($O30="","",
IF(AND(COUNTIF($O$4:$O30,$O30)=1,INDEX(T_DATA[DUE DATE],N30)&gt;0,INDEX(T_DATA[DUE DATE],N30)&lt;TODAY(),INDEX(T_DATA[STATUS ID],N30)=2),2,
IF(AND(COUNTIF($O$4:$O30,$O30)=1,INDEX(T_DATA[DUE DATE],N30)&gt;0,INDEX(T_DATA[DUE DATE],N30)&lt;=(TODAY()+INDEX(T_DATA[WARNING (DAYS)],N30)),INDEX(T_DATA[STATUS ID],N30)=2),1,
IF(AND(COUNTIF($O$4:$O30,$O30)&gt;1,COUNTIF($O$4:$O30,$O30)&lt;(C_ITEM_CNT+2)),
IF(INDEX(T_DATA[],$N30,MATCH(INDEX(T_ITEM_SET[KANBAN ITEM SETTINGS],COUNTIF($O$4:$O30,$O30)-1),L_DATA_HEADER,0))="",
INDEX(T_ITEM_SET[KANBAN ITEM SETTINGS],COUNTIF($O$4:$O30,$O30)-1)&amp;" - "&amp;INDEX(T_ITEM_SET[FILL BLANK VALUES WITH],COUNTIF($O$4:$O30,$O30)-1),
IF(INDEX(T_ITEM_SET[SHOW HEADER],COUNTIF($O$4:$O30,$O30)-1)="Yes",INDEX(T_ITEM_SET[KANBAN ITEM SETTINGS],COUNTIF($O$4:$O30,$O30)-1)&amp;" - ","")
&amp;
IF(INDEX(T_ITEM_SET[FORMAT],COUNTIF($O$4:$O30,$O30)-1)="DATE",
TEXT(INDEX(T_DATA[],$N30,MATCH(INDEX(T_ITEM_SET[KANBAN ITEM SETTINGS],COUNTIF($O$4:$O30,$O30)-1),L_DATA_HEADER,0)),"DD-MMM-YY"),
INDEX(T_DATA[],$N30,MATCH(INDEX(T_ITEM_SET[KANBAN ITEM SETTINGS],COUNTIF($O$4:$O30,$O30)-1),L_DATA_HEADER,0)))),""))))</f>
        <v/>
      </c>
      <c r="R30" s="14" t="str" cm="1">
        <f t="array" ref="R30">IF($S30="","",SMALL(IF((T_DATA[STAGE ID]=5)*(T_DATA[SLICED]=1),ROW(T_DATA[STAGE ID])-ROW(T_DATA[#Headers])),$S30))</f>
        <v/>
      </c>
      <c r="S30" s="14" t="str" cm="1">
        <f t="array" ref="S30">IF(OR($R$3&gt;$S$3,$S$3=0),"",IF($S29="","",IF($U29=INDEX(L_STAGE,5),$R$3,IF(COUNTIF($S$3:$S29,$S29)=C_ITEM_CNT+2,IF($S29+1&gt;$S$3,"",$S29+1),$S29))))</f>
        <v/>
      </c>
      <c r="T30" t="str" cm="1">
        <f t="array" ref="T30">IF($S30="","",IF(AND(COUNTIF($S$4:$S30,$S30)&gt;1,COUNTIF($S$4:$S30,$S30)&lt;(C_ITEM_CNT+2)),INDEX(T_DATA[PRIORITY ID],$R30),""))</f>
        <v/>
      </c>
      <c r="U30" s="15" t="str" cm="1">
        <f t="array" aca="1" ref="U30" ca="1">IF($S30="","",
IF(AND(COUNTIF($S$4:$S30,$S30)=1,INDEX(T_DATA[DUE DATE],R30)&gt;0,INDEX(T_DATA[DUE DATE],R30)&lt;TODAY(),INDEX(T_DATA[STATUS ID],R30)=2),2,
IF(AND(COUNTIF($S$4:$S30,$S30)=1,INDEX(T_DATA[DUE DATE],R30)&gt;0,INDEX(T_DATA[DUE DATE],R30)&lt;=(TODAY()+INDEX(T_DATA[WARNING (DAYS)],R30)),INDEX(T_DATA[STATUS ID],R30)=2),1,
IF(AND(COUNTIF($S$4:$S30,$S30)&gt;1,COUNTIF($S$4:$S30,$S30)&lt;(C_ITEM_CNT+2)),
IF(INDEX(T_DATA[],$R30,MATCH(INDEX(T_ITEM_SET[KANBAN ITEM SETTINGS],COUNTIF($S$4:$S30,$S30)-1),L_DATA_HEADER,0))="",
INDEX(T_ITEM_SET[KANBAN ITEM SETTINGS],COUNTIF($S$4:$S30,$S30)-1)&amp;" - "&amp;INDEX(T_ITEM_SET[FILL BLANK VALUES WITH],COUNTIF($S$4:$S30,$S30)-1),
IF(INDEX(T_ITEM_SET[SHOW HEADER],COUNTIF($S$4:$S30,$S30)-1)="Yes",INDEX(T_ITEM_SET[KANBAN ITEM SETTINGS],COUNTIF($S$4:$S30,$S30)-1)&amp;" - ","")
&amp;
IF(INDEX(T_ITEM_SET[FORMAT],COUNTIF($S$4:$S30,$S30)-1)="DATE",
TEXT(INDEX(T_DATA[],$R30,MATCH(INDEX(T_ITEM_SET[KANBAN ITEM SETTINGS],COUNTIF($S$4:$S30,$S30)-1),L_DATA_HEADER,0)),"DD-MMM-YY"),
INDEX(T_DATA[],$R30,MATCH(INDEX(T_ITEM_SET[KANBAN ITEM SETTINGS],COUNTIF($S$4:$S30,$S30)-1),L_DATA_HEADER,0)))),""))))</f>
        <v/>
      </c>
      <c r="V30" s="14" t="str" cm="1">
        <f t="array" ref="V30">IF($W30="","",SMALL(IF((T_DATA[STAGE ID]=6)*(T_DATA[SLICED]=1),ROW(T_DATA[STAGE ID])-ROW(T_DATA[#Headers])),$W30))</f>
        <v/>
      </c>
      <c r="W30" s="14" t="str" cm="1">
        <f t="array" ref="W30">IF(OR($V$3&gt;$W$3,$W$3=0),"",IF($W29="","",IF($Y29=INDEX(L_STAGE,6),$V$3,IF(COUNTIF($W$3:$W29,$W29)=C_ITEM_CNT+2,IF($W29+1&gt;$W$3,"",$W29+1),$W29))))</f>
        <v/>
      </c>
      <c r="X30" t="str" cm="1">
        <f t="array" ref="X30">IF($W30="","",IF(AND(COUNTIF($W$4:$W30,$W30)&gt;1,COUNTIF($W$4:$W30,$W30)&lt;(C_ITEM_CNT+2)),INDEX(T_DATA[PRIORITY ID],$V30),""))</f>
        <v/>
      </c>
      <c r="Y30" s="15" t="str" cm="1">
        <f t="array" aca="1" ref="Y30" ca="1">IF($W30="","",
IF(AND(COUNTIF($W$4:$W30,$W30)=1,INDEX(T_DATA[DUE DATE],V30)&gt;0,INDEX(T_DATA[DUE DATE],V30)&lt;TODAY(),INDEX(T_DATA[STATUS ID],V30)=2),2,
IF(AND(COUNTIF($W$4:$W30,$W30)=1,INDEX(T_DATA[DUE DATE],V30)&gt;0,INDEX(T_DATA[DUE DATE],V30)&lt;=(TODAY()+INDEX(T_DATA[WARNING (DAYS)],V30)),INDEX(T_DATA[STATUS ID],V30)=2),1,
IF(AND(COUNTIF($W$4:$W30,$W30)&gt;1,COUNTIF($W$4:$W30,$W30)&lt;(C_ITEM_CNT+2)),
IF(INDEX(T_DATA[],$V30,MATCH(INDEX(T_ITEM_SET[KANBAN ITEM SETTINGS],COUNTIF($W$4:$W30,$W30)-1),L_DATA_HEADER,0))="",
INDEX(T_ITEM_SET[KANBAN ITEM SETTINGS],COUNTIF($W$4:$W30,$W30)-1)&amp;" - "&amp;INDEX(T_ITEM_SET[FILL BLANK VALUES WITH],COUNTIF($W$4:$W30,$W30)-1),
IF(INDEX(T_ITEM_SET[SHOW HEADER],COUNTIF($W$4:$W30,$W30)-1)="Yes",INDEX(T_ITEM_SET[KANBAN ITEM SETTINGS],COUNTIF($W$4:$W30,$W30)-1)&amp;" - ","")
&amp;
IF(INDEX(T_ITEM_SET[FORMAT],COUNTIF($W$4:$W30,$W30)-1)="DATE",
TEXT(INDEX(T_DATA[],$V30,MATCH(INDEX(T_ITEM_SET[KANBAN ITEM SETTINGS],COUNTIF($W$4:$W30,$W30)-1),L_DATA_HEADER,0)),"DD-MMM-YY"),
INDEX(T_DATA[],$V30,MATCH(INDEX(T_ITEM_SET[KANBAN ITEM SETTINGS],COUNTIF($W$4:$W30,$W30)-1),L_DATA_HEADER,0)))),""))))</f>
        <v/>
      </c>
      <c r="Z30" s="10"/>
    </row>
    <row r="31" spans="1:26">
      <c r="A31" s="40"/>
      <c r="B31" s="13" cm="1">
        <f t="array" aca="1" ref="B31" ca="1">IF($C31="","",SMALL(IF((T_DATA[STAGE ID]=1)*(T_DATA[SLICED]=1),ROW(T_DATA[STAGE ID])-ROW(T_DATA[#Headers])),$C31))</f>
        <v>4</v>
      </c>
      <c r="C31" s="14" cm="1">
        <f t="array" aca="1" ref="C31" ca="1">IF(OR($C$3=0,$B$3&gt;$C$3),"",IF($C30="","",IF($E30=INDEX(L_STAGE,1),$B$3,IF(COUNTIF($C$3:$C30,$C30)=C_ITEM_CNT+2,IF($C30+1&gt;$C$3,"",$C30+1),$C30))))</f>
        <v>4</v>
      </c>
      <c r="D31" cm="1">
        <f t="array" aca="1" ref="D31" ca="1">IF($C31="","",IF(AND(COUNTIF($C$4:$C31,$C31)&gt;1,COUNTIF($C$4:$C31,$C31)&lt;(C_ITEM_CNT+2)),INDEX(T_DATA[PRIORITY ID],$B31),""))</f>
        <v>2</v>
      </c>
      <c r="E31" s="15" t="str" cm="1">
        <f t="array" aca="1" ref="E31" ca="1">IF($C31="","",
IF(AND(COUNTIF($C$4:$C31,$C31)=1,INDEX(T_DATA[DUE DATE],B31)&gt;0,INDEX(T_DATA[DUE DATE],B31)&lt;TODAY(),INDEX(T_DATA[STATUS ID],B31)=2),2,
IF(AND(COUNTIF($C$4:$C31,$C31)=1,INDEX(T_DATA[DUE DATE],B31)&gt;0,INDEX(T_DATA[DUE DATE],B31)&lt;=(TODAY()+INDEX(T_DATA[WARNING (DAYS)],B31)),INDEX(T_DATA[STATUS ID],B31)=2),1,
IF(AND(COUNTIF($C$4:$C31,$C31)&gt;1,COUNTIF($C$4:$C31,$C31)&lt;(C_ITEM_CNT+2)),
IF(INDEX(T_DATA[],$B31,MATCH(INDEX(T_ITEM_SET[KANBAN ITEM SETTINGS],COUNTIF($C$4:$C31,$C31)-1),L_DATA_HEADER,0))="",
INDEX(T_ITEM_SET[KANBAN ITEM SETTINGS],COUNTIF($C$4:$C31,$C31)-1)&amp;" - "&amp;INDEX(T_ITEM_SET[FILL BLANK VALUES WITH],COUNTIF($C$4:$C31,$C31)-1),
IF(INDEX(T_ITEM_SET[SHOW HEADER],COUNTIF($C$4:$C31,$C31)-1)="Yes",INDEX(T_ITEM_SET[KANBAN ITEM SETTINGS],COUNTIF($C$4:$C31,$C31)-1)&amp;" - ","")
&amp;
IF(INDEX(T_ITEM_SET[FORMAT],COUNTIF($C$4:$C31,$C31)-1)="DATE",
TEXT(INDEX(T_DATA[],$B31,MATCH(INDEX(T_ITEM_SET[KANBAN ITEM SETTINGS],COUNTIF($C$4:$C31,$C31)-1),L_DATA_HEADER,0)),"DD-MMM-YY"),
INDEX(T_DATA[],$B31,MATCH(INDEX(T_ITEM_SET[KANBAN ITEM SETTINGS],COUNTIF($C$4:$C31,$C31)-1),L_DATA_HEADER,0)))),""))))</f>
        <v>RESOURCE - Burak Kamanlı</v>
      </c>
      <c r="F31" s="14" cm="1">
        <f t="array" aca="1" ref="F31" ca="1">IF($G31="","",SMALL(IF((T_DATA[STAGE ID]=2)*(T_DATA[SLICED]=1),ROW(T_DATA[STAGE ID])-ROW(T_DATA[#Headers])),$G31))</f>
        <v>11</v>
      </c>
      <c r="G31" s="14" cm="1">
        <f t="array" aca="1" ref="G31" ca="1">IF(OR($F$3&gt;$G$3,$G$3=0),"",IF($G30="","",IF($I30=INDEX(L_STAGE,2),$F$3,IF(COUNTIF($G$3:$G30,$G30)=C_ITEM_CNT+2,IF($G30+1&gt;$G$3,"",$G30+1),$G30))))</f>
        <v>4</v>
      </c>
      <c r="H31" cm="1">
        <f t="array" aca="1" ref="H31" ca="1">IF($G31="","",IF(AND(COUNTIF($G$4:$G31,$G31)&gt;1,COUNTIF($G$4:$G31,$G31)&lt;(C_ITEM_CNT+2)),INDEX(T_DATA[PRIORITY ID],$F31),""))</f>
        <v>3</v>
      </c>
      <c r="I31" s="15" t="str" cm="1">
        <f t="array" aca="1" ref="I31" ca="1">IF($G31="","",
IF(AND(COUNTIF($G$4:$G31,$G31)=1,INDEX(T_DATA[DUE DATE],F31)&gt;0,INDEX(T_DATA[DUE DATE],F31)&lt;TODAY(),INDEX(T_DATA[STATUS ID],F31)=2),2,
IF(AND(COUNTIF($G$4:$G31,$G31)=1,INDEX(T_DATA[DUE DATE],F31)&gt;0,INDEX(T_DATA[DUE DATE],F31)&lt;=(TODAY()+INDEX(T_DATA[WARNING (DAYS)],F31)),INDEX(T_DATA[STATUS ID],F31)=2),1,
IF(AND(COUNTIF($G$4:$G31,$G31)&gt;1,COUNTIF($G$4:$G31,$G31)&lt;(C_ITEM_CNT+2)),
IF(INDEX(T_DATA[],$F31,MATCH(INDEX(T_ITEM_SET[KANBAN ITEM SETTINGS],COUNTIF($G$4:$G31,$G31)-1),L_DATA_HEADER,0))="",
INDEX(T_ITEM_SET[KANBAN ITEM SETTINGS],COUNTIF($G$4:$G31,$G31)-1)&amp;" - "&amp;INDEX(T_ITEM_SET[FILL BLANK VALUES WITH],COUNTIF($G$4:$G31,$G31)-1),
IF(INDEX(T_ITEM_SET[SHOW HEADER],COUNTIF($G$4:$G31,$G31)-1)="Yes",INDEX(T_ITEM_SET[KANBAN ITEM SETTINGS],COUNTIF($G$4:$G31,$G31)-1)&amp;" - ","")
&amp;
IF(INDEX(T_ITEM_SET[FORMAT],COUNTIF($G$4:$G31,$G31)-1)="DATE",
TEXT(INDEX(T_DATA[],$F31,MATCH(INDEX(T_ITEM_SET[KANBAN ITEM SETTINGS],COUNTIF($G$4:$G31,$G31)-1),L_DATA_HEADER,0)),"DD-MMM-YY"),
INDEX(T_DATA[],$F31,MATCH(INDEX(T_ITEM_SET[KANBAN ITEM SETTINGS],COUNTIF($G$4:$G31,$G31)-1),L_DATA_HEADER,0)))),""))))</f>
        <v>RESOURCE - Serkan Eren</v>
      </c>
      <c r="J31" s="14" t="str" cm="1">
        <f t="array" aca="1" ref="J31" ca="1">IF($K31="","",SMALL(IF((T_DATA[STAGE ID]=3)*(T_DATA[SLICED]=1),ROW(T_DATA[STAGE ID])-ROW(T_DATA[#Headers])),$K31))</f>
        <v/>
      </c>
      <c r="K31" s="14" t="str" cm="1">
        <f t="array" aca="1" ref="K31" ca="1">IF(OR($J$3&gt;$K$3,$K$3=0),"",IF($K30="","",IF($M30=INDEX(L_STAGE,3),$J$3,IF(COUNTIF($K$3:$K30,$K30)=C_ITEM_CNT+2,IF($K30+1&gt;$K$3,"",$K30+1),$K30))))</f>
        <v/>
      </c>
      <c r="L31" t="str" cm="1">
        <f t="array" aca="1" ref="L31" ca="1">IF($K31="","",IF(AND(COUNTIF($K$4:$K31,$K31)&gt;1,COUNTIF($K$4:$K31,$K31)&lt;(C_ITEM_CNT+2)),INDEX(T_DATA[PRIORITY ID],$J31),""))</f>
        <v/>
      </c>
      <c r="M31" s="15" t="str" cm="1">
        <f t="array" aca="1" ref="M31" ca="1">IF($K31="","",
IF(AND(COUNTIF($K$4:$K31,$K31)=1,INDEX(T_DATA[DUE DATE],J31)&gt;0,INDEX(T_DATA[DUE DATE],J31)&lt;TODAY(),INDEX(T_DATA[STATUS ID],J31)=2),2,
IF(AND(COUNTIF($K$4:$K31,$K31)=1,INDEX(T_DATA[DUE DATE],J31)&gt;0,INDEX(T_DATA[DUE DATE],J31)&lt;=(TODAY()+INDEX(T_DATA[WARNING (DAYS)],J31)),INDEX(T_DATA[STATUS ID],J31)=2),1,
IF(AND(COUNTIF($K$4:$K31,$K31)&gt;1,COUNTIF($K$4:$K31,$K31)&lt;(C_ITEM_CNT+2)),
IF(INDEX(T_DATA[],$J31,MATCH(INDEX(T_ITEM_SET[KANBAN ITEM SETTINGS],COUNTIF($K$4:$K31,$K31)-1),L_DATA_HEADER,0))="",
INDEX(T_ITEM_SET[KANBAN ITEM SETTINGS],COUNTIF($K$4:$K31,$K31)-1)&amp;" - "&amp;INDEX(T_ITEM_SET[FILL BLANK VALUES WITH],COUNTIF($K$4:$K31,$K31)-1),
IF(INDEX(T_ITEM_SET[SHOW HEADER],COUNTIF($K$4:$K31,$K31)-1)="Yes",INDEX(T_ITEM_SET[KANBAN ITEM SETTINGS],COUNTIF($K$4:$K31,$K31)-1)&amp;" - ","")
&amp;
IF(INDEX(T_ITEM_SET[FORMAT],COUNTIF($K$4:$K31,$K31)-1)="DATE",
TEXT(INDEX(T_DATA[],$J31,MATCH(INDEX(T_ITEM_SET[KANBAN ITEM SETTINGS],COUNTIF($K$4:$K31,$K31)-1),L_DATA_HEADER,0)),"DD-MMM-YY"),
INDEX(T_DATA[],$J31,MATCH(INDEX(T_ITEM_SET[KANBAN ITEM SETTINGS],COUNTIF($K$4:$K31,$K31)-1),L_DATA_HEADER,0)))),""))))</f>
        <v/>
      </c>
      <c r="N31" s="14" t="str" cm="1">
        <f t="array" ref="N31">IF($O31="","",SMALL(IF((T_DATA[STAGE ID]=4)*(T_DATA[SLICED]=1),ROW(T_DATA[STAGE ID])-ROW(T_DATA[#Headers])),$O31))</f>
        <v/>
      </c>
      <c r="O31" s="14" t="str" cm="1">
        <f t="array" ref="O31">IF(OR($N$3&gt;$O$3,$O$3=0),"",IF($O30="","",IF($Q30=INDEX(L_STAGE,4),$N$3,IF(COUNTIF($O$3:$O30,$O30)=C_ITEM_CNT+2,IF($O30+1&gt;$O$3,"",$O30+1),$O30))))</f>
        <v/>
      </c>
      <c r="P31" t="str" cm="1">
        <f t="array" ref="P31">IF($O31="","",IF(AND(COUNTIF($O$4:$O31,$O31)&gt;1,COUNTIF($O$4:$O31,$O31)&lt;(C_ITEM_CNT+2)),INDEX(T_DATA[PRIORITY ID],$N31),""))</f>
        <v/>
      </c>
      <c r="Q31" s="15" t="str" cm="1">
        <f t="array" aca="1" ref="Q31" ca="1">IF($O31="","",
IF(AND(COUNTIF($O$4:$O31,$O31)=1,INDEX(T_DATA[DUE DATE],N31)&gt;0,INDEX(T_DATA[DUE DATE],N31)&lt;TODAY(),INDEX(T_DATA[STATUS ID],N31)=2),2,
IF(AND(COUNTIF($O$4:$O31,$O31)=1,INDEX(T_DATA[DUE DATE],N31)&gt;0,INDEX(T_DATA[DUE DATE],N31)&lt;=(TODAY()+INDEX(T_DATA[WARNING (DAYS)],N31)),INDEX(T_DATA[STATUS ID],N31)=2),1,
IF(AND(COUNTIF($O$4:$O31,$O31)&gt;1,COUNTIF($O$4:$O31,$O31)&lt;(C_ITEM_CNT+2)),
IF(INDEX(T_DATA[],$N31,MATCH(INDEX(T_ITEM_SET[KANBAN ITEM SETTINGS],COUNTIF($O$4:$O31,$O31)-1),L_DATA_HEADER,0))="",
INDEX(T_ITEM_SET[KANBAN ITEM SETTINGS],COUNTIF($O$4:$O31,$O31)-1)&amp;" - "&amp;INDEX(T_ITEM_SET[FILL BLANK VALUES WITH],COUNTIF($O$4:$O31,$O31)-1),
IF(INDEX(T_ITEM_SET[SHOW HEADER],COUNTIF($O$4:$O31,$O31)-1)="Yes",INDEX(T_ITEM_SET[KANBAN ITEM SETTINGS],COUNTIF($O$4:$O31,$O31)-1)&amp;" - ","")
&amp;
IF(INDEX(T_ITEM_SET[FORMAT],COUNTIF($O$4:$O31,$O31)-1)="DATE",
TEXT(INDEX(T_DATA[],$N31,MATCH(INDEX(T_ITEM_SET[KANBAN ITEM SETTINGS],COUNTIF($O$4:$O31,$O31)-1),L_DATA_HEADER,0)),"DD-MMM-YY"),
INDEX(T_DATA[],$N31,MATCH(INDEX(T_ITEM_SET[KANBAN ITEM SETTINGS],COUNTIF($O$4:$O31,$O31)-1),L_DATA_HEADER,0)))),""))))</f>
        <v/>
      </c>
      <c r="R31" s="14" t="str" cm="1">
        <f t="array" ref="R31">IF($S31="","",SMALL(IF((T_DATA[STAGE ID]=5)*(T_DATA[SLICED]=1),ROW(T_DATA[STAGE ID])-ROW(T_DATA[#Headers])),$S31))</f>
        <v/>
      </c>
      <c r="S31" s="14" t="str" cm="1">
        <f t="array" ref="S31">IF(OR($R$3&gt;$S$3,$S$3=0),"",IF($S30="","",IF($U30=INDEX(L_STAGE,5),$R$3,IF(COUNTIF($S$3:$S30,$S30)=C_ITEM_CNT+2,IF($S30+1&gt;$S$3,"",$S30+1),$S30))))</f>
        <v/>
      </c>
      <c r="T31" t="str" cm="1">
        <f t="array" ref="T31">IF($S31="","",IF(AND(COUNTIF($S$4:$S31,$S31)&gt;1,COUNTIF($S$4:$S31,$S31)&lt;(C_ITEM_CNT+2)),INDEX(T_DATA[PRIORITY ID],$R31),""))</f>
        <v/>
      </c>
      <c r="U31" s="15" t="str" cm="1">
        <f t="array" aca="1" ref="U31" ca="1">IF($S31="","",
IF(AND(COUNTIF($S$4:$S31,$S31)=1,INDEX(T_DATA[DUE DATE],R31)&gt;0,INDEX(T_DATA[DUE DATE],R31)&lt;TODAY(),INDEX(T_DATA[STATUS ID],R31)=2),2,
IF(AND(COUNTIF($S$4:$S31,$S31)=1,INDEX(T_DATA[DUE DATE],R31)&gt;0,INDEX(T_DATA[DUE DATE],R31)&lt;=(TODAY()+INDEX(T_DATA[WARNING (DAYS)],R31)),INDEX(T_DATA[STATUS ID],R31)=2),1,
IF(AND(COUNTIF($S$4:$S31,$S31)&gt;1,COUNTIF($S$4:$S31,$S31)&lt;(C_ITEM_CNT+2)),
IF(INDEX(T_DATA[],$R31,MATCH(INDEX(T_ITEM_SET[KANBAN ITEM SETTINGS],COUNTIF($S$4:$S31,$S31)-1),L_DATA_HEADER,0))="",
INDEX(T_ITEM_SET[KANBAN ITEM SETTINGS],COUNTIF($S$4:$S31,$S31)-1)&amp;" - "&amp;INDEX(T_ITEM_SET[FILL BLANK VALUES WITH],COUNTIF($S$4:$S31,$S31)-1),
IF(INDEX(T_ITEM_SET[SHOW HEADER],COUNTIF($S$4:$S31,$S31)-1)="Yes",INDEX(T_ITEM_SET[KANBAN ITEM SETTINGS],COUNTIF($S$4:$S31,$S31)-1)&amp;" - ","")
&amp;
IF(INDEX(T_ITEM_SET[FORMAT],COUNTIF($S$4:$S31,$S31)-1)="DATE",
TEXT(INDEX(T_DATA[],$R31,MATCH(INDEX(T_ITEM_SET[KANBAN ITEM SETTINGS],COUNTIF($S$4:$S31,$S31)-1),L_DATA_HEADER,0)),"DD-MMM-YY"),
INDEX(T_DATA[],$R31,MATCH(INDEX(T_ITEM_SET[KANBAN ITEM SETTINGS],COUNTIF($S$4:$S31,$S31)-1),L_DATA_HEADER,0)))),""))))</f>
        <v/>
      </c>
      <c r="V31" s="14" t="str" cm="1">
        <f t="array" ref="V31">IF($W31="","",SMALL(IF((T_DATA[STAGE ID]=6)*(T_DATA[SLICED]=1),ROW(T_DATA[STAGE ID])-ROW(T_DATA[#Headers])),$W31))</f>
        <v/>
      </c>
      <c r="W31" s="14" t="str" cm="1">
        <f t="array" ref="W31">IF(OR($V$3&gt;$W$3,$W$3=0),"",IF($W30="","",IF($Y30=INDEX(L_STAGE,6),$V$3,IF(COUNTIF($W$3:$W30,$W30)=C_ITEM_CNT+2,IF($W30+1&gt;$W$3,"",$W30+1),$W30))))</f>
        <v/>
      </c>
      <c r="X31" t="str" cm="1">
        <f t="array" ref="X31">IF($W31="","",IF(AND(COUNTIF($W$4:$W31,$W31)&gt;1,COUNTIF($W$4:$W31,$W31)&lt;(C_ITEM_CNT+2)),INDEX(T_DATA[PRIORITY ID],$V31),""))</f>
        <v/>
      </c>
      <c r="Y31" s="15" t="str" cm="1">
        <f t="array" aca="1" ref="Y31" ca="1">IF($W31="","",
IF(AND(COUNTIF($W$4:$W31,$W31)=1,INDEX(T_DATA[DUE DATE],V31)&gt;0,INDEX(T_DATA[DUE DATE],V31)&lt;TODAY(),INDEX(T_DATA[STATUS ID],V31)=2),2,
IF(AND(COUNTIF($W$4:$W31,$W31)=1,INDEX(T_DATA[DUE DATE],V31)&gt;0,INDEX(T_DATA[DUE DATE],V31)&lt;=(TODAY()+INDEX(T_DATA[WARNING (DAYS)],V31)),INDEX(T_DATA[STATUS ID],V31)=2),1,
IF(AND(COUNTIF($W$4:$W31,$W31)&gt;1,COUNTIF($W$4:$W31,$W31)&lt;(C_ITEM_CNT+2)),
IF(INDEX(T_DATA[],$V31,MATCH(INDEX(T_ITEM_SET[KANBAN ITEM SETTINGS],COUNTIF($W$4:$W31,$W31)-1),L_DATA_HEADER,0))="",
INDEX(T_ITEM_SET[KANBAN ITEM SETTINGS],COUNTIF($W$4:$W31,$W31)-1)&amp;" - "&amp;INDEX(T_ITEM_SET[FILL BLANK VALUES WITH],COUNTIF($W$4:$W31,$W31)-1),
IF(INDEX(T_ITEM_SET[SHOW HEADER],COUNTIF($W$4:$W31,$W31)-1)="Yes",INDEX(T_ITEM_SET[KANBAN ITEM SETTINGS],COUNTIF($W$4:$W31,$W31)-1)&amp;" - ","")
&amp;
IF(INDEX(T_ITEM_SET[FORMAT],COUNTIF($W$4:$W31,$W31)-1)="DATE",
TEXT(INDEX(T_DATA[],$V31,MATCH(INDEX(T_ITEM_SET[KANBAN ITEM SETTINGS],COUNTIF($W$4:$W31,$W31)-1),L_DATA_HEADER,0)),"DD-MMM-YY"),
INDEX(T_DATA[],$V31,MATCH(INDEX(T_ITEM_SET[KANBAN ITEM SETTINGS],COUNTIF($W$4:$W31,$W31)-1),L_DATA_HEADER,0)))),""))))</f>
        <v/>
      </c>
      <c r="Z31" s="10"/>
    </row>
    <row r="32" spans="1:26">
      <c r="A32" s="40"/>
      <c r="B32" s="13" cm="1">
        <f t="array" aca="1" ref="B32" ca="1">IF($C32="","",SMALL(IF((T_DATA[STAGE ID]=1)*(T_DATA[SLICED]=1),ROW(T_DATA[STAGE ID])-ROW(T_DATA[#Headers])),$C32))</f>
        <v>4</v>
      </c>
      <c r="C32" s="14" cm="1">
        <f t="array" aca="1" ref="C32" ca="1">IF(OR($C$3=0,$B$3&gt;$C$3),"",IF($C31="","",IF($E31=INDEX(L_STAGE,1),$B$3,IF(COUNTIF($C$3:$C31,$C31)=C_ITEM_CNT+2,IF($C31+1&gt;$C$3,"",$C31+1),$C31))))</f>
        <v>4</v>
      </c>
      <c r="D32" cm="1">
        <f t="array" aca="1" ref="D32" ca="1">IF($C32="","",IF(AND(COUNTIF($C$4:$C32,$C32)&gt;1,COUNTIF($C$4:$C32,$C32)&lt;(C_ITEM_CNT+2)),INDEX(T_DATA[PRIORITY ID],$B32),""))</f>
        <v>2</v>
      </c>
      <c r="E32" s="15" t="str" cm="1">
        <f t="array" aca="1" ref="E32" ca="1">IF($C32="","",
IF(AND(COUNTIF($C$4:$C32,$C32)=1,INDEX(T_DATA[DUE DATE],B32)&gt;0,INDEX(T_DATA[DUE DATE],B32)&lt;TODAY(),INDEX(T_DATA[STATUS ID],B32)=2),2,
IF(AND(COUNTIF($C$4:$C32,$C32)=1,INDEX(T_DATA[DUE DATE],B32)&gt;0,INDEX(T_DATA[DUE DATE],B32)&lt;=(TODAY()+INDEX(T_DATA[WARNING (DAYS)],B32)),INDEX(T_DATA[STATUS ID],B32)=2),1,
IF(AND(COUNTIF($C$4:$C32,$C32)&gt;1,COUNTIF($C$4:$C32,$C32)&lt;(C_ITEM_CNT+2)),
IF(INDEX(T_DATA[],$B32,MATCH(INDEX(T_ITEM_SET[KANBAN ITEM SETTINGS],COUNTIF($C$4:$C32,$C32)-1),L_DATA_HEADER,0))="",
INDEX(T_ITEM_SET[KANBAN ITEM SETTINGS],COUNTIF($C$4:$C32,$C32)-1)&amp;" - "&amp;INDEX(T_ITEM_SET[FILL BLANK VALUES WITH],COUNTIF($C$4:$C32,$C32)-1),
IF(INDEX(T_ITEM_SET[SHOW HEADER],COUNTIF($C$4:$C32,$C32)-1)="Yes",INDEX(T_ITEM_SET[KANBAN ITEM SETTINGS],COUNTIF($C$4:$C32,$C32)-1)&amp;" - ","")
&amp;
IF(INDEX(T_ITEM_SET[FORMAT],COUNTIF($C$4:$C32,$C32)-1)="DATE",
TEXT(INDEX(T_DATA[],$B32,MATCH(INDEX(T_ITEM_SET[KANBAN ITEM SETTINGS],COUNTIF($C$4:$C32,$C32)-1),L_DATA_HEADER,0)),"DD-MMM-YY"),
INDEX(T_DATA[],$B32,MATCH(INDEX(T_ITEM_SET[KANBAN ITEM SETTINGS],COUNTIF($C$4:$C32,$C32)-1),L_DATA_HEADER,0)))),""))))</f>
        <v>DUE DATE - DD-Feb-YY</v>
      </c>
      <c r="F32" s="14" cm="1">
        <f t="array" aca="1" ref="F32" ca="1">IF($G32="","",SMALL(IF((T_DATA[STAGE ID]=2)*(T_DATA[SLICED]=1),ROW(T_DATA[STAGE ID])-ROW(T_DATA[#Headers])),$G32))</f>
        <v>11</v>
      </c>
      <c r="G32" s="14" cm="1">
        <f t="array" aca="1" ref="G32" ca="1">IF(OR($F$3&gt;$G$3,$G$3=0),"",IF($G31="","",IF($I31=INDEX(L_STAGE,2),$F$3,IF(COUNTIF($G$3:$G31,$G31)=C_ITEM_CNT+2,IF($G31+1&gt;$G$3,"",$G31+1),$G31))))</f>
        <v>4</v>
      </c>
      <c r="H32" cm="1">
        <f t="array" aca="1" ref="H32" ca="1">IF($G32="","",IF(AND(COUNTIF($G$4:$G32,$G32)&gt;1,COUNTIF($G$4:$G32,$G32)&lt;(C_ITEM_CNT+2)),INDEX(T_DATA[PRIORITY ID],$F32),""))</f>
        <v>3</v>
      </c>
      <c r="I32" s="15" t="str" cm="1">
        <f t="array" aca="1" ref="I32" ca="1">IF($G32="","",
IF(AND(COUNTIF($G$4:$G32,$G32)=1,INDEX(T_DATA[DUE DATE],F32)&gt;0,INDEX(T_DATA[DUE DATE],F32)&lt;TODAY(),INDEX(T_DATA[STATUS ID],F32)=2),2,
IF(AND(COUNTIF($G$4:$G32,$G32)=1,INDEX(T_DATA[DUE DATE],F32)&gt;0,INDEX(T_DATA[DUE DATE],F32)&lt;=(TODAY()+INDEX(T_DATA[WARNING (DAYS)],F32)),INDEX(T_DATA[STATUS ID],F32)=2),1,
IF(AND(COUNTIF($G$4:$G32,$G32)&gt;1,COUNTIF($G$4:$G32,$G32)&lt;(C_ITEM_CNT+2)),
IF(INDEX(T_DATA[],$F32,MATCH(INDEX(T_ITEM_SET[KANBAN ITEM SETTINGS],COUNTIF($G$4:$G32,$G32)-1),L_DATA_HEADER,0))="",
INDEX(T_ITEM_SET[KANBAN ITEM SETTINGS],COUNTIF($G$4:$G32,$G32)-1)&amp;" - "&amp;INDEX(T_ITEM_SET[FILL BLANK VALUES WITH],COUNTIF($G$4:$G32,$G32)-1),
IF(INDEX(T_ITEM_SET[SHOW HEADER],COUNTIF($G$4:$G32,$G32)-1)="Yes",INDEX(T_ITEM_SET[KANBAN ITEM SETTINGS],COUNTIF($G$4:$G32,$G32)-1)&amp;" - ","")
&amp;
IF(INDEX(T_ITEM_SET[FORMAT],COUNTIF($G$4:$G32,$G32)-1)="DATE",
TEXT(INDEX(T_DATA[],$F32,MATCH(INDEX(T_ITEM_SET[KANBAN ITEM SETTINGS],COUNTIF($G$4:$G32,$G32)-1),L_DATA_HEADER,0)),"DD-MMM-YY"),
INDEX(T_DATA[],$F32,MATCH(INDEX(T_ITEM_SET[KANBAN ITEM SETTINGS],COUNTIF($G$4:$G32,$G32)-1),L_DATA_HEADER,0)))),""))))</f>
        <v>DUE DATE - DD-Feb-YY</v>
      </c>
      <c r="J32" s="14" t="str" cm="1">
        <f t="array" aca="1" ref="J32" ca="1">IF($K32="","",SMALL(IF((T_DATA[STAGE ID]=3)*(T_DATA[SLICED]=1),ROW(T_DATA[STAGE ID])-ROW(T_DATA[#Headers])),$K32))</f>
        <v/>
      </c>
      <c r="K32" s="14" t="str" cm="1">
        <f t="array" aca="1" ref="K32" ca="1">IF(OR($J$3&gt;$K$3,$K$3=0),"",IF($K31="","",IF($M31=INDEX(L_STAGE,3),$J$3,IF(COUNTIF($K$3:$K31,$K31)=C_ITEM_CNT+2,IF($K31+1&gt;$K$3,"",$K31+1),$K31))))</f>
        <v/>
      </c>
      <c r="L32" t="str" cm="1">
        <f t="array" aca="1" ref="L32" ca="1">IF($K32="","",IF(AND(COUNTIF($K$4:$K32,$K32)&gt;1,COUNTIF($K$4:$K32,$K32)&lt;(C_ITEM_CNT+2)),INDEX(T_DATA[PRIORITY ID],$J32),""))</f>
        <v/>
      </c>
      <c r="M32" s="15" t="str" cm="1">
        <f t="array" aca="1" ref="M32" ca="1">IF($K32="","",
IF(AND(COUNTIF($K$4:$K32,$K32)=1,INDEX(T_DATA[DUE DATE],J32)&gt;0,INDEX(T_DATA[DUE DATE],J32)&lt;TODAY(),INDEX(T_DATA[STATUS ID],J32)=2),2,
IF(AND(COUNTIF($K$4:$K32,$K32)=1,INDEX(T_DATA[DUE DATE],J32)&gt;0,INDEX(T_DATA[DUE DATE],J32)&lt;=(TODAY()+INDEX(T_DATA[WARNING (DAYS)],J32)),INDEX(T_DATA[STATUS ID],J32)=2),1,
IF(AND(COUNTIF($K$4:$K32,$K32)&gt;1,COUNTIF($K$4:$K32,$K32)&lt;(C_ITEM_CNT+2)),
IF(INDEX(T_DATA[],$J32,MATCH(INDEX(T_ITEM_SET[KANBAN ITEM SETTINGS],COUNTIF($K$4:$K32,$K32)-1),L_DATA_HEADER,0))="",
INDEX(T_ITEM_SET[KANBAN ITEM SETTINGS],COUNTIF($K$4:$K32,$K32)-1)&amp;" - "&amp;INDEX(T_ITEM_SET[FILL BLANK VALUES WITH],COUNTIF($K$4:$K32,$K32)-1),
IF(INDEX(T_ITEM_SET[SHOW HEADER],COUNTIF($K$4:$K32,$K32)-1)="Yes",INDEX(T_ITEM_SET[KANBAN ITEM SETTINGS],COUNTIF($K$4:$K32,$K32)-1)&amp;" - ","")
&amp;
IF(INDEX(T_ITEM_SET[FORMAT],COUNTIF($K$4:$K32,$K32)-1)="DATE",
TEXT(INDEX(T_DATA[],$J32,MATCH(INDEX(T_ITEM_SET[KANBAN ITEM SETTINGS],COUNTIF($K$4:$K32,$K32)-1),L_DATA_HEADER,0)),"DD-MMM-YY"),
INDEX(T_DATA[],$J32,MATCH(INDEX(T_ITEM_SET[KANBAN ITEM SETTINGS],COUNTIF($K$4:$K32,$K32)-1),L_DATA_HEADER,0)))),""))))</f>
        <v/>
      </c>
      <c r="N32" s="14" t="str" cm="1">
        <f t="array" ref="N32">IF($O32="","",SMALL(IF((T_DATA[STAGE ID]=4)*(T_DATA[SLICED]=1),ROW(T_DATA[STAGE ID])-ROW(T_DATA[#Headers])),$O32))</f>
        <v/>
      </c>
      <c r="O32" s="14" t="str" cm="1">
        <f t="array" ref="O32">IF(OR($N$3&gt;$O$3,$O$3=0),"",IF($O31="","",IF($Q31=INDEX(L_STAGE,4),$N$3,IF(COUNTIF($O$3:$O31,$O31)=C_ITEM_CNT+2,IF($O31+1&gt;$O$3,"",$O31+1),$O31))))</f>
        <v/>
      </c>
      <c r="P32" t="str" cm="1">
        <f t="array" ref="P32">IF($O32="","",IF(AND(COUNTIF($O$4:$O32,$O32)&gt;1,COUNTIF($O$4:$O32,$O32)&lt;(C_ITEM_CNT+2)),INDEX(T_DATA[PRIORITY ID],$N32),""))</f>
        <v/>
      </c>
      <c r="Q32" s="15" t="str" cm="1">
        <f t="array" aca="1" ref="Q32" ca="1">IF($O32="","",
IF(AND(COUNTIF($O$4:$O32,$O32)=1,INDEX(T_DATA[DUE DATE],N32)&gt;0,INDEX(T_DATA[DUE DATE],N32)&lt;TODAY(),INDEX(T_DATA[STATUS ID],N32)=2),2,
IF(AND(COUNTIF($O$4:$O32,$O32)=1,INDEX(T_DATA[DUE DATE],N32)&gt;0,INDEX(T_DATA[DUE DATE],N32)&lt;=(TODAY()+INDEX(T_DATA[WARNING (DAYS)],N32)),INDEX(T_DATA[STATUS ID],N32)=2),1,
IF(AND(COUNTIF($O$4:$O32,$O32)&gt;1,COUNTIF($O$4:$O32,$O32)&lt;(C_ITEM_CNT+2)),
IF(INDEX(T_DATA[],$N32,MATCH(INDEX(T_ITEM_SET[KANBAN ITEM SETTINGS],COUNTIF($O$4:$O32,$O32)-1),L_DATA_HEADER,0))="",
INDEX(T_ITEM_SET[KANBAN ITEM SETTINGS],COUNTIF($O$4:$O32,$O32)-1)&amp;" - "&amp;INDEX(T_ITEM_SET[FILL BLANK VALUES WITH],COUNTIF($O$4:$O32,$O32)-1),
IF(INDEX(T_ITEM_SET[SHOW HEADER],COUNTIF($O$4:$O32,$O32)-1)="Yes",INDEX(T_ITEM_SET[KANBAN ITEM SETTINGS],COUNTIF($O$4:$O32,$O32)-1)&amp;" - ","")
&amp;
IF(INDEX(T_ITEM_SET[FORMAT],COUNTIF($O$4:$O32,$O32)-1)="DATE",
TEXT(INDEX(T_DATA[],$N32,MATCH(INDEX(T_ITEM_SET[KANBAN ITEM SETTINGS],COUNTIF($O$4:$O32,$O32)-1),L_DATA_HEADER,0)),"DD-MMM-YY"),
INDEX(T_DATA[],$N32,MATCH(INDEX(T_ITEM_SET[KANBAN ITEM SETTINGS],COUNTIF($O$4:$O32,$O32)-1),L_DATA_HEADER,0)))),""))))</f>
        <v/>
      </c>
      <c r="R32" s="14" t="str" cm="1">
        <f t="array" ref="R32">IF($S32="","",SMALL(IF((T_DATA[STAGE ID]=5)*(T_DATA[SLICED]=1),ROW(T_DATA[STAGE ID])-ROW(T_DATA[#Headers])),$S32))</f>
        <v/>
      </c>
      <c r="S32" s="14" t="str" cm="1">
        <f t="array" ref="S32">IF(OR($R$3&gt;$S$3,$S$3=0),"",IF($S31="","",IF($U31=INDEX(L_STAGE,5),$R$3,IF(COUNTIF($S$3:$S31,$S31)=C_ITEM_CNT+2,IF($S31+1&gt;$S$3,"",$S31+1),$S31))))</f>
        <v/>
      </c>
      <c r="T32" t="str" cm="1">
        <f t="array" ref="T32">IF($S32="","",IF(AND(COUNTIF($S$4:$S32,$S32)&gt;1,COUNTIF($S$4:$S32,$S32)&lt;(C_ITEM_CNT+2)),INDEX(T_DATA[PRIORITY ID],$R32),""))</f>
        <v/>
      </c>
      <c r="U32" s="15" t="str" cm="1">
        <f t="array" aca="1" ref="U32" ca="1">IF($S32="","",
IF(AND(COUNTIF($S$4:$S32,$S32)=1,INDEX(T_DATA[DUE DATE],R32)&gt;0,INDEX(T_DATA[DUE DATE],R32)&lt;TODAY(),INDEX(T_DATA[STATUS ID],R32)=2),2,
IF(AND(COUNTIF($S$4:$S32,$S32)=1,INDEX(T_DATA[DUE DATE],R32)&gt;0,INDEX(T_DATA[DUE DATE],R32)&lt;=(TODAY()+INDEX(T_DATA[WARNING (DAYS)],R32)),INDEX(T_DATA[STATUS ID],R32)=2),1,
IF(AND(COUNTIF($S$4:$S32,$S32)&gt;1,COUNTIF($S$4:$S32,$S32)&lt;(C_ITEM_CNT+2)),
IF(INDEX(T_DATA[],$R32,MATCH(INDEX(T_ITEM_SET[KANBAN ITEM SETTINGS],COUNTIF($S$4:$S32,$S32)-1),L_DATA_HEADER,0))="",
INDEX(T_ITEM_SET[KANBAN ITEM SETTINGS],COUNTIF($S$4:$S32,$S32)-1)&amp;" - "&amp;INDEX(T_ITEM_SET[FILL BLANK VALUES WITH],COUNTIF($S$4:$S32,$S32)-1),
IF(INDEX(T_ITEM_SET[SHOW HEADER],COUNTIF($S$4:$S32,$S32)-1)="Yes",INDEX(T_ITEM_SET[KANBAN ITEM SETTINGS],COUNTIF($S$4:$S32,$S32)-1)&amp;" - ","")
&amp;
IF(INDEX(T_ITEM_SET[FORMAT],COUNTIF($S$4:$S32,$S32)-1)="DATE",
TEXT(INDEX(T_DATA[],$R32,MATCH(INDEX(T_ITEM_SET[KANBAN ITEM SETTINGS],COUNTIF($S$4:$S32,$S32)-1),L_DATA_HEADER,0)),"DD-MMM-YY"),
INDEX(T_DATA[],$R32,MATCH(INDEX(T_ITEM_SET[KANBAN ITEM SETTINGS],COUNTIF($S$4:$S32,$S32)-1),L_DATA_HEADER,0)))),""))))</f>
        <v/>
      </c>
      <c r="V32" s="14" t="str" cm="1">
        <f t="array" ref="V32">IF($W32="","",SMALL(IF((T_DATA[STAGE ID]=6)*(T_DATA[SLICED]=1),ROW(T_DATA[STAGE ID])-ROW(T_DATA[#Headers])),$W32))</f>
        <v/>
      </c>
      <c r="W32" s="14" t="str" cm="1">
        <f t="array" ref="W32">IF(OR($V$3&gt;$W$3,$W$3=0),"",IF($W31="","",IF($Y31=INDEX(L_STAGE,6),$V$3,IF(COUNTIF($W$3:$W31,$W31)=C_ITEM_CNT+2,IF($W31+1&gt;$W$3,"",$W31+1),$W31))))</f>
        <v/>
      </c>
      <c r="X32" t="str" cm="1">
        <f t="array" ref="X32">IF($W32="","",IF(AND(COUNTIF($W$4:$W32,$W32)&gt;1,COUNTIF($W$4:$W32,$W32)&lt;(C_ITEM_CNT+2)),INDEX(T_DATA[PRIORITY ID],$V32),""))</f>
        <v/>
      </c>
      <c r="Y32" s="15" t="str" cm="1">
        <f t="array" aca="1" ref="Y32" ca="1">IF($W32="","",
IF(AND(COUNTIF($W$4:$W32,$W32)=1,INDEX(T_DATA[DUE DATE],V32)&gt;0,INDEX(T_DATA[DUE DATE],V32)&lt;TODAY(),INDEX(T_DATA[STATUS ID],V32)=2),2,
IF(AND(COUNTIF($W$4:$W32,$W32)=1,INDEX(T_DATA[DUE DATE],V32)&gt;0,INDEX(T_DATA[DUE DATE],V32)&lt;=(TODAY()+INDEX(T_DATA[WARNING (DAYS)],V32)),INDEX(T_DATA[STATUS ID],V32)=2),1,
IF(AND(COUNTIF($W$4:$W32,$W32)&gt;1,COUNTIF($W$4:$W32,$W32)&lt;(C_ITEM_CNT+2)),
IF(INDEX(T_DATA[],$V32,MATCH(INDEX(T_ITEM_SET[KANBAN ITEM SETTINGS],COUNTIF($W$4:$W32,$W32)-1),L_DATA_HEADER,0))="",
INDEX(T_ITEM_SET[KANBAN ITEM SETTINGS],COUNTIF($W$4:$W32,$W32)-1)&amp;" - "&amp;INDEX(T_ITEM_SET[FILL BLANK VALUES WITH],COUNTIF($W$4:$W32,$W32)-1),
IF(INDEX(T_ITEM_SET[SHOW HEADER],COUNTIF($W$4:$W32,$W32)-1)="Yes",INDEX(T_ITEM_SET[KANBAN ITEM SETTINGS],COUNTIF($W$4:$W32,$W32)-1)&amp;" - ","")
&amp;
IF(INDEX(T_ITEM_SET[FORMAT],COUNTIF($W$4:$W32,$W32)-1)="DATE",
TEXT(INDEX(T_DATA[],$V32,MATCH(INDEX(T_ITEM_SET[KANBAN ITEM SETTINGS],COUNTIF($W$4:$W32,$W32)-1),L_DATA_HEADER,0)),"DD-MMM-YY"),
INDEX(T_DATA[],$V32,MATCH(INDEX(T_ITEM_SET[KANBAN ITEM SETTINGS],COUNTIF($W$4:$W32,$W32)-1),L_DATA_HEADER,0)))),""))))</f>
        <v/>
      </c>
      <c r="Z32" s="10"/>
    </row>
    <row r="33" spans="1:26">
      <c r="A33" s="40"/>
      <c r="B33" s="13" cm="1">
        <f t="array" aca="1" ref="B33" ca="1">IF($C33="","",SMALL(IF((T_DATA[STAGE ID]=1)*(T_DATA[SLICED]=1),ROW(T_DATA[STAGE ID])-ROW(T_DATA[#Headers])),$C33))</f>
        <v>4</v>
      </c>
      <c r="C33" s="14" cm="1">
        <f t="array" aca="1" ref="C33" ca="1">IF(OR($C$3=0,$B$3&gt;$C$3),"",IF($C32="","",IF($E32=INDEX(L_STAGE,1),$B$3,IF(COUNTIF($C$3:$C32,$C32)=C_ITEM_CNT+2,IF($C32+1&gt;$C$3,"",$C32+1),$C32))))</f>
        <v>4</v>
      </c>
      <c r="D33" cm="1">
        <f t="array" aca="1" ref="D33" ca="1">IF($C33="","",IF(AND(COUNTIF($C$4:$C33,$C33)&gt;1,COUNTIF($C$4:$C33,$C33)&lt;(C_ITEM_CNT+2)),INDEX(T_DATA[PRIORITY ID],$B33),""))</f>
        <v>2</v>
      </c>
      <c r="E33" s="15" t="str" cm="1">
        <f t="array" aca="1" ref="E33" ca="1">IF($C33="","",
IF(AND(COUNTIF($C$4:$C33,$C33)=1,INDEX(T_DATA[DUE DATE],B33)&gt;0,INDEX(T_DATA[DUE DATE],B33)&lt;TODAY(),INDEX(T_DATA[STATUS ID],B33)=2),2,
IF(AND(COUNTIF($C$4:$C33,$C33)=1,INDEX(T_DATA[DUE DATE],B33)&gt;0,INDEX(T_DATA[DUE DATE],B33)&lt;=(TODAY()+INDEX(T_DATA[WARNING (DAYS)],B33)),INDEX(T_DATA[STATUS ID],B33)=2),1,
IF(AND(COUNTIF($C$4:$C33,$C33)&gt;1,COUNTIF($C$4:$C33,$C33)&lt;(C_ITEM_CNT+2)),
IF(INDEX(T_DATA[],$B33,MATCH(INDEX(T_ITEM_SET[KANBAN ITEM SETTINGS],COUNTIF($C$4:$C33,$C33)-1),L_DATA_HEADER,0))="",
INDEX(T_ITEM_SET[KANBAN ITEM SETTINGS],COUNTIF($C$4:$C33,$C33)-1)&amp;" - "&amp;INDEX(T_ITEM_SET[FILL BLANK VALUES WITH],COUNTIF($C$4:$C33,$C33)-1),
IF(INDEX(T_ITEM_SET[SHOW HEADER],COUNTIF($C$4:$C33,$C33)-1)="Yes",INDEX(T_ITEM_SET[KANBAN ITEM SETTINGS],COUNTIF($C$4:$C33,$C33)-1)&amp;" - ","")
&amp;
IF(INDEX(T_ITEM_SET[FORMAT],COUNTIF($C$4:$C33,$C33)-1)="DATE",
TEXT(INDEX(T_DATA[],$B33,MATCH(INDEX(T_ITEM_SET[KANBAN ITEM SETTINGS],COUNTIF($C$4:$C33,$C33)-1),L_DATA_HEADER,0)),"DD-MMM-YY"),
INDEX(T_DATA[],$B33,MATCH(INDEX(T_ITEM_SET[KANBAN ITEM SETTINGS],COUNTIF($C$4:$C33,$C33)-1),L_DATA_HEADER,0)))),""))))</f>
        <v>HOURS - Not Estimated</v>
      </c>
      <c r="F33" s="14" cm="1">
        <f t="array" aca="1" ref="F33" ca="1">IF($G33="","",SMALL(IF((T_DATA[STAGE ID]=2)*(T_DATA[SLICED]=1),ROW(T_DATA[STAGE ID])-ROW(T_DATA[#Headers])),$G33))</f>
        <v>11</v>
      </c>
      <c r="G33" s="14" cm="1">
        <f t="array" aca="1" ref="G33" ca="1">IF(OR($F$3&gt;$G$3,$G$3=0),"",IF($G32="","",IF($I32=INDEX(L_STAGE,2),$F$3,IF(COUNTIF($G$3:$G32,$G32)=C_ITEM_CNT+2,IF($G32+1&gt;$G$3,"",$G32+1),$G32))))</f>
        <v>4</v>
      </c>
      <c r="H33" cm="1">
        <f t="array" aca="1" ref="H33" ca="1">IF($G33="","",IF(AND(COUNTIF($G$4:$G33,$G33)&gt;1,COUNTIF($G$4:$G33,$G33)&lt;(C_ITEM_CNT+2)),INDEX(T_DATA[PRIORITY ID],$F33),""))</f>
        <v>3</v>
      </c>
      <c r="I33" s="15" t="str" cm="1">
        <f t="array" aca="1" ref="I33" ca="1">IF($G33="","",
IF(AND(COUNTIF($G$4:$G33,$G33)=1,INDEX(T_DATA[DUE DATE],F33)&gt;0,INDEX(T_DATA[DUE DATE],F33)&lt;TODAY(),INDEX(T_DATA[STATUS ID],F33)=2),2,
IF(AND(COUNTIF($G$4:$G33,$G33)=1,INDEX(T_DATA[DUE DATE],F33)&gt;0,INDEX(T_DATA[DUE DATE],F33)&lt;=(TODAY()+INDEX(T_DATA[WARNING (DAYS)],F33)),INDEX(T_DATA[STATUS ID],F33)=2),1,
IF(AND(COUNTIF($G$4:$G33,$G33)&gt;1,COUNTIF($G$4:$G33,$G33)&lt;(C_ITEM_CNT+2)),
IF(INDEX(T_DATA[],$F33,MATCH(INDEX(T_ITEM_SET[KANBAN ITEM SETTINGS],COUNTIF($G$4:$G33,$G33)-1),L_DATA_HEADER,0))="",
INDEX(T_ITEM_SET[KANBAN ITEM SETTINGS],COUNTIF($G$4:$G33,$G33)-1)&amp;" - "&amp;INDEX(T_ITEM_SET[FILL BLANK VALUES WITH],COUNTIF($G$4:$G33,$G33)-1),
IF(INDEX(T_ITEM_SET[SHOW HEADER],COUNTIF($G$4:$G33,$G33)-1)="Yes",INDEX(T_ITEM_SET[KANBAN ITEM SETTINGS],COUNTIF($G$4:$G33,$G33)-1)&amp;" - ","")
&amp;
IF(INDEX(T_ITEM_SET[FORMAT],COUNTIF($G$4:$G33,$G33)-1)="DATE",
TEXT(INDEX(T_DATA[],$F33,MATCH(INDEX(T_ITEM_SET[KANBAN ITEM SETTINGS],COUNTIF($G$4:$G33,$G33)-1),L_DATA_HEADER,0)),"DD-MMM-YY"),
INDEX(T_DATA[],$F33,MATCH(INDEX(T_ITEM_SET[KANBAN ITEM SETTINGS],COUNTIF($G$4:$G33,$G33)-1),L_DATA_HEADER,0)))),""))))</f>
        <v>HOURS - Not Estimated</v>
      </c>
      <c r="J33" s="14" t="str" cm="1">
        <f t="array" aca="1" ref="J33" ca="1">IF($K33="","",SMALL(IF((T_DATA[STAGE ID]=3)*(T_DATA[SLICED]=1),ROW(T_DATA[STAGE ID])-ROW(T_DATA[#Headers])),$K33))</f>
        <v/>
      </c>
      <c r="K33" s="14" t="str" cm="1">
        <f t="array" aca="1" ref="K33" ca="1">IF(OR($J$3&gt;$K$3,$K$3=0),"",IF($K32="","",IF($M32=INDEX(L_STAGE,3),$J$3,IF(COUNTIF($K$3:$K32,$K32)=C_ITEM_CNT+2,IF($K32+1&gt;$K$3,"",$K32+1),$K32))))</f>
        <v/>
      </c>
      <c r="L33" t="str" cm="1">
        <f t="array" aca="1" ref="L33" ca="1">IF($K33="","",IF(AND(COUNTIF($K$4:$K33,$K33)&gt;1,COUNTIF($K$4:$K33,$K33)&lt;(C_ITEM_CNT+2)),INDEX(T_DATA[PRIORITY ID],$J33),""))</f>
        <v/>
      </c>
      <c r="M33" s="15" t="str" cm="1">
        <f t="array" aca="1" ref="M33" ca="1">IF($K33="","",
IF(AND(COUNTIF($K$4:$K33,$K33)=1,INDEX(T_DATA[DUE DATE],J33)&gt;0,INDEX(T_DATA[DUE DATE],J33)&lt;TODAY(),INDEX(T_DATA[STATUS ID],J33)=2),2,
IF(AND(COUNTIF($K$4:$K33,$K33)=1,INDEX(T_DATA[DUE DATE],J33)&gt;0,INDEX(T_DATA[DUE DATE],J33)&lt;=(TODAY()+INDEX(T_DATA[WARNING (DAYS)],J33)),INDEX(T_DATA[STATUS ID],J33)=2),1,
IF(AND(COUNTIF($K$4:$K33,$K33)&gt;1,COUNTIF($K$4:$K33,$K33)&lt;(C_ITEM_CNT+2)),
IF(INDEX(T_DATA[],$J33,MATCH(INDEX(T_ITEM_SET[KANBAN ITEM SETTINGS],COUNTIF($K$4:$K33,$K33)-1),L_DATA_HEADER,0))="",
INDEX(T_ITEM_SET[KANBAN ITEM SETTINGS],COUNTIF($K$4:$K33,$K33)-1)&amp;" - "&amp;INDEX(T_ITEM_SET[FILL BLANK VALUES WITH],COUNTIF($K$4:$K33,$K33)-1),
IF(INDEX(T_ITEM_SET[SHOW HEADER],COUNTIF($K$4:$K33,$K33)-1)="Yes",INDEX(T_ITEM_SET[KANBAN ITEM SETTINGS],COUNTIF($K$4:$K33,$K33)-1)&amp;" - ","")
&amp;
IF(INDEX(T_ITEM_SET[FORMAT],COUNTIF($K$4:$K33,$K33)-1)="DATE",
TEXT(INDEX(T_DATA[],$J33,MATCH(INDEX(T_ITEM_SET[KANBAN ITEM SETTINGS],COUNTIF($K$4:$K33,$K33)-1),L_DATA_HEADER,0)),"DD-MMM-YY"),
INDEX(T_DATA[],$J33,MATCH(INDEX(T_ITEM_SET[KANBAN ITEM SETTINGS],COUNTIF($K$4:$K33,$K33)-1),L_DATA_HEADER,0)))),""))))</f>
        <v/>
      </c>
      <c r="N33" s="14" t="str" cm="1">
        <f t="array" ref="N33">IF($O33="","",SMALL(IF((T_DATA[STAGE ID]=4)*(T_DATA[SLICED]=1),ROW(T_DATA[STAGE ID])-ROW(T_DATA[#Headers])),$O33))</f>
        <v/>
      </c>
      <c r="O33" s="14" t="str" cm="1">
        <f t="array" ref="O33">IF(OR($N$3&gt;$O$3,$O$3=0),"",IF($O32="","",IF($Q32=INDEX(L_STAGE,4),$N$3,IF(COUNTIF($O$3:$O32,$O32)=C_ITEM_CNT+2,IF($O32+1&gt;$O$3,"",$O32+1),$O32))))</f>
        <v/>
      </c>
      <c r="P33" t="str" cm="1">
        <f t="array" ref="P33">IF($O33="","",IF(AND(COUNTIF($O$4:$O33,$O33)&gt;1,COUNTIF($O$4:$O33,$O33)&lt;(C_ITEM_CNT+2)),INDEX(T_DATA[PRIORITY ID],$N33),""))</f>
        <v/>
      </c>
      <c r="Q33" s="15" t="str" cm="1">
        <f t="array" aca="1" ref="Q33" ca="1">IF($O33="","",
IF(AND(COUNTIF($O$4:$O33,$O33)=1,INDEX(T_DATA[DUE DATE],N33)&gt;0,INDEX(T_DATA[DUE DATE],N33)&lt;TODAY(),INDEX(T_DATA[STATUS ID],N33)=2),2,
IF(AND(COUNTIF($O$4:$O33,$O33)=1,INDEX(T_DATA[DUE DATE],N33)&gt;0,INDEX(T_DATA[DUE DATE],N33)&lt;=(TODAY()+INDEX(T_DATA[WARNING (DAYS)],N33)),INDEX(T_DATA[STATUS ID],N33)=2),1,
IF(AND(COUNTIF($O$4:$O33,$O33)&gt;1,COUNTIF($O$4:$O33,$O33)&lt;(C_ITEM_CNT+2)),
IF(INDEX(T_DATA[],$N33,MATCH(INDEX(T_ITEM_SET[KANBAN ITEM SETTINGS],COUNTIF($O$4:$O33,$O33)-1),L_DATA_HEADER,0))="",
INDEX(T_ITEM_SET[KANBAN ITEM SETTINGS],COUNTIF($O$4:$O33,$O33)-1)&amp;" - "&amp;INDEX(T_ITEM_SET[FILL BLANK VALUES WITH],COUNTIF($O$4:$O33,$O33)-1),
IF(INDEX(T_ITEM_SET[SHOW HEADER],COUNTIF($O$4:$O33,$O33)-1)="Yes",INDEX(T_ITEM_SET[KANBAN ITEM SETTINGS],COUNTIF($O$4:$O33,$O33)-1)&amp;" - ","")
&amp;
IF(INDEX(T_ITEM_SET[FORMAT],COUNTIF($O$4:$O33,$O33)-1)="DATE",
TEXT(INDEX(T_DATA[],$N33,MATCH(INDEX(T_ITEM_SET[KANBAN ITEM SETTINGS],COUNTIF($O$4:$O33,$O33)-1),L_DATA_HEADER,0)),"DD-MMM-YY"),
INDEX(T_DATA[],$N33,MATCH(INDEX(T_ITEM_SET[KANBAN ITEM SETTINGS],COUNTIF($O$4:$O33,$O33)-1),L_DATA_HEADER,0)))),""))))</f>
        <v/>
      </c>
      <c r="R33" s="14" t="str" cm="1">
        <f t="array" ref="R33">IF($S33="","",SMALL(IF((T_DATA[STAGE ID]=5)*(T_DATA[SLICED]=1),ROW(T_DATA[STAGE ID])-ROW(T_DATA[#Headers])),$S33))</f>
        <v/>
      </c>
      <c r="S33" s="14" t="str" cm="1">
        <f t="array" ref="S33">IF(OR($R$3&gt;$S$3,$S$3=0),"",IF($S32="","",IF($U32=INDEX(L_STAGE,5),$R$3,IF(COUNTIF($S$3:$S32,$S32)=C_ITEM_CNT+2,IF($S32+1&gt;$S$3,"",$S32+1),$S32))))</f>
        <v/>
      </c>
      <c r="T33" t="str" cm="1">
        <f t="array" ref="T33">IF($S33="","",IF(AND(COUNTIF($S$4:$S33,$S33)&gt;1,COUNTIF($S$4:$S33,$S33)&lt;(C_ITEM_CNT+2)),INDEX(T_DATA[PRIORITY ID],$R33),""))</f>
        <v/>
      </c>
      <c r="U33" s="15" t="str" cm="1">
        <f t="array" aca="1" ref="U33" ca="1">IF($S33="","",
IF(AND(COUNTIF($S$4:$S33,$S33)=1,INDEX(T_DATA[DUE DATE],R33)&gt;0,INDEX(T_DATA[DUE DATE],R33)&lt;TODAY(),INDEX(T_DATA[STATUS ID],R33)=2),2,
IF(AND(COUNTIF($S$4:$S33,$S33)=1,INDEX(T_DATA[DUE DATE],R33)&gt;0,INDEX(T_DATA[DUE DATE],R33)&lt;=(TODAY()+INDEX(T_DATA[WARNING (DAYS)],R33)),INDEX(T_DATA[STATUS ID],R33)=2),1,
IF(AND(COUNTIF($S$4:$S33,$S33)&gt;1,COUNTIF($S$4:$S33,$S33)&lt;(C_ITEM_CNT+2)),
IF(INDEX(T_DATA[],$R33,MATCH(INDEX(T_ITEM_SET[KANBAN ITEM SETTINGS],COUNTIF($S$4:$S33,$S33)-1),L_DATA_HEADER,0))="",
INDEX(T_ITEM_SET[KANBAN ITEM SETTINGS],COUNTIF($S$4:$S33,$S33)-1)&amp;" - "&amp;INDEX(T_ITEM_SET[FILL BLANK VALUES WITH],COUNTIF($S$4:$S33,$S33)-1),
IF(INDEX(T_ITEM_SET[SHOW HEADER],COUNTIF($S$4:$S33,$S33)-1)="Yes",INDEX(T_ITEM_SET[KANBAN ITEM SETTINGS],COUNTIF($S$4:$S33,$S33)-1)&amp;" - ","")
&amp;
IF(INDEX(T_ITEM_SET[FORMAT],COUNTIF($S$4:$S33,$S33)-1)="DATE",
TEXT(INDEX(T_DATA[],$R33,MATCH(INDEX(T_ITEM_SET[KANBAN ITEM SETTINGS],COUNTIF($S$4:$S33,$S33)-1),L_DATA_HEADER,0)),"DD-MMM-YY"),
INDEX(T_DATA[],$R33,MATCH(INDEX(T_ITEM_SET[KANBAN ITEM SETTINGS],COUNTIF($S$4:$S33,$S33)-1),L_DATA_HEADER,0)))),""))))</f>
        <v/>
      </c>
      <c r="V33" s="14" t="str" cm="1">
        <f t="array" ref="V33">IF($W33="","",SMALL(IF((T_DATA[STAGE ID]=6)*(T_DATA[SLICED]=1),ROW(T_DATA[STAGE ID])-ROW(T_DATA[#Headers])),$W33))</f>
        <v/>
      </c>
      <c r="W33" s="14" t="str" cm="1">
        <f t="array" ref="W33">IF(OR($V$3&gt;$W$3,$W$3=0),"",IF($W32="","",IF($Y32=INDEX(L_STAGE,6),$V$3,IF(COUNTIF($W$3:$W32,$W32)=C_ITEM_CNT+2,IF($W32+1&gt;$W$3,"",$W32+1),$W32))))</f>
        <v/>
      </c>
      <c r="X33" t="str" cm="1">
        <f t="array" ref="X33">IF($W33="","",IF(AND(COUNTIF($W$4:$W33,$W33)&gt;1,COUNTIF($W$4:$W33,$W33)&lt;(C_ITEM_CNT+2)),INDEX(T_DATA[PRIORITY ID],$V33),""))</f>
        <v/>
      </c>
      <c r="Y33" s="15" t="str" cm="1">
        <f t="array" aca="1" ref="Y33" ca="1">IF($W33="","",
IF(AND(COUNTIF($W$4:$W33,$W33)=1,INDEX(T_DATA[DUE DATE],V33)&gt;0,INDEX(T_DATA[DUE DATE],V33)&lt;TODAY(),INDEX(T_DATA[STATUS ID],V33)=2),2,
IF(AND(COUNTIF($W$4:$W33,$W33)=1,INDEX(T_DATA[DUE DATE],V33)&gt;0,INDEX(T_DATA[DUE DATE],V33)&lt;=(TODAY()+INDEX(T_DATA[WARNING (DAYS)],V33)),INDEX(T_DATA[STATUS ID],V33)=2),1,
IF(AND(COUNTIF($W$4:$W33,$W33)&gt;1,COUNTIF($W$4:$W33,$W33)&lt;(C_ITEM_CNT+2)),
IF(INDEX(T_DATA[],$V33,MATCH(INDEX(T_ITEM_SET[KANBAN ITEM SETTINGS],COUNTIF($W$4:$W33,$W33)-1),L_DATA_HEADER,0))="",
INDEX(T_ITEM_SET[KANBAN ITEM SETTINGS],COUNTIF($W$4:$W33,$W33)-1)&amp;" - "&amp;INDEX(T_ITEM_SET[FILL BLANK VALUES WITH],COUNTIF($W$4:$W33,$W33)-1),
IF(INDEX(T_ITEM_SET[SHOW HEADER],COUNTIF($W$4:$W33,$W33)-1)="Yes",INDEX(T_ITEM_SET[KANBAN ITEM SETTINGS],COUNTIF($W$4:$W33,$W33)-1)&amp;" - ","")
&amp;
IF(INDEX(T_ITEM_SET[FORMAT],COUNTIF($W$4:$W33,$W33)-1)="DATE",
TEXT(INDEX(T_DATA[],$V33,MATCH(INDEX(T_ITEM_SET[KANBAN ITEM SETTINGS],COUNTIF($W$4:$W33,$W33)-1),L_DATA_HEADER,0)),"DD-MMM-YY"),
INDEX(T_DATA[],$V33,MATCH(INDEX(T_ITEM_SET[KANBAN ITEM SETTINGS],COUNTIF($W$4:$W33,$W33)-1),L_DATA_HEADER,0)))),""))))</f>
        <v/>
      </c>
      <c r="Z33" s="10"/>
    </row>
    <row r="34" spans="1:26">
      <c r="A34" s="40"/>
      <c r="B34" s="13" cm="1">
        <f t="array" aca="1" ref="B34" ca="1">IF($C34="","",SMALL(IF((T_DATA[STAGE ID]=1)*(T_DATA[SLICED]=1),ROW(T_DATA[STAGE ID])-ROW(T_DATA[#Headers])),$C34))</f>
        <v>4</v>
      </c>
      <c r="C34" s="14" cm="1">
        <f t="array" aca="1" ref="C34" ca="1">IF(OR($C$3=0,$B$3&gt;$C$3),"",IF($C33="","",IF($E33=INDEX(L_STAGE,1),$B$3,IF(COUNTIF($C$3:$C33,$C33)=C_ITEM_CNT+2,IF($C33+1&gt;$C$3,"",$C33+1),$C33))))</f>
        <v>4</v>
      </c>
      <c r="D34" cm="1">
        <f t="array" aca="1" ref="D34" ca="1">IF($C34="","",IF(AND(COUNTIF($C$4:$C34,$C34)&gt;1,COUNTIF($C$4:$C34,$C34)&lt;(C_ITEM_CNT+2)),INDEX(T_DATA[PRIORITY ID],$B34),""))</f>
        <v>2</v>
      </c>
      <c r="E34" s="15" t="str" cm="1">
        <f t="array" aca="1" ref="E34" ca="1">IF($C34="","",
IF(AND(COUNTIF($C$4:$C34,$C34)=1,INDEX(T_DATA[DUE DATE],B34)&gt;0,INDEX(T_DATA[DUE DATE],B34)&lt;TODAY(),INDEX(T_DATA[STATUS ID],B34)=2),2,
IF(AND(COUNTIF($C$4:$C34,$C34)=1,INDEX(T_DATA[DUE DATE],B34)&gt;0,INDEX(T_DATA[DUE DATE],B34)&lt;=(TODAY()+INDEX(T_DATA[WARNING (DAYS)],B34)),INDEX(T_DATA[STATUS ID],B34)=2),1,
IF(AND(COUNTIF($C$4:$C34,$C34)&gt;1,COUNTIF($C$4:$C34,$C34)&lt;(C_ITEM_CNT+2)),
IF(INDEX(T_DATA[],$B34,MATCH(INDEX(T_ITEM_SET[KANBAN ITEM SETTINGS],COUNTIF($C$4:$C34,$C34)-1),L_DATA_HEADER,0))="",
INDEX(T_ITEM_SET[KANBAN ITEM SETTINGS],COUNTIF($C$4:$C34,$C34)-1)&amp;" - "&amp;INDEX(T_ITEM_SET[FILL BLANK VALUES WITH],COUNTIF($C$4:$C34,$C34)-1),
IF(INDEX(T_ITEM_SET[SHOW HEADER],COUNTIF($C$4:$C34,$C34)-1)="Yes",INDEX(T_ITEM_SET[KANBAN ITEM SETTINGS],COUNTIF($C$4:$C34,$C34)-1)&amp;" - ","")
&amp;
IF(INDEX(T_ITEM_SET[FORMAT],COUNTIF($C$4:$C34,$C34)-1)="DATE",
TEXT(INDEX(T_DATA[],$B34,MATCH(INDEX(T_ITEM_SET[KANBAN ITEM SETTINGS],COUNTIF($C$4:$C34,$C34)-1),L_DATA_HEADER,0)),"DD-MMM-YY"),
INDEX(T_DATA[],$B34,MATCH(INDEX(T_ITEM_SET[KANBAN ITEM SETTINGS],COUNTIF($C$4:$C34,$C34)-1),L_DATA_HEADER,0)))),""))))</f>
        <v>COST - Not Estimated</v>
      </c>
      <c r="F34" s="14" cm="1">
        <f t="array" aca="1" ref="F34" ca="1">IF($G34="","",SMALL(IF((T_DATA[STAGE ID]=2)*(T_DATA[SLICED]=1),ROW(T_DATA[STAGE ID])-ROW(T_DATA[#Headers])),$G34))</f>
        <v>11</v>
      </c>
      <c r="G34" s="14" cm="1">
        <f t="array" aca="1" ref="G34" ca="1">IF(OR($F$3&gt;$G$3,$G$3=0),"",IF($G33="","",IF($I33=INDEX(L_STAGE,2),$F$3,IF(COUNTIF($G$3:$G33,$G33)=C_ITEM_CNT+2,IF($G33+1&gt;$G$3,"",$G33+1),$G33))))</f>
        <v>4</v>
      </c>
      <c r="H34" cm="1">
        <f t="array" aca="1" ref="H34" ca="1">IF($G34="","",IF(AND(COUNTIF($G$4:$G34,$G34)&gt;1,COUNTIF($G$4:$G34,$G34)&lt;(C_ITEM_CNT+2)),INDEX(T_DATA[PRIORITY ID],$F34),""))</f>
        <v>3</v>
      </c>
      <c r="I34" s="15" t="str" cm="1">
        <f t="array" aca="1" ref="I34" ca="1">IF($G34="","",
IF(AND(COUNTIF($G$4:$G34,$G34)=1,INDEX(T_DATA[DUE DATE],F34)&gt;0,INDEX(T_DATA[DUE DATE],F34)&lt;TODAY(),INDEX(T_DATA[STATUS ID],F34)=2),2,
IF(AND(COUNTIF($G$4:$G34,$G34)=1,INDEX(T_DATA[DUE DATE],F34)&gt;0,INDEX(T_DATA[DUE DATE],F34)&lt;=(TODAY()+INDEX(T_DATA[WARNING (DAYS)],F34)),INDEX(T_DATA[STATUS ID],F34)=2),1,
IF(AND(COUNTIF($G$4:$G34,$G34)&gt;1,COUNTIF($G$4:$G34,$G34)&lt;(C_ITEM_CNT+2)),
IF(INDEX(T_DATA[],$F34,MATCH(INDEX(T_ITEM_SET[KANBAN ITEM SETTINGS],COUNTIF($G$4:$G34,$G34)-1),L_DATA_HEADER,0))="",
INDEX(T_ITEM_SET[KANBAN ITEM SETTINGS],COUNTIF($G$4:$G34,$G34)-1)&amp;" - "&amp;INDEX(T_ITEM_SET[FILL BLANK VALUES WITH],COUNTIF($G$4:$G34,$G34)-1),
IF(INDEX(T_ITEM_SET[SHOW HEADER],COUNTIF($G$4:$G34,$G34)-1)="Yes",INDEX(T_ITEM_SET[KANBAN ITEM SETTINGS],COUNTIF($G$4:$G34,$G34)-1)&amp;" - ","")
&amp;
IF(INDEX(T_ITEM_SET[FORMAT],COUNTIF($G$4:$G34,$G34)-1)="DATE",
TEXT(INDEX(T_DATA[],$F34,MATCH(INDEX(T_ITEM_SET[KANBAN ITEM SETTINGS],COUNTIF($G$4:$G34,$G34)-1),L_DATA_HEADER,0)),"DD-MMM-YY"),
INDEX(T_DATA[],$F34,MATCH(INDEX(T_ITEM_SET[KANBAN ITEM SETTINGS],COUNTIF($G$4:$G34,$G34)-1),L_DATA_HEADER,0)))),""))))</f>
        <v>COST - Not Estimated</v>
      </c>
      <c r="J34" s="14" t="str" cm="1">
        <f t="array" aca="1" ref="J34" ca="1">IF($K34="","",SMALL(IF((T_DATA[STAGE ID]=3)*(T_DATA[SLICED]=1),ROW(T_DATA[STAGE ID])-ROW(T_DATA[#Headers])),$K34))</f>
        <v/>
      </c>
      <c r="K34" s="14" t="str" cm="1">
        <f t="array" aca="1" ref="K34" ca="1">IF(OR($J$3&gt;$K$3,$K$3=0),"",IF($K33="","",IF($M33=INDEX(L_STAGE,3),$J$3,IF(COUNTIF($K$3:$K33,$K33)=C_ITEM_CNT+2,IF($K33+1&gt;$K$3,"",$K33+1),$K33))))</f>
        <v/>
      </c>
      <c r="L34" t="str" cm="1">
        <f t="array" aca="1" ref="L34" ca="1">IF($K34="","",IF(AND(COUNTIF($K$4:$K34,$K34)&gt;1,COUNTIF($K$4:$K34,$K34)&lt;(C_ITEM_CNT+2)),INDEX(T_DATA[PRIORITY ID],$J34),""))</f>
        <v/>
      </c>
      <c r="M34" s="15" t="str" cm="1">
        <f t="array" aca="1" ref="M34" ca="1">IF($K34="","",
IF(AND(COUNTIF($K$4:$K34,$K34)=1,INDEX(T_DATA[DUE DATE],J34)&gt;0,INDEX(T_DATA[DUE DATE],J34)&lt;TODAY(),INDEX(T_DATA[STATUS ID],J34)=2),2,
IF(AND(COUNTIF($K$4:$K34,$K34)=1,INDEX(T_DATA[DUE DATE],J34)&gt;0,INDEX(T_DATA[DUE DATE],J34)&lt;=(TODAY()+INDEX(T_DATA[WARNING (DAYS)],J34)),INDEX(T_DATA[STATUS ID],J34)=2),1,
IF(AND(COUNTIF($K$4:$K34,$K34)&gt;1,COUNTIF($K$4:$K34,$K34)&lt;(C_ITEM_CNT+2)),
IF(INDEX(T_DATA[],$J34,MATCH(INDEX(T_ITEM_SET[KANBAN ITEM SETTINGS],COUNTIF($K$4:$K34,$K34)-1),L_DATA_HEADER,0))="",
INDEX(T_ITEM_SET[KANBAN ITEM SETTINGS],COUNTIF($K$4:$K34,$K34)-1)&amp;" - "&amp;INDEX(T_ITEM_SET[FILL BLANK VALUES WITH],COUNTIF($K$4:$K34,$K34)-1),
IF(INDEX(T_ITEM_SET[SHOW HEADER],COUNTIF($K$4:$K34,$K34)-1)="Yes",INDEX(T_ITEM_SET[KANBAN ITEM SETTINGS],COUNTIF($K$4:$K34,$K34)-1)&amp;" - ","")
&amp;
IF(INDEX(T_ITEM_SET[FORMAT],COUNTIF($K$4:$K34,$K34)-1)="DATE",
TEXT(INDEX(T_DATA[],$J34,MATCH(INDEX(T_ITEM_SET[KANBAN ITEM SETTINGS],COUNTIF($K$4:$K34,$K34)-1),L_DATA_HEADER,0)),"DD-MMM-YY"),
INDEX(T_DATA[],$J34,MATCH(INDEX(T_ITEM_SET[KANBAN ITEM SETTINGS],COUNTIF($K$4:$K34,$K34)-1),L_DATA_HEADER,0)))),""))))</f>
        <v/>
      </c>
      <c r="N34" s="14" t="str" cm="1">
        <f t="array" ref="N34">IF($O34="","",SMALL(IF((T_DATA[STAGE ID]=4)*(T_DATA[SLICED]=1),ROW(T_DATA[STAGE ID])-ROW(T_DATA[#Headers])),$O34))</f>
        <v/>
      </c>
      <c r="O34" s="14" t="str" cm="1">
        <f t="array" ref="O34">IF(OR($N$3&gt;$O$3,$O$3=0),"",IF($O33="","",IF($Q33=INDEX(L_STAGE,4),$N$3,IF(COUNTIF($O$3:$O33,$O33)=C_ITEM_CNT+2,IF($O33+1&gt;$O$3,"",$O33+1),$O33))))</f>
        <v/>
      </c>
      <c r="P34" t="str" cm="1">
        <f t="array" ref="P34">IF($O34="","",IF(AND(COUNTIF($O$4:$O34,$O34)&gt;1,COUNTIF($O$4:$O34,$O34)&lt;(C_ITEM_CNT+2)),INDEX(T_DATA[PRIORITY ID],$N34),""))</f>
        <v/>
      </c>
      <c r="Q34" s="15" t="str" cm="1">
        <f t="array" aca="1" ref="Q34" ca="1">IF($O34="","",
IF(AND(COUNTIF($O$4:$O34,$O34)=1,INDEX(T_DATA[DUE DATE],N34)&gt;0,INDEX(T_DATA[DUE DATE],N34)&lt;TODAY(),INDEX(T_DATA[STATUS ID],N34)=2),2,
IF(AND(COUNTIF($O$4:$O34,$O34)=1,INDEX(T_DATA[DUE DATE],N34)&gt;0,INDEX(T_DATA[DUE DATE],N34)&lt;=(TODAY()+INDEX(T_DATA[WARNING (DAYS)],N34)),INDEX(T_DATA[STATUS ID],N34)=2),1,
IF(AND(COUNTIF($O$4:$O34,$O34)&gt;1,COUNTIF($O$4:$O34,$O34)&lt;(C_ITEM_CNT+2)),
IF(INDEX(T_DATA[],$N34,MATCH(INDEX(T_ITEM_SET[KANBAN ITEM SETTINGS],COUNTIF($O$4:$O34,$O34)-1),L_DATA_HEADER,0))="",
INDEX(T_ITEM_SET[KANBAN ITEM SETTINGS],COUNTIF($O$4:$O34,$O34)-1)&amp;" - "&amp;INDEX(T_ITEM_SET[FILL BLANK VALUES WITH],COUNTIF($O$4:$O34,$O34)-1),
IF(INDEX(T_ITEM_SET[SHOW HEADER],COUNTIF($O$4:$O34,$O34)-1)="Yes",INDEX(T_ITEM_SET[KANBAN ITEM SETTINGS],COUNTIF($O$4:$O34,$O34)-1)&amp;" - ","")
&amp;
IF(INDEX(T_ITEM_SET[FORMAT],COUNTIF($O$4:$O34,$O34)-1)="DATE",
TEXT(INDEX(T_DATA[],$N34,MATCH(INDEX(T_ITEM_SET[KANBAN ITEM SETTINGS],COUNTIF($O$4:$O34,$O34)-1),L_DATA_HEADER,0)),"DD-MMM-YY"),
INDEX(T_DATA[],$N34,MATCH(INDEX(T_ITEM_SET[KANBAN ITEM SETTINGS],COUNTIF($O$4:$O34,$O34)-1),L_DATA_HEADER,0)))),""))))</f>
        <v/>
      </c>
      <c r="R34" s="14" t="str" cm="1">
        <f t="array" ref="R34">IF($S34="","",SMALL(IF((T_DATA[STAGE ID]=5)*(T_DATA[SLICED]=1),ROW(T_DATA[STAGE ID])-ROW(T_DATA[#Headers])),$S34))</f>
        <v/>
      </c>
      <c r="S34" s="14" t="str" cm="1">
        <f t="array" ref="S34">IF(OR($R$3&gt;$S$3,$S$3=0),"",IF($S33="","",IF($U33=INDEX(L_STAGE,5),$R$3,IF(COUNTIF($S$3:$S33,$S33)=C_ITEM_CNT+2,IF($S33+1&gt;$S$3,"",$S33+1),$S33))))</f>
        <v/>
      </c>
      <c r="T34" t="str" cm="1">
        <f t="array" ref="T34">IF($S34="","",IF(AND(COUNTIF($S$4:$S34,$S34)&gt;1,COUNTIF($S$4:$S34,$S34)&lt;(C_ITEM_CNT+2)),INDEX(T_DATA[PRIORITY ID],$R34),""))</f>
        <v/>
      </c>
      <c r="U34" s="15" t="str" cm="1">
        <f t="array" aca="1" ref="U34" ca="1">IF($S34="","",
IF(AND(COUNTIF($S$4:$S34,$S34)=1,INDEX(T_DATA[DUE DATE],R34)&gt;0,INDEX(T_DATA[DUE DATE],R34)&lt;TODAY(),INDEX(T_DATA[STATUS ID],R34)=2),2,
IF(AND(COUNTIF($S$4:$S34,$S34)=1,INDEX(T_DATA[DUE DATE],R34)&gt;0,INDEX(T_DATA[DUE DATE],R34)&lt;=(TODAY()+INDEX(T_DATA[WARNING (DAYS)],R34)),INDEX(T_DATA[STATUS ID],R34)=2),1,
IF(AND(COUNTIF($S$4:$S34,$S34)&gt;1,COUNTIF($S$4:$S34,$S34)&lt;(C_ITEM_CNT+2)),
IF(INDEX(T_DATA[],$R34,MATCH(INDEX(T_ITEM_SET[KANBAN ITEM SETTINGS],COUNTIF($S$4:$S34,$S34)-1),L_DATA_HEADER,0))="",
INDEX(T_ITEM_SET[KANBAN ITEM SETTINGS],COUNTIF($S$4:$S34,$S34)-1)&amp;" - "&amp;INDEX(T_ITEM_SET[FILL BLANK VALUES WITH],COUNTIF($S$4:$S34,$S34)-1),
IF(INDEX(T_ITEM_SET[SHOW HEADER],COUNTIF($S$4:$S34,$S34)-1)="Yes",INDEX(T_ITEM_SET[KANBAN ITEM SETTINGS],COUNTIF($S$4:$S34,$S34)-1)&amp;" - ","")
&amp;
IF(INDEX(T_ITEM_SET[FORMAT],COUNTIF($S$4:$S34,$S34)-1)="DATE",
TEXT(INDEX(T_DATA[],$R34,MATCH(INDEX(T_ITEM_SET[KANBAN ITEM SETTINGS],COUNTIF($S$4:$S34,$S34)-1),L_DATA_HEADER,0)),"DD-MMM-YY"),
INDEX(T_DATA[],$R34,MATCH(INDEX(T_ITEM_SET[KANBAN ITEM SETTINGS],COUNTIF($S$4:$S34,$S34)-1),L_DATA_HEADER,0)))),""))))</f>
        <v/>
      </c>
      <c r="V34" s="14" t="str" cm="1">
        <f t="array" ref="V34">IF($W34="","",SMALL(IF((T_DATA[STAGE ID]=6)*(T_DATA[SLICED]=1),ROW(T_DATA[STAGE ID])-ROW(T_DATA[#Headers])),$W34))</f>
        <v/>
      </c>
      <c r="W34" s="14" t="str" cm="1">
        <f t="array" ref="W34">IF(OR($V$3&gt;$W$3,$W$3=0),"",IF($W33="","",IF($Y33=INDEX(L_STAGE,6),$V$3,IF(COUNTIF($W$3:$W33,$W33)=C_ITEM_CNT+2,IF($W33+1&gt;$W$3,"",$W33+1),$W33))))</f>
        <v/>
      </c>
      <c r="X34" t="str" cm="1">
        <f t="array" ref="X34">IF($W34="","",IF(AND(COUNTIF($W$4:$W34,$W34)&gt;1,COUNTIF($W$4:$W34,$W34)&lt;(C_ITEM_CNT+2)),INDEX(T_DATA[PRIORITY ID],$V34),""))</f>
        <v/>
      </c>
      <c r="Y34" s="15" t="str" cm="1">
        <f t="array" aca="1" ref="Y34" ca="1">IF($W34="","",
IF(AND(COUNTIF($W$4:$W34,$W34)=1,INDEX(T_DATA[DUE DATE],V34)&gt;0,INDEX(T_DATA[DUE DATE],V34)&lt;TODAY(),INDEX(T_DATA[STATUS ID],V34)=2),2,
IF(AND(COUNTIF($W$4:$W34,$W34)=1,INDEX(T_DATA[DUE DATE],V34)&gt;0,INDEX(T_DATA[DUE DATE],V34)&lt;=(TODAY()+INDEX(T_DATA[WARNING (DAYS)],V34)),INDEX(T_DATA[STATUS ID],V34)=2),1,
IF(AND(COUNTIF($W$4:$W34,$W34)&gt;1,COUNTIF($W$4:$W34,$W34)&lt;(C_ITEM_CNT+2)),
IF(INDEX(T_DATA[],$V34,MATCH(INDEX(T_ITEM_SET[KANBAN ITEM SETTINGS],COUNTIF($W$4:$W34,$W34)-1),L_DATA_HEADER,0))="",
INDEX(T_ITEM_SET[KANBAN ITEM SETTINGS],COUNTIF($W$4:$W34,$W34)-1)&amp;" - "&amp;INDEX(T_ITEM_SET[FILL BLANK VALUES WITH],COUNTIF($W$4:$W34,$W34)-1),
IF(INDEX(T_ITEM_SET[SHOW HEADER],COUNTIF($W$4:$W34,$W34)-1)="Yes",INDEX(T_ITEM_SET[KANBAN ITEM SETTINGS],COUNTIF($W$4:$W34,$W34)-1)&amp;" - ","")
&amp;
IF(INDEX(T_ITEM_SET[FORMAT],COUNTIF($W$4:$W34,$W34)-1)="DATE",
TEXT(INDEX(T_DATA[],$V34,MATCH(INDEX(T_ITEM_SET[KANBAN ITEM SETTINGS],COUNTIF($W$4:$W34,$W34)-1),L_DATA_HEADER,0)),"DD-MMM-YY"),
INDEX(T_DATA[],$V34,MATCH(INDEX(T_ITEM_SET[KANBAN ITEM SETTINGS],COUNTIF($W$4:$W34,$W34)-1),L_DATA_HEADER,0)))),""))))</f>
        <v/>
      </c>
      <c r="Z34" s="10"/>
    </row>
    <row r="35" spans="1:26">
      <c r="A35" s="40"/>
      <c r="B35" s="13" cm="1">
        <f t="array" aca="1" ref="B35" ca="1">IF($C35="","",SMALL(IF((T_DATA[STAGE ID]=1)*(T_DATA[SLICED]=1),ROW(T_DATA[STAGE ID])-ROW(T_DATA[#Headers])),$C35))</f>
        <v>4</v>
      </c>
      <c r="C35" s="14" cm="1">
        <f t="array" aca="1" ref="C35" ca="1">IF(OR($C$3=0,$B$3&gt;$C$3),"",IF($C34="","",IF($E34=INDEX(L_STAGE,1),$B$3,IF(COUNTIF($C$3:$C34,$C34)=C_ITEM_CNT+2,IF($C34+1&gt;$C$3,"",$C34+1),$C34))))</f>
        <v>4</v>
      </c>
      <c r="D35" t="str" cm="1">
        <f t="array" aca="1" ref="D35" ca="1">IF($C35="","",IF(AND(COUNTIF($C$4:$C35,$C35)&gt;1,COUNTIF($C$4:$C35,$C35)&lt;(C_ITEM_CNT+2)),INDEX(T_DATA[PRIORITY ID],$B35),""))</f>
        <v/>
      </c>
      <c r="E35" s="15" t="str" cm="1">
        <f t="array" aca="1" ref="E35" ca="1">IF($C35="","",
IF(AND(COUNTIF($C$4:$C35,$C35)=1,INDEX(T_DATA[DUE DATE],B35)&gt;0,INDEX(T_DATA[DUE DATE],B35)&lt;TODAY(),INDEX(T_DATA[STATUS ID],B35)=2),2,
IF(AND(COUNTIF($C$4:$C35,$C35)=1,INDEX(T_DATA[DUE DATE],B35)&gt;0,INDEX(T_DATA[DUE DATE],B35)&lt;=(TODAY()+INDEX(T_DATA[WARNING (DAYS)],B35)),INDEX(T_DATA[STATUS ID],B35)=2),1,
IF(AND(COUNTIF($C$4:$C35,$C35)&gt;1,COUNTIF($C$4:$C35,$C35)&lt;(C_ITEM_CNT+2)),
IF(INDEX(T_DATA[],$B35,MATCH(INDEX(T_ITEM_SET[KANBAN ITEM SETTINGS],COUNTIF($C$4:$C35,$C35)-1),L_DATA_HEADER,0))="",
INDEX(T_ITEM_SET[KANBAN ITEM SETTINGS],COUNTIF($C$4:$C35,$C35)-1)&amp;" - "&amp;INDEX(T_ITEM_SET[FILL BLANK VALUES WITH],COUNTIF($C$4:$C35,$C35)-1),
IF(INDEX(T_ITEM_SET[SHOW HEADER],COUNTIF($C$4:$C35,$C35)-1)="Yes",INDEX(T_ITEM_SET[KANBAN ITEM SETTINGS],COUNTIF($C$4:$C35,$C35)-1)&amp;" - ","")
&amp;
IF(INDEX(T_ITEM_SET[FORMAT],COUNTIF($C$4:$C35,$C35)-1)="DATE",
TEXT(INDEX(T_DATA[],$B35,MATCH(INDEX(T_ITEM_SET[KANBAN ITEM SETTINGS],COUNTIF($C$4:$C35,$C35)-1),L_DATA_HEADER,0)),"DD-MMM-YY"),
INDEX(T_DATA[],$B35,MATCH(INDEX(T_ITEM_SET[KANBAN ITEM SETTINGS],COUNTIF($C$4:$C35,$C35)-1),L_DATA_HEADER,0)))),""))))</f>
        <v/>
      </c>
      <c r="F35" s="14" t="str" cm="1">
        <f t="array" aca="1" ref="F35" ca="1">IF($G35="","",SMALL(IF((T_DATA[STAGE ID]=2)*(T_DATA[SLICED]=1),ROW(T_DATA[STAGE ID])-ROW(T_DATA[#Headers])),$G35))</f>
        <v/>
      </c>
      <c r="G35" s="14" t="str" cm="1">
        <f t="array" aca="1" ref="G35" ca="1">IF(OR($F$3&gt;$G$3,$G$3=0),"",IF($G34="","",IF($I34=INDEX(L_STAGE,2),$F$3,IF(COUNTIF($G$3:$G34,$G34)=C_ITEM_CNT+2,IF($G34+1&gt;$G$3,"",$G34+1),$G34))))</f>
        <v/>
      </c>
      <c r="H35" t="str" cm="1">
        <f t="array" aca="1" ref="H35" ca="1">IF($G35="","",IF(AND(COUNTIF($G$4:$G35,$G35)&gt;1,COUNTIF($G$4:$G35,$G35)&lt;(C_ITEM_CNT+2)),INDEX(T_DATA[PRIORITY ID],$F35),""))</f>
        <v/>
      </c>
      <c r="I35" s="15" t="str" cm="1">
        <f t="array" aca="1" ref="I35" ca="1">IF($G35="","",
IF(AND(COUNTIF($G$4:$G35,$G35)=1,INDEX(T_DATA[DUE DATE],F35)&gt;0,INDEX(T_DATA[DUE DATE],F35)&lt;TODAY(),INDEX(T_DATA[STATUS ID],F35)=2),2,
IF(AND(COUNTIF($G$4:$G35,$G35)=1,INDEX(T_DATA[DUE DATE],F35)&gt;0,INDEX(T_DATA[DUE DATE],F35)&lt;=(TODAY()+INDEX(T_DATA[WARNING (DAYS)],F35)),INDEX(T_DATA[STATUS ID],F35)=2),1,
IF(AND(COUNTIF($G$4:$G35,$G35)&gt;1,COUNTIF($G$4:$G35,$G35)&lt;(C_ITEM_CNT+2)),
IF(INDEX(T_DATA[],$F35,MATCH(INDEX(T_ITEM_SET[KANBAN ITEM SETTINGS],COUNTIF($G$4:$G35,$G35)-1),L_DATA_HEADER,0))="",
INDEX(T_ITEM_SET[KANBAN ITEM SETTINGS],COUNTIF($G$4:$G35,$G35)-1)&amp;" - "&amp;INDEX(T_ITEM_SET[FILL BLANK VALUES WITH],COUNTIF($G$4:$G35,$G35)-1),
IF(INDEX(T_ITEM_SET[SHOW HEADER],COUNTIF($G$4:$G35,$G35)-1)="Yes",INDEX(T_ITEM_SET[KANBAN ITEM SETTINGS],COUNTIF($G$4:$G35,$G35)-1)&amp;" - ","")
&amp;
IF(INDEX(T_ITEM_SET[FORMAT],COUNTIF($G$4:$G35,$G35)-1)="DATE",
TEXT(INDEX(T_DATA[],$F35,MATCH(INDEX(T_ITEM_SET[KANBAN ITEM SETTINGS],COUNTIF($G$4:$G35,$G35)-1),L_DATA_HEADER,0)),"DD-MMM-YY"),
INDEX(T_DATA[],$F35,MATCH(INDEX(T_ITEM_SET[KANBAN ITEM SETTINGS],COUNTIF($G$4:$G35,$G35)-1),L_DATA_HEADER,0)))),""))))</f>
        <v/>
      </c>
      <c r="J35" s="14" t="str" cm="1">
        <f t="array" aca="1" ref="J35" ca="1">IF($K35="","",SMALL(IF((T_DATA[STAGE ID]=3)*(T_DATA[SLICED]=1),ROW(T_DATA[STAGE ID])-ROW(T_DATA[#Headers])),$K35))</f>
        <v/>
      </c>
      <c r="K35" s="14" t="str" cm="1">
        <f t="array" aca="1" ref="K35" ca="1">IF(OR($J$3&gt;$K$3,$K$3=0),"",IF($K34="","",IF($M34=INDEX(L_STAGE,3),$J$3,IF(COUNTIF($K$3:$K34,$K34)=C_ITEM_CNT+2,IF($K34+1&gt;$K$3,"",$K34+1),$K34))))</f>
        <v/>
      </c>
      <c r="L35" t="str" cm="1">
        <f t="array" aca="1" ref="L35" ca="1">IF($K35="","",IF(AND(COUNTIF($K$4:$K35,$K35)&gt;1,COUNTIF($K$4:$K35,$K35)&lt;(C_ITEM_CNT+2)),INDEX(T_DATA[PRIORITY ID],$J35),""))</f>
        <v/>
      </c>
      <c r="M35" s="15" t="str" cm="1">
        <f t="array" aca="1" ref="M35" ca="1">IF($K35="","",
IF(AND(COUNTIF($K$4:$K35,$K35)=1,INDEX(T_DATA[DUE DATE],J35)&gt;0,INDEX(T_DATA[DUE DATE],J35)&lt;TODAY(),INDEX(T_DATA[STATUS ID],J35)=2),2,
IF(AND(COUNTIF($K$4:$K35,$K35)=1,INDEX(T_DATA[DUE DATE],J35)&gt;0,INDEX(T_DATA[DUE DATE],J35)&lt;=(TODAY()+INDEX(T_DATA[WARNING (DAYS)],J35)),INDEX(T_DATA[STATUS ID],J35)=2),1,
IF(AND(COUNTIF($K$4:$K35,$K35)&gt;1,COUNTIF($K$4:$K35,$K35)&lt;(C_ITEM_CNT+2)),
IF(INDEX(T_DATA[],$J35,MATCH(INDEX(T_ITEM_SET[KANBAN ITEM SETTINGS],COUNTIF($K$4:$K35,$K35)-1),L_DATA_HEADER,0))="",
INDEX(T_ITEM_SET[KANBAN ITEM SETTINGS],COUNTIF($K$4:$K35,$K35)-1)&amp;" - "&amp;INDEX(T_ITEM_SET[FILL BLANK VALUES WITH],COUNTIF($K$4:$K35,$K35)-1),
IF(INDEX(T_ITEM_SET[SHOW HEADER],COUNTIF($K$4:$K35,$K35)-1)="Yes",INDEX(T_ITEM_SET[KANBAN ITEM SETTINGS],COUNTIF($K$4:$K35,$K35)-1)&amp;" - ","")
&amp;
IF(INDEX(T_ITEM_SET[FORMAT],COUNTIF($K$4:$K35,$K35)-1)="DATE",
TEXT(INDEX(T_DATA[],$J35,MATCH(INDEX(T_ITEM_SET[KANBAN ITEM SETTINGS],COUNTIF($K$4:$K35,$K35)-1),L_DATA_HEADER,0)),"DD-MMM-YY"),
INDEX(T_DATA[],$J35,MATCH(INDEX(T_ITEM_SET[KANBAN ITEM SETTINGS],COUNTIF($K$4:$K35,$K35)-1),L_DATA_HEADER,0)))),""))))</f>
        <v/>
      </c>
      <c r="N35" s="14" t="str" cm="1">
        <f t="array" ref="N35">IF($O35="","",SMALL(IF((T_DATA[STAGE ID]=4)*(T_DATA[SLICED]=1),ROW(T_DATA[STAGE ID])-ROW(T_DATA[#Headers])),$O35))</f>
        <v/>
      </c>
      <c r="O35" s="14" t="str" cm="1">
        <f t="array" ref="O35">IF(OR($N$3&gt;$O$3,$O$3=0),"",IF($O34="","",IF($Q34=INDEX(L_STAGE,4),$N$3,IF(COUNTIF($O$3:$O34,$O34)=C_ITEM_CNT+2,IF($O34+1&gt;$O$3,"",$O34+1),$O34))))</f>
        <v/>
      </c>
      <c r="P35" t="str" cm="1">
        <f t="array" ref="P35">IF($O35="","",IF(AND(COUNTIF($O$4:$O35,$O35)&gt;1,COUNTIF($O$4:$O35,$O35)&lt;(C_ITEM_CNT+2)),INDEX(T_DATA[PRIORITY ID],$N35),""))</f>
        <v/>
      </c>
      <c r="Q35" s="15" t="str" cm="1">
        <f t="array" aca="1" ref="Q35" ca="1">IF($O35="","",
IF(AND(COUNTIF($O$4:$O35,$O35)=1,INDEX(T_DATA[DUE DATE],N35)&gt;0,INDEX(T_DATA[DUE DATE],N35)&lt;TODAY(),INDEX(T_DATA[STATUS ID],N35)=2),2,
IF(AND(COUNTIF($O$4:$O35,$O35)=1,INDEX(T_DATA[DUE DATE],N35)&gt;0,INDEX(T_DATA[DUE DATE],N35)&lt;=(TODAY()+INDEX(T_DATA[WARNING (DAYS)],N35)),INDEX(T_DATA[STATUS ID],N35)=2),1,
IF(AND(COUNTIF($O$4:$O35,$O35)&gt;1,COUNTIF($O$4:$O35,$O35)&lt;(C_ITEM_CNT+2)),
IF(INDEX(T_DATA[],$N35,MATCH(INDEX(T_ITEM_SET[KANBAN ITEM SETTINGS],COUNTIF($O$4:$O35,$O35)-1),L_DATA_HEADER,0))="",
INDEX(T_ITEM_SET[KANBAN ITEM SETTINGS],COUNTIF($O$4:$O35,$O35)-1)&amp;" - "&amp;INDEX(T_ITEM_SET[FILL BLANK VALUES WITH],COUNTIF($O$4:$O35,$O35)-1),
IF(INDEX(T_ITEM_SET[SHOW HEADER],COUNTIF($O$4:$O35,$O35)-1)="Yes",INDEX(T_ITEM_SET[KANBAN ITEM SETTINGS],COUNTIF($O$4:$O35,$O35)-1)&amp;" - ","")
&amp;
IF(INDEX(T_ITEM_SET[FORMAT],COUNTIF($O$4:$O35,$O35)-1)="DATE",
TEXT(INDEX(T_DATA[],$N35,MATCH(INDEX(T_ITEM_SET[KANBAN ITEM SETTINGS],COUNTIF($O$4:$O35,$O35)-1),L_DATA_HEADER,0)),"DD-MMM-YY"),
INDEX(T_DATA[],$N35,MATCH(INDEX(T_ITEM_SET[KANBAN ITEM SETTINGS],COUNTIF($O$4:$O35,$O35)-1),L_DATA_HEADER,0)))),""))))</f>
        <v/>
      </c>
      <c r="R35" s="14" t="str" cm="1">
        <f t="array" ref="R35">IF($S35="","",SMALL(IF((T_DATA[STAGE ID]=5)*(T_DATA[SLICED]=1),ROW(T_DATA[STAGE ID])-ROW(T_DATA[#Headers])),$S35))</f>
        <v/>
      </c>
      <c r="S35" s="14" t="str" cm="1">
        <f t="array" ref="S35">IF(OR($R$3&gt;$S$3,$S$3=0),"",IF($S34="","",IF($U34=INDEX(L_STAGE,5),$R$3,IF(COUNTIF($S$3:$S34,$S34)=C_ITEM_CNT+2,IF($S34+1&gt;$S$3,"",$S34+1),$S34))))</f>
        <v/>
      </c>
      <c r="T35" t="str" cm="1">
        <f t="array" ref="T35">IF($S35="","",IF(AND(COUNTIF($S$4:$S35,$S35)&gt;1,COUNTIF($S$4:$S35,$S35)&lt;(C_ITEM_CNT+2)),INDEX(T_DATA[PRIORITY ID],$R35),""))</f>
        <v/>
      </c>
      <c r="U35" s="15" t="str" cm="1">
        <f t="array" aca="1" ref="U35" ca="1">IF($S35="","",
IF(AND(COUNTIF($S$4:$S35,$S35)=1,INDEX(T_DATA[DUE DATE],R35)&gt;0,INDEX(T_DATA[DUE DATE],R35)&lt;TODAY(),INDEX(T_DATA[STATUS ID],R35)=2),2,
IF(AND(COUNTIF($S$4:$S35,$S35)=1,INDEX(T_DATA[DUE DATE],R35)&gt;0,INDEX(T_DATA[DUE DATE],R35)&lt;=(TODAY()+INDEX(T_DATA[WARNING (DAYS)],R35)),INDEX(T_DATA[STATUS ID],R35)=2),1,
IF(AND(COUNTIF($S$4:$S35,$S35)&gt;1,COUNTIF($S$4:$S35,$S35)&lt;(C_ITEM_CNT+2)),
IF(INDEX(T_DATA[],$R35,MATCH(INDEX(T_ITEM_SET[KANBAN ITEM SETTINGS],COUNTIF($S$4:$S35,$S35)-1),L_DATA_HEADER,0))="",
INDEX(T_ITEM_SET[KANBAN ITEM SETTINGS],COUNTIF($S$4:$S35,$S35)-1)&amp;" - "&amp;INDEX(T_ITEM_SET[FILL BLANK VALUES WITH],COUNTIF($S$4:$S35,$S35)-1),
IF(INDEX(T_ITEM_SET[SHOW HEADER],COUNTIF($S$4:$S35,$S35)-1)="Yes",INDEX(T_ITEM_SET[KANBAN ITEM SETTINGS],COUNTIF($S$4:$S35,$S35)-1)&amp;" - ","")
&amp;
IF(INDEX(T_ITEM_SET[FORMAT],COUNTIF($S$4:$S35,$S35)-1)="DATE",
TEXT(INDEX(T_DATA[],$R35,MATCH(INDEX(T_ITEM_SET[KANBAN ITEM SETTINGS],COUNTIF($S$4:$S35,$S35)-1),L_DATA_HEADER,0)),"DD-MMM-YY"),
INDEX(T_DATA[],$R35,MATCH(INDEX(T_ITEM_SET[KANBAN ITEM SETTINGS],COUNTIF($S$4:$S35,$S35)-1),L_DATA_HEADER,0)))),""))))</f>
        <v/>
      </c>
      <c r="V35" s="14" t="str" cm="1">
        <f t="array" ref="V35">IF($W35="","",SMALL(IF((T_DATA[STAGE ID]=6)*(T_DATA[SLICED]=1),ROW(T_DATA[STAGE ID])-ROW(T_DATA[#Headers])),$W35))</f>
        <v/>
      </c>
      <c r="W35" s="14" t="str" cm="1">
        <f t="array" ref="W35">IF(OR($V$3&gt;$W$3,$W$3=0),"",IF($W34="","",IF($Y34=INDEX(L_STAGE,6),$V$3,IF(COUNTIF($W$3:$W34,$W34)=C_ITEM_CNT+2,IF($W34+1&gt;$W$3,"",$W34+1),$W34))))</f>
        <v/>
      </c>
      <c r="X35" t="str" cm="1">
        <f t="array" ref="X35">IF($W35="","",IF(AND(COUNTIF($W$4:$W35,$W35)&gt;1,COUNTIF($W$4:$W35,$W35)&lt;(C_ITEM_CNT+2)),INDEX(T_DATA[PRIORITY ID],$V35),""))</f>
        <v/>
      </c>
      <c r="Y35" s="15" t="str" cm="1">
        <f t="array" aca="1" ref="Y35" ca="1">IF($W35="","",
IF(AND(COUNTIF($W$4:$W35,$W35)=1,INDEX(T_DATA[DUE DATE],V35)&gt;0,INDEX(T_DATA[DUE DATE],V35)&lt;TODAY(),INDEX(T_DATA[STATUS ID],V35)=2),2,
IF(AND(COUNTIF($W$4:$W35,$W35)=1,INDEX(T_DATA[DUE DATE],V35)&gt;0,INDEX(T_DATA[DUE DATE],V35)&lt;=(TODAY()+INDEX(T_DATA[WARNING (DAYS)],V35)),INDEX(T_DATA[STATUS ID],V35)=2),1,
IF(AND(COUNTIF($W$4:$W35,$W35)&gt;1,COUNTIF($W$4:$W35,$W35)&lt;(C_ITEM_CNT+2)),
IF(INDEX(T_DATA[],$V35,MATCH(INDEX(T_ITEM_SET[KANBAN ITEM SETTINGS],COUNTIF($W$4:$W35,$W35)-1),L_DATA_HEADER,0))="",
INDEX(T_ITEM_SET[KANBAN ITEM SETTINGS],COUNTIF($W$4:$W35,$W35)-1)&amp;" - "&amp;INDEX(T_ITEM_SET[FILL BLANK VALUES WITH],COUNTIF($W$4:$W35,$W35)-1),
IF(INDEX(T_ITEM_SET[SHOW HEADER],COUNTIF($W$4:$W35,$W35)-1)="Yes",INDEX(T_ITEM_SET[KANBAN ITEM SETTINGS],COUNTIF($W$4:$W35,$W35)-1)&amp;" - ","")
&amp;
IF(INDEX(T_ITEM_SET[FORMAT],COUNTIF($W$4:$W35,$W35)-1)="DATE",
TEXT(INDEX(T_DATA[],$V35,MATCH(INDEX(T_ITEM_SET[KANBAN ITEM SETTINGS],COUNTIF($W$4:$W35,$W35)-1),L_DATA_HEADER,0)),"DD-MMM-YY"),
INDEX(T_DATA[],$V35,MATCH(INDEX(T_ITEM_SET[KANBAN ITEM SETTINGS],COUNTIF($W$4:$W35,$W35)-1),L_DATA_HEADER,0)))),""))))</f>
        <v/>
      </c>
      <c r="Z35" s="10"/>
    </row>
    <row r="36" spans="1:26">
      <c r="A36" s="40"/>
      <c r="B36" s="13" cm="1">
        <f t="array" aca="1" ref="B36" ca="1">IF($C36="","",SMALL(IF((T_DATA[STAGE ID]=1)*(T_DATA[SLICED]=1),ROW(T_DATA[STAGE ID])-ROW(T_DATA[#Headers])),$C36))</f>
        <v>5</v>
      </c>
      <c r="C36" s="14" cm="1">
        <f t="array" aca="1" ref="C36" ca="1">IF(OR($C$3=0,$B$3&gt;$C$3),"",IF($C35="","",IF($E35=INDEX(L_STAGE,1),$B$3,IF(COUNTIF($C$3:$C35,$C35)=C_ITEM_CNT+2,IF($C35+1&gt;$C$3,"",$C35+1),$C35))))</f>
        <v>5</v>
      </c>
      <c r="D36" t="str" cm="1">
        <f t="array" aca="1" ref="D36" ca="1">IF($C36="","",IF(AND(COUNTIF($C$4:$C36,$C36)&gt;1,COUNTIF($C$4:$C36,$C36)&lt;(C_ITEM_CNT+2)),INDEX(T_DATA[PRIORITY ID],$B36),""))</f>
        <v/>
      </c>
      <c r="E36" s="15" t="str" cm="1">
        <f t="array" aca="1" ref="E36" ca="1">IF($C36="","",
IF(AND(COUNTIF($C$4:$C36,$C36)=1,INDEX(T_DATA[DUE DATE],B36)&gt;0,INDEX(T_DATA[DUE DATE],B36)&lt;TODAY(),INDEX(T_DATA[STATUS ID],B36)=2),2,
IF(AND(COUNTIF($C$4:$C36,$C36)=1,INDEX(T_DATA[DUE DATE],B36)&gt;0,INDEX(T_DATA[DUE DATE],B36)&lt;=(TODAY()+INDEX(T_DATA[WARNING (DAYS)],B36)),INDEX(T_DATA[STATUS ID],B36)=2),1,
IF(AND(COUNTIF($C$4:$C36,$C36)&gt;1,COUNTIF($C$4:$C36,$C36)&lt;(C_ITEM_CNT+2)),
IF(INDEX(T_DATA[],$B36,MATCH(INDEX(T_ITEM_SET[KANBAN ITEM SETTINGS],COUNTIF($C$4:$C36,$C36)-1),L_DATA_HEADER,0))="",
INDEX(T_ITEM_SET[KANBAN ITEM SETTINGS],COUNTIF($C$4:$C36,$C36)-1)&amp;" - "&amp;INDEX(T_ITEM_SET[FILL BLANK VALUES WITH],COUNTIF($C$4:$C36,$C36)-1),
IF(INDEX(T_ITEM_SET[SHOW HEADER],COUNTIF($C$4:$C36,$C36)-1)="Yes",INDEX(T_ITEM_SET[KANBAN ITEM SETTINGS],COUNTIF($C$4:$C36,$C36)-1)&amp;" - ","")
&amp;
IF(INDEX(T_ITEM_SET[FORMAT],COUNTIF($C$4:$C36,$C36)-1)="DATE",
TEXT(INDEX(T_DATA[],$B36,MATCH(INDEX(T_ITEM_SET[KANBAN ITEM SETTINGS],COUNTIF($C$4:$C36,$C36)-1),L_DATA_HEADER,0)),"DD-MMM-YY"),
INDEX(T_DATA[],$B36,MATCH(INDEX(T_ITEM_SET[KANBAN ITEM SETTINGS],COUNTIF($C$4:$C36,$C36)-1),L_DATA_HEADER,0)))),""))))</f>
        <v/>
      </c>
      <c r="F36" s="14" t="str" cm="1">
        <f t="array" aca="1" ref="F36" ca="1">IF($G36="","",SMALL(IF((T_DATA[STAGE ID]=2)*(T_DATA[SLICED]=1),ROW(T_DATA[STAGE ID])-ROW(T_DATA[#Headers])),$G36))</f>
        <v/>
      </c>
      <c r="G36" s="14" t="str" cm="1">
        <f t="array" aca="1" ref="G36" ca="1">IF(OR($F$3&gt;$G$3,$G$3=0),"",IF($G35="","",IF($I35=INDEX(L_STAGE,2),$F$3,IF(COUNTIF($G$3:$G35,$G35)=C_ITEM_CNT+2,IF($G35+1&gt;$G$3,"",$G35+1),$G35))))</f>
        <v/>
      </c>
      <c r="H36" t="str" cm="1">
        <f t="array" aca="1" ref="H36" ca="1">IF($G36="","",IF(AND(COUNTIF($G$4:$G36,$G36)&gt;1,COUNTIF($G$4:$G36,$G36)&lt;(C_ITEM_CNT+2)),INDEX(T_DATA[PRIORITY ID],$F36),""))</f>
        <v/>
      </c>
      <c r="I36" s="15" t="str" cm="1">
        <f t="array" aca="1" ref="I36" ca="1">IF($G36="","",
IF(AND(COUNTIF($G$4:$G36,$G36)=1,INDEX(T_DATA[DUE DATE],F36)&gt;0,INDEX(T_DATA[DUE DATE],F36)&lt;TODAY(),INDEX(T_DATA[STATUS ID],F36)=2),2,
IF(AND(COUNTIF($G$4:$G36,$G36)=1,INDEX(T_DATA[DUE DATE],F36)&gt;0,INDEX(T_DATA[DUE DATE],F36)&lt;=(TODAY()+INDEX(T_DATA[WARNING (DAYS)],F36)),INDEX(T_DATA[STATUS ID],F36)=2),1,
IF(AND(COUNTIF($G$4:$G36,$G36)&gt;1,COUNTIF($G$4:$G36,$G36)&lt;(C_ITEM_CNT+2)),
IF(INDEX(T_DATA[],$F36,MATCH(INDEX(T_ITEM_SET[KANBAN ITEM SETTINGS],COUNTIF($G$4:$G36,$G36)-1),L_DATA_HEADER,0))="",
INDEX(T_ITEM_SET[KANBAN ITEM SETTINGS],COUNTIF($G$4:$G36,$G36)-1)&amp;" - "&amp;INDEX(T_ITEM_SET[FILL BLANK VALUES WITH],COUNTIF($G$4:$G36,$G36)-1),
IF(INDEX(T_ITEM_SET[SHOW HEADER],COUNTIF($G$4:$G36,$G36)-1)="Yes",INDEX(T_ITEM_SET[KANBAN ITEM SETTINGS],COUNTIF($G$4:$G36,$G36)-1)&amp;" - ","")
&amp;
IF(INDEX(T_ITEM_SET[FORMAT],COUNTIF($G$4:$G36,$G36)-1)="DATE",
TEXT(INDEX(T_DATA[],$F36,MATCH(INDEX(T_ITEM_SET[KANBAN ITEM SETTINGS],COUNTIF($G$4:$G36,$G36)-1),L_DATA_HEADER,0)),"DD-MMM-YY"),
INDEX(T_DATA[],$F36,MATCH(INDEX(T_ITEM_SET[KANBAN ITEM SETTINGS],COUNTIF($G$4:$G36,$G36)-1),L_DATA_HEADER,0)))),""))))</f>
        <v/>
      </c>
      <c r="J36" s="14" t="str" cm="1">
        <f t="array" aca="1" ref="J36" ca="1">IF($K36="","",SMALL(IF((T_DATA[STAGE ID]=3)*(T_DATA[SLICED]=1),ROW(T_DATA[STAGE ID])-ROW(T_DATA[#Headers])),$K36))</f>
        <v/>
      </c>
      <c r="K36" s="14" t="str" cm="1">
        <f t="array" aca="1" ref="K36" ca="1">IF(OR($J$3&gt;$K$3,$K$3=0),"",IF($K35="","",IF($M35=INDEX(L_STAGE,3),$J$3,IF(COUNTIF($K$3:$K35,$K35)=C_ITEM_CNT+2,IF($K35+1&gt;$K$3,"",$K35+1),$K35))))</f>
        <v/>
      </c>
      <c r="L36" t="str" cm="1">
        <f t="array" aca="1" ref="L36" ca="1">IF($K36="","",IF(AND(COUNTIF($K$4:$K36,$K36)&gt;1,COUNTIF($K$4:$K36,$K36)&lt;(C_ITEM_CNT+2)),INDEX(T_DATA[PRIORITY ID],$J36),""))</f>
        <v/>
      </c>
      <c r="M36" s="15" t="str" cm="1">
        <f t="array" aca="1" ref="M36" ca="1">IF($K36="","",
IF(AND(COUNTIF($K$4:$K36,$K36)=1,INDEX(T_DATA[DUE DATE],J36)&gt;0,INDEX(T_DATA[DUE DATE],J36)&lt;TODAY(),INDEX(T_DATA[STATUS ID],J36)=2),2,
IF(AND(COUNTIF($K$4:$K36,$K36)=1,INDEX(T_DATA[DUE DATE],J36)&gt;0,INDEX(T_DATA[DUE DATE],J36)&lt;=(TODAY()+INDEX(T_DATA[WARNING (DAYS)],J36)),INDEX(T_DATA[STATUS ID],J36)=2),1,
IF(AND(COUNTIF($K$4:$K36,$K36)&gt;1,COUNTIF($K$4:$K36,$K36)&lt;(C_ITEM_CNT+2)),
IF(INDEX(T_DATA[],$J36,MATCH(INDEX(T_ITEM_SET[KANBAN ITEM SETTINGS],COUNTIF($K$4:$K36,$K36)-1),L_DATA_HEADER,0))="",
INDEX(T_ITEM_SET[KANBAN ITEM SETTINGS],COUNTIF($K$4:$K36,$K36)-1)&amp;" - "&amp;INDEX(T_ITEM_SET[FILL BLANK VALUES WITH],COUNTIF($K$4:$K36,$K36)-1),
IF(INDEX(T_ITEM_SET[SHOW HEADER],COUNTIF($K$4:$K36,$K36)-1)="Yes",INDEX(T_ITEM_SET[KANBAN ITEM SETTINGS],COUNTIF($K$4:$K36,$K36)-1)&amp;" - ","")
&amp;
IF(INDEX(T_ITEM_SET[FORMAT],COUNTIF($K$4:$K36,$K36)-1)="DATE",
TEXT(INDEX(T_DATA[],$J36,MATCH(INDEX(T_ITEM_SET[KANBAN ITEM SETTINGS],COUNTIF($K$4:$K36,$K36)-1),L_DATA_HEADER,0)),"DD-MMM-YY"),
INDEX(T_DATA[],$J36,MATCH(INDEX(T_ITEM_SET[KANBAN ITEM SETTINGS],COUNTIF($K$4:$K36,$K36)-1),L_DATA_HEADER,0)))),""))))</f>
        <v/>
      </c>
      <c r="N36" s="14" t="str" cm="1">
        <f t="array" ref="N36">IF($O36="","",SMALL(IF((T_DATA[STAGE ID]=4)*(T_DATA[SLICED]=1),ROW(T_DATA[STAGE ID])-ROW(T_DATA[#Headers])),$O36))</f>
        <v/>
      </c>
      <c r="O36" s="14" t="str" cm="1">
        <f t="array" ref="O36">IF(OR($N$3&gt;$O$3,$O$3=0),"",IF($O35="","",IF($Q35=INDEX(L_STAGE,4),$N$3,IF(COUNTIF($O$3:$O35,$O35)=C_ITEM_CNT+2,IF($O35+1&gt;$O$3,"",$O35+1),$O35))))</f>
        <v/>
      </c>
      <c r="P36" t="str" cm="1">
        <f t="array" ref="P36">IF($O36="","",IF(AND(COUNTIF($O$4:$O36,$O36)&gt;1,COUNTIF($O$4:$O36,$O36)&lt;(C_ITEM_CNT+2)),INDEX(T_DATA[PRIORITY ID],$N36),""))</f>
        <v/>
      </c>
      <c r="Q36" s="15" t="str" cm="1">
        <f t="array" aca="1" ref="Q36" ca="1">IF($O36="","",
IF(AND(COUNTIF($O$4:$O36,$O36)=1,INDEX(T_DATA[DUE DATE],N36)&gt;0,INDEX(T_DATA[DUE DATE],N36)&lt;TODAY(),INDEX(T_DATA[STATUS ID],N36)=2),2,
IF(AND(COUNTIF($O$4:$O36,$O36)=1,INDEX(T_DATA[DUE DATE],N36)&gt;0,INDEX(T_DATA[DUE DATE],N36)&lt;=(TODAY()+INDEX(T_DATA[WARNING (DAYS)],N36)),INDEX(T_DATA[STATUS ID],N36)=2),1,
IF(AND(COUNTIF($O$4:$O36,$O36)&gt;1,COUNTIF($O$4:$O36,$O36)&lt;(C_ITEM_CNT+2)),
IF(INDEX(T_DATA[],$N36,MATCH(INDEX(T_ITEM_SET[KANBAN ITEM SETTINGS],COUNTIF($O$4:$O36,$O36)-1),L_DATA_HEADER,0))="",
INDEX(T_ITEM_SET[KANBAN ITEM SETTINGS],COUNTIF($O$4:$O36,$O36)-1)&amp;" - "&amp;INDEX(T_ITEM_SET[FILL BLANK VALUES WITH],COUNTIF($O$4:$O36,$O36)-1),
IF(INDEX(T_ITEM_SET[SHOW HEADER],COUNTIF($O$4:$O36,$O36)-1)="Yes",INDEX(T_ITEM_SET[KANBAN ITEM SETTINGS],COUNTIF($O$4:$O36,$O36)-1)&amp;" - ","")
&amp;
IF(INDEX(T_ITEM_SET[FORMAT],COUNTIF($O$4:$O36,$O36)-1)="DATE",
TEXT(INDEX(T_DATA[],$N36,MATCH(INDEX(T_ITEM_SET[KANBAN ITEM SETTINGS],COUNTIF($O$4:$O36,$O36)-1),L_DATA_HEADER,0)),"DD-MMM-YY"),
INDEX(T_DATA[],$N36,MATCH(INDEX(T_ITEM_SET[KANBAN ITEM SETTINGS],COUNTIF($O$4:$O36,$O36)-1),L_DATA_HEADER,0)))),""))))</f>
        <v/>
      </c>
      <c r="R36" s="14" t="str" cm="1">
        <f t="array" ref="R36">IF($S36="","",SMALL(IF((T_DATA[STAGE ID]=5)*(T_DATA[SLICED]=1),ROW(T_DATA[STAGE ID])-ROW(T_DATA[#Headers])),$S36))</f>
        <v/>
      </c>
      <c r="S36" s="14" t="str" cm="1">
        <f t="array" ref="S36">IF(OR($R$3&gt;$S$3,$S$3=0),"",IF($S35="","",IF($U35=INDEX(L_STAGE,5),$R$3,IF(COUNTIF($S$3:$S35,$S35)=C_ITEM_CNT+2,IF($S35+1&gt;$S$3,"",$S35+1),$S35))))</f>
        <v/>
      </c>
      <c r="T36" t="str" cm="1">
        <f t="array" ref="T36">IF($S36="","",IF(AND(COUNTIF($S$4:$S36,$S36)&gt;1,COUNTIF($S$4:$S36,$S36)&lt;(C_ITEM_CNT+2)),INDEX(T_DATA[PRIORITY ID],$R36),""))</f>
        <v/>
      </c>
      <c r="U36" s="15" t="str" cm="1">
        <f t="array" aca="1" ref="U36" ca="1">IF($S36="","",
IF(AND(COUNTIF($S$4:$S36,$S36)=1,INDEX(T_DATA[DUE DATE],R36)&gt;0,INDEX(T_DATA[DUE DATE],R36)&lt;TODAY(),INDEX(T_DATA[STATUS ID],R36)=2),2,
IF(AND(COUNTIF($S$4:$S36,$S36)=1,INDEX(T_DATA[DUE DATE],R36)&gt;0,INDEX(T_DATA[DUE DATE],R36)&lt;=(TODAY()+INDEX(T_DATA[WARNING (DAYS)],R36)),INDEX(T_DATA[STATUS ID],R36)=2),1,
IF(AND(COUNTIF($S$4:$S36,$S36)&gt;1,COUNTIF($S$4:$S36,$S36)&lt;(C_ITEM_CNT+2)),
IF(INDEX(T_DATA[],$R36,MATCH(INDEX(T_ITEM_SET[KANBAN ITEM SETTINGS],COUNTIF($S$4:$S36,$S36)-1),L_DATA_HEADER,0))="",
INDEX(T_ITEM_SET[KANBAN ITEM SETTINGS],COUNTIF($S$4:$S36,$S36)-1)&amp;" - "&amp;INDEX(T_ITEM_SET[FILL BLANK VALUES WITH],COUNTIF($S$4:$S36,$S36)-1),
IF(INDEX(T_ITEM_SET[SHOW HEADER],COUNTIF($S$4:$S36,$S36)-1)="Yes",INDEX(T_ITEM_SET[KANBAN ITEM SETTINGS],COUNTIF($S$4:$S36,$S36)-1)&amp;" - ","")
&amp;
IF(INDEX(T_ITEM_SET[FORMAT],COUNTIF($S$4:$S36,$S36)-1)="DATE",
TEXT(INDEX(T_DATA[],$R36,MATCH(INDEX(T_ITEM_SET[KANBAN ITEM SETTINGS],COUNTIF($S$4:$S36,$S36)-1),L_DATA_HEADER,0)),"DD-MMM-YY"),
INDEX(T_DATA[],$R36,MATCH(INDEX(T_ITEM_SET[KANBAN ITEM SETTINGS],COUNTIF($S$4:$S36,$S36)-1),L_DATA_HEADER,0)))),""))))</f>
        <v/>
      </c>
      <c r="V36" s="14" t="str" cm="1">
        <f t="array" ref="V36">IF($W36="","",SMALL(IF((T_DATA[STAGE ID]=6)*(T_DATA[SLICED]=1),ROW(T_DATA[STAGE ID])-ROW(T_DATA[#Headers])),$W36))</f>
        <v/>
      </c>
      <c r="W36" s="14" t="str" cm="1">
        <f t="array" ref="W36">IF(OR($V$3&gt;$W$3,$W$3=0),"",IF($W35="","",IF($Y35=INDEX(L_STAGE,6),$V$3,IF(COUNTIF($W$3:$W35,$W35)=C_ITEM_CNT+2,IF($W35+1&gt;$W$3,"",$W35+1),$W35))))</f>
        <v/>
      </c>
      <c r="X36" t="str" cm="1">
        <f t="array" ref="X36">IF($W36="","",IF(AND(COUNTIF($W$4:$W36,$W36)&gt;1,COUNTIF($W$4:$W36,$W36)&lt;(C_ITEM_CNT+2)),INDEX(T_DATA[PRIORITY ID],$V36),""))</f>
        <v/>
      </c>
      <c r="Y36" s="15" t="str" cm="1">
        <f t="array" aca="1" ref="Y36" ca="1">IF($W36="","",
IF(AND(COUNTIF($W$4:$W36,$W36)=1,INDEX(T_DATA[DUE DATE],V36)&gt;0,INDEX(T_DATA[DUE DATE],V36)&lt;TODAY(),INDEX(T_DATA[STATUS ID],V36)=2),2,
IF(AND(COUNTIF($W$4:$W36,$W36)=1,INDEX(T_DATA[DUE DATE],V36)&gt;0,INDEX(T_DATA[DUE DATE],V36)&lt;=(TODAY()+INDEX(T_DATA[WARNING (DAYS)],V36)),INDEX(T_DATA[STATUS ID],V36)=2),1,
IF(AND(COUNTIF($W$4:$W36,$W36)&gt;1,COUNTIF($W$4:$W36,$W36)&lt;(C_ITEM_CNT+2)),
IF(INDEX(T_DATA[],$V36,MATCH(INDEX(T_ITEM_SET[KANBAN ITEM SETTINGS],COUNTIF($W$4:$W36,$W36)-1),L_DATA_HEADER,0))="",
INDEX(T_ITEM_SET[KANBAN ITEM SETTINGS],COUNTIF($W$4:$W36,$W36)-1)&amp;" - "&amp;INDEX(T_ITEM_SET[FILL BLANK VALUES WITH],COUNTIF($W$4:$W36,$W36)-1),
IF(INDEX(T_ITEM_SET[SHOW HEADER],COUNTIF($W$4:$W36,$W36)-1)="Yes",INDEX(T_ITEM_SET[KANBAN ITEM SETTINGS],COUNTIF($W$4:$W36,$W36)-1)&amp;" - ","")
&amp;
IF(INDEX(T_ITEM_SET[FORMAT],COUNTIF($W$4:$W36,$W36)-1)="DATE",
TEXT(INDEX(T_DATA[],$V36,MATCH(INDEX(T_ITEM_SET[KANBAN ITEM SETTINGS],COUNTIF($W$4:$W36,$W36)-1),L_DATA_HEADER,0)),"DD-MMM-YY"),
INDEX(T_DATA[],$V36,MATCH(INDEX(T_ITEM_SET[KANBAN ITEM SETTINGS],COUNTIF($W$4:$W36,$W36)-1),L_DATA_HEADER,0)))),""))))</f>
        <v/>
      </c>
      <c r="Z36" s="10"/>
    </row>
    <row r="37" spans="1:26">
      <c r="A37" s="40"/>
      <c r="B37" s="13" cm="1">
        <f t="array" aca="1" ref="B37" ca="1">IF($C37="","",SMALL(IF((T_DATA[STAGE ID]=1)*(T_DATA[SLICED]=1),ROW(T_DATA[STAGE ID])-ROW(T_DATA[#Headers])),$C37))</f>
        <v>5</v>
      </c>
      <c r="C37" s="14" cm="1">
        <f t="array" aca="1" ref="C37" ca="1">IF(OR($C$3=0,$B$3&gt;$C$3),"",IF($C36="","",IF($E36=INDEX(L_STAGE,1),$B$3,IF(COUNTIF($C$3:$C36,$C36)=C_ITEM_CNT+2,IF($C36+1&gt;$C$3,"",$C36+1),$C36))))</f>
        <v>5</v>
      </c>
      <c r="D37" cm="1">
        <f t="array" aca="1" ref="D37" ca="1">IF($C37="","",IF(AND(COUNTIF($C$4:$C37,$C37)&gt;1,COUNTIF($C$4:$C37,$C37)&lt;(C_ITEM_CNT+2)),INDEX(T_DATA[PRIORITY ID],$B37),""))</f>
        <v>2</v>
      </c>
      <c r="E37" s="15" t="str" cm="1">
        <f t="array" aca="1" ref="E37" ca="1">IF($C37="","",
IF(AND(COUNTIF($C$4:$C37,$C37)=1,INDEX(T_DATA[DUE DATE],B37)&gt;0,INDEX(T_DATA[DUE DATE],B37)&lt;TODAY(),INDEX(T_DATA[STATUS ID],B37)=2),2,
IF(AND(COUNTIF($C$4:$C37,$C37)=1,INDEX(T_DATA[DUE DATE],B37)&gt;0,INDEX(T_DATA[DUE DATE],B37)&lt;=(TODAY()+INDEX(T_DATA[WARNING (DAYS)],B37)),INDEX(T_DATA[STATUS ID],B37)=2),1,
IF(AND(COUNTIF($C$4:$C37,$C37)&gt;1,COUNTIF($C$4:$C37,$C37)&lt;(C_ITEM_CNT+2)),
IF(INDEX(T_DATA[],$B37,MATCH(INDEX(T_ITEM_SET[KANBAN ITEM SETTINGS],COUNTIF($C$4:$C37,$C37)-1),L_DATA_HEADER,0))="",
INDEX(T_ITEM_SET[KANBAN ITEM SETTINGS],COUNTIF($C$4:$C37,$C37)-1)&amp;" - "&amp;INDEX(T_ITEM_SET[FILL BLANK VALUES WITH],COUNTIF($C$4:$C37,$C37)-1),
IF(INDEX(T_ITEM_SET[SHOW HEADER],COUNTIF($C$4:$C37,$C37)-1)="Yes",INDEX(T_ITEM_SET[KANBAN ITEM SETTINGS],COUNTIF($C$4:$C37,$C37)-1)&amp;" - ","")
&amp;
IF(INDEX(T_ITEM_SET[FORMAT],COUNTIF($C$4:$C37,$C37)-1)="DATE",
TEXT(INDEX(T_DATA[],$B37,MATCH(INDEX(T_ITEM_SET[KANBAN ITEM SETTINGS],COUNTIF($C$4:$C37,$C37)-1),L_DATA_HEADER,0)),"DD-MMM-YY"),
INDEX(T_DATA[],$B37,MATCH(INDEX(T_ITEM_SET[KANBAN ITEM SETTINGS],COUNTIF($C$4:$C37,$C37)-1),L_DATA_HEADER,0)))),""))))</f>
        <v>TASK - Map file investigation</v>
      </c>
      <c r="F37" s="14" t="str" cm="1">
        <f t="array" aca="1" ref="F37" ca="1">IF($G37="","",SMALL(IF((T_DATA[STAGE ID]=2)*(T_DATA[SLICED]=1),ROW(T_DATA[STAGE ID])-ROW(T_DATA[#Headers])),$G37))</f>
        <v/>
      </c>
      <c r="G37" s="14" t="str" cm="1">
        <f t="array" aca="1" ref="G37" ca="1">IF(OR($F$3&gt;$G$3,$G$3=0),"",IF($G36="","",IF($I36=INDEX(L_STAGE,2),$F$3,IF(COUNTIF($G$3:$G36,$G36)=C_ITEM_CNT+2,IF($G36+1&gt;$G$3,"",$G36+1),$G36))))</f>
        <v/>
      </c>
      <c r="H37" t="str" cm="1">
        <f t="array" aca="1" ref="H37" ca="1">IF($G37="","",IF(AND(COUNTIF($G$4:$G37,$G37)&gt;1,COUNTIF($G$4:$G37,$G37)&lt;(C_ITEM_CNT+2)),INDEX(T_DATA[PRIORITY ID],$F37),""))</f>
        <v/>
      </c>
      <c r="I37" s="15" t="str" cm="1">
        <f t="array" aca="1" ref="I37" ca="1">IF($G37="","",
IF(AND(COUNTIF($G$4:$G37,$G37)=1,INDEX(T_DATA[DUE DATE],F37)&gt;0,INDEX(T_DATA[DUE DATE],F37)&lt;TODAY(),INDEX(T_DATA[STATUS ID],F37)=2),2,
IF(AND(COUNTIF($G$4:$G37,$G37)=1,INDEX(T_DATA[DUE DATE],F37)&gt;0,INDEX(T_DATA[DUE DATE],F37)&lt;=(TODAY()+INDEX(T_DATA[WARNING (DAYS)],F37)),INDEX(T_DATA[STATUS ID],F37)=2),1,
IF(AND(COUNTIF($G$4:$G37,$G37)&gt;1,COUNTIF($G$4:$G37,$G37)&lt;(C_ITEM_CNT+2)),
IF(INDEX(T_DATA[],$F37,MATCH(INDEX(T_ITEM_SET[KANBAN ITEM SETTINGS],COUNTIF($G$4:$G37,$G37)-1),L_DATA_HEADER,0))="",
INDEX(T_ITEM_SET[KANBAN ITEM SETTINGS],COUNTIF($G$4:$G37,$G37)-1)&amp;" - "&amp;INDEX(T_ITEM_SET[FILL BLANK VALUES WITH],COUNTIF($G$4:$G37,$G37)-1),
IF(INDEX(T_ITEM_SET[SHOW HEADER],COUNTIF($G$4:$G37,$G37)-1)="Yes",INDEX(T_ITEM_SET[KANBAN ITEM SETTINGS],COUNTIF($G$4:$G37,$G37)-1)&amp;" - ","")
&amp;
IF(INDEX(T_ITEM_SET[FORMAT],COUNTIF($G$4:$G37,$G37)-1)="DATE",
TEXT(INDEX(T_DATA[],$F37,MATCH(INDEX(T_ITEM_SET[KANBAN ITEM SETTINGS],COUNTIF($G$4:$G37,$G37)-1),L_DATA_HEADER,0)),"DD-MMM-YY"),
INDEX(T_DATA[],$F37,MATCH(INDEX(T_ITEM_SET[KANBAN ITEM SETTINGS],COUNTIF($G$4:$G37,$G37)-1),L_DATA_HEADER,0)))),""))))</f>
        <v/>
      </c>
      <c r="J37" s="14" t="str" cm="1">
        <f t="array" aca="1" ref="J37" ca="1">IF($K37="","",SMALL(IF((T_DATA[STAGE ID]=3)*(T_DATA[SLICED]=1),ROW(T_DATA[STAGE ID])-ROW(T_DATA[#Headers])),$K37))</f>
        <v/>
      </c>
      <c r="K37" s="14" t="str" cm="1">
        <f t="array" aca="1" ref="K37" ca="1">IF(OR($J$3&gt;$K$3,$K$3=0),"",IF($K36="","",IF($M36=INDEX(L_STAGE,3),$J$3,IF(COUNTIF($K$3:$K36,$K36)=C_ITEM_CNT+2,IF($K36+1&gt;$K$3,"",$K36+1),$K36))))</f>
        <v/>
      </c>
      <c r="L37" t="str" cm="1">
        <f t="array" aca="1" ref="L37" ca="1">IF($K37="","",IF(AND(COUNTIF($K$4:$K37,$K37)&gt;1,COUNTIF($K$4:$K37,$K37)&lt;(C_ITEM_CNT+2)),INDEX(T_DATA[PRIORITY ID],$J37),""))</f>
        <v/>
      </c>
      <c r="M37" s="15" t="str" cm="1">
        <f t="array" aca="1" ref="M37" ca="1">IF($K37="","",
IF(AND(COUNTIF($K$4:$K37,$K37)=1,INDEX(T_DATA[DUE DATE],J37)&gt;0,INDEX(T_DATA[DUE DATE],J37)&lt;TODAY(),INDEX(T_DATA[STATUS ID],J37)=2),2,
IF(AND(COUNTIF($K$4:$K37,$K37)=1,INDEX(T_DATA[DUE DATE],J37)&gt;0,INDEX(T_DATA[DUE DATE],J37)&lt;=(TODAY()+INDEX(T_DATA[WARNING (DAYS)],J37)),INDEX(T_DATA[STATUS ID],J37)=2),1,
IF(AND(COUNTIF($K$4:$K37,$K37)&gt;1,COUNTIF($K$4:$K37,$K37)&lt;(C_ITEM_CNT+2)),
IF(INDEX(T_DATA[],$J37,MATCH(INDEX(T_ITEM_SET[KANBAN ITEM SETTINGS],COUNTIF($K$4:$K37,$K37)-1),L_DATA_HEADER,0))="",
INDEX(T_ITEM_SET[KANBAN ITEM SETTINGS],COUNTIF($K$4:$K37,$K37)-1)&amp;" - "&amp;INDEX(T_ITEM_SET[FILL BLANK VALUES WITH],COUNTIF($K$4:$K37,$K37)-1),
IF(INDEX(T_ITEM_SET[SHOW HEADER],COUNTIF($K$4:$K37,$K37)-1)="Yes",INDEX(T_ITEM_SET[KANBAN ITEM SETTINGS],COUNTIF($K$4:$K37,$K37)-1)&amp;" - ","")
&amp;
IF(INDEX(T_ITEM_SET[FORMAT],COUNTIF($K$4:$K37,$K37)-1)="DATE",
TEXT(INDEX(T_DATA[],$J37,MATCH(INDEX(T_ITEM_SET[KANBAN ITEM SETTINGS],COUNTIF($K$4:$K37,$K37)-1),L_DATA_HEADER,0)),"DD-MMM-YY"),
INDEX(T_DATA[],$J37,MATCH(INDEX(T_ITEM_SET[KANBAN ITEM SETTINGS],COUNTIF($K$4:$K37,$K37)-1),L_DATA_HEADER,0)))),""))))</f>
        <v/>
      </c>
      <c r="N37" s="14" t="str" cm="1">
        <f t="array" ref="N37">IF($O37="","",SMALL(IF((T_DATA[STAGE ID]=4)*(T_DATA[SLICED]=1),ROW(T_DATA[STAGE ID])-ROW(T_DATA[#Headers])),$O37))</f>
        <v/>
      </c>
      <c r="O37" s="14" t="str" cm="1">
        <f t="array" ref="O37">IF(OR($N$3&gt;$O$3,$O$3=0),"",IF($O36="","",IF($Q36=INDEX(L_STAGE,4),$N$3,IF(COUNTIF($O$3:$O36,$O36)=C_ITEM_CNT+2,IF($O36+1&gt;$O$3,"",$O36+1),$O36))))</f>
        <v/>
      </c>
      <c r="P37" t="str" cm="1">
        <f t="array" ref="P37">IF($O37="","",IF(AND(COUNTIF($O$4:$O37,$O37)&gt;1,COUNTIF($O$4:$O37,$O37)&lt;(C_ITEM_CNT+2)),INDEX(T_DATA[PRIORITY ID],$N37),""))</f>
        <v/>
      </c>
      <c r="Q37" s="15" t="str" cm="1">
        <f t="array" aca="1" ref="Q37" ca="1">IF($O37="","",
IF(AND(COUNTIF($O$4:$O37,$O37)=1,INDEX(T_DATA[DUE DATE],N37)&gt;0,INDEX(T_DATA[DUE DATE],N37)&lt;TODAY(),INDEX(T_DATA[STATUS ID],N37)=2),2,
IF(AND(COUNTIF($O$4:$O37,$O37)=1,INDEX(T_DATA[DUE DATE],N37)&gt;0,INDEX(T_DATA[DUE DATE],N37)&lt;=(TODAY()+INDEX(T_DATA[WARNING (DAYS)],N37)),INDEX(T_DATA[STATUS ID],N37)=2),1,
IF(AND(COUNTIF($O$4:$O37,$O37)&gt;1,COUNTIF($O$4:$O37,$O37)&lt;(C_ITEM_CNT+2)),
IF(INDEX(T_DATA[],$N37,MATCH(INDEX(T_ITEM_SET[KANBAN ITEM SETTINGS],COUNTIF($O$4:$O37,$O37)-1),L_DATA_HEADER,0))="",
INDEX(T_ITEM_SET[KANBAN ITEM SETTINGS],COUNTIF($O$4:$O37,$O37)-1)&amp;" - "&amp;INDEX(T_ITEM_SET[FILL BLANK VALUES WITH],COUNTIF($O$4:$O37,$O37)-1),
IF(INDEX(T_ITEM_SET[SHOW HEADER],COUNTIF($O$4:$O37,$O37)-1)="Yes",INDEX(T_ITEM_SET[KANBAN ITEM SETTINGS],COUNTIF($O$4:$O37,$O37)-1)&amp;" - ","")
&amp;
IF(INDEX(T_ITEM_SET[FORMAT],COUNTIF($O$4:$O37,$O37)-1)="DATE",
TEXT(INDEX(T_DATA[],$N37,MATCH(INDEX(T_ITEM_SET[KANBAN ITEM SETTINGS],COUNTIF($O$4:$O37,$O37)-1),L_DATA_HEADER,0)),"DD-MMM-YY"),
INDEX(T_DATA[],$N37,MATCH(INDEX(T_ITEM_SET[KANBAN ITEM SETTINGS],COUNTIF($O$4:$O37,$O37)-1),L_DATA_HEADER,0)))),""))))</f>
        <v/>
      </c>
      <c r="R37" s="14" t="str" cm="1">
        <f t="array" ref="R37">IF($S37="","",SMALL(IF((T_DATA[STAGE ID]=5)*(T_DATA[SLICED]=1),ROW(T_DATA[STAGE ID])-ROW(T_DATA[#Headers])),$S37))</f>
        <v/>
      </c>
      <c r="S37" s="14" t="str" cm="1">
        <f t="array" ref="S37">IF(OR($R$3&gt;$S$3,$S$3=0),"",IF($S36="","",IF($U36=INDEX(L_STAGE,5),$R$3,IF(COUNTIF($S$3:$S36,$S36)=C_ITEM_CNT+2,IF($S36+1&gt;$S$3,"",$S36+1),$S36))))</f>
        <v/>
      </c>
      <c r="T37" t="str" cm="1">
        <f t="array" ref="T37">IF($S37="","",IF(AND(COUNTIF($S$4:$S37,$S37)&gt;1,COUNTIF($S$4:$S37,$S37)&lt;(C_ITEM_CNT+2)),INDEX(T_DATA[PRIORITY ID],$R37),""))</f>
        <v/>
      </c>
      <c r="U37" s="15" t="str" cm="1">
        <f t="array" aca="1" ref="U37" ca="1">IF($S37="","",
IF(AND(COUNTIF($S$4:$S37,$S37)=1,INDEX(T_DATA[DUE DATE],R37)&gt;0,INDEX(T_DATA[DUE DATE],R37)&lt;TODAY(),INDEX(T_DATA[STATUS ID],R37)=2),2,
IF(AND(COUNTIF($S$4:$S37,$S37)=1,INDEX(T_DATA[DUE DATE],R37)&gt;0,INDEX(T_DATA[DUE DATE],R37)&lt;=(TODAY()+INDEX(T_DATA[WARNING (DAYS)],R37)),INDEX(T_DATA[STATUS ID],R37)=2),1,
IF(AND(COUNTIF($S$4:$S37,$S37)&gt;1,COUNTIF($S$4:$S37,$S37)&lt;(C_ITEM_CNT+2)),
IF(INDEX(T_DATA[],$R37,MATCH(INDEX(T_ITEM_SET[KANBAN ITEM SETTINGS],COUNTIF($S$4:$S37,$S37)-1),L_DATA_HEADER,0))="",
INDEX(T_ITEM_SET[KANBAN ITEM SETTINGS],COUNTIF($S$4:$S37,$S37)-1)&amp;" - "&amp;INDEX(T_ITEM_SET[FILL BLANK VALUES WITH],COUNTIF($S$4:$S37,$S37)-1),
IF(INDEX(T_ITEM_SET[SHOW HEADER],COUNTIF($S$4:$S37,$S37)-1)="Yes",INDEX(T_ITEM_SET[KANBAN ITEM SETTINGS],COUNTIF($S$4:$S37,$S37)-1)&amp;" - ","")
&amp;
IF(INDEX(T_ITEM_SET[FORMAT],COUNTIF($S$4:$S37,$S37)-1)="DATE",
TEXT(INDEX(T_DATA[],$R37,MATCH(INDEX(T_ITEM_SET[KANBAN ITEM SETTINGS],COUNTIF($S$4:$S37,$S37)-1),L_DATA_HEADER,0)),"DD-MMM-YY"),
INDEX(T_DATA[],$R37,MATCH(INDEX(T_ITEM_SET[KANBAN ITEM SETTINGS],COUNTIF($S$4:$S37,$S37)-1),L_DATA_HEADER,0)))),""))))</f>
        <v/>
      </c>
      <c r="V37" s="14" t="str" cm="1">
        <f t="array" ref="V37">IF($W37="","",SMALL(IF((T_DATA[STAGE ID]=6)*(T_DATA[SLICED]=1),ROW(T_DATA[STAGE ID])-ROW(T_DATA[#Headers])),$W37))</f>
        <v/>
      </c>
      <c r="W37" s="14" t="str" cm="1">
        <f t="array" ref="W37">IF(OR($V$3&gt;$W$3,$W$3=0),"",IF($W36="","",IF($Y36=INDEX(L_STAGE,6),$V$3,IF(COUNTIF($W$3:$W36,$W36)=C_ITEM_CNT+2,IF($W36+1&gt;$W$3,"",$W36+1),$W36))))</f>
        <v/>
      </c>
      <c r="X37" t="str" cm="1">
        <f t="array" ref="X37">IF($W37="","",IF(AND(COUNTIF($W$4:$W37,$W37)&gt;1,COUNTIF($W$4:$W37,$W37)&lt;(C_ITEM_CNT+2)),INDEX(T_DATA[PRIORITY ID],$V37),""))</f>
        <v/>
      </c>
      <c r="Y37" s="15" t="str" cm="1">
        <f t="array" aca="1" ref="Y37" ca="1">IF($W37="","",
IF(AND(COUNTIF($W$4:$W37,$W37)=1,INDEX(T_DATA[DUE DATE],V37)&gt;0,INDEX(T_DATA[DUE DATE],V37)&lt;TODAY(),INDEX(T_DATA[STATUS ID],V37)=2),2,
IF(AND(COUNTIF($W$4:$W37,$W37)=1,INDEX(T_DATA[DUE DATE],V37)&gt;0,INDEX(T_DATA[DUE DATE],V37)&lt;=(TODAY()+INDEX(T_DATA[WARNING (DAYS)],V37)),INDEX(T_DATA[STATUS ID],V37)=2),1,
IF(AND(COUNTIF($W$4:$W37,$W37)&gt;1,COUNTIF($W$4:$W37,$W37)&lt;(C_ITEM_CNT+2)),
IF(INDEX(T_DATA[],$V37,MATCH(INDEX(T_ITEM_SET[KANBAN ITEM SETTINGS],COUNTIF($W$4:$W37,$W37)-1),L_DATA_HEADER,0))="",
INDEX(T_ITEM_SET[KANBAN ITEM SETTINGS],COUNTIF($W$4:$W37,$W37)-1)&amp;" - "&amp;INDEX(T_ITEM_SET[FILL BLANK VALUES WITH],COUNTIF($W$4:$W37,$W37)-1),
IF(INDEX(T_ITEM_SET[SHOW HEADER],COUNTIF($W$4:$W37,$W37)-1)="Yes",INDEX(T_ITEM_SET[KANBAN ITEM SETTINGS],COUNTIF($W$4:$W37,$W37)-1)&amp;" - ","")
&amp;
IF(INDEX(T_ITEM_SET[FORMAT],COUNTIF($W$4:$W37,$W37)-1)="DATE",
TEXT(INDEX(T_DATA[],$V37,MATCH(INDEX(T_ITEM_SET[KANBAN ITEM SETTINGS],COUNTIF($W$4:$W37,$W37)-1),L_DATA_HEADER,0)),"DD-MMM-YY"),
INDEX(T_DATA[],$V37,MATCH(INDEX(T_ITEM_SET[KANBAN ITEM SETTINGS],COUNTIF($W$4:$W37,$W37)-1),L_DATA_HEADER,0)))),""))))</f>
        <v/>
      </c>
      <c r="Z37" s="10"/>
    </row>
    <row r="38" spans="1:26">
      <c r="A38" s="40"/>
      <c r="B38" s="13" cm="1">
        <f t="array" aca="1" ref="B38" ca="1">IF($C38="","",SMALL(IF((T_DATA[STAGE ID]=1)*(T_DATA[SLICED]=1),ROW(T_DATA[STAGE ID])-ROW(T_DATA[#Headers])),$C38))</f>
        <v>5</v>
      </c>
      <c r="C38" s="14" cm="1">
        <f t="array" aca="1" ref="C38" ca="1">IF(OR($C$3=0,$B$3&gt;$C$3),"",IF($C37="","",IF($E37=INDEX(L_STAGE,1),$B$3,IF(COUNTIF($C$3:$C37,$C37)=C_ITEM_CNT+2,IF($C37+1&gt;$C$3,"",$C37+1),$C37))))</f>
        <v>5</v>
      </c>
      <c r="D38" cm="1">
        <f t="array" aca="1" ref="D38" ca="1">IF($C38="","",IF(AND(COUNTIF($C$4:$C38,$C38)&gt;1,COUNTIF($C$4:$C38,$C38)&lt;(C_ITEM_CNT+2)),INDEX(T_DATA[PRIORITY ID],$B38),""))</f>
        <v>2</v>
      </c>
      <c r="E38" s="15" t="str" cm="1">
        <f t="array" aca="1" ref="E38" ca="1">IF($C38="","",
IF(AND(COUNTIF($C$4:$C38,$C38)=1,INDEX(T_DATA[DUE DATE],B38)&gt;0,INDEX(T_DATA[DUE DATE],B38)&lt;TODAY(),INDEX(T_DATA[STATUS ID],B38)=2),2,
IF(AND(COUNTIF($C$4:$C38,$C38)=1,INDEX(T_DATA[DUE DATE],B38)&gt;0,INDEX(T_DATA[DUE DATE],B38)&lt;=(TODAY()+INDEX(T_DATA[WARNING (DAYS)],B38)),INDEX(T_DATA[STATUS ID],B38)=2),1,
IF(AND(COUNTIF($C$4:$C38,$C38)&gt;1,COUNTIF($C$4:$C38,$C38)&lt;(C_ITEM_CNT+2)),
IF(INDEX(T_DATA[],$B38,MATCH(INDEX(T_ITEM_SET[KANBAN ITEM SETTINGS],COUNTIF($C$4:$C38,$C38)-1),L_DATA_HEADER,0))="",
INDEX(T_ITEM_SET[KANBAN ITEM SETTINGS],COUNTIF($C$4:$C38,$C38)-1)&amp;" - "&amp;INDEX(T_ITEM_SET[FILL BLANK VALUES WITH],COUNTIF($C$4:$C38,$C38)-1),
IF(INDEX(T_ITEM_SET[SHOW HEADER],COUNTIF($C$4:$C38,$C38)-1)="Yes",INDEX(T_ITEM_SET[KANBAN ITEM SETTINGS],COUNTIF($C$4:$C38,$C38)-1)&amp;" - ","")
&amp;
IF(INDEX(T_ITEM_SET[FORMAT],COUNTIF($C$4:$C38,$C38)-1)="DATE",
TEXT(INDEX(T_DATA[],$B38,MATCH(INDEX(T_ITEM_SET[KANBAN ITEM SETTINGS],COUNTIF($C$4:$C38,$C38)-1),L_DATA_HEADER,0)),"DD-MMM-YY"),
INDEX(T_DATA[],$B38,MATCH(INDEX(T_ITEM_SET[KANBAN ITEM SETTINGS],COUNTIF($C$4:$C38,$C38)-1),L_DATA_HEADER,0)))),""))))</f>
        <v>PROJECT - Memolyzer</v>
      </c>
      <c r="F38" s="14" t="str" cm="1">
        <f t="array" aca="1" ref="F38" ca="1">IF($G38="","",SMALL(IF((T_DATA[STAGE ID]=2)*(T_DATA[SLICED]=1),ROW(T_DATA[STAGE ID])-ROW(T_DATA[#Headers])),$G38))</f>
        <v/>
      </c>
      <c r="G38" s="14" t="str" cm="1">
        <f t="array" aca="1" ref="G38" ca="1">IF(OR($F$3&gt;$G$3,$G$3=0),"",IF($G37="","",IF($I37=INDEX(L_STAGE,2),$F$3,IF(COUNTIF($G$3:$G37,$G37)=C_ITEM_CNT+2,IF($G37+1&gt;$G$3,"",$G37+1),$G37))))</f>
        <v/>
      </c>
      <c r="H38" t="str" cm="1">
        <f t="array" aca="1" ref="H38" ca="1">IF($G38="","",IF(AND(COUNTIF($G$4:$G38,$G38)&gt;1,COUNTIF($G$4:$G38,$G38)&lt;(C_ITEM_CNT+2)),INDEX(T_DATA[PRIORITY ID],$F38),""))</f>
        <v/>
      </c>
      <c r="I38" s="15" t="str" cm="1">
        <f t="array" aca="1" ref="I38" ca="1">IF($G38="","",
IF(AND(COUNTIF($G$4:$G38,$G38)=1,INDEX(T_DATA[DUE DATE],F38)&gt;0,INDEX(T_DATA[DUE DATE],F38)&lt;TODAY(),INDEX(T_DATA[STATUS ID],F38)=2),2,
IF(AND(COUNTIF($G$4:$G38,$G38)=1,INDEX(T_DATA[DUE DATE],F38)&gt;0,INDEX(T_DATA[DUE DATE],F38)&lt;=(TODAY()+INDEX(T_DATA[WARNING (DAYS)],F38)),INDEX(T_DATA[STATUS ID],F38)=2),1,
IF(AND(COUNTIF($G$4:$G38,$G38)&gt;1,COUNTIF($G$4:$G38,$G38)&lt;(C_ITEM_CNT+2)),
IF(INDEX(T_DATA[],$F38,MATCH(INDEX(T_ITEM_SET[KANBAN ITEM SETTINGS],COUNTIF($G$4:$G38,$G38)-1),L_DATA_HEADER,0))="",
INDEX(T_ITEM_SET[KANBAN ITEM SETTINGS],COUNTIF($G$4:$G38,$G38)-1)&amp;" - "&amp;INDEX(T_ITEM_SET[FILL BLANK VALUES WITH],COUNTIF($G$4:$G38,$G38)-1),
IF(INDEX(T_ITEM_SET[SHOW HEADER],COUNTIF($G$4:$G38,$G38)-1)="Yes",INDEX(T_ITEM_SET[KANBAN ITEM SETTINGS],COUNTIF($G$4:$G38,$G38)-1)&amp;" - ","")
&amp;
IF(INDEX(T_ITEM_SET[FORMAT],COUNTIF($G$4:$G38,$G38)-1)="DATE",
TEXT(INDEX(T_DATA[],$F38,MATCH(INDEX(T_ITEM_SET[KANBAN ITEM SETTINGS],COUNTIF($G$4:$G38,$G38)-1),L_DATA_HEADER,0)),"DD-MMM-YY"),
INDEX(T_DATA[],$F38,MATCH(INDEX(T_ITEM_SET[KANBAN ITEM SETTINGS],COUNTIF($G$4:$G38,$G38)-1),L_DATA_HEADER,0)))),""))))</f>
        <v/>
      </c>
      <c r="J38" s="14" t="str" cm="1">
        <f t="array" aca="1" ref="J38" ca="1">IF($K38="","",SMALL(IF((T_DATA[STAGE ID]=3)*(T_DATA[SLICED]=1),ROW(T_DATA[STAGE ID])-ROW(T_DATA[#Headers])),$K38))</f>
        <v/>
      </c>
      <c r="K38" s="14" t="str" cm="1">
        <f t="array" aca="1" ref="K38" ca="1">IF(OR($J$3&gt;$K$3,$K$3=0),"",IF($K37="","",IF($M37=INDEX(L_STAGE,3),$J$3,IF(COUNTIF($K$3:$K37,$K37)=C_ITEM_CNT+2,IF($K37+1&gt;$K$3,"",$K37+1),$K37))))</f>
        <v/>
      </c>
      <c r="L38" t="str" cm="1">
        <f t="array" aca="1" ref="L38" ca="1">IF($K38="","",IF(AND(COUNTIF($K$4:$K38,$K38)&gt;1,COUNTIF($K$4:$K38,$K38)&lt;(C_ITEM_CNT+2)),INDEX(T_DATA[PRIORITY ID],$J38),""))</f>
        <v/>
      </c>
      <c r="M38" s="15" t="str" cm="1">
        <f t="array" aca="1" ref="M38" ca="1">IF($K38="","",
IF(AND(COUNTIF($K$4:$K38,$K38)=1,INDEX(T_DATA[DUE DATE],J38)&gt;0,INDEX(T_DATA[DUE DATE],J38)&lt;TODAY(),INDEX(T_DATA[STATUS ID],J38)=2),2,
IF(AND(COUNTIF($K$4:$K38,$K38)=1,INDEX(T_DATA[DUE DATE],J38)&gt;0,INDEX(T_DATA[DUE DATE],J38)&lt;=(TODAY()+INDEX(T_DATA[WARNING (DAYS)],J38)),INDEX(T_DATA[STATUS ID],J38)=2),1,
IF(AND(COUNTIF($K$4:$K38,$K38)&gt;1,COUNTIF($K$4:$K38,$K38)&lt;(C_ITEM_CNT+2)),
IF(INDEX(T_DATA[],$J38,MATCH(INDEX(T_ITEM_SET[KANBAN ITEM SETTINGS],COUNTIF($K$4:$K38,$K38)-1),L_DATA_HEADER,0))="",
INDEX(T_ITEM_SET[KANBAN ITEM SETTINGS],COUNTIF($K$4:$K38,$K38)-1)&amp;" - "&amp;INDEX(T_ITEM_SET[FILL BLANK VALUES WITH],COUNTIF($K$4:$K38,$K38)-1),
IF(INDEX(T_ITEM_SET[SHOW HEADER],COUNTIF($K$4:$K38,$K38)-1)="Yes",INDEX(T_ITEM_SET[KANBAN ITEM SETTINGS],COUNTIF($K$4:$K38,$K38)-1)&amp;" - ","")
&amp;
IF(INDEX(T_ITEM_SET[FORMAT],COUNTIF($K$4:$K38,$K38)-1)="DATE",
TEXT(INDEX(T_DATA[],$J38,MATCH(INDEX(T_ITEM_SET[KANBAN ITEM SETTINGS],COUNTIF($K$4:$K38,$K38)-1),L_DATA_HEADER,0)),"DD-MMM-YY"),
INDEX(T_DATA[],$J38,MATCH(INDEX(T_ITEM_SET[KANBAN ITEM SETTINGS],COUNTIF($K$4:$K38,$K38)-1),L_DATA_HEADER,0)))),""))))</f>
        <v/>
      </c>
      <c r="N38" s="14" t="str" cm="1">
        <f t="array" ref="N38">IF($O38="","",SMALL(IF((T_DATA[STAGE ID]=4)*(T_DATA[SLICED]=1),ROW(T_DATA[STAGE ID])-ROW(T_DATA[#Headers])),$O38))</f>
        <v/>
      </c>
      <c r="O38" s="14" t="str" cm="1">
        <f t="array" ref="O38">IF(OR($N$3&gt;$O$3,$O$3=0),"",IF($O37="","",IF($Q37=INDEX(L_STAGE,4),$N$3,IF(COUNTIF($O$3:$O37,$O37)=C_ITEM_CNT+2,IF($O37+1&gt;$O$3,"",$O37+1),$O37))))</f>
        <v/>
      </c>
      <c r="P38" t="str" cm="1">
        <f t="array" ref="P38">IF($O38="","",IF(AND(COUNTIF($O$4:$O38,$O38)&gt;1,COUNTIF($O$4:$O38,$O38)&lt;(C_ITEM_CNT+2)),INDEX(T_DATA[PRIORITY ID],$N38),""))</f>
        <v/>
      </c>
      <c r="Q38" s="15" t="str" cm="1">
        <f t="array" aca="1" ref="Q38" ca="1">IF($O38="","",
IF(AND(COUNTIF($O$4:$O38,$O38)=1,INDEX(T_DATA[DUE DATE],N38)&gt;0,INDEX(T_DATA[DUE DATE],N38)&lt;TODAY(),INDEX(T_DATA[STATUS ID],N38)=2),2,
IF(AND(COUNTIF($O$4:$O38,$O38)=1,INDEX(T_DATA[DUE DATE],N38)&gt;0,INDEX(T_DATA[DUE DATE],N38)&lt;=(TODAY()+INDEX(T_DATA[WARNING (DAYS)],N38)),INDEX(T_DATA[STATUS ID],N38)=2),1,
IF(AND(COUNTIF($O$4:$O38,$O38)&gt;1,COUNTIF($O$4:$O38,$O38)&lt;(C_ITEM_CNT+2)),
IF(INDEX(T_DATA[],$N38,MATCH(INDEX(T_ITEM_SET[KANBAN ITEM SETTINGS],COUNTIF($O$4:$O38,$O38)-1),L_DATA_HEADER,0))="",
INDEX(T_ITEM_SET[KANBAN ITEM SETTINGS],COUNTIF($O$4:$O38,$O38)-1)&amp;" - "&amp;INDEX(T_ITEM_SET[FILL BLANK VALUES WITH],COUNTIF($O$4:$O38,$O38)-1),
IF(INDEX(T_ITEM_SET[SHOW HEADER],COUNTIF($O$4:$O38,$O38)-1)="Yes",INDEX(T_ITEM_SET[KANBAN ITEM SETTINGS],COUNTIF($O$4:$O38,$O38)-1)&amp;" - ","")
&amp;
IF(INDEX(T_ITEM_SET[FORMAT],COUNTIF($O$4:$O38,$O38)-1)="DATE",
TEXT(INDEX(T_DATA[],$N38,MATCH(INDEX(T_ITEM_SET[KANBAN ITEM SETTINGS],COUNTIF($O$4:$O38,$O38)-1),L_DATA_HEADER,0)),"DD-MMM-YY"),
INDEX(T_DATA[],$N38,MATCH(INDEX(T_ITEM_SET[KANBAN ITEM SETTINGS],COUNTIF($O$4:$O38,$O38)-1),L_DATA_HEADER,0)))),""))))</f>
        <v/>
      </c>
      <c r="R38" s="14" t="str" cm="1">
        <f t="array" ref="R38">IF($S38="","",SMALL(IF((T_DATA[STAGE ID]=5)*(T_DATA[SLICED]=1),ROW(T_DATA[STAGE ID])-ROW(T_DATA[#Headers])),$S38))</f>
        <v/>
      </c>
      <c r="S38" s="14" t="str" cm="1">
        <f t="array" ref="S38">IF(OR($R$3&gt;$S$3,$S$3=0),"",IF($S37="","",IF($U37=INDEX(L_STAGE,5),$R$3,IF(COUNTIF($S$3:$S37,$S37)=C_ITEM_CNT+2,IF($S37+1&gt;$S$3,"",$S37+1),$S37))))</f>
        <v/>
      </c>
      <c r="T38" t="str" cm="1">
        <f t="array" ref="T38">IF($S38="","",IF(AND(COUNTIF($S$4:$S38,$S38)&gt;1,COUNTIF($S$4:$S38,$S38)&lt;(C_ITEM_CNT+2)),INDEX(T_DATA[PRIORITY ID],$R38),""))</f>
        <v/>
      </c>
      <c r="U38" s="15" t="str" cm="1">
        <f t="array" aca="1" ref="U38" ca="1">IF($S38="","",
IF(AND(COUNTIF($S$4:$S38,$S38)=1,INDEX(T_DATA[DUE DATE],R38)&gt;0,INDEX(T_DATA[DUE DATE],R38)&lt;TODAY(),INDEX(T_DATA[STATUS ID],R38)=2),2,
IF(AND(COUNTIF($S$4:$S38,$S38)=1,INDEX(T_DATA[DUE DATE],R38)&gt;0,INDEX(T_DATA[DUE DATE],R38)&lt;=(TODAY()+INDEX(T_DATA[WARNING (DAYS)],R38)),INDEX(T_DATA[STATUS ID],R38)=2),1,
IF(AND(COUNTIF($S$4:$S38,$S38)&gt;1,COUNTIF($S$4:$S38,$S38)&lt;(C_ITEM_CNT+2)),
IF(INDEX(T_DATA[],$R38,MATCH(INDEX(T_ITEM_SET[KANBAN ITEM SETTINGS],COUNTIF($S$4:$S38,$S38)-1),L_DATA_HEADER,0))="",
INDEX(T_ITEM_SET[KANBAN ITEM SETTINGS],COUNTIF($S$4:$S38,$S38)-1)&amp;" - "&amp;INDEX(T_ITEM_SET[FILL BLANK VALUES WITH],COUNTIF($S$4:$S38,$S38)-1),
IF(INDEX(T_ITEM_SET[SHOW HEADER],COUNTIF($S$4:$S38,$S38)-1)="Yes",INDEX(T_ITEM_SET[KANBAN ITEM SETTINGS],COUNTIF($S$4:$S38,$S38)-1)&amp;" - ","")
&amp;
IF(INDEX(T_ITEM_SET[FORMAT],COUNTIF($S$4:$S38,$S38)-1)="DATE",
TEXT(INDEX(T_DATA[],$R38,MATCH(INDEX(T_ITEM_SET[KANBAN ITEM SETTINGS],COUNTIF($S$4:$S38,$S38)-1),L_DATA_HEADER,0)),"DD-MMM-YY"),
INDEX(T_DATA[],$R38,MATCH(INDEX(T_ITEM_SET[KANBAN ITEM SETTINGS],COUNTIF($S$4:$S38,$S38)-1),L_DATA_HEADER,0)))),""))))</f>
        <v/>
      </c>
      <c r="V38" s="14" t="str" cm="1">
        <f t="array" ref="V38">IF($W38="","",SMALL(IF((T_DATA[STAGE ID]=6)*(T_DATA[SLICED]=1),ROW(T_DATA[STAGE ID])-ROW(T_DATA[#Headers])),$W38))</f>
        <v/>
      </c>
      <c r="W38" s="14" t="str" cm="1">
        <f t="array" ref="W38">IF(OR($V$3&gt;$W$3,$W$3=0),"",IF($W37="","",IF($Y37=INDEX(L_STAGE,6),$V$3,IF(COUNTIF($W$3:$W37,$W37)=C_ITEM_CNT+2,IF($W37+1&gt;$W$3,"",$W37+1),$W37))))</f>
        <v/>
      </c>
      <c r="X38" t="str" cm="1">
        <f t="array" ref="X38">IF($W38="","",IF(AND(COUNTIF($W$4:$W38,$W38)&gt;1,COUNTIF($W$4:$W38,$W38)&lt;(C_ITEM_CNT+2)),INDEX(T_DATA[PRIORITY ID],$V38),""))</f>
        <v/>
      </c>
      <c r="Y38" s="15" t="str" cm="1">
        <f t="array" aca="1" ref="Y38" ca="1">IF($W38="","",
IF(AND(COUNTIF($W$4:$W38,$W38)=1,INDEX(T_DATA[DUE DATE],V38)&gt;0,INDEX(T_DATA[DUE DATE],V38)&lt;TODAY(),INDEX(T_DATA[STATUS ID],V38)=2),2,
IF(AND(COUNTIF($W$4:$W38,$W38)=1,INDEX(T_DATA[DUE DATE],V38)&gt;0,INDEX(T_DATA[DUE DATE],V38)&lt;=(TODAY()+INDEX(T_DATA[WARNING (DAYS)],V38)),INDEX(T_DATA[STATUS ID],V38)=2),1,
IF(AND(COUNTIF($W$4:$W38,$W38)&gt;1,COUNTIF($W$4:$W38,$W38)&lt;(C_ITEM_CNT+2)),
IF(INDEX(T_DATA[],$V38,MATCH(INDEX(T_ITEM_SET[KANBAN ITEM SETTINGS],COUNTIF($W$4:$W38,$W38)-1),L_DATA_HEADER,0))="",
INDEX(T_ITEM_SET[KANBAN ITEM SETTINGS],COUNTIF($W$4:$W38,$W38)-1)&amp;" - "&amp;INDEX(T_ITEM_SET[FILL BLANK VALUES WITH],COUNTIF($W$4:$W38,$W38)-1),
IF(INDEX(T_ITEM_SET[SHOW HEADER],COUNTIF($W$4:$W38,$W38)-1)="Yes",INDEX(T_ITEM_SET[KANBAN ITEM SETTINGS],COUNTIF($W$4:$W38,$W38)-1)&amp;" - ","")
&amp;
IF(INDEX(T_ITEM_SET[FORMAT],COUNTIF($W$4:$W38,$W38)-1)="DATE",
TEXT(INDEX(T_DATA[],$V38,MATCH(INDEX(T_ITEM_SET[KANBAN ITEM SETTINGS],COUNTIF($W$4:$W38,$W38)-1),L_DATA_HEADER,0)),"DD-MMM-YY"),
INDEX(T_DATA[],$V38,MATCH(INDEX(T_ITEM_SET[KANBAN ITEM SETTINGS],COUNTIF($W$4:$W38,$W38)-1),L_DATA_HEADER,0)))),""))))</f>
        <v/>
      </c>
      <c r="Z38" s="10"/>
    </row>
    <row r="39" spans="1:26">
      <c r="A39" s="40"/>
      <c r="B39" s="13" cm="1">
        <f t="array" aca="1" ref="B39" ca="1">IF($C39="","",SMALL(IF((T_DATA[STAGE ID]=1)*(T_DATA[SLICED]=1),ROW(T_DATA[STAGE ID])-ROW(T_DATA[#Headers])),$C39))</f>
        <v>5</v>
      </c>
      <c r="C39" s="14" cm="1">
        <f t="array" aca="1" ref="C39" ca="1">IF(OR($C$3=0,$B$3&gt;$C$3),"",IF($C38="","",IF($E38=INDEX(L_STAGE,1),$B$3,IF(COUNTIF($C$3:$C38,$C38)=C_ITEM_CNT+2,IF($C38+1&gt;$C$3,"",$C38+1),$C38))))</f>
        <v>5</v>
      </c>
      <c r="D39" cm="1">
        <f t="array" aca="1" ref="D39" ca="1">IF($C39="","",IF(AND(COUNTIF($C$4:$C39,$C39)&gt;1,COUNTIF($C$4:$C39,$C39)&lt;(C_ITEM_CNT+2)),INDEX(T_DATA[PRIORITY ID],$B39),""))</f>
        <v>2</v>
      </c>
      <c r="E39" s="15" t="str" cm="1">
        <f t="array" aca="1" ref="E39" ca="1">IF($C39="","",
IF(AND(COUNTIF($C$4:$C39,$C39)=1,INDEX(T_DATA[DUE DATE],B39)&gt;0,INDEX(T_DATA[DUE DATE],B39)&lt;TODAY(),INDEX(T_DATA[STATUS ID],B39)=2),2,
IF(AND(COUNTIF($C$4:$C39,$C39)=1,INDEX(T_DATA[DUE DATE],B39)&gt;0,INDEX(T_DATA[DUE DATE],B39)&lt;=(TODAY()+INDEX(T_DATA[WARNING (DAYS)],B39)),INDEX(T_DATA[STATUS ID],B39)=2),1,
IF(AND(COUNTIF($C$4:$C39,$C39)&gt;1,COUNTIF($C$4:$C39,$C39)&lt;(C_ITEM_CNT+2)),
IF(INDEX(T_DATA[],$B39,MATCH(INDEX(T_ITEM_SET[KANBAN ITEM SETTINGS],COUNTIF($C$4:$C39,$C39)-1),L_DATA_HEADER,0))="",
INDEX(T_ITEM_SET[KANBAN ITEM SETTINGS],COUNTIF($C$4:$C39,$C39)-1)&amp;" - "&amp;INDEX(T_ITEM_SET[FILL BLANK VALUES WITH],COUNTIF($C$4:$C39,$C39)-1),
IF(INDEX(T_ITEM_SET[SHOW HEADER],COUNTIF($C$4:$C39,$C39)-1)="Yes",INDEX(T_ITEM_SET[KANBAN ITEM SETTINGS],COUNTIF($C$4:$C39,$C39)-1)&amp;" - ","")
&amp;
IF(INDEX(T_ITEM_SET[FORMAT],COUNTIF($C$4:$C39,$C39)-1)="DATE",
TEXT(INDEX(T_DATA[],$B39,MATCH(INDEX(T_ITEM_SET[KANBAN ITEM SETTINGS],COUNTIF($C$4:$C39,$C39)-1),L_DATA_HEADER,0)),"DD-MMM-YY"),
INDEX(T_DATA[],$B39,MATCH(INDEX(T_ITEM_SET[KANBAN ITEM SETTINGS],COUNTIF($C$4:$C39,$C39)-1),L_DATA_HEADER,0)))),""))))</f>
        <v>RESOURCE - Can Aksoy</v>
      </c>
      <c r="F39" s="14" t="str" cm="1">
        <f t="array" aca="1" ref="F39" ca="1">IF($G39="","",SMALL(IF((T_DATA[STAGE ID]=2)*(T_DATA[SLICED]=1),ROW(T_DATA[STAGE ID])-ROW(T_DATA[#Headers])),$G39))</f>
        <v/>
      </c>
      <c r="G39" s="14" t="str" cm="1">
        <f t="array" aca="1" ref="G39" ca="1">IF(OR($F$3&gt;$G$3,$G$3=0),"",IF($G38="","",IF($I38=INDEX(L_STAGE,2),$F$3,IF(COUNTIF($G$3:$G38,$G38)=C_ITEM_CNT+2,IF($G38+1&gt;$G$3,"",$G38+1),$G38))))</f>
        <v/>
      </c>
      <c r="H39" t="str" cm="1">
        <f t="array" aca="1" ref="H39" ca="1">IF($G39="","",IF(AND(COUNTIF($G$4:$G39,$G39)&gt;1,COUNTIF($G$4:$G39,$G39)&lt;(C_ITEM_CNT+2)),INDEX(T_DATA[PRIORITY ID],$F39),""))</f>
        <v/>
      </c>
      <c r="I39" s="15" t="str" cm="1">
        <f t="array" aca="1" ref="I39" ca="1">IF($G39="","",
IF(AND(COUNTIF($G$4:$G39,$G39)=1,INDEX(T_DATA[DUE DATE],F39)&gt;0,INDEX(T_DATA[DUE DATE],F39)&lt;TODAY(),INDEX(T_DATA[STATUS ID],F39)=2),2,
IF(AND(COUNTIF($G$4:$G39,$G39)=1,INDEX(T_DATA[DUE DATE],F39)&gt;0,INDEX(T_DATA[DUE DATE],F39)&lt;=(TODAY()+INDEX(T_DATA[WARNING (DAYS)],F39)),INDEX(T_DATA[STATUS ID],F39)=2),1,
IF(AND(COUNTIF($G$4:$G39,$G39)&gt;1,COUNTIF($G$4:$G39,$G39)&lt;(C_ITEM_CNT+2)),
IF(INDEX(T_DATA[],$F39,MATCH(INDEX(T_ITEM_SET[KANBAN ITEM SETTINGS],COUNTIF($G$4:$G39,$G39)-1),L_DATA_HEADER,0))="",
INDEX(T_ITEM_SET[KANBAN ITEM SETTINGS],COUNTIF($G$4:$G39,$G39)-1)&amp;" - "&amp;INDEX(T_ITEM_SET[FILL BLANK VALUES WITH],COUNTIF($G$4:$G39,$G39)-1),
IF(INDEX(T_ITEM_SET[SHOW HEADER],COUNTIF($G$4:$G39,$G39)-1)="Yes",INDEX(T_ITEM_SET[KANBAN ITEM SETTINGS],COUNTIF($G$4:$G39,$G39)-1)&amp;" - ","")
&amp;
IF(INDEX(T_ITEM_SET[FORMAT],COUNTIF($G$4:$G39,$G39)-1)="DATE",
TEXT(INDEX(T_DATA[],$F39,MATCH(INDEX(T_ITEM_SET[KANBAN ITEM SETTINGS],COUNTIF($G$4:$G39,$G39)-1),L_DATA_HEADER,0)),"DD-MMM-YY"),
INDEX(T_DATA[],$F39,MATCH(INDEX(T_ITEM_SET[KANBAN ITEM SETTINGS],COUNTIF($G$4:$G39,$G39)-1),L_DATA_HEADER,0)))),""))))</f>
        <v/>
      </c>
      <c r="J39" s="14" t="str" cm="1">
        <f t="array" aca="1" ref="J39" ca="1">IF($K39="","",SMALL(IF((T_DATA[STAGE ID]=3)*(T_DATA[SLICED]=1),ROW(T_DATA[STAGE ID])-ROW(T_DATA[#Headers])),$K39))</f>
        <v/>
      </c>
      <c r="K39" s="14" t="str" cm="1">
        <f t="array" aca="1" ref="K39" ca="1">IF(OR($J$3&gt;$K$3,$K$3=0),"",IF($K38="","",IF($M38=INDEX(L_STAGE,3),$J$3,IF(COUNTIF($K$3:$K38,$K38)=C_ITEM_CNT+2,IF($K38+1&gt;$K$3,"",$K38+1),$K38))))</f>
        <v/>
      </c>
      <c r="L39" t="str" cm="1">
        <f t="array" aca="1" ref="L39" ca="1">IF($K39="","",IF(AND(COUNTIF($K$4:$K39,$K39)&gt;1,COUNTIF($K$4:$K39,$K39)&lt;(C_ITEM_CNT+2)),INDEX(T_DATA[PRIORITY ID],$J39),""))</f>
        <v/>
      </c>
      <c r="M39" s="15" t="str" cm="1">
        <f t="array" aca="1" ref="M39" ca="1">IF($K39="","",
IF(AND(COUNTIF($K$4:$K39,$K39)=1,INDEX(T_DATA[DUE DATE],J39)&gt;0,INDEX(T_DATA[DUE DATE],J39)&lt;TODAY(),INDEX(T_DATA[STATUS ID],J39)=2),2,
IF(AND(COUNTIF($K$4:$K39,$K39)=1,INDEX(T_DATA[DUE DATE],J39)&gt;0,INDEX(T_DATA[DUE DATE],J39)&lt;=(TODAY()+INDEX(T_DATA[WARNING (DAYS)],J39)),INDEX(T_DATA[STATUS ID],J39)=2),1,
IF(AND(COUNTIF($K$4:$K39,$K39)&gt;1,COUNTIF($K$4:$K39,$K39)&lt;(C_ITEM_CNT+2)),
IF(INDEX(T_DATA[],$J39,MATCH(INDEX(T_ITEM_SET[KANBAN ITEM SETTINGS],COUNTIF($K$4:$K39,$K39)-1),L_DATA_HEADER,0))="",
INDEX(T_ITEM_SET[KANBAN ITEM SETTINGS],COUNTIF($K$4:$K39,$K39)-1)&amp;" - "&amp;INDEX(T_ITEM_SET[FILL BLANK VALUES WITH],COUNTIF($K$4:$K39,$K39)-1),
IF(INDEX(T_ITEM_SET[SHOW HEADER],COUNTIF($K$4:$K39,$K39)-1)="Yes",INDEX(T_ITEM_SET[KANBAN ITEM SETTINGS],COUNTIF($K$4:$K39,$K39)-1)&amp;" - ","")
&amp;
IF(INDEX(T_ITEM_SET[FORMAT],COUNTIF($K$4:$K39,$K39)-1)="DATE",
TEXT(INDEX(T_DATA[],$J39,MATCH(INDEX(T_ITEM_SET[KANBAN ITEM SETTINGS],COUNTIF($K$4:$K39,$K39)-1),L_DATA_HEADER,0)),"DD-MMM-YY"),
INDEX(T_DATA[],$J39,MATCH(INDEX(T_ITEM_SET[KANBAN ITEM SETTINGS],COUNTIF($K$4:$K39,$K39)-1),L_DATA_HEADER,0)))),""))))</f>
        <v/>
      </c>
      <c r="N39" s="14" t="str" cm="1">
        <f t="array" ref="N39">IF($O39="","",SMALL(IF((T_DATA[STAGE ID]=4)*(T_DATA[SLICED]=1),ROW(T_DATA[STAGE ID])-ROW(T_DATA[#Headers])),$O39))</f>
        <v/>
      </c>
      <c r="O39" s="14" t="str" cm="1">
        <f t="array" ref="O39">IF(OR($N$3&gt;$O$3,$O$3=0),"",IF($O38="","",IF($Q38=INDEX(L_STAGE,4),$N$3,IF(COUNTIF($O$3:$O38,$O38)=C_ITEM_CNT+2,IF($O38+1&gt;$O$3,"",$O38+1),$O38))))</f>
        <v/>
      </c>
      <c r="P39" t="str" cm="1">
        <f t="array" ref="P39">IF($O39="","",IF(AND(COUNTIF($O$4:$O39,$O39)&gt;1,COUNTIF($O$4:$O39,$O39)&lt;(C_ITEM_CNT+2)),INDEX(T_DATA[PRIORITY ID],$N39),""))</f>
        <v/>
      </c>
      <c r="Q39" s="15" t="str" cm="1">
        <f t="array" aca="1" ref="Q39" ca="1">IF($O39="","",
IF(AND(COUNTIF($O$4:$O39,$O39)=1,INDEX(T_DATA[DUE DATE],N39)&gt;0,INDEX(T_DATA[DUE DATE],N39)&lt;TODAY(),INDEX(T_DATA[STATUS ID],N39)=2),2,
IF(AND(COUNTIF($O$4:$O39,$O39)=1,INDEX(T_DATA[DUE DATE],N39)&gt;0,INDEX(T_DATA[DUE DATE],N39)&lt;=(TODAY()+INDEX(T_DATA[WARNING (DAYS)],N39)),INDEX(T_DATA[STATUS ID],N39)=2),1,
IF(AND(COUNTIF($O$4:$O39,$O39)&gt;1,COUNTIF($O$4:$O39,$O39)&lt;(C_ITEM_CNT+2)),
IF(INDEX(T_DATA[],$N39,MATCH(INDEX(T_ITEM_SET[KANBAN ITEM SETTINGS],COUNTIF($O$4:$O39,$O39)-1),L_DATA_HEADER,0))="",
INDEX(T_ITEM_SET[KANBAN ITEM SETTINGS],COUNTIF($O$4:$O39,$O39)-1)&amp;" - "&amp;INDEX(T_ITEM_SET[FILL BLANK VALUES WITH],COUNTIF($O$4:$O39,$O39)-1),
IF(INDEX(T_ITEM_SET[SHOW HEADER],COUNTIF($O$4:$O39,$O39)-1)="Yes",INDEX(T_ITEM_SET[KANBAN ITEM SETTINGS],COUNTIF($O$4:$O39,$O39)-1)&amp;" - ","")
&amp;
IF(INDEX(T_ITEM_SET[FORMAT],COUNTIF($O$4:$O39,$O39)-1)="DATE",
TEXT(INDEX(T_DATA[],$N39,MATCH(INDEX(T_ITEM_SET[KANBAN ITEM SETTINGS],COUNTIF($O$4:$O39,$O39)-1),L_DATA_HEADER,0)),"DD-MMM-YY"),
INDEX(T_DATA[],$N39,MATCH(INDEX(T_ITEM_SET[KANBAN ITEM SETTINGS],COUNTIF($O$4:$O39,$O39)-1),L_DATA_HEADER,0)))),""))))</f>
        <v/>
      </c>
      <c r="R39" s="14" t="str" cm="1">
        <f t="array" ref="R39">IF($S39="","",SMALL(IF((T_DATA[STAGE ID]=5)*(T_DATA[SLICED]=1),ROW(T_DATA[STAGE ID])-ROW(T_DATA[#Headers])),$S39))</f>
        <v/>
      </c>
      <c r="S39" s="14" t="str" cm="1">
        <f t="array" ref="S39">IF(OR($R$3&gt;$S$3,$S$3=0),"",IF($S38="","",IF($U38=INDEX(L_STAGE,5),$R$3,IF(COUNTIF($S$3:$S38,$S38)=C_ITEM_CNT+2,IF($S38+1&gt;$S$3,"",$S38+1),$S38))))</f>
        <v/>
      </c>
      <c r="T39" t="str" cm="1">
        <f t="array" ref="T39">IF($S39="","",IF(AND(COUNTIF($S$4:$S39,$S39)&gt;1,COUNTIF($S$4:$S39,$S39)&lt;(C_ITEM_CNT+2)),INDEX(T_DATA[PRIORITY ID],$R39),""))</f>
        <v/>
      </c>
      <c r="U39" s="15" t="str" cm="1">
        <f t="array" aca="1" ref="U39" ca="1">IF($S39="","",
IF(AND(COUNTIF($S$4:$S39,$S39)=1,INDEX(T_DATA[DUE DATE],R39)&gt;0,INDEX(T_DATA[DUE DATE],R39)&lt;TODAY(),INDEX(T_DATA[STATUS ID],R39)=2),2,
IF(AND(COUNTIF($S$4:$S39,$S39)=1,INDEX(T_DATA[DUE DATE],R39)&gt;0,INDEX(T_DATA[DUE DATE],R39)&lt;=(TODAY()+INDEX(T_DATA[WARNING (DAYS)],R39)),INDEX(T_DATA[STATUS ID],R39)=2),1,
IF(AND(COUNTIF($S$4:$S39,$S39)&gt;1,COUNTIF($S$4:$S39,$S39)&lt;(C_ITEM_CNT+2)),
IF(INDEX(T_DATA[],$R39,MATCH(INDEX(T_ITEM_SET[KANBAN ITEM SETTINGS],COUNTIF($S$4:$S39,$S39)-1),L_DATA_HEADER,0))="",
INDEX(T_ITEM_SET[KANBAN ITEM SETTINGS],COUNTIF($S$4:$S39,$S39)-1)&amp;" - "&amp;INDEX(T_ITEM_SET[FILL BLANK VALUES WITH],COUNTIF($S$4:$S39,$S39)-1),
IF(INDEX(T_ITEM_SET[SHOW HEADER],COUNTIF($S$4:$S39,$S39)-1)="Yes",INDEX(T_ITEM_SET[KANBAN ITEM SETTINGS],COUNTIF($S$4:$S39,$S39)-1)&amp;" - ","")
&amp;
IF(INDEX(T_ITEM_SET[FORMAT],COUNTIF($S$4:$S39,$S39)-1)="DATE",
TEXT(INDEX(T_DATA[],$R39,MATCH(INDEX(T_ITEM_SET[KANBAN ITEM SETTINGS],COUNTIF($S$4:$S39,$S39)-1),L_DATA_HEADER,0)),"DD-MMM-YY"),
INDEX(T_DATA[],$R39,MATCH(INDEX(T_ITEM_SET[KANBAN ITEM SETTINGS],COUNTIF($S$4:$S39,$S39)-1),L_DATA_HEADER,0)))),""))))</f>
        <v/>
      </c>
      <c r="V39" s="14" t="str" cm="1">
        <f t="array" ref="V39">IF($W39="","",SMALL(IF((T_DATA[STAGE ID]=6)*(T_DATA[SLICED]=1),ROW(T_DATA[STAGE ID])-ROW(T_DATA[#Headers])),$W39))</f>
        <v/>
      </c>
      <c r="W39" s="14" t="str" cm="1">
        <f t="array" ref="W39">IF(OR($V$3&gt;$W$3,$W$3=0),"",IF($W38="","",IF($Y38=INDEX(L_STAGE,6),$V$3,IF(COUNTIF($W$3:$W38,$W38)=C_ITEM_CNT+2,IF($W38+1&gt;$W$3,"",$W38+1),$W38))))</f>
        <v/>
      </c>
      <c r="X39" t="str" cm="1">
        <f t="array" ref="X39">IF($W39="","",IF(AND(COUNTIF($W$4:$W39,$W39)&gt;1,COUNTIF($W$4:$W39,$W39)&lt;(C_ITEM_CNT+2)),INDEX(T_DATA[PRIORITY ID],$V39),""))</f>
        <v/>
      </c>
      <c r="Y39" s="15" t="str" cm="1">
        <f t="array" aca="1" ref="Y39" ca="1">IF($W39="","",
IF(AND(COUNTIF($W$4:$W39,$W39)=1,INDEX(T_DATA[DUE DATE],V39)&gt;0,INDEX(T_DATA[DUE DATE],V39)&lt;TODAY(),INDEX(T_DATA[STATUS ID],V39)=2),2,
IF(AND(COUNTIF($W$4:$W39,$W39)=1,INDEX(T_DATA[DUE DATE],V39)&gt;0,INDEX(T_DATA[DUE DATE],V39)&lt;=(TODAY()+INDEX(T_DATA[WARNING (DAYS)],V39)),INDEX(T_DATA[STATUS ID],V39)=2),1,
IF(AND(COUNTIF($W$4:$W39,$W39)&gt;1,COUNTIF($W$4:$W39,$W39)&lt;(C_ITEM_CNT+2)),
IF(INDEX(T_DATA[],$V39,MATCH(INDEX(T_ITEM_SET[KANBAN ITEM SETTINGS],COUNTIF($W$4:$W39,$W39)-1),L_DATA_HEADER,0))="",
INDEX(T_ITEM_SET[KANBAN ITEM SETTINGS],COUNTIF($W$4:$W39,$W39)-1)&amp;" - "&amp;INDEX(T_ITEM_SET[FILL BLANK VALUES WITH],COUNTIF($W$4:$W39,$W39)-1),
IF(INDEX(T_ITEM_SET[SHOW HEADER],COUNTIF($W$4:$W39,$W39)-1)="Yes",INDEX(T_ITEM_SET[KANBAN ITEM SETTINGS],COUNTIF($W$4:$W39,$W39)-1)&amp;" - ","")
&amp;
IF(INDEX(T_ITEM_SET[FORMAT],COUNTIF($W$4:$W39,$W39)-1)="DATE",
TEXT(INDEX(T_DATA[],$V39,MATCH(INDEX(T_ITEM_SET[KANBAN ITEM SETTINGS],COUNTIF($W$4:$W39,$W39)-1),L_DATA_HEADER,0)),"DD-MMM-YY"),
INDEX(T_DATA[],$V39,MATCH(INDEX(T_ITEM_SET[KANBAN ITEM SETTINGS],COUNTIF($W$4:$W39,$W39)-1),L_DATA_HEADER,0)))),""))))</f>
        <v/>
      </c>
      <c r="Z39" s="10"/>
    </row>
    <row r="40" spans="1:26">
      <c r="A40" s="40"/>
      <c r="B40" s="13" cm="1">
        <f t="array" aca="1" ref="B40" ca="1">IF($C40="","",SMALL(IF((T_DATA[STAGE ID]=1)*(T_DATA[SLICED]=1),ROW(T_DATA[STAGE ID])-ROW(T_DATA[#Headers])),$C40))</f>
        <v>5</v>
      </c>
      <c r="C40" s="14" cm="1">
        <f t="array" aca="1" ref="C40" ca="1">IF(OR($C$3=0,$B$3&gt;$C$3),"",IF($C39="","",IF($E39=INDEX(L_STAGE,1),$B$3,IF(COUNTIF($C$3:$C39,$C39)=C_ITEM_CNT+2,IF($C39+1&gt;$C$3,"",$C39+1),$C39))))</f>
        <v>5</v>
      </c>
      <c r="D40" cm="1">
        <f t="array" aca="1" ref="D40" ca="1">IF($C40="","",IF(AND(COUNTIF($C$4:$C40,$C40)&gt;1,COUNTIF($C$4:$C40,$C40)&lt;(C_ITEM_CNT+2)),INDEX(T_DATA[PRIORITY ID],$B40),""))</f>
        <v>2</v>
      </c>
      <c r="E40" s="15" t="str" cm="1">
        <f t="array" aca="1" ref="E40" ca="1">IF($C40="","",
IF(AND(COUNTIF($C$4:$C40,$C40)=1,INDEX(T_DATA[DUE DATE],B40)&gt;0,INDEX(T_DATA[DUE DATE],B40)&lt;TODAY(),INDEX(T_DATA[STATUS ID],B40)=2),2,
IF(AND(COUNTIF($C$4:$C40,$C40)=1,INDEX(T_DATA[DUE DATE],B40)&gt;0,INDEX(T_DATA[DUE DATE],B40)&lt;=(TODAY()+INDEX(T_DATA[WARNING (DAYS)],B40)),INDEX(T_DATA[STATUS ID],B40)=2),1,
IF(AND(COUNTIF($C$4:$C40,$C40)&gt;1,COUNTIF($C$4:$C40,$C40)&lt;(C_ITEM_CNT+2)),
IF(INDEX(T_DATA[],$B40,MATCH(INDEX(T_ITEM_SET[KANBAN ITEM SETTINGS],COUNTIF($C$4:$C40,$C40)-1),L_DATA_HEADER,0))="",
INDEX(T_ITEM_SET[KANBAN ITEM SETTINGS],COUNTIF($C$4:$C40,$C40)-1)&amp;" - "&amp;INDEX(T_ITEM_SET[FILL BLANK VALUES WITH],COUNTIF($C$4:$C40,$C40)-1),
IF(INDEX(T_ITEM_SET[SHOW HEADER],COUNTIF($C$4:$C40,$C40)-1)="Yes",INDEX(T_ITEM_SET[KANBAN ITEM SETTINGS],COUNTIF($C$4:$C40,$C40)-1)&amp;" - ","")
&amp;
IF(INDEX(T_ITEM_SET[FORMAT],COUNTIF($C$4:$C40,$C40)-1)="DATE",
TEXT(INDEX(T_DATA[],$B40,MATCH(INDEX(T_ITEM_SET[KANBAN ITEM SETTINGS],COUNTIF($C$4:$C40,$C40)-1),L_DATA_HEADER,0)),"DD-MMM-YY"),
INDEX(T_DATA[],$B40,MATCH(INDEX(T_ITEM_SET[KANBAN ITEM SETTINGS],COUNTIF($C$4:$C40,$C40)-1),L_DATA_HEADER,0)))),""))))</f>
        <v>DUE DATE - DD-Feb-YY</v>
      </c>
      <c r="F40" s="14" t="str" cm="1">
        <f t="array" aca="1" ref="F40" ca="1">IF($G40="","",SMALL(IF((T_DATA[STAGE ID]=2)*(T_DATA[SLICED]=1),ROW(T_DATA[STAGE ID])-ROW(T_DATA[#Headers])),$G40))</f>
        <v/>
      </c>
      <c r="G40" s="14" t="str" cm="1">
        <f t="array" aca="1" ref="G40" ca="1">IF(OR($F$3&gt;$G$3,$G$3=0),"",IF($G39="","",IF($I39=INDEX(L_STAGE,2),$F$3,IF(COUNTIF($G$3:$G39,$G39)=C_ITEM_CNT+2,IF($G39+1&gt;$G$3,"",$G39+1),$G39))))</f>
        <v/>
      </c>
      <c r="H40" t="str" cm="1">
        <f t="array" aca="1" ref="H40" ca="1">IF($G40="","",IF(AND(COUNTIF($G$4:$G40,$G40)&gt;1,COUNTIF($G$4:$G40,$G40)&lt;(C_ITEM_CNT+2)),INDEX(T_DATA[PRIORITY ID],$F40),""))</f>
        <v/>
      </c>
      <c r="I40" s="15" t="str" cm="1">
        <f t="array" aca="1" ref="I40" ca="1">IF($G40="","",
IF(AND(COUNTIF($G$4:$G40,$G40)=1,INDEX(T_DATA[DUE DATE],F40)&gt;0,INDEX(T_DATA[DUE DATE],F40)&lt;TODAY(),INDEX(T_DATA[STATUS ID],F40)=2),2,
IF(AND(COUNTIF($G$4:$G40,$G40)=1,INDEX(T_DATA[DUE DATE],F40)&gt;0,INDEX(T_DATA[DUE DATE],F40)&lt;=(TODAY()+INDEX(T_DATA[WARNING (DAYS)],F40)),INDEX(T_DATA[STATUS ID],F40)=2),1,
IF(AND(COUNTIF($G$4:$G40,$G40)&gt;1,COUNTIF($G$4:$G40,$G40)&lt;(C_ITEM_CNT+2)),
IF(INDEX(T_DATA[],$F40,MATCH(INDEX(T_ITEM_SET[KANBAN ITEM SETTINGS],COUNTIF($G$4:$G40,$G40)-1),L_DATA_HEADER,0))="",
INDEX(T_ITEM_SET[KANBAN ITEM SETTINGS],COUNTIF($G$4:$G40,$G40)-1)&amp;" - "&amp;INDEX(T_ITEM_SET[FILL BLANK VALUES WITH],COUNTIF($G$4:$G40,$G40)-1),
IF(INDEX(T_ITEM_SET[SHOW HEADER],COUNTIF($G$4:$G40,$G40)-1)="Yes",INDEX(T_ITEM_SET[KANBAN ITEM SETTINGS],COUNTIF($G$4:$G40,$G40)-1)&amp;" - ","")
&amp;
IF(INDEX(T_ITEM_SET[FORMAT],COUNTIF($G$4:$G40,$G40)-1)="DATE",
TEXT(INDEX(T_DATA[],$F40,MATCH(INDEX(T_ITEM_SET[KANBAN ITEM SETTINGS],COUNTIF($G$4:$G40,$G40)-1),L_DATA_HEADER,0)),"DD-MMM-YY"),
INDEX(T_DATA[],$F40,MATCH(INDEX(T_ITEM_SET[KANBAN ITEM SETTINGS],COUNTIF($G$4:$G40,$G40)-1),L_DATA_HEADER,0)))),""))))</f>
        <v/>
      </c>
      <c r="J40" s="14" t="str" cm="1">
        <f t="array" aca="1" ref="J40" ca="1">IF($K40="","",SMALL(IF((T_DATA[STAGE ID]=3)*(T_DATA[SLICED]=1),ROW(T_DATA[STAGE ID])-ROW(T_DATA[#Headers])),$K40))</f>
        <v/>
      </c>
      <c r="K40" s="14" t="str" cm="1">
        <f t="array" aca="1" ref="K40" ca="1">IF(OR($J$3&gt;$K$3,$K$3=0),"",IF($K39="","",IF($M39=INDEX(L_STAGE,3),$J$3,IF(COUNTIF($K$3:$K39,$K39)=C_ITEM_CNT+2,IF($K39+1&gt;$K$3,"",$K39+1),$K39))))</f>
        <v/>
      </c>
      <c r="L40" t="str" cm="1">
        <f t="array" aca="1" ref="L40" ca="1">IF($K40="","",IF(AND(COUNTIF($K$4:$K40,$K40)&gt;1,COUNTIF($K$4:$K40,$K40)&lt;(C_ITEM_CNT+2)),INDEX(T_DATA[PRIORITY ID],$J40),""))</f>
        <v/>
      </c>
      <c r="M40" s="15" t="str" cm="1">
        <f t="array" aca="1" ref="M40" ca="1">IF($K40="","",
IF(AND(COUNTIF($K$4:$K40,$K40)=1,INDEX(T_DATA[DUE DATE],J40)&gt;0,INDEX(T_DATA[DUE DATE],J40)&lt;TODAY(),INDEX(T_DATA[STATUS ID],J40)=2),2,
IF(AND(COUNTIF($K$4:$K40,$K40)=1,INDEX(T_DATA[DUE DATE],J40)&gt;0,INDEX(T_DATA[DUE DATE],J40)&lt;=(TODAY()+INDEX(T_DATA[WARNING (DAYS)],J40)),INDEX(T_DATA[STATUS ID],J40)=2),1,
IF(AND(COUNTIF($K$4:$K40,$K40)&gt;1,COUNTIF($K$4:$K40,$K40)&lt;(C_ITEM_CNT+2)),
IF(INDEX(T_DATA[],$J40,MATCH(INDEX(T_ITEM_SET[KANBAN ITEM SETTINGS],COUNTIF($K$4:$K40,$K40)-1),L_DATA_HEADER,0))="",
INDEX(T_ITEM_SET[KANBAN ITEM SETTINGS],COUNTIF($K$4:$K40,$K40)-1)&amp;" - "&amp;INDEX(T_ITEM_SET[FILL BLANK VALUES WITH],COUNTIF($K$4:$K40,$K40)-1),
IF(INDEX(T_ITEM_SET[SHOW HEADER],COUNTIF($K$4:$K40,$K40)-1)="Yes",INDEX(T_ITEM_SET[KANBAN ITEM SETTINGS],COUNTIF($K$4:$K40,$K40)-1)&amp;" - ","")
&amp;
IF(INDEX(T_ITEM_SET[FORMAT],COUNTIF($K$4:$K40,$K40)-1)="DATE",
TEXT(INDEX(T_DATA[],$J40,MATCH(INDEX(T_ITEM_SET[KANBAN ITEM SETTINGS],COUNTIF($K$4:$K40,$K40)-1),L_DATA_HEADER,0)),"DD-MMM-YY"),
INDEX(T_DATA[],$J40,MATCH(INDEX(T_ITEM_SET[KANBAN ITEM SETTINGS],COUNTIF($K$4:$K40,$K40)-1),L_DATA_HEADER,0)))),""))))</f>
        <v/>
      </c>
      <c r="N40" s="14" t="str" cm="1">
        <f t="array" ref="N40">IF($O40="","",SMALL(IF((T_DATA[STAGE ID]=4)*(T_DATA[SLICED]=1),ROW(T_DATA[STAGE ID])-ROW(T_DATA[#Headers])),$O40))</f>
        <v/>
      </c>
      <c r="O40" s="14" t="str" cm="1">
        <f t="array" ref="O40">IF(OR($N$3&gt;$O$3,$O$3=0),"",IF($O39="","",IF($Q39=INDEX(L_STAGE,4),$N$3,IF(COUNTIF($O$3:$O39,$O39)=C_ITEM_CNT+2,IF($O39+1&gt;$O$3,"",$O39+1),$O39))))</f>
        <v/>
      </c>
      <c r="P40" t="str" cm="1">
        <f t="array" ref="P40">IF($O40="","",IF(AND(COUNTIF($O$4:$O40,$O40)&gt;1,COUNTIF($O$4:$O40,$O40)&lt;(C_ITEM_CNT+2)),INDEX(T_DATA[PRIORITY ID],$N40),""))</f>
        <v/>
      </c>
      <c r="Q40" s="15" t="str" cm="1">
        <f t="array" aca="1" ref="Q40" ca="1">IF($O40="","",
IF(AND(COUNTIF($O$4:$O40,$O40)=1,INDEX(T_DATA[DUE DATE],N40)&gt;0,INDEX(T_DATA[DUE DATE],N40)&lt;TODAY(),INDEX(T_DATA[STATUS ID],N40)=2),2,
IF(AND(COUNTIF($O$4:$O40,$O40)=1,INDEX(T_DATA[DUE DATE],N40)&gt;0,INDEX(T_DATA[DUE DATE],N40)&lt;=(TODAY()+INDEX(T_DATA[WARNING (DAYS)],N40)),INDEX(T_DATA[STATUS ID],N40)=2),1,
IF(AND(COUNTIF($O$4:$O40,$O40)&gt;1,COUNTIF($O$4:$O40,$O40)&lt;(C_ITEM_CNT+2)),
IF(INDEX(T_DATA[],$N40,MATCH(INDEX(T_ITEM_SET[KANBAN ITEM SETTINGS],COUNTIF($O$4:$O40,$O40)-1),L_DATA_HEADER,0))="",
INDEX(T_ITEM_SET[KANBAN ITEM SETTINGS],COUNTIF($O$4:$O40,$O40)-1)&amp;" - "&amp;INDEX(T_ITEM_SET[FILL BLANK VALUES WITH],COUNTIF($O$4:$O40,$O40)-1),
IF(INDEX(T_ITEM_SET[SHOW HEADER],COUNTIF($O$4:$O40,$O40)-1)="Yes",INDEX(T_ITEM_SET[KANBAN ITEM SETTINGS],COUNTIF($O$4:$O40,$O40)-1)&amp;" - ","")
&amp;
IF(INDEX(T_ITEM_SET[FORMAT],COUNTIF($O$4:$O40,$O40)-1)="DATE",
TEXT(INDEX(T_DATA[],$N40,MATCH(INDEX(T_ITEM_SET[KANBAN ITEM SETTINGS],COUNTIF($O$4:$O40,$O40)-1),L_DATA_HEADER,0)),"DD-MMM-YY"),
INDEX(T_DATA[],$N40,MATCH(INDEX(T_ITEM_SET[KANBAN ITEM SETTINGS],COUNTIF($O$4:$O40,$O40)-1),L_DATA_HEADER,0)))),""))))</f>
        <v/>
      </c>
      <c r="R40" s="14" t="str" cm="1">
        <f t="array" ref="R40">IF($S40="","",SMALL(IF((T_DATA[STAGE ID]=5)*(T_DATA[SLICED]=1),ROW(T_DATA[STAGE ID])-ROW(T_DATA[#Headers])),$S40))</f>
        <v/>
      </c>
      <c r="S40" s="14" t="str" cm="1">
        <f t="array" ref="S40">IF(OR($R$3&gt;$S$3,$S$3=0),"",IF($S39="","",IF($U39=INDEX(L_STAGE,5),$R$3,IF(COUNTIF($S$3:$S39,$S39)=C_ITEM_CNT+2,IF($S39+1&gt;$S$3,"",$S39+1),$S39))))</f>
        <v/>
      </c>
      <c r="T40" t="str" cm="1">
        <f t="array" ref="T40">IF($S40="","",IF(AND(COUNTIF($S$4:$S40,$S40)&gt;1,COUNTIF($S$4:$S40,$S40)&lt;(C_ITEM_CNT+2)),INDEX(T_DATA[PRIORITY ID],$R40),""))</f>
        <v/>
      </c>
      <c r="U40" s="15" t="str" cm="1">
        <f t="array" aca="1" ref="U40" ca="1">IF($S40="","",
IF(AND(COUNTIF($S$4:$S40,$S40)=1,INDEX(T_DATA[DUE DATE],R40)&gt;0,INDEX(T_DATA[DUE DATE],R40)&lt;TODAY(),INDEX(T_DATA[STATUS ID],R40)=2),2,
IF(AND(COUNTIF($S$4:$S40,$S40)=1,INDEX(T_DATA[DUE DATE],R40)&gt;0,INDEX(T_DATA[DUE DATE],R40)&lt;=(TODAY()+INDEX(T_DATA[WARNING (DAYS)],R40)),INDEX(T_DATA[STATUS ID],R40)=2),1,
IF(AND(COUNTIF($S$4:$S40,$S40)&gt;1,COUNTIF($S$4:$S40,$S40)&lt;(C_ITEM_CNT+2)),
IF(INDEX(T_DATA[],$R40,MATCH(INDEX(T_ITEM_SET[KANBAN ITEM SETTINGS],COUNTIF($S$4:$S40,$S40)-1),L_DATA_HEADER,0))="",
INDEX(T_ITEM_SET[KANBAN ITEM SETTINGS],COUNTIF($S$4:$S40,$S40)-1)&amp;" - "&amp;INDEX(T_ITEM_SET[FILL BLANK VALUES WITH],COUNTIF($S$4:$S40,$S40)-1),
IF(INDEX(T_ITEM_SET[SHOW HEADER],COUNTIF($S$4:$S40,$S40)-1)="Yes",INDEX(T_ITEM_SET[KANBAN ITEM SETTINGS],COUNTIF($S$4:$S40,$S40)-1)&amp;" - ","")
&amp;
IF(INDEX(T_ITEM_SET[FORMAT],COUNTIF($S$4:$S40,$S40)-1)="DATE",
TEXT(INDEX(T_DATA[],$R40,MATCH(INDEX(T_ITEM_SET[KANBAN ITEM SETTINGS],COUNTIF($S$4:$S40,$S40)-1),L_DATA_HEADER,0)),"DD-MMM-YY"),
INDEX(T_DATA[],$R40,MATCH(INDEX(T_ITEM_SET[KANBAN ITEM SETTINGS],COUNTIF($S$4:$S40,$S40)-1),L_DATA_HEADER,0)))),""))))</f>
        <v/>
      </c>
      <c r="V40" s="14" t="str" cm="1">
        <f t="array" ref="V40">IF($W40="","",SMALL(IF((T_DATA[STAGE ID]=6)*(T_DATA[SLICED]=1),ROW(T_DATA[STAGE ID])-ROW(T_DATA[#Headers])),$W40))</f>
        <v/>
      </c>
      <c r="W40" s="14" t="str" cm="1">
        <f t="array" ref="W40">IF(OR($V$3&gt;$W$3,$W$3=0),"",IF($W39="","",IF($Y39=INDEX(L_STAGE,6),$V$3,IF(COUNTIF($W$3:$W39,$W39)=C_ITEM_CNT+2,IF($W39+1&gt;$W$3,"",$W39+1),$W39))))</f>
        <v/>
      </c>
      <c r="X40" t="str" cm="1">
        <f t="array" ref="X40">IF($W40="","",IF(AND(COUNTIF($W$4:$W40,$W40)&gt;1,COUNTIF($W$4:$W40,$W40)&lt;(C_ITEM_CNT+2)),INDEX(T_DATA[PRIORITY ID],$V40),""))</f>
        <v/>
      </c>
      <c r="Y40" s="15" t="str" cm="1">
        <f t="array" aca="1" ref="Y40" ca="1">IF($W40="","",
IF(AND(COUNTIF($W$4:$W40,$W40)=1,INDEX(T_DATA[DUE DATE],V40)&gt;0,INDEX(T_DATA[DUE DATE],V40)&lt;TODAY(),INDEX(T_DATA[STATUS ID],V40)=2),2,
IF(AND(COUNTIF($W$4:$W40,$W40)=1,INDEX(T_DATA[DUE DATE],V40)&gt;0,INDEX(T_DATA[DUE DATE],V40)&lt;=(TODAY()+INDEX(T_DATA[WARNING (DAYS)],V40)),INDEX(T_DATA[STATUS ID],V40)=2),1,
IF(AND(COUNTIF($W$4:$W40,$W40)&gt;1,COUNTIF($W$4:$W40,$W40)&lt;(C_ITEM_CNT+2)),
IF(INDEX(T_DATA[],$V40,MATCH(INDEX(T_ITEM_SET[KANBAN ITEM SETTINGS],COUNTIF($W$4:$W40,$W40)-1),L_DATA_HEADER,0))="",
INDEX(T_ITEM_SET[KANBAN ITEM SETTINGS],COUNTIF($W$4:$W40,$W40)-1)&amp;" - "&amp;INDEX(T_ITEM_SET[FILL BLANK VALUES WITH],COUNTIF($W$4:$W40,$W40)-1),
IF(INDEX(T_ITEM_SET[SHOW HEADER],COUNTIF($W$4:$W40,$W40)-1)="Yes",INDEX(T_ITEM_SET[KANBAN ITEM SETTINGS],COUNTIF($W$4:$W40,$W40)-1)&amp;" - ","")
&amp;
IF(INDEX(T_ITEM_SET[FORMAT],COUNTIF($W$4:$W40,$W40)-1)="DATE",
TEXT(INDEX(T_DATA[],$V40,MATCH(INDEX(T_ITEM_SET[KANBAN ITEM SETTINGS],COUNTIF($W$4:$W40,$W40)-1),L_DATA_HEADER,0)),"DD-MMM-YY"),
INDEX(T_DATA[],$V40,MATCH(INDEX(T_ITEM_SET[KANBAN ITEM SETTINGS],COUNTIF($W$4:$W40,$W40)-1),L_DATA_HEADER,0)))),""))))</f>
        <v/>
      </c>
      <c r="Z40" s="10"/>
    </row>
    <row r="41" spans="1:26">
      <c r="A41" s="40"/>
      <c r="B41" s="13" cm="1">
        <f t="array" aca="1" ref="B41" ca="1">IF($C41="","",SMALL(IF((T_DATA[STAGE ID]=1)*(T_DATA[SLICED]=1),ROW(T_DATA[STAGE ID])-ROW(T_DATA[#Headers])),$C41))</f>
        <v>5</v>
      </c>
      <c r="C41" s="14" cm="1">
        <f t="array" aca="1" ref="C41" ca="1">IF(OR($C$3=0,$B$3&gt;$C$3),"",IF($C40="","",IF($E40=INDEX(L_STAGE,1),$B$3,IF(COUNTIF($C$3:$C40,$C40)=C_ITEM_CNT+2,IF($C40+1&gt;$C$3,"",$C40+1),$C40))))</f>
        <v>5</v>
      </c>
      <c r="D41" cm="1">
        <f t="array" aca="1" ref="D41" ca="1">IF($C41="","",IF(AND(COUNTIF($C$4:$C41,$C41)&gt;1,COUNTIF($C$4:$C41,$C41)&lt;(C_ITEM_CNT+2)),INDEX(T_DATA[PRIORITY ID],$B41),""))</f>
        <v>2</v>
      </c>
      <c r="E41" s="15" t="str" cm="1">
        <f t="array" aca="1" ref="E41" ca="1">IF($C41="","",
IF(AND(COUNTIF($C$4:$C41,$C41)=1,INDEX(T_DATA[DUE DATE],B41)&gt;0,INDEX(T_DATA[DUE DATE],B41)&lt;TODAY(),INDEX(T_DATA[STATUS ID],B41)=2),2,
IF(AND(COUNTIF($C$4:$C41,$C41)=1,INDEX(T_DATA[DUE DATE],B41)&gt;0,INDEX(T_DATA[DUE DATE],B41)&lt;=(TODAY()+INDEX(T_DATA[WARNING (DAYS)],B41)),INDEX(T_DATA[STATUS ID],B41)=2),1,
IF(AND(COUNTIF($C$4:$C41,$C41)&gt;1,COUNTIF($C$4:$C41,$C41)&lt;(C_ITEM_CNT+2)),
IF(INDEX(T_DATA[],$B41,MATCH(INDEX(T_ITEM_SET[KANBAN ITEM SETTINGS],COUNTIF($C$4:$C41,$C41)-1),L_DATA_HEADER,0))="",
INDEX(T_ITEM_SET[KANBAN ITEM SETTINGS],COUNTIF($C$4:$C41,$C41)-1)&amp;" - "&amp;INDEX(T_ITEM_SET[FILL BLANK VALUES WITH],COUNTIF($C$4:$C41,$C41)-1),
IF(INDEX(T_ITEM_SET[SHOW HEADER],COUNTIF($C$4:$C41,$C41)-1)="Yes",INDEX(T_ITEM_SET[KANBAN ITEM SETTINGS],COUNTIF($C$4:$C41,$C41)-1)&amp;" - ","")
&amp;
IF(INDEX(T_ITEM_SET[FORMAT],COUNTIF($C$4:$C41,$C41)-1)="DATE",
TEXT(INDEX(T_DATA[],$B41,MATCH(INDEX(T_ITEM_SET[KANBAN ITEM SETTINGS],COUNTIF($C$4:$C41,$C41)-1),L_DATA_HEADER,0)),"DD-MMM-YY"),
INDEX(T_DATA[],$B41,MATCH(INDEX(T_ITEM_SET[KANBAN ITEM SETTINGS],COUNTIF($C$4:$C41,$C41)-1),L_DATA_HEADER,0)))),""))))</f>
        <v>HOURS - Not Estimated</v>
      </c>
      <c r="F41" s="14" t="str" cm="1">
        <f t="array" aca="1" ref="F41" ca="1">IF($G41="","",SMALL(IF((T_DATA[STAGE ID]=2)*(T_DATA[SLICED]=1),ROW(T_DATA[STAGE ID])-ROW(T_DATA[#Headers])),$G41))</f>
        <v/>
      </c>
      <c r="G41" s="14" t="str" cm="1">
        <f t="array" aca="1" ref="G41" ca="1">IF(OR($F$3&gt;$G$3,$G$3=0),"",IF($G40="","",IF($I40=INDEX(L_STAGE,2),$F$3,IF(COUNTIF($G$3:$G40,$G40)=C_ITEM_CNT+2,IF($G40+1&gt;$G$3,"",$G40+1),$G40))))</f>
        <v/>
      </c>
      <c r="H41" t="str" cm="1">
        <f t="array" aca="1" ref="H41" ca="1">IF($G41="","",IF(AND(COUNTIF($G$4:$G41,$G41)&gt;1,COUNTIF($G$4:$G41,$G41)&lt;(C_ITEM_CNT+2)),INDEX(T_DATA[PRIORITY ID],$F41),""))</f>
        <v/>
      </c>
      <c r="I41" s="15" t="str" cm="1">
        <f t="array" aca="1" ref="I41" ca="1">IF($G41="","",
IF(AND(COUNTIF($G$4:$G41,$G41)=1,INDEX(T_DATA[DUE DATE],F41)&gt;0,INDEX(T_DATA[DUE DATE],F41)&lt;TODAY(),INDEX(T_DATA[STATUS ID],F41)=2),2,
IF(AND(COUNTIF($G$4:$G41,$G41)=1,INDEX(T_DATA[DUE DATE],F41)&gt;0,INDEX(T_DATA[DUE DATE],F41)&lt;=(TODAY()+INDEX(T_DATA[WARNING (DAYS)],F41)),INDEX(T_DATA[STATUS ID],F41)=2),1,
IF(AND(COUNTIF($G$4:$G41,$G41)&gt;1,COUNTIF($G$4:$G41,$G41)&lt;(C_ITEM_CNT+2)),
IF(INDEX(T_DATA[],$F41,MATCH(INDEX(T_ITEM_SET[KANBAN ITEM SETTINGS],COUNTIF($G$4:$G41,$G41)-1),L_DATA_HEADER,0))="",
INDEX(T_ITEM_SET[KANBAN ITEM SETTINGS],COUNTIF($G$4:$G41,$G41)-1)&amp;" - "&amp;INDEX(T_ITEM_SET[FILL BLANK VALUES WITH],COUNTIF($G$4:$G41,$G41)-1),
IF(INDEX(T_ITEM_SET[SHOW HEADER],COUNTIF($G$4:$G41,$G41)-1)="Yes",INDEX(T_ITEM_SET[KANBAN ITEM SETTINGS],COUNTIF($G$4:$G41,$G41)-1)&amp;" - ","")
&amp;
IF(INDEX(T_ITEM_SET[FORMAT],COUNTIF($G$4:$G41,$G41)-1)="DATE",
TEXT(INDEX(T_DATA[],$F41,MATCH(INDEX(T_ITEM_SET[KANBAN ITEM SETTINGS],COUNTIF($G$4:$G41,$G41)-1),L_DATA_HEADER,0)),"DD-MMM-YY"),
INDEX(T_DATA[],$F41,MATCH(INDEX(T_ITEM_SET[KANBAN ITEM SETTINGS],COUNTIF($G$4:$G41,$G41)-1),L_DATA_HEADER,0)))),""))))</f>
        <v/>
      </c>
      <c r="J41" s="14" t="str" cm="1">
        <f t="array" aca="1" ref="J41" ca="1">IF($K41="","",SMALL(IF((T_DATA[STAGE ID]=3)*(T_DATA[SLICED]=1),ROW(T_DATA[STAGE ID])-ROW(T_DATA[#Headers])),$K41))</f>
        <v/>
      </c>
      <c r="K41" s="14" t="str" cm="1">
        <f t="array" aca="1" ref="K41" ca="1">IF(OR($J$3&gt;$K$3,$K$3=0),"",IF($K40="","",IF($M40=INDEX(L_STAGE,3),$J$3,IF(COUNTIF($K$3:$K40,$K40)=C_ITEM_CNT+2,IF($K40+1&gt;$K$3,"",$K40+1),$K40))))</f>
        <v/>
      </c>
      <c r="L41" t="str" cm="1">
        <f t="array" aca="1" ref="L41" ca="1">IF($K41="","",IF(AND(COUNTIF($K$4:$K41,$K41)&gt;1,COUNTIF($K$4:$K41,$K41)&lt;(C_ITEM_CNT+2)),INDEX(T_DATA[PRIORITY ID],$J41),""))</f>
        <v/>
      </c>
      <c r="M41" s="15" t="str" cm="1">
        <f t="array" aca="1" ref="M41" ca="1">IF($K41="","",
IF(AND(COUNTIF($K$4:$K41,$K41)=1,INDEX(T_DATA[DUE DATE],J41)&gt;0,INDEX(T_DATA[DUE DATE],J41)&lt;TODAY(),INDEX(T_DATA[STATUS ID],J41)=2),2,
IF(AND(COUNTIF($K$4:$K41,$K41)=1,INDEX(T_DATA[DUE DATE],J41)&gt;0,INDEX(T_DATA[DUE DATE],J41)&lt;=(TODAY()+INDEX(T_DATA[WARNING (DAYS)],J41)),INDEX(T_DATA[STATUS ID],J41)=2),1,
IF(AND(COUNTIF($K$4:$K41,$K41)&gt;1,COUNTIF($K$4:$K41,$K41)&lt;(C_ITEM_CNT+2)),
IF(INDEX(T_DATA[],$J41,MATCH(INDEX(T_ITEM_SET[KANBAN ITEM SETTINGS],COUNTIF($K$4:$K41,$K41)-1),L_DATA_HEADER,0))="",
INDEX(T_ITEM_SET[KANBAN ITEM SETTINGS],COUNTIF($K$4:$K41,$K41)-1)&amp;" - "&amp;INDEX(T_ITEM_SET[FILL BLANK VALUES WITH],COUNTIF($K$4:$K41,$K41)-1),
IF(INDEX(T_ITEM_SET[SHOW HEADER],COUNTIF($K$4:$K41,$K41)-1)="Yes",INDEX(T_ITEM_SET[KANBAN ITEM SETTINGS],COUNTIF($K$4:$K41,$K41)-1)&amp;" - ","")
&amp;
IF(INDEX(T_ITEM_SET[FORMAT],COUNTIF($K$4:$K41,$K41)-1)="DATE",
TEXT(INDEX(T_DATA[],$J41,MATCH(INDEX(T_ITEM_SET[KANBAN ITEM SETTINGS],COUNTIF($K$4:$K41,$K41)-1),L_DATA_HEADER,0)),"DD-MMM-YY"),
INDEX(T_DATA[],$J41,MATCH(INDEX(T_ITEM_SET[KANBAN ITEM SETTINGS],COUNTIF($K$4:$K41,$K41)-1),L_DATA_HEADER,0)))),""))))</f>
        <v/>
      </c>
      <c r="N41" s="14" t="str" cm="1">
        <f t="array" ref="N41">IF($O41="","",SMALL(IF((T_DATA[STAGE ID]=4)*(T_DATA[SLICED]=1),ROW(T_DATA[STAGE ID])-ROW(T_DATA[#Headers])),$O41))</f>
        <v/>
      </c>
      <c r="O41" s="14" t="str" cm="1">
        <f t="array" ref="O41">IF(OR($N$3&gt;$O$3,$O$3=0),"",IF($O40="","",IF($Q40=INDEX(L_STAGE,4),$N$3,IF(COUNTIF($O$3:$O40,$O40)=C_ITEM_CNT+2,IF($O40+1&gt;$O$3,"",$O40+1),$O40))))</f>
        <v/>
      </c>
      <c r="P41" t="str" cm="1">
        <f t="array" ref="P41">IF($O41="","",IF(AND(COUNTIF($O$4:$O41,$O41)&gt;1,COUNTIF($O$4:$O41,$O41)&lt;(C_ITEM_CNT+2)),INDEX(T_DATA[PRIORITY ID],$N41),""))</f>
        <v/>
      </c>
      <c r="Q41" s="15" t="str" cm="1">
        <f t="array" aca="1" ref="Q41" ca="1">IF($O41="","",
IF(AND(COUNTIF($O$4:$O41,$O41)=1,INDEX(T_DATA[DUE DATE],N41)&gt;0,INDEX(T_DATA[DUE DATE],N41)&lt;TODAY(),INDEX(T_DATA[STATUS ID],N41)=2),2,
IF(AND(COUNTIF($O$4:$O41,$O41)=1,INDEX(T_DATA[DUE DATE],N41)&gt;0,INDEX(T_DATA[DUE DATE],N41)&lt;=(TODAY()+INDEX(T_DATA[WARNING (DAYS)],N41)),INDEX(T_DATA[STATUS ID],N41)=2),1,
IF(AND(COUNTIF($O$4:$O41,$O41)&gt;1,COUNTIF($O$4:$O41,$O41)&lt;(C_ITEM_CNT+2)),
IF(INDEX(T_DATA[],$N41,MATCH(INDEX(T_ITEM_SET[KANBAN ITEM SETTINGS],COUNTIF($O$4:$O41,$O41)-1),L_DATA_HEADER,0))="",
INDEX(T_ITEM_SET[KANBAN ITEM SETTINGS],COUNTIF($O$4:$O41,$O41)-1)&amp;" - "&amp;INDEX(T_ITEM_SET[FILL BLANK VALUES WITH],COUNTIF($O$4:$O41,$O41)-1),
IF(INDEX(T_ITEM_SET[SHOW HEADER],COUNTIF($O$4:$O41,$O41)-1)="Yes",INDEX(T_ITEM_SET[KANBAN ITEM SETTINGS],COUNTIF($O$4:$O41,$O41)-1)&amp;" - ","")
&amp;
IF(INDEX(T_ITEM_SET[FORMAT],COUNTIF($O$4:$O41,$O41)-1)="DATE",
TEXT(INDEX(T_DATA[],$N41,MATCH(INDEX(T_ITEM_SET[KANBAN ITEM SETTINGS],COUNTIF($O$4:$O41,$O41)-1),L_DATA_HEADER,0)),"DD-MMM-YY"),
INDEX(T_DATA[],$N41,MATCH(INDEX(T_ITEM_SET[KANBAN ITEM SETTINGS],COUNTIF($O$4:$O41,$O41)-1),L_DATA_HEADER,0)))),""))))</f>
        <v/>
      </c>
      <c r="R41" s="14" t="str" cm="1">
        <f t="array" ref="R41">IF($S41="","",SMALL(IF((T_DATA[STAGE ID]=5)*(T_DATA[SLICED]=1),ROW(T_DATA[STAGE ID])-ROW(T_DATA[#Headers])),$S41))</f>
        <v/>
      </c>
      <c r="S41" s="14" t="str" cm="1">
        <f t="array" ref="S41">IF(OR($R$3&gt;$S$3,$S$3=0),"",IF($S40="","",IF($U40=INDEX(L_STAGE,5),$R$3,IF(COUNTIF($S$3:$S40,$S40)=C_ITEM_CNT+2,IF($S40+1&gt;$S$3,"",$S40+1),$S40))))</f>
        <v/>
      </c>
      <c r="T41" t="str" cm="1">
        <f t="array" ref="T41">IF($S41="","",IF(AND(COUNTIF($S$4:$S41,$S41)&gt;1,COUNTIF($S$4:$S41,$S41)&lt;(C_ITEM_CNT+2)),INDEX(T_DATA[PRIORITY ID],$R41),""))</f>
        <v/>
      </c>
      <c r="U41" s="15" t="str" cm="1">
        <f t="array" aca="1" ref="U41" ca="1">IF($S41="","",
IF(AND(COUNTIF($S$4:$S41,$S41)=1,INDEX(T_DATA[DUE DATE],R41)&gt;0,INDEX(T_DATA[DUE DATE],R41)&lt;TODAY(),INDEX(T_DATA[STATUS ID],R41)=2),2,
IF(AND(COUNTIF($S$4:$S41,$S41)=1,INDEX(T_DATA[DUE DATE],R41)&gt;0,INDEX(T_DATA[DUE DATE],R41)&lt;=(TODAY()+INDEX(T_DATA[WARNING (DAYS)],R41)),INDEX(T_DATA[STATUS ID],R41)=2),1,
IF(AND(COUNTIF($S$4:$S41,$S41)&gt;1,COUNTIF($S$4:$S41,$S41)&lt;(C_ITEM_CNT+2)),
IF(INDEX(T_DATA[],$R41,MATCH(INDEX(T_ITEM_SET[KANBAN ITEM SETTINGS],COUNTIF($S$4:$S41,$S41)-1),L_DATA_HEADER,0))="",
INDEX(T_ITEM_SET[KANBAN ITEM SETTINGS],COUNTIF($S$4:$S41,$S41)-1)&amp;" - "&amp;INDEX(T_ITEM_SET[FILL BLANK VALUES WITH],COUNTIF($S$4:$S41,$S41)-1),
IF(INDEX(T_ITEM_SET[SHOW HEADER],COUNTIF($S$4:$S41,$S41)-1)="Yes",INDEX(T_ITEM_SET[KANBAN ITEM SETTINGS],COUNTIF($S$4:$S41,$S41)-1)&amp;" - ","")
&amp;
IF(INDEX(T_ITEM_SET[FORMAT],COUNTIF($S$4:$S41,$S41)-1)="DATE",
TEXT(INDEX(T_DATA[],$R41,MATCH(INDEX(T_ITEM_SET[KANBAN ITEM SETTINGS],COUNTIF($S$4:$S41,$S41)-1),L_DATA_HEADER,0)),"DD-MMM-YY"),
INDEX(T_DATA[],$R41,MATCH(INDEX(T_ITEM_SET[KANBAN ITEM SETTINGS],COUNTIF($S$4:$S41,$S41)-1),L_DATA_HEADER,0)))),""))))</f>
        <v/>
      </c>
      <c r="V41" s="14" t="str" cm="1">
        <f t="array" ref="V41">IF($W41="","",SMALL(IF((T_DATA[STAGE ID]=6)*(T_DATA[SLICED]=1),ROW(T_DATA[STAGE ID])-ROW(T_DATA[#Headers])),$W41))</f>
        <v/>
      </c>
      <c r="W41" s="14" t="str" cm="1">
        <f t="array" ref="W41">IF(OR($V$3&gt;$W$3,$W$3=0),"",IF($W40="","",IF($Y40=INDEX(L_STAGE,6),$V$3,IF(COUNTIF($W$3:$W40,$W40)=C_ITEM_CNT+2,IF($W40+1&gt;$W$3,"",$W40+1),$W40))))</f>
        <v/>
      </c>
      <c r="X41" t="str" cm="1">
        <f t="array" ref="X41">IF($W41="","",IF(AND(COUNTIF($W$4:$W41,$W41)&gt;1,COUNTIF($W$4:$W41,$W41)&lt;(C_ITEM_CNT+2)),INDEX(T_DATA[PRIORITY ID],$V41),""))</f>
        <v/>
      </c>
      <c r="Y41" s="15" t="str" cm="1">
        <f t="array" aca="1" ref="Y41" ca="1">IF($W41="","",
IF(AND(COUNTIF($W$4:$W41,$W41)=1,INDEX(T_DATA[DUE DATE],V41)&gt;0,INDEX(T_DATA[DUE DATE],V41)&lt;TODAY(),INDEX(T_DATA[STATUS ID],V41)=2),2,
IF(AND(COUNTIF($W$4:$W41,$W41)=1,INDEX(T_DATA[DUE DATE],V41)&gt;0,INDEX(T_DATA[DUE DATE],V41)&lt;=(TODAY()+INDEX(T_DATA[WARNING (DAYS)],V41)),INDEX(T_DATA[STATUS ID],V41)=2),1,
IF(AND(COUNTIF($W$4:$W41,$W41)&gt;1,COUNTIF($W$4:$W41,$W41)&lt;(C_ITEM_CNT+2)),
IF(INDEX(T_DATA[],$V41,MATCH(INDEX(T_ITEM_SET[KANBAN ITEM SETTINGS],COUNTIF($W$4:$W41,$W41)-1),L_DATA_HEADER,0))="",
INDEX(T_ITEM_SET[KANBAN ITEM SETTINGS],COUNTIF($W$4:$W41,$W41)-1)&amp;" - "&amp;INDEX(T_ITEM_SET[FILL BLANK VALUES WITH],COUNTIF($W$4:$W41,$W41)-1),
IF(INDEX(T_ITEM_SET[SHOW HEADER],COUNTIF($W$4:$W41,$W41)-1)="Yes",INDEX(T_ITEM_SET[KANBAN ITEM SETTINGS],COUNTIF($W$4:$W41,$W41)-1)&amp;" - ","")
&amp;
IF(INDEX(T_ITEM_SET[FORMAT],COUNTIF($W$4:$W41,$W41)-1)="DATE",
TEXT(INDEX(T_DATA[],$V41,MATCH(INDEX(T_ITEM_SET[KANBAN ITEM SETTINGS],COUNTIF($W$4:$W41,$W41)-1),L_DATA_HEADER,0)),"DD-MMM-YY"),
INDEX(T_DATA[],$V41,MATCH(INDEX(T_ITEM_SET[KANBAN ITEM SETTINGS],COUNTIF($W$4:$W41,$W41)-1),L_DATA_HEADER,0)))),""))))</f>
        <v/>
      </c>
      <c r="Z41" s="10"/>
    </row>
    <row r="42" spans="1:26">
      <c r="A42" s="40"/>
      <c r="B42" s="13" cm="1">
        <f t="array" aca="1" ref="B42" ca="1">IF($C42="","",SMALL(IF((T_DATA[STAGE ID]=1)*(T_DATA[SLICED]=1),ROW(T_DATA[STAGE ID])-ROW(T_DATA[#Headers])),$C42))</f>
        <v>5</v>
      </c>
      <c r="C42" s="14" cm="1">
        <f t="array" aca="1" ref="C42" ca="1">IF(OR($C$3=0,$B$3&gt;$C$3),"",IF($C41="","",IF($E41=INDEX(L_STAGE,1),$B$3,IF(COUNTIF($C$3:$C41,$C41)=C_ITEM_CNT+2,IF($C41+1&gt;$C$3,"",$C41+1),$C41))))</f>
        <v>5</v>
      </c>
      <c r="D42" cm="1">
        <f t="array" aca="1" ref="D42" ca="1">IF($C42="","",IF(AND(COUNTIF($C$4:$C42,$C42)&gt;1,COUNTIF($C$4:$C42,$C42)&lt;(C_ITEM_CNT+2)),INDEX(T_DATA[PRIORITY ID],$B42),""))</f>
        <v>2</v>
      </c>
      <c r="E42" s="15" t="str" cm="1">
        <f t="array" aca="1" ref="E42" ca="1">IF($C42="","",
IF(AND(COUNTIF($C$4:$C42,$C42)=1,INDEX(T_DATA[DUE DATE],B42)&gt;0,INDEX(T_DATA[DUE DATE],B42)&lt;TODAY(),INDEX(T_DATA[STATUS ID],B42)=2),2,
IF(AND(COUNTIF($C$4:$C42,$C42)=1,INDEX(T_DATA[DUE DATE],B42)&gt;0,INDEX(T_DATA[DUE DATE],B42)&lt;=(TODAY()+INDEX(T_DATA[WARNING (DAYS)],B42)),INDEX(T_DATA[STATUS ID],B42)=2),1,
IF(AND(COUNTIF($C$4:$C42,$C42)&gt;1,COUNTIF($C$4:$C42,$C42)&lt;(C_ITEM_CNT+2)),
IF(INDEX(T_DATA[],$B42,MATCH(INDEX(T_ITEM_SET[KANBAN ITEM SETTINGS],COUNTIF($C$4:$C42,$C42)-1),L_DATA_HEADER,0))="",
INDEX(T_ITEM_SET[KANBAN ITEM SETTINGS],COUNTIF($C$4:$C42,$C42)-1)&amp;" - "&amp;INDEX(T_ITEM_SET[FILL BLANK VALUES WITH],COUNTIF($C$4:$C42,$C42)-1),
IF(INDEX(T_ITEM_SET[SHOW HEADER],COUNTIF($C$4:$C42,$C42)-1)="Yes",INDEX(T_ITEM_SET[KANBAN ITEM SETTINGS],COUNTIF($C$4:$C42,$C42)-1)&amp;" - ","")
&amp;
IF(INDEX(T_ITEM_SET[FORMAT],COUNTIF($C$4:$C42,$C42)-1)="DATE",
TEXT(INDEX(T_DATA[],$B42,MATCH(INDEX(T_ITEM_SET[KANBAN ITEM SETTINGS],COUNTIF($C$4:$C42,$C42)-1),L_DATA_HEADER,0)),"DD-MMM-YY"),
INDEX(T_DATA[],$B42,MATCH(INDEX(T_ITEM_SET[KANBAN ITEM SETTINGS],COUNTIF($C$4:$C42,$C42)-1),L_DATA_HEADER,0)))),""))))</f>
        <v>COST - Not Estimated</v>
      </c>
      <c r="F42" s="14" t="str" cm="1">
        <f t="array" aca="1" ref="F42" ca="1">IF($G42="","",SMALL(IF((T_DATA[STAGE ID]=2)*(T_DATA[SLICED]=1),ROW(T_DATA[STAGE ID])-ROW(T_DATA[#Headers])),$G42))</f>
        <v/>
      </c>
      <c r="G42" s="14" t="str" cm="1">
        <f t="array" aca="1" ref="G42" ca="1">IF(OR($F$3&gt;$G$3,$G$3=0),"",IF($G41="","",IF($I41=INDEX(L_STAGE,2),$F$3,IF(COUNTIF($G$3:$G41,$G41)=C_ITEM_CNT+2,IF($G41+1&gt;$G$3,"",$G41+1),$G41))))</f>
        <v/>
      </c>
      <c r="H42" t="str" cm="1">
        <f t="array" aca="1" ref="H42" ca="1">IF($G42="","",IF(AND(COUNTIF($G$4:$G42,$G42)&gt;1,COUNTIF($G$4:$G42,$G42)&lt;(C_ITEM_CNT+2)),INDEX(T_DATA[PRIORITY ID],$F42),""))</f>
        <v/>
      </c>
      <c r="I42" s="15" t="str" cm="1">
        <f t="array" aca="1" ref="I42" ca="1">IF($G42="","",
IF(AND(COUNTIF($G$4:$G42,$G42)=1,INDEX(T_DATA[DUE DATE],F42)&gt;0,INDEX(T_DATA[DUE DATE],F42)&lt;TODAY(),INDEX(T_DATA[STATUS ID],F42)=2),2,
IF(AND(COUNTIF($G$4:$G42,$G42)=1,INDEX(T_DATA[DUE DATE],F42)&gt;0,INDEX(T_DATA[DUE DATE],F42)&lt;=(TODAY()+INDEX(T_DATA[WARNING (DAYS)],F42)),INDEX(T_DATA[STATUS ID],F42)=2),1,
IF(AND(COUNTIF($G$4:$G42,$G42)&gt;1,COUNTIF($G$4:$G42,$G42)&lt;(C_ITEM_CNT+2)),
IF(INDEX(T_DATA[],$F42,MATCH(INDEX(T_ITEM_SET[KANBAN ITEM SETTINGS],COUNTIF($G$4:$G42,$G42)-1),L_DATA_HEADER,0))="",
INDEX(T_ITEM_SET[KANBAN ITEM SETTINGS],COUNTIF($G$4:$G42,$G42)-1)&amp;" - "&amp;INDEX(T_ITEM_SET[FILL BLANK VALUES WITH],COUNTIF($G$4:$G42,$G42)-1),
IF(INDEX(T_ITEM_SET[SHOW HEADER],COUNTIF($G$4:$G42,$G42)-1)="Yes",INDEX(T_ITEM_SET[KANBAN ITEM SETTINGS],COUNTIF($G$4:$G42,$G42)-1)&amp;" - ","")
&amp;
IF(INDEX(T_ITEM_SET[FORMAT],COUNTIF($G$4:$G42,$G42)-1)="DATE",
TEXT(INDEX(T_DATA[],$F42,MATCH(INDEX(T_ITEM_SET[KANBAN ITEM SETTINGS],COUNTIF($G$4:$G42,$G42)-1),L_DATA_HEADER,0)),"DD-MMM-YY"),
INDEX(T_DATA[],$F42,MATCH(INDEX(T_ITEM_SET[KANBAN ITEM SETTINGS],COUNTIF($G$4:$G42,$G42)-1),L_DATA_HEADER,0)))),""))))</f>
        <v/>
      </c>
      <c r="J42" s="14" t="str" cm="1">
        <f t="array" aca="1" ref="J42" ca="1">IF($K42="","",SMALL(IF((T_DATA[STAGE ID]=3)*(T_DATA[SLICED]=1),ROW(T_DATA[STAGE ID])-ROW(T_DATA[#Headers])),$K42))</f>
        <v/>
      </c>
      <c r="K42" s="14" t="str" cm="1">
        <f t="array" aca="1" ref="K42" ca="1">IF(OR($J$3&gt;$K$3,$K$3=0),"",IF($K41="","",IF($M41=INDEX(L_STAGE,3),$J$3,IF(COUNTIF($K$3:$K41,$K41)=C_ITEM_CNT+2,IF($K41+1&gt;$K$3,"",$K41+1),$K41))))</f>
        <v/>
      </c>
      <c r="L42" t="str" cm="1">
        <f t="array" aca="1" ref="L42" ca="1">IF($K42="","",IF(AND(COUNTIF($K$4:$K42,$K42)&gt;1,COUNTIF($K$4:$K42,$K42)&lt;(C_ITEM_CNT+2)),INDEX(T_DATA[PRIORITY ID],$J42),""))</f>
        <v/>
      </c>
      <c r="M42" s="15" t="str" cm="1">
        <f t="array" aca="1" ref="M42" ca="1">IF($K42="","",
IF(AND(COUNTIF($K$4:$K42,$K42)=1,INDEX(T_DATA[DUE DATE],J42)&gt;0,INDEX(T_DATA[DUE DATE],J42)&lt;TODAY(),INDEX(T_DATA[STATUS ID],J42)=2),2,
IF(AND(COUNTIF($K$4:$K42,$K42)=1,INDEX(T_DATA[DUE DATE],J42)&gt;0,INDEX(T_DATA[DUE DATE],J42)&lt;=(TODAY()+INDEX(T_DATA[WARNING (DAYS)],J42)),INDEX(T_DATA[STATUS ID],J42)=2),1,
IF(AND(COUNTIF($K$4:$K42,$K42)&gt;1,COUNTIF($K$4:$K42,$K42)&lt;(C_ITEM_CNT+2)),
IF(INDEX(T_DATA[],$J42,MATCH(INDEX(T_ITEM_SET[KANBAN ITEM SETTINGS],COUNTIF($K$4:$K42,$K42)-1),L_DATA_HEADER,0))="",
INDEX(T_ITEM_SET[KANBAN ITEM SETTINGS],COUNTIF($K$4:$K42,$K42)-1)&amp;" - "&amp;INDEX(T_ITEM_SET[FILL BLANK VALUES WITH],COUNTIF($K$4:$K42,$K42)-1),
IF(INDEX(T_ITEM_SET[SHOW HEADER],COUNTIF($K$4:$K42,$K42)-1)="Yes",INDEX(T_ITEM_SET[KANBAN ITEM SETTINGS],COUNTIF($K$4:$K42,$K42)-1)&amp;" - ","")
&amp;
IF(INDEX(T_ITEM_SET[FORMAT],COUNTIF($K$4:$K42,$K42)-1)="DATE",
TEXT(INDEX(T_DATA[],$J42,MATCH(INDEX(T_ITEM_SET[KANBAN ITEM SETTINGS],COUNTIF($K$4:$K42,$K42)-1),L_DATA_HEADER,0)),"DD-MMM-YY"),
INDEX(T_DATA[],$J42,MATCH(INDEX(T_ITEM_SET[KANBAN ITEM SETTINGS],COUNTIF($K$4:$K42,$K42)-1),L_DATA_HEADER,0)))),""))))</f>
        <v/>
      </c>
      <c r="N42" s="14" t="str" cm="1">
        <f t="array" ref="N42">IF($O42="","",SMALL(IF((T_DATA[STAGE ID]=4)*(T_DATA[SLICED]=1),ROW(T_DATA[STAGE ID])-ROW(T_DATA[#Headers])),$O42))</f>
        <v/>
      </c>
      <c r="O42" s="14" t="str" cm="1">
        <f t="array" ref="O42">IF(OR($N$3&gt;$O$3,$O$3=0),"",IF($O41="","",IF($Q41=INDEX(L_STAGE,4),$N$3,IF(COUNTIF($O$3:$O41,$O41)=C_ITEM_CNT+2,IF($O41+1&gt;$O$3,"",$O41+1),$O41))))</f>
        <v/>
      </c>
      <c r="P42" t="str" cm="1">
        <f t="array" ref="P42">IF($O42="","",IF(AND(COUNTIF($O$4:$O42,$O42)&gt;1,COUNTIF($O$4:$O42,$O42)&lt;(C_ITEM_CNT+2)),INDEX(T_DATA[PRIORITY ID],$N42),""))</f>
        <v/>
      </c>
      <c r="Q42" s="15" t="str" cm="1">
        <f t="array" aca="1" ref="Q42" ca="1">IF($O42="","",
IF(AND(COUNTIF($O$4:$O42,$O42)=1,INDEX(T_DATA[DUE DATE],N42)&gt;0,INDEX(T_DATA[DUE DATE],N42)&lt;TODAY(),INDEX(T_DATA[STATUS ID],N42)=2),2,
IF(AND(COUNTIF($O$4:$O42,$O42)=1,INDEX(T_DATA[DUE DATE],N42)&gt;0,INDEX(T_DATA[DUE DATE],N42)&lt;=(TODAY()+INDEX(T_DATA[WARNING (DAYS)],N42)),INDEX(T_DATA[STATUS ID],N42)=2),1,
IF(AND(COUNTIF($O$4:$O42,$O42)&gt;1,COUNTIF($O$4:$O42,$O42)&lt;(C_ITEM_CNT+2)),
IF(INDEX(T_DATA[],$N42,MATCH(INDEX(T_ITEM_SET[KANBAN ITEM SETTINGS],COUNTIF($O$4:$O42,$O42)-1),L_DATA_HEADER,0))="",
INDEX(T_ITEM_SET[KANBAN ITEM SETTINGS],COUNTIF($O$4:$O42,$O42)-1)&amp;" - "&amp;INDEX(T_ITEM_SET[FILL BLANK VALUES WITH],COUNTIF($O$4:$O42,$O42)-1),
IF(INDEX(T_ITEM_SET[SHOW HEADER],COUNTIF($O$4:$O42,$O42)-1)="Yes",INDEX(T_ITEM_SET[KANBAN ITEM SETTINGS],COUNTIF($O$4:$O42,$O42)-1)&amp;" - ","")
&amp;
IF(INDEX(T_ITEM_SET[FORMAT],COUNTIF($O$4:$O42,$O42)-1)="DATE",
TEXT(INDEX(T_DATA[],$N42,MATCH(INDEX(T_ITEM_SET[KANBAN ITEM SETTINGS],COUNTIF($O$4:$O42,$O42)-1),L_DATA_HEADER,0)),"DD-MMM-YY"),
INDEX(T_DATA[],$N42,MATCH(INDEX(T_ITEM_SET[KANBAN ITEM SETTINGS],COUNTIF($O$4:$O42,$O42)-1),L_DATA_HEADER,0)))),""))))</f>
        <v/>
      </c>
      <c r="R42" s="14" t="str" cm="1">
        <f t="array" ref="R42">IF($S42="","",SMALL(IF((T_DATA[STAGE ID]=5)*(T_DATA[SLICED]=1),ROW(T_DATA[STAGE ID])-ROW(T_DATA[#Headers])),$S42))</f>
        <v/>
      </c>
      <c r="S42" s="14" t="str" cm="1">
        <f t="array" ref="S42">IF(OR($R$3&gt;$S$3,$S$3=0),"",IF($S41="","",IF($U41=INDEX(L_STAGE,5),$R$3,IF(COUNTIF($S$3:$S41,$S41)=C_ITEM_CNT+2,IF($S41+1&gt;$S$3,"",$S41+1),$S41))))</f>
        <v/>
      </c>
      <c r="T42" t="str" cm="1">
        <f t="array" ref="T42">IF($S42="","",IF(AND(COUNTIF($S$4:$S42,$S42)&gt;1,COUNTIF($S$4:$S42,$S42)&lt;(C_ITEM_CNT+2)),INDEX(T_DATA[PRIORITY ID],$R42),""))</f>
        <v/>
      </c>
      <c r="U42" s="15" t="str" cm="1">
        <f t="array" aca="1" ref="U42" ca="1">IF($S42="","",
IF(AND(COUNTIF($S$4:$S42,$S42)=1,INDEX(T_DATA[DUE DATE],R42)&gt;0,INDEX(T_DATA[DUE DATE],R42)&lt;TODAY(),INDEX(T_DATA[STATUS ID],R42)=2),2,
IF(AND(COUNTIF($S$4:$S42,$S42)=1,INDEX(T_DATA[DUE DATE],R42)&gt;0,INDEX(T_DATA[DUE DATE],R42)&lt;=(TODAY()+INDEX(T_DATA[WARNING (DAYS)],R42)),INDEX(T_DATA[STATUS ID],R42)=2),1,
IF(AND(COUNTIF($S$4:$S42,$S42)&gt;1,COUNTIF($S$4:$S42,$S42)&lt;(C_ITEM_CNT+2)),
IF(INDEX(T_DATA[],$R42,MATCH(INDEX(T_ITEM_SET[KANBAN ITEM SETTINGS],COUNTIF($S$4:$S42,$S42)-1),L_DATA_HEADER,0))="",
INDEX(T_ITEM_SET[KANBAN ITEM SETTINGS],COUNTIF($S$4:$S42,$S42)-1)&amp;" - "&amp;INDEX(T_ITEM_SET[FILL BLANK VALUES WITH],COUNTIF($S$4:$S42,$S42)-1),
IF(INDEX(T_ITEM_SET[SHOW HEADER],COUNTIF($S$4:$S42,$S42)-1)="Yes",INDEX(T_ITEM_SET[KANBAN ITEM SETTINGS],COUNTIF($S$4:$S42,$S42)-1)&amp;" - ","")
&amp;
IF(INDEX(T_ITEM_SET[FORMAT],COUNTIF($S$4:$S42,$S42)-1)="DATE",
TEXT(INDEX(T_DATA[],$R42,MATCH(INDEX(T_ITEM_SET[KANBAN ITEM SETTINGS],COUNTIF($S$4:$S42,$S42)-1),L_DATA_HEADER,0)),"DD-MMM-YY"),
INDEX(T_DATA[],$R42,MATCH(INDEX(T_ITEM_SET[KANBAN ITEM SETTINGS],COUNTIF($S$4:$S42,$S42)-1),L_DATA_HEADER,0)))),""))))</f>
        <v/>
      </c>
      <c r="V42" s="14" t="str" cm="1">
        <f t="array" ref="V42">IF($W42="","",SMALL(IF((T_DATA[STAGE ID]=6)*(T_DATA[SLICED]=1),ROW(T_DATA[STAGE ID])-ROW(T_DATA[#Headers])),$W42))</f>
        <v/>
      </c>
      <c r="W42" s="14" t="str" cm="1">
        <f t="array" ref="W42">IF(OR($V$3&gt;$W$3,$W$3=0),"",IF($W41="","",IF($Y41=INDEX(L_STAGE,6),$V$3,IF(COUNTIF($W$3:$W41,$W41)=C_ITEM_CNT+2,IF($W41+1&gt;$W$3,"",$W41+1),$W41))))</f>
        <v/>
      </c>
      <c r="X42" t="str" cm="1">
        <f t="array" ref="X42">IF($W42="","",IF(AND(COUNTIF($W$4:$W42,$W42)&gt;1,COUNTIF($W$4:$W42,$W42)&lt;(C_ITEM_CNT+2)),INDEX(T_DATA[PRIORITY ID],$V42),""))</f>
        <v/>
      </c>
      <c r="Y42" s="15" t="str" cm="1">
        <f t="array" aca="1" ref="Y42" ca="1">IF($W42="","",
IF(AND(COUNTIF($W$4:$W42,$W42)=1,INDEX(T_DATA[DUE DATE],V42)&gt;0,INDEX(T_DATA[DUE DATE],V42)&lt;TODAY(),INDEX(T_DATA[STATUS ID],V42)=2),2,
IF(AND(COUNTIF($W$4:$W42,$W42)=1,INDEX(T_DATA[DUE DATE],V42)&gt;0,INDEX(T_DATA[DUE DATE],V42)&lt;=(TODAY()+INDEX(T_DATA[WARNING (DAYS)],V42)),INDEX(T_DATA[STATUS ID],V42)=2),1,
IF(AND(COUNTIF($W$4:$W42,$W42)&gt;1,COUNTIF($W$4:$W42,$W42)&lt;(C_ITEM_CNT+2)),
IF(INDEX(T_DATA[],$V42,MATCH(INDEX(T_ITEM_SET[KANBAN ITEM SETTINGS],COUNTIF($W$4:$W42,$W42)-1),L_DATA_HEADER,0))="",
INDEX(T_ITEM_SET[KANBAN ITEM SETTINGS],COUNTIF($W$4:$W42,$W42)-1)&amp;" - "&amp;INDEX(T_ITEM_SET[FILL BLANK VALUES WITH],COUNTIF($W$4:$W42,$W42)-1),
IF(INDEX(T_ITEM_SET[SHOW HEADER],COUNTIF($W$4:$W42,$W42)-1)="Yes",INDEX(T_ITEM_SET[KANBAN ITEM SETTINGS],COUNTIF($W$4:$W42,$W42)-1)&amp;" - ","")
&amp;
IF(INDEX(T_ITEM_SET[FORMAT],COUNTIF($W$4:$W42,$W42)-1)="DATE",
TEXT(INDEX(T_DATA[],$V42,MATCH(INDEX(T_ITEM_SET[KANBAN ITEM SETTINGS],COUNTIF($W$4:$W42,$W42)-1),L_DATA_HEADER,0)),"DD-MMM-YY"),
INDEX(T_DATA[],$V42,MATCH(INDEX(T_ITEM_SET[KANBAN ITEM SETTINGS],COUNTIF($W$4:$W42,$W42)-1),L_DATA_HEADER,0)))),""))))</f>
        <v/>
      </c>
      <c r="Z42" s="10"/>
    </row>
    <row r="43" spans="1:26">
      <c r="A43" s="40"/>
      <c r="B43" s="13" t="str" cm="1">
        <f t="array" aca="1" ref="B43" ca="1">IF($C43="","",SMALL(IF((T_DATA[STAGE ID]=1)*(T_DATA[SLICED]=1),ROW(T_DATA[STAGE ID])-ROW(T_DATA[#Headers])),$C43))</f>
        <v/>
      </c>
      <c r="C43" s="14" t="str" cm="1">
        <f t="array" aca="1" ref="C43" ca="1">IF(OR($C$3=0,$B$3&gt;$C$3),"",IF($C42="","",IF($E42=INDEX(L_STAGE,1),$B$3,IF(COUNTIF($C$3:$C42,$C42)=C_ITEM_CNT+2,IF($C42+1&gt;$C$3,"",$C42+1),$C42))))</f>
        <v/>
      </c>
      <c r="D43" t="str" cm="1">
        <f t="array" aca="1" ref="D43" ca="1">IF($C43="","",IF(AND(COUNTIF($C$4:$C43,$C43)&gt;1,COUNTIF($C$4:$C43,$C43)&lt;(C_ITEM_CNT+2)),INDEX(T_DATA[PRIORITY ID],$B43),""))</f>
        <v/>
      </c>
      <c r="E43" s="15" t="str" cm="1">
        <f t="array" aca="1" ref="E43" ca="1">IF($C43="","",
IF(AND(COUNTIF($C$4:$C43,$C43)=1,INDEX(T_DATA[DUE DATE],B43)&gt;0,INDEX(T_DATA[DUE DATE],B43)&lt;TODAY(),INDEX(T_DATA[STATUS ID],B43)=2),2,
IF(AND(COUNTIF($C$4:$C43,$C43)=1,INDEX(T_DATA[DUE DATE],B43)&gt;0,INDEX(T_DATA[DUE DATE],B43)&lt;=(TODAY()+INDEX(T_DATA[WARNING (DAYS)],B43)),INDEX(T_DATA[STATUS ID],B43)=2),1,
IF(AND(COUNTIF($C$4:$C43,$C43)&gt;1,COUNTIF($C$4:$C43,$C43)&lt;(C_ITEM_CNT+2)),
IF(INDEX(T_DATA[],$B43,MATCH(INDEX(T_ITEM_SET[KANBAN ITEM SETTINGS],COUNTIF($C$4:$C43,$C43)-1),L_DATA_HEADER,0))="",
INDEX(T_ITEM_SET[KANBAN ITEM SETTINGS],COUNTIF($C$4:$C43,$C43)-1)&amp;" - "&amp;INDEX(T_ITEM_SET[FILL BLANK VALUES WITH],COUNTIF($C$4:$C43,$C43)-1),
IF(INDEX(T_ITEM_SET[SHOW HEADER],COUNTIF($C$4:$C43,$C43)-1)="Yes",INDEX(T_ITEM_SET[KANBAN ITEM SETTINGS],COUNTIF($C$4:$C43,$C43)-1)&amp;" - ","")
&amp;
IF(INDEX(T_ITEM_SET[FORMAT],COUNTIF($C$4:$C43,$C43)-1)="DATE",
TEXT(INDEX(T_DATA[],$B43,MATCH(INDEX(T_ITEM_SET[KANBAN ITEM SETTINGS],COUNTIF($C$4:$C43,$C43)-1),L_DATA_HEADER,0)),"DD-MMM-YY"),
INDEX(T_DATA[],$B43,MATCH(INDEX(T_ITEM_SET[KANBAN ITEM SETTINGS],COUNTIF($C$4:$C43,$C43)-1),L_DATA_HEADER,0)))),""))))</f>
        <v/>
      </c>
      <c r="F43" s="14" t="str" cm="1">
        <f t="array" aca="1" ref="F43" ca="1">IF($G43="","",SMALL(IF((T_DATA[STAGE ID]=2)*(T_DATA[SLICED]=1),ROW(T_DATA[STAGE ID])-ROW(T_DATA[#Headers])),$G43))</f>
        <v/>
      </c>
      <c r="G43" s="14" t="str" cm="1">
        <f t="array" aca="1" ref="G43" ca="1">IF(OR($F$3&gt;$G$3,$G$3=0),"",IF($G42="","",IF($I42=INDEX(L_STAGE,2),$F$3,IF(COUNTIF($G$3:$G42,$G42)=C_ITEM_CNT+2,IF($G42+1&gt;$G$3,"",$G42+1),$G42))))</f>
        <v/>
      </c>
      <c r="H43" t="str" cm="1">
        <f t="array" aca="1" ref="H43" ca="1">IF($G43="","",IF(AND(COUNTIF($G$4:$G43,$G43)&gt;1,COUNTIF($G$4:$G43,$G43)&lt;(C_ITEM_CNT+2)),INDEX(T_DATA[PRIORITY ID],$F43),""))</f>
        <v/>
      </c>
      <c r="I43" s="15" t="str" cm="1">
        <f t="array" aca="1" ref="I43" ca="1">IF($G43="","",
IF(AND(COUNTIF($G$4:$G43,$G43)=1,INDEX(T_DATA[DUE DATE],F43)&gt;0,INDEX(T_DATA[DUE DATE],F43)&lt;TODAY(),INDEX(T_DATA[STATUS ID],F43)=2),2,
IF(AND(COUNTIF($G$4:$G43,$G43)=1,INDEX(T_DATA[DUE DATE],F43)&gt;0,INDEX(T_DATA[DUE DATE],F43)&lt;=(TODAY()+INDEX(T_DATA[WARNING (DAYS)],F43)),INDEX(T_DATA[STATUS ID],F43)=2),1,
IF(AND(COUNTIF($G$4:$G43,$G43)&gt;1,COUNTIF($G$4:$G43,$G43)&lt;(C_ITEM_CNT+2)),
IF(INDEX(T_DATA[],$F43,MATCH(INDEX(T_ITEM_SET[KANBAN ITEM SETTINGS],COUNTIF($G$4:$G43,$G43)-1),L_DATA_HEADER,0))="",
INDEX(T_ITEM_SET[KANBAN ITEM SETTINGS],COUNTIF($G$4:$G43,$G43)-1)&amp;" - "&amp;INDEX(T_ITEM_SET[FILL BLANK VALUES WITH],COUNTIF($G$4:$G43,$G43)-1),
IF(INDEX(T_ITEM_SET[SHOW HEADER],COUNTIF($G$4:$G43,$G43)-1)="Yes",INDEX(T_ITEM_SET[KANBAN ITEM SETTINGS],COUNTIF($G$4:$G43,$G43)-1)&amp;" - ","")
&amp;
IF(INDEX(T_ITEM_SET[FORMAT],COUNTIF($G$4:$G43,$G43)-1)="DATE",
TEXT(INDEX(T_DATA[],$F43,MATCH(INDEX(T_ITEM_SET[KANBAN ITEM SETTINGS],COUNTIF($G$4:$G43,$G43)-1),L_DATA_HEADER,0)),"DD-MMM-YY"),
INDEX(T_DATA[],$F43,MATCH(INDEX(T_ITEM_SET[KANBAN ITEM SETTINGS],COUNTIF($G$4:$G43,$G43)-1),L_DATA_HEADER,0)))),""))))</f>
        <v/>
      </c>
      <c r="J43" s="14" t="str" cm="1">
        <f t="array" aca="1" ref="J43" ca="1">IF($K43="","",SMALL(IF((T_DATA[STAGE ID]=3)*(T_DATA[SLICED]=1),ROW(T_DATA[STAGE ID])-ROW(T_DATA[#Headers])),$K43))</f>
        <v/>
      </c>
      <c r="K43" s="14" t="str" cm="1">
        <f t="array" aca="1" ref="K43" ca="1">IF(OR($J$3&gt;$K$3,$K$3=0),"",IF($K42="","",IF($M42=INDEX(L_STAGE,3),$J$3,IF(COUNTIF($K$3:$K42,$K42)=C_ITEM_CNT+2,IF($K42+1&gt;$K$3,"",$K42+1),$K42))))</f>
        <v/>
      </c>
      <c r="L43" t="str" cm="1">
        <f t="array" aca="1" ref="L43" ca="1">IF($K43="","",IF(AND(COUNTIF($K$4:$K43,$K43)&gt;1,COUNTIF($K$4:$K43,$K43)&lt;(C_ITEM_CNT+2)),INDEX(T_DATA[PRIORITY ID],$J43),""))</f>
        <v/>
      </c>
      <c r="M43" s="15" t="str" cm="1">
        <f t="array" aca="1" ref="M43" ca="1">IF($K43="","",
IF(AND(COUNTIF($K$4:$K43,$K43)=1,INDEX(T_DATA[DUE DATE],J43)&gt;0,INDEX(T_DATA[DUE DATE],J43)&lt;TODAY(),INDEX(T_DATA[STATUS ID],J43)=2),2,
IF(AND(COUNTIF($K$4:$K43,$K43)=1,INDEX(T_DATA[DUE DATE],J43)&gt;0,INDEX(T_DATA[DUE DATE],J43)&lt;=(TODAY()+INDEX(T_DATA[WARNING (DAYS)],J43)),INDEX(T_DATA[STATUS ID],J43)=2),1,
IF(AND(COUNTIF($K$4:$K43,$K43)&gt;1,COUNTIF($K$4:$K43,$K43)&lt;(C_ITEM_CNT+2)),
IF(INDEX(T_DATA[],$J43,MATCH(INDEX(T_ITEM_SET[KANBAN ITEM SETTINGS],COUNTIF($K$4:$K43,$K43)-1),L_DATA_HEADER,0))="",
INDEX(T_ITEM_SET[KANBAN ITEM SETTINGS],COUNTIF($K$4:$K43,$K43)-1)&amp;" - "&amp;INDEX(T_ITEM_SET[FILL BLANK VALUES WITH],COUNTIF($K$4:$K43,$K43)-1),
IF(INDEX(T_ITEM_SET[SHOW HEADER],COUNTIF($K$4:$K43,$K43)-1)="Yes",INDEX(T_ITEM_SET[KANBAN ITEM SETTINGS],COUNTIF($K$4:$K43,$K43)-1)&amp;" - ","")
&amp;
IF(INDEX(T_ITEM_SET[FORMAT],COUNTIF($K$4:$K43,$K43)-1)="DATE",
TEXT(INDEX(T_DATA[],$J43,MATCH(INDEX(T_ITEM_SET[KANBAN ITEM SETTINGS],COUNTIF($K$4:$K43,$K43)-1),L_DATA_HEADER,0)),"DD-MMM-YY"),
INDEX(T_DATA[],$J43,MATCH(INDEX(T_ITEM_SET[KANBAN ITEM SETTINGS],COUNTIF($K$4:$K43,$K43)-1),L_DATA_HEADER,0)))),""))))</f>
        <v/>
      </c>
      <c r="N43" s="14" t="str" cm="1">
        <f t="array" ref="N43">IF($O43="","",SMALL(IF((T_DATA[STAGE ID]=4)*(T_DATA[SLICED]=1),ROW(T_DATA[STAGE ID])-ROW(T_DATA[#Headers])),$O43))</f>
        <v/>
      </c>
      <c r="O43" s="14" t="str" cm="1">
        <f t="array" ref="O43">IF(OR($N$3&gt;$O$3,$O$3=0),"",IF($O42="","",IF($Q42=INDEX(L_STAGE,4),$N$3,IF(COUNTIF($O$3:$O42,$O42)=C_ITEM_CNT+2,IF($O42+1&gt;$O$3,"",$O42+1),$O42))))</f>
        <v/>
      </c>
      <c r="P43" t="str" cm="1">
        <f t="array" ref="P43">IF($O43="","",IF(AND(COUNTIF($O$4:$O43,$O43)&gt;1,COUNTIF($O$4:$O43,$O43)&lt;(C_ITEM_CNT+2)),INDEX(T_DATA[PRIORITY ID],$N43),""))</f>
        <v/>
      </c>
      <c r="Q43" s="15" t="str" cm="1">
        <f t="array" aca="1" ref="Q43" ca="1">IF($O43="","",
IF(AND(COUNTIF($O$4:$O43,$O43)=1,INDEX(T_DATA[DUE DATE],N43)&gt;0,INDEX(T_DATA[DUE DATE],N43)&lt;TODAY(),INDEX(T_DATA[STATUS ID],N43)=2),2,
IF(AND(COUNTIF($O$4:$O43,$O43)=1,INDEX(T_DATA[DUE DATE],N43)&gt;0,INDEX(T_DATA[DUE DATE],N43)&lt;=(TODAY()+INDEX(T_DATA[WARNING (DAYS)],N43)),INDEX(T_DATA[STATUS ID],N43)=2),1,
IF(AND(COUNTIF($O$4:$O43,$O43)&gt;1,COUNTIF($O$4:$O43,$O43)&lt;(C_ITEM_CNT+2)),
IF(INDEX(T_DATA[],$N43,MATCH(INDEX(T_ITEM_SET[KANBAN ITEM SETTINGS],COUNTIF($O$4:$O43,$O43)-1),L_DATA_HEADER,0))="",
INDEX(T_ITEM_SET[KANBAN ITEM SETTINGS],COUNTIF($O$4:$O43,$O43)-1)&amp;" - "&amp;INDEX(T_ITEM_SET[FILL BLANK VALUES WITH],COUNTIF($O$4:$O43,$O43)-1),
IF(INDEX(T_ITEM_SET[SHOW HEADER],COUNTIF($O$4:$O43,$O43)-1)="Yes",INDEX(T_ITEM_SET[KANBAN ITEM SETTINGS],COUNTIF($O$4:$O43,$O43)-1)&amp;" - ","")
&amp;
IF(INDEX(T_ITEM_SET[FORMAT],COUNTIF($O$4:$O43,$O43)-1)="DATE",
TEXT(INDEX(T_DATA[],$N43,MATCH(INDEX(T_ITEM_SET[KANBAN ITEM SETTINGS],COUNTIF($O$4:$O43,$O43)-1),L_DATA_HEADER,0)),"DD-MMM-YY"),
INDEX(T_DATA[],$N43,MATCH(INDEX(T_ITEM_SET[KANBAN ITEM SETTINGS],COUNTIF($O$4:$O43,$O43)-1),L_DATA_HEADER,0)))),""))))</f>
        <v/>
      </c>
      <c r="R43" s="14" t="str" cm="1">
        <f t="array" ref="R43">IF($S43="","",SMALL(IF((T_DATA[STAGE ID]=5)*(T_DATA[SLICED]=1),ROW(T_DATA[STAGE ID])-ROW(T_DATA[#Headers])),$S43))</f>
        <v/>
      </c>
      <c r="S43" s="14" t="str" cm="1">
        <f t="array" ref="S43">IF(OR($R$3&gt;$S$3,$S$3=0),"",IF($S42="","",IF($U42=INDEX(L_STAGE,5),$R$3,IF(COUNTIF($S$3:$S42,$S42)=C_ITEM_CNT+2,IF($S42+1&gt;$S$3,"",$S42+1),$S42))))</f>
        <v/>
      </c>
      <c r="T43" t="str" cm="1">
        <f t="array" ref="T43">IF($S43="","",IF(AND(COUNTIF($S$4:$S43,$S43)&gt;1,COUNTIF($S$4:$S43,$S43)&lt;(C_ITEM_CNT+2)),INDEX(T_DATA[PRIORITY ID],$R43),""))</f>
        <v/>
      </c>
      <c r="U43" s="15" t="str" cm="1">
        <f t="array" aca="1" ref="U43" ca="1">IF($S43="","",
IF(AND(COUNTIF($S$4:$S43,$S43)=1,INDEX(T_DATA[DUE DATE],R43)&gt;0,INDEX(T_DATA[DUE DATE],R43)&lt;TODAY(),INDEX(T_DATA[STATUS ID],R43)=2),2,
IF(AND(COUNTIF($S$4:$S43,$S43)=1,INDEX(T_DATA[DUE DATE],R43)&gt;0,INDEX(T_DATA[DUE DATE],R43)&lt;=(TODAY()+INDEX(T_DATA[WARNING (DAYS)],R43)),INDEX(T_DATA[STATUS ID],R43)=2),1,
IF(AND(COUNTIF($S$4:$S43,$S43)&gt;1,COUNTIF($S$4:$S43,$S43)&lt;(C_ITEM_CNT+2)),
IF(INDEX(T_DATA[],$R43,MATCH(INDEX(T_ITEM_SET[KANBAN ITEM SETTINGS],COUNTIF($S$4:$S43,$S43)-1),L_DATA_HEADER,0))="",
INDEX(T_ITEM_SET[KANBAN ITEM SETTINGS],COUNTIF($S$4:$S43,$S43)-1)&amp;" - "&amp;INDEX(T_ITEM_SET[FILL BLANK VALUES WITH],COUNTIF($S$4:$S43,$S43)-1),
IF(INDEX(T_ITEM_SET[SHOW HEADER],COUNTIF($S$4:$S43,$S43)-1)="Yes",INDEX(T_ITEM_SET[KANBAN ITEM SETTINGS],COUNTIF($S$4:$S43,$S43)-1)&amp;" - ","")
&amp;
IF(INDEX(T_ITEM_SET[FORMAT],COUNTIF($S$4:$S43,$S43)-1)="DATE",
TEXT(INDEX(T_DATA[],$R43,MATCH(INDEX(T_ITEM_SET[KANBAN ITEM SETTINGS],COUNTIF($S$4:$S43,$S43)-1),L_DATA_HEADER,0)),"DD-MMM-YY"),
INDEX(T_DATA[],$R43,MATCH(INDEX(T_ITEM_SET[KANBAN ITEM SETTINGS],COUNTIF($S$4:$S43,$S43)-1),L_DATA_HEADER,0)))),""))))</f>
        <v/>
      </c>
      <c r="V43" s="14" t="str" cm="1">
        <f t="array" ref="V43">IF($W43="","",SMALL(IF((T_DATA[STAGE ID]=6)*(T_DATA[SLICED]=1),ROW(T_DATA[STAGE ID])-ROW(T_DATA[#Headers])),$W43))</f>
        <v/>
      </c>
      <c r="W43" s="14" t="str" cm="1">
        <f t="array" ref="W43">IF(OR($V$3&gt;$W$3,$W$3=0),"",IF($W42="","",IF($Y42=INDEX(L_STAGE,6),$V$3,IF(COUNTIF($W$3:$W42,$W42)=C_ITEM_CNT+2,IF($W42+1&gt;$W$3,"",$W42+1),$W42))))</f>
        <v/>
      </c>
      <c r="X43" t="str" cm="1">
        <f t="array" ref="X43">IF($W43="","",IF(AND(COUNTIF($W$4:$W43,$W43)&gt;1,COUNTIF($W$4:$W43,$W43)&lt;(C_ITEM_CNT+2)),INDEX(T_DATA[PRIORITY ID],$V43),""))</f>
        <v/>
      </c>
      <c r="Y43" s="15" t="str" cm="1">
        <f t="array" aca="1" ref="Y43" ca="1">IF($W43="","",
IF(AND(COUNTIF($W$4:$W43,$W43)=1,INDEX(T_DATA[DUE DATE],V43)&gt;0,INDEX(T_DATA[DUE DATE],V43)&lt;TODAY(),INDEX(T_DATA[STATUS ID],V43)=2),2,
IF(AND(COUNTIF($W$4:$W43,$W43)=1,INDEX(T_DATA[DUE DATE],V43)&gt;0,INDEX(T_DATA[DUE DATE],V43)&lt;=(TODAY()+INDEX(T_DATA[WARNING (DAYS)],V43)),INDEX(T_DATA[STATUS ID],V43)=2),1,
IF(AND(COUNTIF($W$4:$W43,$W43)&gt;1,COUNTIF($W$4:$W43,$W43)&lt;(C_ITEM_CNT+2)),
IF(INDEX(T_DATA[],$V43,MATCH(INDEX(T_ITEM_SET[KANBAN ITEM SETTINGS],COUNTIF($W$4:$W43,$W43)-1),L_DATA_HEADER,0))="",
INDEX(T_ITEM_SET[KANBAN ITEM SETTINGS],COUNTIF($W$4:$W43,$W43)-1)&amp;" - "&amp;INDEX(T_ITEM_SET[FILL BLANK VALUES WITH],COUNTIF($W$4:$W43,$W43)-1),
IF(INDEX(T_ITEM_SET[SHOW HEADER],COUNTIF($W$4:$W43,$W43)-1)="Yes",INDEX(T_ITEM_SET[KANBAN ITEM SETTINGS],COUNTIF($W$4:$W43,$W43)-1)&amp;" - ","")
&amp;
IF(INDEX(T_ITEM_SET[FORMAT],COUNTIF($W$4:$W43,$W43)-1)="DATE",
TEXT(INDEX(T_DATA[],$V43,MATCH(INDEX(T_ITEM_SET[KANBAN ITEM SETTINGS],COUNTIF($W$4:$W43,$W43)-1),L_DATA_HEADER,0)),"DD-MMM-YY"),
INDEX(T_DATA[],$V43,MATCH(INDEX(T_ITEM_SET[KANBAN ITEM SETTINGS],COUNTIF($W$4:$W43,$W43)-1),L_DATA_HEADER,0)))),""))))</f>
        <v/>
      </c>
      <c r="Z43" s="10"/>
    </row>
    <row r="44" spans="1:26">
      <c r="A44" s="40"/>
      <c r="B44" s="13" t="str" cm="1">
        <f t="array" aca="1" ref="B44" ca="1">IF($C44="","",SMALL(IF((T_DATA[STAGE ID]=1)*(T_DATA[SLICED]=1),ROW(T_DATA[STAGE ID])-ROW(T_DATA[#Headers])),$C44))</f>
        <v/>
      </c>
      <c r="C44" s="14" t="str" cm="1">
        <f t="array" aca="1" ref="C44" ca="1">IF(OR($C$3=0,$B$3&gt;$C$3),"",IF($C43="","",IF($E43=INDEX(L_STAGE,1),$B$3,IF(COUNTIF($C$3:$C43,$C43)=C_ITEM_CNT+2,IF($C43+1&gt;$C$3,"",$C43+1),$C43))))</f>
        <v/>
      </c>
      <c r="D44" t="str" cm="1">
        <f t="array" aca="1" ref="D44" ca="1">IF($C44="","",IF(AND(COUNTIF($C$4:$C44,$C44)&gt;1,COUNTIF($C$4:$C44,$C44)&lt;(C_ITEM_CNT+2)),INDEX(T_DATA[PRIORITY ID],$B44),""))</f>
        <v/>
      </c>
      <c r="E44" s="15" t="str" cm="1">
        <f t="array" aca="1" ref="E44" ca="1">IF($C44="","",
IF(AND(COUNTIF($C$4:$C44,$C44)=1,INDEX(T_DATA[DUE DATE],B44)&gt;0,INDEX(T_DATA[DUE DATE],B44)&lt;TODAY(),INDEX(T_DATA[STATUS ID],B44)=2),2,
IF(AND(COUNTIF($C$4:$C44,$C44)=1,INDEX(T_DATA[DUE DATE],B44)&gt;0,INDEX(T_DATA[DUE DATE],B44)&lt;=(TODAY()+INDEX(T_DATA[WARNING (DAYS)],B44)),INDEX(T_DATA[STATUS ID],B44)=2),1,
IF(AND(COUNTIF($C$4:$C44,$C44)&gt;1,COUNTIF($C$4:$C44,$C44)&lt;(C_ITEM_CNT+2)),
IF(INDEX(T_DATA[],$B44,MATCH(INDEX(T_ITEM_SET[KANBAN ITEM SETTINGS],COUNTIF($C$4:$C44,$C44)-1),L_DATA_HEADER,0))="",
INDEX(T_ITEM_SET[KANBAN ITEM SETTINGS],COUNTIF($C$4:$C44,$C44)-1)&amp;" - "&amp;INDEX(T_ITEM_SET[FILL BLANK VALUES WITH],COUNTIF($C$4:$C44,$C44)-1),
IF(INDEX(T_ITEM_SET[SHOW HEADER],COUNTIF($C$4:$C44,$C44)-1)="Yes",INDEX(T_ITEM_SET[KANBAN ITEM SETTINGS],COUNTIF($C$4:$C44,$C44)-1)&amp;" - ","")
&amp;
IF(INDEX(T_ITEM_SET[FORMAT],COUNTIF($C$4:$C44,$C44)-1)="DATE",
TEXT(INDEX(T_DATA[],$B44,MATCH(INDEX(T_ITEM_SET[KANBAN ITEM SETTINGS],COUNTIF($C$4:$C44,$C44)-1),L_DATA_HEADER,0)),"DD-MMM-YY"),
INDEX(T_DATA[],$B44,MATCH(INDEX(T_ITEM_SET[KANBAN ITEM SETTINGS],COUNTIF($C$4:$C44,$C44)-1),L_DATA_HEADER,0)))),""))))</f>
        <v/>
      </c>
      <c r="F44" s="14" t="str" cm="1">
        <f t="array" aca="1" ref="F44" ca="1">IF($G44="","",SMALL(IF((T_DATA[STAGE ID]=2)*(T_DATA[SLICED]=1),ROW(T_DATA[STAGE ID])-ROW(T_DATA[#Headers])),$G44))</f>
        <v/>
      </c>
      <c r="G44" s="14" t="str" cm="1">
        <f t="array" aca="1" ref="G44" ca="1">IF(OR($F$3&gt;$G$3,$G$3=0),"",IF($G43="","",IF($I43=INDEX(L_STAGE,2),$F$3,IF(COUNTIF($G$3:$G43,$G43)=C_ITEM_CNT+2,IF($G43+1&gt;$G$3,"",$G43+1),$G43))))</f>
        <v/>
      </c>
      <c r="H44" t="str" cm="1">
        <f t="array" aca="1" ref="H44" ca="1">IF($G44="","",IF(AND(COUNTIF($G$4:$G44,$G44)&gt;1,COUNTIF($G$4:$G44,$G44)&lt;(C_ITEM_CNT+2)),INDEX(T_DATA[PRIORITY ID],$F44),""))</f>
        <v/>
      </c>
      <c r="I44" s="15" t="str" cm="1">
        <f t="array" aca="1" ref="I44" ca="1">IF($G44="","",
IF(AND(COUNTIF($G$4:$G44,$G44)=1,INDEX(T_DATA[DUE DATE],F44)&gt;0,INDEX(T_DATA[DUE DATE],F44)&lt;TODAY(),INDEX(T_DATA[STATUS ID],F44)=2),2,
IF(AND(COUNTIF($G$4:$G44,$G44)=1,INDEX(T_DATA[DUE DATE],F44)&gt;0,INDEX(T_DATA[DUE DATE],F44)&lt;=(TODAY()+INDEX(T_DATA[WARNING (DAYS)],F44)),INDEX(T_DATA[STATUS ID],F44)=2),1,
IF(AND(COUNTIF($G$4:$G44,$G44)&gt;1,COUNTIF($G$4:$G44,$G44)&lt;(C_ITEM_CNT+2)),
IF(INDEX(T_DATA[],$F44,MATCH(INDEX(T_ITEM_SET[KANBAN ITEM SETTINGS],COUNTIF($G$4:$G44,$G44)-1),L_DATA_HEADER,0))="",
INDEX(T_ITEM_SET[KANBAN ITEM SETTINGS],COUNTIF($G$4:$G44,$G44)-1)&amp;" - "&amp;INDEX(T_ITEM_SET[FILL BLANK VALUES WITH],COUNTIF($G$4:$G44,$G44)-1),
IF(INDEX(T_ITEM_SET[SHOW HEADER],COUNTIF($G$4:$G44,$G44)-1)="Yes",INDEX(T_ITEM_SET[KANBAN ITEM SETTINGS],COUNTIF($G$4:$G44,$G44)-1)&amp;" - ","")
&amp;
IF(INDEX(T_ITEM_SET[FORMAT],COUNTIF($G$4:$G44,$G44)-1)="DATE",
TEXT(INDEX(T_DATA[],$F44,MATCH(INDEX(T_ITEM_SET[KANBAN ITEM SETTINGS],COUNTIF($G$4:$G44,$G44)-1),L_DATA_HEADER,0)),"DD-MMM-YY"),
INDEX(T_DATA[],$F44,MATCH(INDEX(T_ITEM_SET[KANBAN ITEM SETTINGS],COUNTIF($G$4:$G44,$G44)-1),L_DATA_HEADER,0)))),""))))</f>
        <v/>
      </c>
      <c r="J44" s="14" t="str" cm="1">
        <f t="array" aca="1" ref="J44" ca="1">IF($K44="","",SMALL(IF((T_DATA[STAGE ID]=3)*(T_DATA[SLICED]=1),ROW(T_DATA[STAGE ID])-ROW(T_DATA[#Headers])),$K44))</f>
        <v/>
      </c>
      <c r="K44" s="14" t="str" cm="1">
        <f t="array" aca="1" ref="K44" ca="1">IF(OR($J$3&gt;$K$3,$K$3=0),"",IF($K43="","",IF($M43=INDEX(L_STAGE,3),$J$3,IF(COUNTIF($K$3:$K43,$K43)=C_ITEM_CNT+2,IF($K43+1&gt;$K$3,"",$K43+1),$K43))))</f>
        <v/>
      </c>
      <c r="L44" t="str" cm="1">
        <f t="array" aca="1" ref="L44" ca="1">IF($K44="","",IF(AND(COUNTIF($K$4:$K44,$K44)&gt;1,COUNTIF($K$4:$K44,$K44)&lt;(C_ITEM_CNT+2)),INDEX(T_DATA[PRIORITY ID],$J44),""))</f>
        <v/>
      </c>
      <c r="M44" s="15" t="str" cm="1">
        <f t="array" aca="1" ref="M44" ca="1">IF($K44="","",
IF(AND(COUNTIF($K$4:$K44,$K44)=1,INDEX(T_DATA[DUE DATE],J44)&gt;0,INDEX(T_DATA[DUE DATE],J44)&lt;TODAY(),INDEX(T_DATA[STATUS ID],J44)=2),2,
IF(AND(COUNTIF($K$4:$K44,$K44)=1,INDEX(T_DATA[DUE DATE],J44)&gt;0,INDEX(T_DATA[DUE DATE],J44)&lt;=(TODAY()+INDEX(T_DATA[WARNING (DAYS)],J44)),INDEX(T_DATA[STATUS ID],J44)=2),1,
IF(AND(COUNTIF($K$4:$K44,$K44)&gt;1,COUNTIF($K$4:$K44,$K44)&lt;(C_ITEM_CNT+2)),
IF(INDEX(T_DATA[],$J44,MATCH(INDEX(T_ITEM_SET[KANBAN ITEM SETTINGS],COUNTIF($K$4:$K44,$K44)-1),L_DATA_HEADER,0))="",
INDEX(T_ITEM_SET[KANBAN ITEM SETTINGS],COUNTIF($K$4:$K44,$K44)-1)&amp;" - "&amp;INDEX(T_ITEM_SET[FILL BLANK VALUES WITH],COUNTIF($K$4:$K44,$K44)-1),
IF(INDEX(T_ITEM_SET[SHOW HEADER],COUNTIF($K$4:$K44,$K44)-1)="Yes",INDEX(T_ITEM_SET[KANBAN ITEM SETTINGS],COUNTIF($K$4:$K44,$K44)-1)&amp;" - ","")
&amp;
IF(INDEX(T_ITEM_SET[FORMAT],COUNTIF($K$4:$K44,$K44)-1)="DATE",
TEXT(INDEX(T_DATA[],$J44,MATCH(INDEX(T_ITEM_SET[KANBAN ITEM SETTINGS],COUNTIF($K$4:$K44,$K44)-1),L_DATA_HEADER,0)),"DD-MMM-YY"),
INDEX(T_DATA[],$J44,MATCH(INDEX(T_ITEM_SET[KANBAN ITEM SETTINGS],COUNTIF($K$4:$K44,$K44)-1),L_DATA_HEADER,0)))),""))))</f>
        <v/>
      </c>
      <c r="N44" s="14" t="str" cm="1">
        <f t="array" ref="N44">IF($O44="","",SMALL(IF((T_DATA[STAGE ID]=4)*(T_DATA[SLICED]=1),ROW(T_DATA[STAGE ID])-ROW(T_DATA[#Headers])),$O44))</f>
        <v/>
      </c>
      <c r="O44" s="14" t="str" cm="1">
        <f t="array" ref="O44">IF(OR($N$3&gt;$O$3,$O$3=0),"",IF($O43="","",IF($Q43=INDEX(L_STAGE,4),$N$3,IF(COUNTIF($O$3:$O43,$O43)=C_ITEM_CNT+2,IF($O43+1&gt;$O$3,"",$O43+1),$O43))))</f>
        <v/>
      </c>
      <c r="P44" t="str" cm="1">
        <f t="array" ref="P44">IF($O44="","",IF(AND(COUNTIF($O$4:$O44,$O44)&gt;1,COUNTIF($O$4:$O44,$O44)&lt;(C_ITEM_CNT+2)),INDEX(T_DATA[PRIORITY ID],$N44),""))</f>
        <v/>
      </c>
      <c r="Q44" s="15" t="str" cm="1">
        <f t="array" aca="1" ref="Q44" ca="1">IF($O44="","",
IF(AND(COUNTIF($O$4:$O44,$O44)=1,INDEX(T_DATA[DUE DATE],N44)&gt;0,INDEX(T_DATA[DUE DATE],N44)&lt;TODAY(),INDEX(T_DATA[STATUS ID],N44)=2),2,
IF(AND(COUNTIF($O$4:$O44,$O44)=1,INDEX(T_DATA[DUE DATE],N44)&gt;0,INDEX(T_DATA[DUE DATE],N44)&lt;=(TODAY()+INDEX(T_DATA[WARNING (DAYS)],N44)),INDEX(T_DATA[STATUS ID],N44)=2),1,
IF(AND(COUNTIF($O$4:$O44,$O44)&gt;1,COUNTIF($O$4:$O44,$O44)&lt;(C_ITEM_CNT+2)),
IF(INDEX(T_DATA[],$N44,MATCH(INDEX(T_ITEM_SET[KANBAN ITEM SETTINGS],COUNTIF($O$4:$O44,$O44)-1),L_DATA_HEADER,0))="",
INDEX(T_ITEM_SET[KANBAN ITEM SETTINGS],COUNTIF($O$4:$O44,$O44)-1)&amp;" - "&amp;INDEX(T_ITEM_SET[FILL BLANK VALUES WITH],COUNTIF($O$4:$O44,$O44)-1),
IF(INDEX(T_ITEM_SET[SHOW HEADER],COUNTIF($O$4:$O44,$O44)-1)="Yes",INDEX(T_ITEM_SET[KANBAN ITEM SETTINGS],COUNTIF($O$4:$O44,$O44)-1)&amp;" - ","")
&amp;
IF(INDEX(T_ITEM_SET[FORMAT],COUNTIF($O$4:$O44,$O44)-1)="DATE",
TEXT(INDEX(T_DATA[],$N44,MATCH(INDEX(T_ITEM_SET[KANBAN ITEM SETTINGS],COUNTIF($O$4:$O44,$O44)-1),L_DATA_HEADER,0)),"DD-MMM-YY"),
INDEX(T_DATA[],$N44,MATCH(INDEX(T_ITEM_SET[KANBAN ITEM SETTINGS],COUNTIF($O$4:$O44,$O44)-1),L_DATA_HEADER,0)))),""))))</f>
        <v/>
      </c>
      <c r="R44" s="14" t="str" cm="1">
        <f t="array" ref="R44">IF($S44="","",SMALL(IF((T_DATA[STAGE ID]=5)*(T_DATA[SLICED]=1),ROW(T_DATA[STAGE ID])-ROW(T_DATA[#Headers])),$S44))</f>
        <v/>
      </c>
      <c r="S44" s="14" t="str" cm="1">
        <f t="array" ref="S44">IF(OR($R$3&gt;$S$3,$S$3=0),"",IF($S43="","",IF($U43=INDEX(L_STAGE,5),$R$3,IF(COUNTIF($S$3:$S43,$S43)=C_ITEM_CNT+2,IF($S43+1&gt;$S$3,"",$S43+1),$S43))))</f>
        <v/>
      </c>
      <c r="T44" t="str" cm="1">
        <f t="array" ref="T44">IF($S44="","",IF(AND(COUNTIF($S$4:$S44,$S44)&gt;1,COUNTIF($S$4:$S44,$S44)&lt;(C_ITEM_CNT+2)),INDEX(T_DATA[PRIORITY ID],$R44),""))</f>
        <v/>
      </c>
      <c r="U44" s="15" t="str" cm="1">
        <f t="array" aca="1" ref="U44" ca="1">IF($S44="","",
IF(AND(COUNTIF($S$4:$S44,$S44)=1,INDEX(T_DATA[DUE DATE],R44)&gt;0,INDEX(T_DATA[DUE DATE],R44)&lt;TODAY(),INDEX(T_DATA[STATUS ID],R44)=2),2,
IF(AND(COUNTIF($S$4:$S44,$S44)=1,INDEX(T_DATA[DUE DATE],R44)&gt;0,INDEX(T_DATA[DUE DATE],R44)&lt;=(TODAY()+INDEX(T_DATA[WARNING (DAYS)],R44)),INDEX(T_DATA[STATUS ID],R44)=2),1,
IF(AND(COUNTIF($S$4:$S44,$S44)&gt;1,COUNTIF($S$4:$S44,$S44)&lt;(C_ITEM_CNT+2)),
IF(INDEX(T_DATA[],$R44,MATCH(INDEX(T_ITEM_SET[KANBAN ITEM SETTINGS],COUNTIF($S$4:$S44,$S44)-1),L_DATA_HEADER,0))="",
INDEX(T_ITEM_SET[KANBAN ITEM SETTINGS],COUNTIF($S$4:$S44,$S44)-1)&amp;" - "&amp;INDEX(T_ITEM_SET[FILL BLANK VALUES WITH],COUNTIF($S$4:$S44,$S44)-1),
IF(INDEX(T_ITEM_SET[SHOW HEADER],COUNTIF($S$4:$S44,$S44)-1)="Yes",INDEX(T_ITEM_SET[KANBAN ITEM SETTINGS],COUNTIF($S$4:$S44,$S44)-1)&amp;" - ","")
&amp;
IF(INDEX(T_ITEM_SET[FORMAT],COUNTIF($S$4:$S44,$S44)-1)="DATE",
TEXT(INDEX(T_DATA[],$R44,MATCH(INDEX(T_ITEM_SET[KANBAN ITEM SETTINGS],COUNTIF($S$4:$S44,$S44)-1),L_DATA_HEADER,0)),"DD-MMM-YY"),
INDEX(T_DATA[],$R44,MATCH(INDEX(T_ITEM_SET[KANBAN ITEM SETTINGS],COUNTIF($S$4:$S44,$S44)-1),L_DATA_HEADER,0)))),""))))</f>
        <v/>
      </c>
      <c r="V44" s="14" t="str" cm="1">
        <f t="array" ref="V44">IF($W44="","",SMALL(IF((T_DATA[STAGE ID]=6)*(T_DATA[SLICED]=1),ROW(T_DATA[STAGE ID])-ROW(T_DATA[#Headers])),$W44))</f>
        <v/>
      </c>
      <c r="W44" s="14" t="str" cm="1">
        <f t="array" ref="W44">IF(OR($V$3&gt;$W$3,$W$3=0),"",IF($W43="","",IF($Y43=INDEX(L_STAGE,6),$V$3,IF(COUNTIF($W$3:$W43,$W43)=C_ITEM_CNT+2,IF($W43+1&gt;$W$3,"",$W43+1),$W43))))</f>
        <v/>
      </c>
      <c r="X44" t="str" cm="1">
        <f t="array" ref="X44">IF($W44="","",IF(AND(COUNTIF($W$4:$W44,$W44)&gt;1,COUNTIF($W$4:$W44,$W44)&lt;(C_ITEM_CNT+2)),INDEX(T_DATA[PRIORITY ID],$V44),""))</f>
        <v/>
      </c>
      <c r="Y44" s="15" t="str" cm="1">
        <f t="array" aca="1" ref="Y44" ca="1">IF($W44="","",
IF(AND(COUNTIF($W$4:$W44,$W44)=1,INDEX(T_DATA[DUE DATE],V44)&gt;0,INDEX(T_DATA[DUE DATE],V44)&lt;TODAY(),INDEX(T_DATA[STATUS ID],V44)=2),2,
IF(AND(COUNTIF($W$4:$W44,$W44)=1,INDEX(T_DATA[DUE DATE],V44)&gt;0,INDEX(T_DATA[DUE DATE],V44)&lt;=(TODAY()+INDEX(T_DATA[WARNING (DAYS)],V44)),INDEX(T_DATA[STATUS ID],V44)=2),1,
IF(AND(COUNTIF($W$4:$W44,$W44)&gt;1,COUNTIF($W$4:$W44,$W44)&lt;(C_ITEM_CNT+2)),
IF(INDEX(T_DATA[],$V44,MATCH(INDEX(T_ITEM_SET[KANBAN ITEM SETTINGS],COUNTIF($W$4:$W44,$W44)-1),L_DATA_HEADER,0))="",
INDEX(T_ITEM_SET[KANBAN ITEM SETTINGS],COUNTIF($W$4:$W44,$W44)-1)&amp;" - "&amp;INDEX(T_ITEM_SET[FILL BLANK VALUES WITH],COUNTIF($W$4:$W44,$W44)-1),
IF(INDEX(T_ITEM_SET[SHOW HEADER],COUNTIF($W$4:$W44,$W44)-1)="Yes",INDEX(T_ITEM_SET[KANBAN ITEM SETTINGS],COUNTIF($W$4:$W44,$W44)-1)&amp;" - ","")
&amp;
IF(INDEX(T_ITEM_SET[FORMAT],COUNTIF($W$4:$W44,$W44)-1)="DATE",
TEXT(INDEX(T_DATA[],$V44,MATCH(INDEX(T_ITEM_SET[KANBAN ITEM SETTINGS],COUNTIF($W$4:$W44,$W44)-1),L_DATA_HEADER,0)),"DD-MMM-YY"),
INDEX(T_DATA[],$V44,MATCH(INDEX(T_ITEM_SET[KANBAN ITEM SETTINGS],COUNTIF($W$4:$W44,$W44)-1),L_DATA_HEADER,0)))),""))))</f>
        <v/>
      </c>
      <c r="Z44" s="10"/>
    </row>
    <row r="45" spans="1:26">
      <c r="A45" s="40"/>
      <c r="B45" s="13" t="str" cm="1">
        <f t="array" aca="1" ref="B45" ca="1">IF($C45="","",SMALL(IF((T_DATA[STAGE ID]=1)*(T_DATA[SLICED]=1),ROW(T_DATA[STAGE ID])-ROW(T_DATA[#Headers])),$C45))</f>
        <v/>
      </c>
      <c r="C45" s="14" t="str" cm="1">
        <f t="array" aca="1" ref="C45" ca="1">IF(OR($C$3=0,$B$3&gt;$C$3),"",IF($C44="","",IF($E44=INDEX(L_STAGE,1),$B$3,IF(COUNTIF($C$3:$C44,$C44)=C_ITEM_CNT+2,IF($C44+1&gt;$C$3,"",$C44+1),$C44))))</f>
        <v/>
      </c>
      <c r="D45" t="str" cm="1">
        <f t="array" aca="1" ref="D45" ca="1">IF($C45="","",IF(AND(COUNTIF($C$4:$C45,$C45)&gt;1,COUNTIF($C$4:$C45,$C45)&lt;(C_ITEM_CNT+2)),INDEX(T_DATA[PRIORITY ID],$B45),""))</f>
        <v/>
      </c>
      <c r="E45" s="15" t="str" cm="1">
        <f t="array" aca="1" ref="E45" ca="1">IF($C45="","",
IF(AND(COUNTIF($C$4:$C45,$C45)=1,INDEX(T_DATA[DUE DATE],B45)&gt;0,INDEX(T_DATA[DUE DATE],B45)&lt;TODAY(),INDEX(T_DATA[STATUS ID],B45)=2),2,
IF(AND(COUNTIF($C$4:$C45,$C45)=1,INDEX(T_DATA[DUE DATE],B45)&gt;0,INDEX(T_DATA[DUE DATE],B45)&lt;=(TODAY()+INDEX(T_DATA[WARNING (DAYS)],B45)),INDEX(T_DATA[STATUS ID],B45)=2),1,
IF(AND(COUNTIF($C$4:$C45,$C45)&gt;1,COUNTIF($C$4:$C45,$C45)&lt;(C_ITEM_CNT+2)),
IF(INDEX(T_DATA[],$B45,MATCH(INDEX(T_ITEM_SET[KANBAN ITEM SETTINGS],COUNTIF($C$4:$C45,$C45)-1),L_DATA_HEADER,0))="",
INDEX(T_ITEM_SET[KANBAN ITEM SETTINGS],COUNTIF($C$4:$C45,$C45)-1)&amp;" - "&amp;INDEX(T_ITEM_SET[FILL BLANK VALUES WITH],COUNTIF($C$4:$C45,$C45)-1),
IF(INDEX(T_ITEM_SET[SHOW HEADER],COUNTIF($C$4:$C45,$C45)-1)="Yes",INDEX(T_ITEM_SET[KANBAN ITEM SETTINGS],COUNTIF($C$4:$C45,$C45)-1)&amp;" - ","")
&amp;
IF(INDEX(T_ITEM_SET[FORMAT],COUNTIF($C$4:$C45,$C45)-1)="DATE",
TEXT(INDEX(T_DATA[],$B45,MATCH(INDEX(T_ITEM_SET[KANBAN ITEM SETTINGS],COUNTIF($C$4:$C45,$C45)-1),L_DATA_HEADER,0)),"DD-MMM-YY"),
INDEX(T_DATA[],$B45,MATCH(INDEX(T_ITEM_SET[KANBAN ITEM SETTINGS],COUNTIF($C$4:$C45,$C45)-1),L_DATA_HEADER,0)))),""))))</f>
        <v/>
      </c>
      <c r="F45" s="14" t="str" cm="1">
        <f t="array" aca="1" ref="F45" ca="1">IF($G45="","",SMALL(IF((T_DATA[STAGE ID]=2)*(T_DATA[SLICED]=1),ROW(T_DATA[STAGE ID])-ROW(T_DATA[#Headers])),$G45))</f>
        <v/>
      </c>
      <c r="G45" s="14" t="str" cm="1">
        <f t="array" aca="1" ref="G45" ca="1">IF(OR($F$3&gt;$G$3,$G$3=0),"",IF($G44="","",IF($I44=INDEX(L_STAGE,2),$F$3,IF(COUNTIF($G$3:$G44,$G44)=C_ITEM_CNT+2,IF($G44+1&gt;$G$3,"",$G44+1),$G44))))</f>
        <v/>
      </c>
      <c r="H45" t="str" cm="1">
        <f t="array" aca="1" ref="H45" ca="1">IF($G45="","",IF(AND(COUNTIF($G$4:$G45,$G45)&gt;1,COUNTIF($G$4:$G45,$G45)&lt;(C_ITEM_CNT+2)),INDEX(T_DATA[PRIORITY ID],$F45),""))</f>
        <v/>
      </c>
      <c r="I45" s="15" t="str" cm="1">
        <f t="array" aca="1" ref="I45" ca="1">IF($G45="","",
IF(AND(COUNTIF($G$4:$G45,$G45)=1,INDEX(T_DATA[DUE DATE],F45)&gt;0,INDEX(T_DATA[DUE DATE],F45)&lt;TODAY(),INDEX(T_DATA[STATUS ID],F45)=2),2,
IF(AND(COUNTIF($G$4:$G45,$G45)=1,INDEX(T_DATA[DUE DATE],F45)&gt;0,INDEX(T_DATA[DUE DATE],F45)&lt;=(TODAY()+INDEX(T_DATA[WARNING (DAYS)],F45)),INDEX(T_DATA[STATUS ID],F45)=2),1,
IF(AND(COUNTIF($G$4:$G45,$G45)&gt;1,COUNTIF($G$4:$G45,$G45)&lt;(C_ITEM_CNT+2)),
IF(INDEX(T_DATA[],$F45,MATCH(INDEX(T_ITEM_SET[KANBAN ITEM SETTINGS],COUNTIF($G$4:$G45,$G45)-1),L_DATA_HEADER,0))="",
INDEX(T_ITEM_SET[KANBAN ITEM SETTINGS],COUNTIF($G$4:$G45,$G45)-1)&amp;" - "&amp;INDEX(T_ITEM_SET[FILL BLANK VALUES WITH],COUNTIF($G$4:$G45,$G45)-1),
IF(INDEX(T_ITEM_SET[SHOW HEADER],COUNTIF($G$4:$G45,$G45)-1)="Yes",INDEX(T_ITEM_SET[KANBAN ITEM SETTINGS],COUNTIF($G$4:$G45,$G45)-1)&amp;" - ","")
&amp;
IF(INDEX(T_ITEM_SET[FORMAT],COUNTIF($G$4:$G45,$G45)-1)="DATE",
TEXT(INDEX(T_DATA[],$F45,MATCH(INDEX(T_ITEM_SET[KANBAN ITEM SETTINGS],COUNTIF($G$4:$G45,$G45)-1),L_DATA_HEADER,0)),"DD-MMM-YY"),
INDEX(T_DATA[],$F45,MATCH(INDEX(T_ITEM_SET[KANBAN ITEM SETTINGS],COUNTIF($G$4:$G45,$G45)-1),L_DATA_HEADER,0)))),""))))</f>
        <v/>
      </c>
      <c r="J45" s="14" t="str" cm="1">
        <f t="array" aca="1" ref="J45" ca="1">IF($K45="","",SMALL(IF((T_DATA[STAGE ID]=3)*(T_DATA[SLICED]=1),ROW(T_DATA[STAGE ID])-ROW(T_DATA[#Headers])),$K45))</f>
        <v/>
      </c>
      <c r="K45" s="14" t="str" cm="1">
        <f t="array" aca="1" ref="K45" ca="1">IF(OR($J$3&gt;$K$3,$K$3=0),"",IF($K44="","",IF($M44=INDEX(L_STAGE,3),$J$3,IF(COUNTIF($K$3:$K44,$K44)=C_ITEM_CNT+2,IF($K44+1&gt;$K$3,"",$K44+1),$K44))))</f>
        <v/>
      </c>
      <c r="L45" t="str" cm="1">
        <f t="array" aca="1" ref="L45" ca="1">IF($K45="","",IF(AND(COUNTIF($K$4:$K45,$K45)&gt;1,COUNTIF($K$4:$K45,$K45)&lt;(C_ITEM_CNT+2)),INDEX(T_DATA[PRIORITY ID],$J45),""))</f>
        <v/>
      </c>
      <c r="M45" s="15" t="str" cm="1">
        <f t="array" aca="1" ref="M45" ca="1">IF($K45="","",
IF(AND(COUNTIF($K$4:$K45,$K45)=1,INDEX(T_DATA[DUE DATE],J45)&gt;0,INDEX(T_DATA[DUE DATE],J45)&lt;TODAY(),INDEX(T_DATA[STATUS ID],J45)=2),2,
IF(AND(COUNTIF($K$4:$K45,$K45)=1,INDEX(T_DATA[DUE DATE],J45)&gt;0,INDEX(T_DATA[DUE DATE],J45)&lt;=(TODAY()+INDEX(T_DATA[WARNING (DAYS)],J45)),INDEX(T_DATA[STATUS ID],J45)=2),1,
IF(AND(COUNTIF($K$4:$K45,$K45)&gt;1,COUNTIF($K$4:$K45,$K45)&lt;(C_ITEM_CNT+2)),
IF(INDEX(T_DATA[],$J45,MATCH(INDEX(T_ITEM_SET[KANBAN ITEM SETTINGS],COUNTIF($K$4:$K45,$K45)-1),L_DATA_HEADER,0))="",
INDEX(T_ITEM_SET[KANBAN ITEM SETTINGS],COUNTIF($K$4:$K45,$K45)-1)&amp;" - "&amp;INDEX(T_ITEM_SET[FILL BLANK VALUES WITH],COUNTIF($K$4:$K45,$K45)-1),
IF(INDEX(T_ITEM_SET[SHOW HEADER],COUNTIF($K$4:$K45,$K45)-1)="Yes",INDEX(T_ITEM_SET[KANBAN ITEM SETTINGS],COUNTIF($K$4:$K45,$K45)-1)&amp;" - ","")
&amp;
IF(INDEX(T_ITEM_SET[FORMAT],COUNTIF($K$4:$K45,$K45)-1)="DATE",
TEXT(INDEX(T_DATA[],$J45,MATCH(INDEX(T_ITEM_SET[KANBAN ITEM SETTINGS],COUNTIF($K$4:$K45,$K45)-1),L_DATA_HEADER,0)),"DD-MMM-YY"),
INDEX(T_DATA[],$J45,MATCH(INDEX(T_ITEM_SET[KANBAN ITEM SETTINGS],COUNTIF($K$4:$K45,$K45)-1),L_DATA_HEADER,0)))),""))))</f>
        <v/>
      </c>
      <c r="N45" s="14" t="str" cm="1">
        <f t="array" ref="N45">IF($O45="","",SMALL(IF((T_DATA[STAGE ID]=4)*(T_DATA[SLICED]=1),ROW(T_DATA[STAGE ID])-ROW(T_DATA[#Headers])),$O45))</f>
        <v/>
      </c>
      <c r="O45" s="14" t="str" cm="1">
        <f t="array" ref="O45">IF(OR($N$3&gt;$O$3,$O$3=0),"",IF($O44="","",IF($Q44=INDEX(L_STAGE,4),$N$3,IF(COUNTIF($O$3:$O44,$O44)=C_ITEM_CNT+2,IF($O44+1&gt;$O$3,"",$O44+1),$O44))))</f>
        <v/>
      </c>
      <c r="P45" t="str" cm="1">
        <f t="array" ref="P45">IF($O45="","",IF(AND(COUNTIF($O$4:$O45,$O45)&gt;1,COUNTIF($O$4:$O45,$O45)&lt;(C_ITEM_CNT+2)),INDEX(T_DATA[PRIORITY ID],$N45),""))</f>
        <v/>
      </c>
      <c r="Q45" s="15" t="str" cm="1">
        <f t="array" aca="1" ref="Q45" ca="1">IF($O45="","",
IF(AND(COUNTIF($O$4:$O45,$O45)=1,INDEX(T_DATA[DUE DATE],N45)&gt;0,INDEX(T_DATA[DUE DATE],N45)&lt;TODAY(),INDEX(T_DATA[STATUS ID],N45)=2),2,
IF(AND(COUNTIF($O$4:$O45,$O45)=1,INDEX(T_DATA[DUE DATE],N45)&gt;0,INDEX(T_DATA[DUE DATE],N45)&lt;=(TODAY()+INDEX(T_DATA[WARNING (DAYS)],N45)),INDEX(T_DATA[STATUS ID],N45)=2),1,
IF(AND(COUNTIF($O$4:$O45,$O45)&gt;1,COUNTIF($O$4:$O45,$O45)&lt;(C_ITEM_CNT+2)),
IF(INDEX(T_DATA[],$N45,MATCH(INDEX(T_ITEM_SET[KANBAN ITEM SETTINGS],COUNTIF($O$4:$O45,$O45)-1),L_DATA_HEADER,0))="",
INDEX(T_ITEM_SET[KANBAN ITEM SETTINGS],COUNTIF($O$4:$O45,$O45)-1)&amp;" - "&amp;INDEX(T_ITEM_SET[FILL BLANK VALUES WITH],COUNTIF($O$4:$O45,$O45)-1),
IF(INDEX(T_ITEM_SET[SHOW HEADER],COUNTIF($O$4:$O45,$O45)-1)="Yes",INDEX(T_ITEM_SET[KANBAN ITEM SETTINGS],COUNTIF($O$4:$O45,$O45)-1)&amp;" - ","")
&amp;
IF(INDEX(T_ITEM_SET[FORMAT],COUNTIF($O$4:$O45,$O45)-1)="DATE",
TEXT(INDEX(T_DATA[],$N45,MATCH(INDEX(T_ITEM_SET[KANBAN ITEM SETTINGS],COUNTIF($O$4:$O45,$O45)-1),L_DATA_HEADER,0)),"DD-MMM-YY"),
INDEX(T_DATA[],$N45,MATCH(INDEX(T_ITEM_SET[KANBAN ITEM SETTINGS],COUNTIF($O$4:$O45,$O45)-1),L_DATA_HEADER,0)))),""))))</f>
        <v/>
      </c>
      <c r="R45" s="14" t="str" cm="1">
        <f t="array" ref="R45">IF($S45="","",SMALL(IF((T_DATA[STAGE ID]=5)*(T_DATA[SLICED]=1),ROW(T_DATA[STAGE ID])-ROW(T_DATA[#Headers])),$S45))</f>
        <v/>
      </c>
      <c r="S45" s="14" t="str" cm="1">
        <f t="array" ref="S45">IF(OR($R$3&gt;$S$3,$S$3=0),"",IF($S44="","",IF($U44=INDEX(L_STAGE,5),$R$3,IF(COUNTIF($S$3:$S44,$S44)=C_ITEM_CNT+2,IF($S44+1&gt;$S$3,"",$S44+1),$S44))))</f>
        <v/>
      </c>
      <c r="T45" t="str" cm="1">
        <f t="array" ref="T45">IF($S45="","",IF(AND(COUNTIF($S$4:$S45,$S45)&gt;1,COUNTIF($S$4:$S45,$S45)&lt;(C_ITEM_CNT+2)),INDEX(T_DATA[PRIORITY ID],$R45),""))</f>
        <v/>
      </c>
      <c r="U45" s="15" t="str" cm="1">
        <f t="array" aca="1" ref="U45" ca="1">IF($S45="","",
IF(AND(COUNTIF($S$4:$S45,$S45)=1,INDEX(T_DATA[DUE DATE],R45)&gt;0,INDEX(T_DATA[DUE DATE],R45)&lt;TODAY(),INDEX(T_DATA[STATUS ID],R45)=2),2,
IF(AND(COUNTIF($S$4:$S45,$S45)=1,INDEX(T_DATA[DUE DATE],R45)&gt;0,INDEX(T_DATA[DUE DATE],R45)&lt;=(TODAY()+INDEX(T_DATA[WARNING (DAYS)],R45)),INDEX(T_DATA[STATUS ID],R45)=2),1,
IF(AND(COUNTIF($S$4:$S45,$S45)&gt;1,COUNTIF($S$4:$S45,$S45)&lt;(C_ITEM_CNT+2)),
IF(INDEX(T_DATA[],$R45,MATCH(INDEX(T_ITEM_SET[KANBAN ITEM SETTINGS],COUNTIF($S$4:$S45,$S45)-1),L_DATA_HEADER,0))="",
INDEX(T_ITEM_SET[KANBAN ITEM SETTINGS],COUNTIF($S$4:$S45,$S45)-1)&amp;" - "&amp;INDEX(T_ITEM_SET[FILL BLANK VALUES WITH],COUNTIF($S$4:$S45,$S45)-1),
IF(INDEX(T_ITEM_SET[SHOW HEADER],COUNTIF($S$4:$S45,$S45)-1)="Yes",INDEX(T_ITEM_SET[KANBAN ITEM SETTINGS],COUNTIF($S$4:$S45,$S45)-1)&amp;" - ","")
&amp;
IF(INDEX(T_ITEM_SET[FORMAT],COUNTIF($S$4:$S45,$S45)-1)="DATE",
TEXT(INDEX(T_DATA[],$R45,MATCH(INDEX(T_ITEM_SET[KANBAN ITEM SETTINGS],COUNTIF($S$4:$S45,$S45)-1),L_DATA_HEADER,0)),"DD-MMM-YY"),
INDEX(T_DATA[],$R45,MATCH(INDEX(T_ITEM_SET[KANBAN ITEM SETTINGS],COUNTIF($S$4:$S45,$S45)-1),L_DATA_HEADER,0)))),""))))</f>
        <v/>
      </c>
      <c r="V45" s="14" t="str" cm="1">
        <f t="array" ref="V45">IF($W45="","",SMALL(IF((T_DATA[STAGE ID]=6)*(T_DATA[SLICED]=1),ROW(T_DATA[STAGE ID])-ROW(T_DATA[#Headers])),$W45))</f>
        <v/>
      </c>
      <c r="W45" s="14" t="str" cm="1">
        <f t="array" ref="W45">IF(OR($V$3&gt;$W$3,$W$3=0),"",IF($W44="","",IF($Y44=INDEX(L_STAGE,6),$V$3,IF(COUNTIF($W$3:$W44,$W44)=C_ITEM_CNT+2,IF($W44+1&gt;$W$3,"",$W44+1),$W44))))</f>
        <v/>
      </c>
      <c r="X45" t="str" cm="1">
        <f t="array" ref="X45">IF($W45="","",IF(AND(COUNTIF($W$4:$W45,$W45)&gt;1,COUNTIF($W$4:$W45,$W45)&lt;(C_ITEM_CNT+2)),INDEX(T_DATA[PRIORITY ID],$V45),""))</f>
        <v/>
      </c>
      <c r="Y45" s="15" t="str" cm="1">
        <f t="array" aca="1" ref="Y45" ca="1">IF($W45="","",
IF(AND(COUNTIF($W$4:$W45,$W45)=1,INDEX(T_DATA[DUE DATE],V45)&gt;0,INDEX(T_DATA[DUE DATE],V45)&lt;TODAY(),INDEX(T_DATA[STATUS ID],V45)=2),2,
IF(AND(COUNTIF($W$4:$W45,$W45)=1,INDEX(T_DATA[DUE DATE],V45)&gt;0,INDEX(T_DATA[DUE DATE],V45)&lt;=(TODAY()+INDEX(T_DATA[WARNING (DAYS)],V45)),INDEX(T_DATA[STATUS ID],V45)=2),1,
IF(AND(COUNTIF($W$4:$W45,$W45)&gt;1,COUNTIF($W$4:$W45,$W45)&lt;(C_ITEM_CNT+2)),
IF(INDEX(T_DATA[],$V45,MATCH(INDEX(T_ITEM_SET[KANBAN ITEM SETTINGS],COUNTIF($W$4:$W45,$W45)-1),L_DATA_HEADER,0))="",
INDEX(T_ITEM_SET[KANBAN ITEM SETTINGS],COUNTIF($W$4:$W45,$W45)-1)&amp;" - "&amp;INDEX(T_ITEM_SET[FILL BLANK VALUES WITH],COUNTIF($W$4:$W45,$W45)-1),
IF(INDEX(T_ITEM_SET[SHOW HEADER],COUNTIF($W$4:$W45,$W45)-1)="Yes",INDEX(T_ITEM_SET[KANBAN ITEM SETTINGS],COUNTIF($W$4:$W45,$W45)-1)&amp;" - ","")
&amp;
IF(INDEX(T_ITEM_SET[FORMAT],COUNTIF($W$4:$W45,$W45)-1)="DATE",
TEXT(INDEX(T_DATA[],$V45,MATCH(INDEX(T_ITEM_SET[KANBAN ITEM SETTINGS],COUNTIF($W$4:$W45,$W45)-1),L_DATA_HEADER,0)),"DD-MMM-YY"),
INDEX(T_DATA[],$V45,MATCH(INDEX(T_ITEM_SET[KANBAN ITEM SETTINGS],COUNTIF($W$4:$W45,$W45)-1),L_DATA_HEADER,0)))),""))))</f>
        <v/>
      </c>
      <c r="Z45" s="10"/>
    </row>
    <row r="46" spans="1:26">
      <c r="A46" s="40"/>
      <c r="B46" s="13" t="str" cm="1">
        <f t="array" aca="1" ref="B46" ca="1">IF($C46="","",SMALL(IF((T_DATA[STAGE ID]=1)*(T_DATA[SLICED]=1),ROW(T_DATA[STAGE ID])-ROW(T_DATA[#Headers])),$C46))</f>
        <v/>
      </c>
      <c r="C46" s="14" t="str" cm="1">
        <f t="array" aca="1" ref="C46" ca="1">IF(OR($C$3=0,$B$3&gt;$C$3),"",IF($C45="","",IF($E45=INDEX(L_STAGE,1),$B$3,IF(COUNTIF($C$3:$C45,$C45)=C_ITEM_CNT+2,IF($C45+1&gt;$C$3,"",$C45+1),$C45))))</f>
        <v/>
      </c>
      <c r="D46" t="str" cm="1">
        <f t="array" aca="1" ref="D46" ca="1">IF($C46="","",IF(AND(COUNTIF($C$4:$C46,$C46)&gt;1,COUNTIF($C$4:$C46,$C46)&lt;(C_ITEM_CNT+2)),INDEX(T_DATA[PRIORITY ID],$B46),""))</f>
        <v/>
      </c>
      <c r="E46" s="15" t="str" cm="1">
        <f t="array" aca="1" ref="E46" ca="1">IF($C46="","",
IF(AND(COUNTIF($C$4:$C46,$C46)=1,INDEX(T_DATA[DUE DATE],B46)&gt;0,INDEX(T_DATA[DUE DATE],B46)&lt;TODAY(),INDEX(T_DATA[STATUS ID],B46)=2),2,
IF(AND(COUNTIF($C$4:$C46,$C46)=1,INDEX(T_DATA[DUE DATE],B46)&gt;0,INDEX(T_DATA[DUE DATE],B46)&lt;=(TODAY()+INDEX(T_DATA[WARNING (DAYS)],B46)),INDEX(T_DATA[STATUS ID],B46)=2),1,
IF(AND(COUNTIF($C$4:$C46,$C46)&gt;1,COUNTIF($C$4:$C46,$C46)&lt;(C_ITEM_CNT+2)),
IF(INDEX(T_DATA[],$B46,MATCH(INDEX(T_ITEM_SET[KANBAN ITEM SETTINGS],COUNTIF($C$4:$C46,$C46)-1),L_DATA_HEADER,0))="",
INDEX(T_ITEM_SET[KANBAN ITEM SETTINGS],COUNTIF($C$4:$C46,$C46)-1)&amp;" - "&amp;INDEX(T_ITEM_SET[FILL BLANK VALUES WITH],COUNTIF($C$4:$C46,$C46)-1),
IF(INDEX(T_ITEM_SET[SHOW HEADER],COUNTIF($C$4:$C46,$C46)-1)="Yes",INDEX(T_ITEM_SET[KANBAN ITEM SETTINGS],COUNTIF($C$4:$C46,$C46)-1)&amp;" - ","")
&amp;
IF(INDEX(T_ITEM_SET[FORMAT],COUNTIF($C$4:$C46,$C46)-1)="DATE",
TEXT(INDEX(T_DATA[],$B46,MATCH(INDEX(T_ITEM_SET[KANBAN ITEM SETTINGS],COUNTIF($C$4:$C46,$C46)-1),L_DATA_HEADER,0)),"DD-MMM-YY"),
INDEX(T_DATA[],$B46,MATCH(INDEX(T_ITEM_SET[KANBAN ITEM SETTINGS],COUNTIF($C$4:$C46,$C46)-1),L_DATA_HEADER,0)))),""))))</f>
        <v/>
      </c>
      <c r="F46" s="14" t="str" cm="1">
        <f t="array" aca="1" ref="F46" ca="1">IF($G46="","",SMALL(IF((T_DATA[STAGE ID]=2)*(T_DATA[SLICED]=1),ROW(T_DATA[STAGE ID])-ROW(T_DATA[#Headers])),$G46))</f>
        <v/>
      </c>
      <c r="G46" s="14" t="str" cm="1">
        <f t="array" aca="1" ref="G46" ca="1">IF(OR($F$3&gt;$G$3,$G$3=0),"",IF($G45="","",IF($I45=INDEX(L_STAGE,2),$F$3,IF(COUNTIF($G$3:$G45,$G45)=C_ITEM_CNT+2,IF($G45+1&gt;$G$3,"",$G45+1),$G45))))</f>
        <v/>
      </c>
      <c r="H46" t="str" cm="1">
        <f t="array" aca="1" ref="H46" ca="1">IF($G46="","",IF(AND(COUNTIF($G$4:$G46,$G46)&gt;1,COUNTIF($G$4:$G46,$G46)&lt;(C_ITEM_CNT+2)),INDEX(T_DATA[PRIORITY ID],$F46),""))</f>
        <v/>
      </c>
      <c r="I46" s="15" t="str" cm="1">
        <f t="array" aca="1" ref="I46" ca="1">IF($G46="","",
IF(AND(COUNTIF($G$4:$G46,$G46)=1,INDEX(T_DATA[DUE DATE],F46)&gt;0,INDEX(T_DATA[DUE DATE],F46)&lt;TODAY(),INDEX(T_DATA[STATUS ID],F46)=2),2,
IF(AND(COUNTIF($G$4:$G46,$G46)=1,INDEX(T_DATA[DUE DATE],F46)&gt;0,INDEX(T_DATA[DUE DATE],F46)&lt;=(TODAY()+INDEX(T_DATA[WARNING (DAYS)],F46)),INDEX(T_DATA[STATUS ID],F46)=2),1,
IF(AND(COUNTIF($G$4:$G46,$G46)&gt;1,COUNTIF($G$4:$G46,$G46)&lt;(C_ITEM_CNT+2)),
IF(INDEX(T_DATA[],$F46,MATCH(INDEX(T_ITEM_SET[KANBAN ITEM SETTINGS],COUNTIF($G$4:$G46,$G46)-1),L_DATA_HEADER,0))="",
INDEX(T_ITEM_SET[KANBAN ITEM SETTINGS],COUNTIF($G$4:$G46,$G46)-1)&amp;" - "&amp;INDEX(T_ITEM_SET[FILL BLANK VALUES WITH],COUNTIF($G$4:$G46,$G46)-1),
IF(INDEX(T_ITEM_SET[SHOW HEADER],COUNTIF($G$4:$G46,$G46)-1)="Yes",INDEX(T_ITEM_SET[KANBAN ITEM SETTINGS],COUNTIF($G$4:$G46,$G46)-1)&amp;" - ","")
&amp;
IF(INDEX(T_ITEM_SET[FORMAT],COUNTIF($G$4:$G46,$G46)-1)="DATE",
TEXT(INDEX(T_DATA[],$F46,MATCH(INDEX(T_ITEM_SET[KANBAN ITEM SETTINGS],COUNTIF($G$4:$G46,$G46)-1),L_DATA_HEADER,0)),"DD-MMM-YY"),
INDEX(T_DATA[],$F46,MATCH(INDEX(T_ITEM_SET[KANBAN ITEM SETTINGS],COUNTIF($G$4:$G46,$G46)-1),L_DATA_HEADER,0)))),""))))</f>
        <v/>
      </c>
      <c r="J46" s="14" t="str" cm="1">
        <f t="array" aca="1" ref="J46" ca="1">IF($K46="","",SMALL(IF((T_DATA[STAGE ID]=3)*(T_DATA[SLICED]=1),ROW(T_DATA[STAGE ID])-ROW(T_DATA[#Headers])),$K46))</f>
        <v/>
      </c>
      <c r="K46" s="14" t="str" cm="1">
        <f t="array" aca="1" ref="K46" ca="1">IF(OR($J$3&gt;$K$3,$K$3=0),"",IF($K45="","",IF($M45=INDEX(L_STAGE,3),$J$3,IF(COUNTIF($K$3:$K45,$K45)=C_ITEM_CNT+2,IF($K45+1&gt;$K$3,"",$K45+1),$K45))))</f>
        <v/>
      </c>
      <c r="L46" t="str" cm="1">
        <f t="array" aca="1" ref="L46" ca="1">IF($K46="","",IF(AND(COUNTIF($K$4:$K46,$K46)&gt;1,COUNTIF($K$4:$K46,$K46)&lt;(C_ITEM_CNT+2)),INDEX(T_DATA[PRIORITY ID],$J46),""))</f>
        <v/>
      </c>
      <c r="M46" s="15" t="str" cm="1">
        <f t="array" aca="1" ref="M46" ca="1">IF($K46="","",
IF(AND(COUNTIF($K$4:$K46,$K46)=1,INDEX(T_DATA[DUE DATE],J46)&gt;0,INDEX(T_DATA[DUE DATE],J46)&lt;TODAY(),INDEX(T_DATA[STATUS ID],J46)=2),2,
IF(AND(COUNTIF($K$4:$K46,$K46)=1,INDEX(T_DATA[DUE DATE],J46)&gt;0,INDEX(T_DATA[DUE DATE],J46)&lt;=(TODAY()+INDEX(T_DATA[WARNING (DAYS)],J46)),INDEX(T_DATA[STATUS ID],J46)=2),1,
IF(AND(COUNTIF($K$4:$K46,$K46)&gt;1,COUNTIF($K$4:$K46,$K46)&lt;(C_ITEM_CNT+2)),
IF(INDEX(T_DATA[],$J46,MATCH(INDEX(T_ITEM_SET[KANBAN ITEM SETTINGS],COUNTIF($K$4:$K46,$K46)-1),L_DATA_HEADER,0))="",
INDEX(T_ITEM_SET[KANBAN ITEM SETTINGS],COUNTIF($K$4:$K46,$K46)-1)&amp;" - "&amp;INDEX(T_ITEM_SET[FILL BLANK VALUES WITH],COUNTIF($K$4:$K46,$K46)-1),
IF(INDEX(T_ITEM_SET[SHOW HEADER],COUNTIF($K$4:$K46,$K46)-1)="Yes",INDEX(T_ITEM_SET[KANBAN ITEM SETTINGS],COUNTIF($K$4:$K46,$K46)-1)&amp;" - ","")
&amp;
IF(INDEX(T_ITEM_SET[FORMAT],COUNTIF($K$4:$K46,$K46)-1)="DATE",
TEXT(INDEX(T_DATA[],$J46,MATCH(INDEX(T_ITEM_SET[KANBAN ITEM SETTINGS],COUNTIF($K$4:$K46,$K46)-1),L_DATA_HEADER,0)),"DD-MMM-YY"),
INDEX(T_DATA[],$J46,MATCH(INDEX(T_ITEM_SET[KANBAN ITEM SETTINGS],COUNTIF($K$4:$K46,$K46)-1),L_DATA_HEADER,0)))),""))))</f>
        <v/>
      </c>
      <c r="N46" s="14" t="str" cm="1">
        <f t="array" ref="N46">IF($O46="","",SMALL(IF((T_DATA[STAGE ID]=4)*(T_DATA[SLICED]=1),ROW(T_DATA[STAGE ID])-ROW(T_DATA[#Headers])),$O46))</f>
        <v/>
      </c>
      <c r="O46" s="14" t="str" cm="1">
        <f t="array" ref="O46">IF(OR($N$3&gt;$O$3,$O$3=0),"",IF($O45="","",IF($Q45=INDEX(L_STAGE,4),$N$3,IF(COUNTIF($O$3:$O45,$O45)=C_ITEM_CNT+2,IF($O45+1&gt;$O$3,"",$O45+1),$O45))))</f>
        <v/>
      </c>
      <c r="P46" t="str" cm="1">
        <f t="array" ref="P46">IF($O46="","",IF(AND(COUNTIF($O$4:$O46,$O46)&gt;1,COUNTIF($O$4:$O46,$O46)&lt;(C_ITEM_CNT+2)),INDEX(T_DATA[PRIORITY ID],$N46),""))</f>
        <v/>
      </c>
      <c r="Q46" s="15" t="str" cm="1">
        <f t="array" aca="1" ref="Q46" ca="1">IF($O46="","",
IF(AND(COUNTIF($O$4:$O46,$O46)=1,INDEX(T_DATA[DUE DATE],N46)&gt;0,INDEX(T_DATA[DUE DATE],N46)&lt;TODAY(),INDEX(T_DATA[STATUS ID],N46)=2),2,
IF(AND(COUNTIF($O$4:$O46,$O46)=1,INDEX(T_DATA[DUE DATE],N46)&gt;0,INDEX(T_DATA[DUE DATE],N46)&lt;=(TODAY()+INDEX(T_DATA[WARNING (DAYS)],N46)),INDEX(T_DATA[STATUS ID],N46)=2),1,
IF(AND(COUNTIF($O$4:$O46,$O46)&gt;1,COUNTIF($O$4:$O46,$O46)&lt;(C_ITEM_CNT+2)),
IF(INDEX(T_DATA[],$N46,MATCH(INDEX(T_ITEM_SET[KANBAN ITEM SETTINGS],COUNTIF($O$4:$O46,$O46)-1),L_DATA_HEADER,0))="",
INDEX(T_ITEM_SET[KANBAN ITEM SETTINGS],COUNTIF($O$4:$O46,$O46)-1)&amp;" - "&amp;INDEX(T_ITEM_SET[FILL BLANK VALUES WITH],COUNTIF($O$4:$O46,$O46)-1),
IF(INDEX(T_ITEM_SET[SHOW HEADER],COUNTIF($O$4:$O46,$O46)-1)="Yes",INDEX(T_ITEM_SET[KANBAN ITEM SETTINGS],COUNTIF($O$4:$O46,$O46)-1)&amp;" - ","")
&amp;
IF(INDEX(T_ITEM_SET[FORMAT],COUNTIF($O$4:$O46,$O46)-1)="DATE",
TEXT(INDEX(T_DATA[],$N46,MATCH(INDEX(T_ITEM_SET[KANBAN ITEM SETTINGS],COUNTIF($O$4:$O46,$O46)-1),L_DATA_HEADER,0)),"DD-MMM-YY"),
INDEX(T_DATA[],$N46,MATCH(INDEX(T_ITEM_SET[KANBAN ITEM SETTINGS],COUNTIF($O$4:$O46,$O46)-1),L_DATA_HEADER,0)))),""))))</f>
        <v/>
      </c>
      <c r="R46" s="14" t="str" cm="1">
        <f t="array" ref="R46">IF($S46="","",SMALL(IF((T_DATA[STAGE ID]=5)*(T_DATA[SLICED]=1),ROW(T_DATA[STAGE ID])-ROW(T_DATA[#Headers])),$S46))</f>
        <v/>
      </c>
      <c r="S46" s="14" t="str" cm="1">
        <f t="array" ref="S46">IF(OR($R$3&gt;$S$3,$S$3=0),"",IF($S45="","",IF($U45=INDEX(L_STAGE,5),$R$3,IF(COUNTIF($S$3:$S45,$S45)=C_ITEM_CNT+2,IF($S45+1&gt;$S$3,"",$S45+1),$S45))))</f>
        <v/>
      </c>
      <c r="T46" t="str" cm="1">
        <f t="array" ref="T46">IF($S46="","",IF(AND(COUNTIF($S$4:$S46,$S46)&gt;1,COUNTIF($S$4:$S46,$S46)&lt;(C_ITEM_CNT+2)),INDEX(T_DATA[PRIORITY ID],$R46),""))</f>
        <v/>
      </c>
      <c r="U46" s="15" t="str" cm="1">
        <f t="array" aca="1" ref="U46" ca="1">IF($S46="","",
IF(AND(COUNTIF($S$4:$S46,$S46)=1,INDEX(T_DATA[DUE DATE],R46)&gt;0,INDEX(T_DATA[DUE DATE],R46)&lt;TODAY(),INDEX(T_DATA[STATUS ID],R46)=2),2,
IF(AND(COUNTIF($S$4:$S46,$S46)=1,INDEX(T_DATA[DUE DATE],R46)&gt;0,INDEX(T_DATA[DUE DATE],R46)&lt;=(TODAY()+INDEX(T_DATA[WARNING (DAYS)],R46)),INDEX(T_DATA[STATUS ID],R46)=2),1,
IF(AND(COUNTIF($S$4:$S46,$S46)&gt;1,COUNTIF($S$4:$S46,$S46)&lt;(C_ITEM_CNT+2)),
IF(INDEX(T_DATA[],$R46,MATCH(INDEX(T_ITEM_SET[KANBAN ITEM SETTINGS],COUNTIF($S$4:$S46,$S46)-1),L_DATA_HEADER,0))="",
INDEX(T_ITEM_SET[KANBAN ITEM SETTINGS],COUNTIF($S$4:$S46,$S46)-1)&amp;" - "&amp;INDEX(T_ITEM_SET[FILL BLANK VALUES WITH],COUNTIF($S$4:$S46,$S46)-1),
IF(INDEX(T_ITEM_SET[SHOW HEADER],COUNTIF($S$4:$S46,$S46)-1)="Yes",INDEX(T_ITEM_SET[KANBAN ITEM SETTINGS],COUNTIF($S$4:$S46,$S46)-1)&amp;" - ","")
&amp;
IF(INDEX(T_ITEM_SET[FORMAT],COUNTIF($S$4:$S46,$S46)-1)="DATE",
TEXT(INDEX(T_DATA[],$R46,MATCH(INDEX(T_ITEM_SET[KANBAN ITEM SETTINGS],COUNTIF($S$4:$S46,$S46)-1),L_DATA_HEADER,0)),"DD-MMM-YY"),
INDEX(T_DATA[],$R46,MATCH(INDEX(T_ITEM_SET[KANBAN ITEM SETTINGS],COUNTIF($S$4:$S46,$S46)-1),L_DATA_HEADER,0)))),""))))</f>
        <v/>
      </c>
      <c r="V46" s="14" t="str" cm="1">
        <f t="array" ref="V46">IF($W46="","",SMALL(IF((T_DATA[STAGE ID]=6)*(T_DATA[SLICED]=1),ROW(T_DATA[STAGE ID])-ROW(T_DATA[#Headers])),$W46))</f>
        <v/>
      </c>
      <c r="W46" s="14" t="str" cm="1">
        <f t="array" ref="W46">IF(OR($V$3&gt;$W$3,$W$3=0),"",IF($W45="","",IF($Y45=INDEX(L_STAGE,6),$V$3,IF(COUNTIF($W$3:$W45,$W45)=C_ITEM_CNT+2,IF($W45+1&gt;$W$3,"",$W45+1),$W45))))</f>
        <v/>
      </c>
      <c r="X46" t="str" cm="1">
        <f t="array" ref="X46">IF($W46="","",IF(AND(COUNTIF($W$4:$W46,$W46)&gt;1,COUNTIF($W$4:$W46,$W46)&lt;(C_ITEM_CNT+2)),INDEX(T_DATA[PRIORITY ID],$V46),""))</f>
        <v/>
      </c>
      <c r="Y46" s="15" t="str" cm="1">
        <f t="array" aca="1" ref="Y46" ca="1">IF($W46="","",
IF(AND(COUNTIF($W$4:$W46,$W46)=1,INDEX(T_DATA[DUE DATE],V46)&gt;0,INDEX(T_DATA[DUE DATE],V46)&lt;TODAY(),INDEX(T_DATA[STATUS ID],V46)=2),2,
IF(AND(COUNTIF($W$4:$W46,$W46)=1,INDEX(T_DATA[DUE DATE],V46)&gt;0,INDEX(T_DATA[DUE DATE],V46)&lt;=(TODAY()+INDEX(T_DATA[WARNING (DAYS)],V46)),INDEX(T_DATA[STATUS ID],V46)=2),1,
IF(AND(COUNTIF($W$4:$W46,$W46)&gt;1,COUNTIF($W$4:$W46,$W46)&lt;(C_ITEM_CNT+2)),
IF(INDEX(T_DATA[],$V46,MATCH(INDEX(T_ITEM_SET[KANBAN ITEM SETTINGS],COUNTIF($W$4:$W46,$W46)-1),L_DATA_HEADER,0))="",
INDEX(T_ITEM_SET[KANBAN ITEM SETTINGS],COUNTIF($W$4:$W46,$W46)-1)&amp;" - "&amp;INDEX(T_ITEM_SET[FILL BLANK VALUES WITH],COUNTIF($W$4:$W46,$W46)-1),
IF(INDEX(T_ITEM_SET[SHOW HEADER],COUNTIF($W$4:$W46,$W46)-1)="Yes",INDEX(T_ITEM_SET[KANBAN ITEM SETTINGS],COUNTIF($W$4:$W46,$W46)-1)&amp;" - ","")
&amp;
IF(INDEX(T_ITEM_SET[FORMAT],COUNTIF($W$4:$W46,$W46)-1)="DATE",
TEXT(INDEX(T_DATA[],$V46,MATCH(INDEX(T_ITEM_SET[KANBAN ITEM SETTINGS],COUNTIF($W$4:$W46,$W46)-1),L_DATA_HEADER,0)),"DD-MMM-YY"),
INDEX(T_DATA[],$V46,MATCH(INDEX(T_ITEM_SET[KANBAN ITEM SETTINGS],COUNTIF($W$4:$W46,$W46)-1),L_DATA_HEADER,0)))),""))))</f>
        <v/>
      </c>
      <c r="Z46" s="10"/>
    </row>
    <row r="47" spans="1:26">
      <c r="A47" s="40"/>
      <c r="B47" s="13" t="str" cm="1">
        <f t="array" aca="1" ref="B47" ca="1">IF($C47="","",SMALL(IF((T_DATA[STAGE ID]=1)*(T_DATA[SLICED]=1),ROW(T_DATA[STAGE ID])-ROW(T_DATA[#Headers])),$C47))</f>
        <v/>
      </c>
      <c r="C47" s="14" t="str" cm="1">
        <f t="array" aca="1" ref="C47" ca="1">IF(OR($C$3=0,$B$3&gt;$C$3),"",IF($C46="","",IF($E46=INDEX(L_STAGE,1),$B$3,IF(COUNTIF($C$3:$C46,$C46)=C_ITEM_CNT+2,IF($C46+1&gt;$C$3,"",$C46+1),$C46))))</f>
        <v/>
      </c>
      <c r="D47" t="str" cm="1">
        <f t="array" aca="1" ref="D47" ca="1">IF($C47="","",IF(AND(COUNTIF($C$4:$C47,$C47)&gt;1,COUNTIF($C$4:$C47,$C47)&lt;(C_ITEM_CNT+2)),INDEX(T_DATA[PRIORITY ID],$B47),""))</f>
        <v/>
      </c>
      <c r="E47" s="15" t="str" cm="1">
        <f t="array" aca="1" ref="E47" ca="1">IF($C47="","",
IF(AND(COUNTIF($C$4:$C47,$C47)=1,INDEX(T_DATA[DUE DATE],B47)&gt;0,INDEX(T_DATA[DUE DATE],B47)&lt;TODAY(),INDEX(T_DATA[STATUS ID],B47)=2),2,
IF(AND(COUNTIF($C$4:$C47,$C47)=1,INDEX(T_DATA[DUE DATE],B47)&gt;0,INDEX(T_DATA[DUE DATE],B47)&lt;=(TODAY()+INDEX(T_DATA[WARNING (DAYS)],B47)),INDEX(T_DATA[STATUS ID],B47)=2),1,
IF(AND(COUNTIF($C$4:$C47,$C47)&gt;1,COUNTIF($C$4:$C47,$C47)&lt;(C_ITEM_CNT+2)),
IF(INDEX(T_DATA[],$B47,MATCH(INDEX(T_ITEM_SET[KANBAN ITEM SETTINGS],COUNTIF($C$4:$C47,$C47)-1),L_DATA_HEADER,0))="",
INDEX(T_ITEM_SET[KANBAN ITEM SETTINGS],COUNTIF($C$4:$C47,$C47)-1)&amp;" - "&amp;INDEX(T_ITEM_SET[FILL BLANK VALUES WITH],COUNTIF($C$4:$C47,$C47)-1),
IF(INDEX(T_ITEM_SET[SHOW HEADER],COUNTIF($C$4:$C47,$C47)-1)="Yes",INDEX(T_ITEM_SET[KANBAN ITEM SETTINGS],COUNTIF($C$4:$C47,$C47)-1)&amp;" - ","")
&amp;
IF(INDEX(T_ITEM_SET[FORMAT],COUNTIF($C$4:$C47,$C47)-1)="DATE",
TEXT(INDEX(T_DATA[],$B47,MATCH(INDEX(T_ITEM_SET[KANBAN ITEM SETTINGS],COUNTIF($C$4:$C47,$C47)-1),L_DATA_HEADER,0)),"DD-MMM-YY"),
INDEX(T_DATA[],$B47,MATCH(INDEX(T_ITEM_SET[KANBAN ITEM SETTINGS],COUNTIF($C$4:$C47,$C47)-1),L_DATA_HEADER,0)))),""))))</f>
        <v/>
      </c>
      <c r="F47" s="14" t="str" cm="1">
        <f t="array" aca="1" ref="F47" ca="1">IF($G47="","",SMALL(IF((T_DATA[STAGE ID]=2)*(T_DATA[SLICED]=1),ROW(T_DATA[STAGE ID])-ROW(T_DATA[#Headers])),$G47))</f>
        <v/>
      </c>
      <c r="G47" s="14" t="str" cm="1">
        <f t="array" aca="1" ref="G47" ca="1">IF(OR($F$3&gt;$G$3,$G$3=0),"",IF($G46="","",IF($I46=INDEX(L_STAGE,2),$F$3,IF(COUNTIF($G$3:$G46,$G46)=C_ITEM_CNT+2,IF($G46+1&gt;$G$3,"",$G46+1),$G46))))</f>
        <v/>
      </c>
      <c r="H47" t="str" cm="1">
        <f t="array" aca="1" ref="H47" ca="1">IF($G47="","",IF(AND(COUNTIF($G$4:$G47,$G47)&gt;1,COUNTIF($G$4:$G47,$G47)&lt;(C_ITEM_CNT+2)),INDEX(T_DATA[PRIORITY ID],$F47),""))</f>
        <v/>
      </c>
      <c r="I47" s="15" t="str" cm="1">
        <f t="array" aca="1" ref="I47" ca="1">IF($G47="","",
IF(AND(COUNTIF($G$4:$G47,$G47)=1,INDEX(T_DATA[DUE DATE],F47)&gt;0,INDEX(T_DATA[DUE DATE],F47)&lt;TODAY(),INDEX(T_DATA[STATUS ID],F47)=2),2,
IF(AND(COUNTIF($G$4:$G47,$G47)=1,INDEX(T_DATA[DUE DATE],F47)&gt;0,INDEX(T_DATA[DUE DATE],F47)&lt;=(TODAY()+INDEX(T_DATA[WARNING (DAYS)],F47)),INDEX(T_DATA[STATUS ID],F47)=2),1,
IF(AND(COUNTIF($G$4:$G47,$G47)&gt;1,COUNTIF($G$4:$G47,$G47)&lt;(C_ITEM_CNT+2)),
IF(INDEX(T_DATA[],$F47,MATCH(INDEX(T_ITEM_SET[KANBAN ITEM SETTINGS],COUNTIF($G$4:$G47,$G47)-1),L_DATA_HEADER,0))="",
INDEX(T_ITEM_SET[KANBAN ITEM SETTINGS],COUNTIF($G$4:$G47,$G47)-1)&amp;" - "&amp;INDEX(T_ITEM_SET[FILL BLANK VALUES WITH],COUNTIF($G$4:$G47,$G47)-1),
IF(INDEX(T_ITEM_SET[SHOW HEADER],COUNTIF($G$4:$G47,$G47)-1)="Yes",INDEX(T_ITEM_SET[KANBAN ITEM SETTINGS],COUNTIF($G$4:$G47,$G47)-1)&amp;" - ","")
&amp;
IF(INDEX(T_ITEM_SET[FORMAT],COUNTIF($G$4:$G47,$G47)-1)="DATE",
TEXT(INDEX(T_DATA[],$F47,MATCH(INDEX(T_ITEM_SET[KANBAN ITEM SETTINGS],COUNTIF($G$4:$G47,$G47)-1),L_DATA_HEADER,0)),"DD-MMM-YY"),
INDEX(T_DATA[],$F47,MATCH(INDEX(T_ITEM_SET[KANBAN ITEM SETTINGS],COUNTIF($G$4:$G47,$G47)-1),L_DATA_HEADER,0)))),""))))</f>
        <v/>
      </c>
      <c r="J47" s="14" t="str" cm="1">
        <f t="array" aca="1" ref="J47" ca="1">IF($K47="","",SMALL(IF((T_DATA[STAGE ID]=3)*(T_DATA[SLICED]=1),ROW(T_DATA[STAGE ID])-ROW(T_DATA[#Headers])),$K47))</f>
        <v/>
      </c>
      <c r="K47" s="14" t="str" cm="1">
        <f t="array" aca="1" ref="K47" ca="1">IF(OR($J$3&gt;$K$3,$K$3=0),"",IF($K46="","",IF($M46=INDEX(L_STAGE,3),$J$3,IF(COUNTIF($K$3:$K46,$K46)=C_ITEM_CNT+2,IF($K46+1&gt;$K$3,"",$K46+1),$K46))))</f>
        <v/>
      </c>
      <c r="L47" t="str" cm="1">
        <f t="array" aca="1" ref="L47" ca="1">IF($K47="","",IF(AND(COUNTIF($K$4:$K47,$K47)&gt;1,COUNTIF($K$4:$K47,$K47)&lt;(C_ITEM_CNT+2)),INDEX(T_DATA[PRIORITY ID],$J47),""))</f>
        <v/>
      </c>
      <c r="M47" s="15" t="str" cm="1">
        <f t="array" aca="1" ref="M47" ca="1">IF($K47="","",
IF(AND(COUNTIF($K$4:$K47,$K47)=1,INDEX(T_DATA[DUE DATE],J47)&gt;0,INDEX(T_DATA[DUE DATE],J47)&lt;TODAY(),INDEX(T_DATA[STATUS ID],J47)=2),2,
IF(AND(COUNTIF($K$4:$K47,$K47)=1,INDEX(T_DATA[DUE DATE],J47)&gt;0,INDEX(T_DATA[DUE DATE],J47)&lt;=(TODAY()+INDEX(T_DATA[WARNING (DAYS)],J47)),INDEX(T_DATA[STATUS ID],J47)=2),1,
IF(AND(COUNTIF($K$4:$K47,$K47)&gt;1,COUNTIF($K$4:$K47,$K47)&lt;(C_ITEM_CNT+2)),
IF(INDEX(T_DATA[],$J47,MATCH(INDEX(T_ITEM_SET[KANBAN ITEM SETTINGS],COUNTIF($K$4:$K47,$K47)-1),L_DATA_HEADER,0))="",
INDEX(T_ITEM_SET[KANBAN ITEM SETTINGS],COUNTIF($K$4:$K47,$K47)-1)&amp;" - "&amp;INDEX(T_ITEM_SET[FILL BLANK VALUES WITH],COUNTIF($K$4:$K47,$K47)-1),
IF(INDEX(T_ITEM_SET[SHOW HEADER],COUNTIF($K$4:$K47,$K47)-1)="Yes",INDEX(T_ITEM_SET[KANBAN ITEM SETTINGS],COUNTIF($K$4:$K47,$K47)-1)&amp;" - ","")
&amp;
IF(INDEX(T_ITEM_SET[FORMAT],COUNTIF($K$4:$K47,$K47)-1)="DATE",
TEXT(INDEX(T_DATA[],$J47,MATCH(INDEX(T_ITEM_SET[KANBAN ITEM SETTINGS],COUNTIF($K$4:$K47,$K47)-1),L_DATA_HEADER,0)),"DD-MMM-YY"),
INDEX(T_DATA[],$J47,MATCH(INDEX(T_ITEM_SET[KANBAN ITEM SETTINGS],COUNTIF($K$4:$K47,$K47)-1),L_DATA_HEADER,0)))),""))))</f>
        <v/>
      </c>
      <c r="N47" s="14" t="str" cm="1">
        <f t="array" ref="N47">IF($O47="","",SMALL(IF((T_DATA[STAGE ID]=4)*(T_DATA[SLICED]=1),ROW(T_DATA[STAGE ID])-ROW(T_DATA[#Headers])),$O47))</f>
        <v/>
      </c>
      <c r="O47" s="14" t="str" cm="1">
        <f t="array" ref="O47">IF(OR($N$3&gt;$O$3,$O$3=0),"",IF($O46="","",IF($Q46=INDEX(L_STAGE,4),$N$3,IF(COUNTIF($O$3:$O46,$O46)=C_ITEM_CNT+2,IF($O46+1&gt;$O$3,"",$O46+1),$O46))))</f>
        <v/>
      </c>
      <c r="P47" t="str" cm="1">
        <f t="array" ref="P47">IF($O47="","",IF(AND(COUNTIF($O$4:$O47,$O47)&gt;1,COUNTIF($O$4:$O47,$O47)&lt;(C_ITEM_CNT+2)),INDEX(T_DATA[PRIORITY ID],$N47),""))</f>
        <v/>
      </c>
      <c r="Q47" s="15" t="str" cm="1">
        <f t="array" aca="1" ref="Q47" ca="1">IF($O47="","",
IF(AND(COUNTIF($O$4:$O47,$O47)=1,INDEX(T_DATA[DUE DATE],N47)&gt;0,INDEX(T_DATA[DUE DATE],N47)&lt;TODAY(),INDEX(T_DATA[STATUS ID],N47)=2),2,
IF(AND(COUNTIF($O$4:$O47,$O47)=1,INDEX(T_DATA[DUE DATE],N47)&gt;0,INDEX(T_DATA[DUE DATE],N47)&lt;=(TODAY()+INDEX(T_DATA[WARNING (DAYS)],N47)),INDEX(T_DATA[STATUS ID],N47)=2),1,
IF(AND(COUNTIF($O$4:$O47,$O47)&gt;1,COUNTIF($O$4:$O47,$O47)&lt;(C_ITEM_CNT+2)),
IF(INDEX(T_DATA[],$N47,MATCH(INDEX(T_ITEM_SET[KANBAN ITEM SETTINGS],COUNTIF($O$4:$O47,$O47)-1),L_DATA_HEADER,0))="",
INDEX(T_ITEM_SET[KANBAN ITEM SETTINGS],COUNTIF($O$4:$O47,$O47)-1)&amp;" - "&amp;INDEX(T_ITEM_SET[FILL BLANK VALUES WITH],COUNTIF($O$4:$O47,$O47)-1),
IF(INDEX(T_ITEM_SET[SHOW HEADER],COUNTIF($O$4:$O47,$O47)-1)="Yes",INDEX(T_ITEM_SET[KANBAN ITEM SETTINGS],COUNTIF($O$4:$O47,$O47)-1)&amp;" - ","")
&amp;
IF(INDEX(T_ITEM_SET[FORMAT],COUNTIF($O$4:$O47,$O47)-1)="DATE",
TEXT(INDEX(T_DATA[],$N47,MATCH(INDEX(T_ITEM_SET[KANBAN ITEM SETTINGS],COUNTIF($O$4:$O47,$O47)-1),L_DATA_HEADER,0)),"DD-MMM-YY"),
INDEX(T_DATA[],$N47,MATCH(INDEX(T_ITEM_SET[KANBAN ITEM SETTINGS],COUNTIF($O$4:$O47,$O47)-1),L_DATA_HEADER,0)))),""))))</f>
        <v/>
      </c>
      <c r="R47" s="14" t="str" cm="1">
        <f t="array" ref="R47">IF($S47="","",SMALL(IF((T_DATA[STAGE ID]=5)*(T_DATA[SLICED]=1),ROW(T_DATA[STAGE ID])-ROW(T_DATA[#Headers])),$S47))</f>
        <v/>
      </c>
      <c r="S47" s="14" t="str" cm="1">
        <f t="array" ref="S47">IF(OR($R$3&gt;$S$3,$S$3=0),"",IF($S46="","",IF($U46=INDEX(L_STAGE,5),$R$3,IF(COUNTIF($S$3:$S46,$S46)=C_ITEM_CNT+2,IF($S46+1&gt;$S$3,"",$S46+1),$S46))))</f>
        <v/>
      </c>
      <c r="T47" t="str" cm="1">
        <f t="array" ref="T47">IF($S47="","",IF(AND(COUNTIF($S$4:$S47,$S47)&gt;1,COUNTIF($S$4:$S47,$S47)&lt;(C_ITEM_CNT+2)),INDEX(T_DATA[PRIORITY ID],$R47),""))</f>
        <v/>
      </c>
      <c r="U47" s="15" t="str" cm="1">
        <f t="array" aca="1" ref="U47" ca="1">IF($S47="","",
IF(AND(COUNTIF($S$4:$S47,$S47)=1,INDEX(T_DATA[DUE DATE],R47)&gt;0,INDEX(T_DATA[DUE DATE],R47)&lt;TODAY(),INDEX(T_DATA[STATUS ID],R47)=2),2,
IF(AND(COUNTIF($S$4:$S47,$S47)=1,INDEX(T_DATA[DUE DATE],R47)&gt;0,INDEX(T_DATA[DUE DATE],R47)&lt;=(TODAY()+INDEX(T_DATA[WARNING (DAYS)],R47)),INDEX(T_DATA[STATUS ID],R47)=2),1,
IF(AND(COUNTIF($S$4:$S47,$S47)&gt;1,COUNTIF($S$4:$S47,$S47)&lt;(C_ITEM_CNT+2)),
IF(INDEX(T_DATA[],$R47,MATCH(INDEX(T_ITEM_SET[KANBAN ITEM SETTINGS],COUNTIF($S$4:$S47,$S47)-1),L_DATA_HEADER,0))="",
INDEX(T_ITEM_SET[KANBAN ITEM SETTINGS],COUNTIF($S$4:$S47,$S47)-1)&amp;" - "&amp;INDEX(T_ITEM_SET[FILL BLANK VALUES WITH],COUNTIF($S$4:$S47,$S47)-1),
IF(INDEX(T_ITEM_SET[SHOW HEADER],COUNTIF($S$4:$S47,$S47)-1)="Yes",INDEX(T_ITEM_SET[KANBAN ITEM SETTINGS],COUNTIF($S$4:$S47,$S47)-1)&amp;" - ","")
&amp;
IF(INDEX(T_ITEM_SET[FORMAT],COUNTIF($S$4:$S47,$S47)-1)="DATE",
TEXT(INDEX(T_DATA[],$R47,MATCH(INDEX(T_ITEM_SET[KANBAN ITEM SETTINGS],COUNTIF($S$4:$S47,$S47)-1),L_DATA_HEADER,0)),"DD-MMM-YY"),
INDEX(T_DATA[],$R47,MATCH(INDEX(T_ITEM_SET[KANBAN ITEM SETTINGS],COUNTIF($S$4:$S47,$S47)-1),L_DATA_HEADER,0)))),""))))</f>
        <v/>
      </c>
      <c r="V47" s="14" t="str" cm="1">
        <f t="array" ref="V47">IF($W47="","",SMALL(IF((T_DATA[STAGE ID]=6)*(T_DATA[SLICED]=1),ROW(T_DATA[STAGE ID])-ROW(T_DATA[#Headers])),$W47))</f>
        <v/>
      </c>
      <c r="W47" s="14" t="str" cm="1">
        <f t="array" ref="W47">IF(OR($V$3&gt;$W$3,$W$3=0),"",IF($W46="","",IF($Y46=INDEX(L_STAGE,6),$V$3,IF(COUNTIF($W$3:$W46,$W46)=C_ITEM_CNT+2,IF($W46+1&gt;$W$3,"",$W46+1),$W46))))</f>
        <v/>
      </c>
      <c r="X47" t="str" cm="1">
        <f t="array" ref="X47">IF($W47="","",IF(AND(COUNTIF($W$4:$W47,$W47)&gt;1,COUNTIF($W$4:$W47,$W47)&lt;(C_ITEM_CNT+2)),INDEX(T_DATA[PRIORITY ID],$V47),""))</f>
        <v/>
      </c>
      <c r="Y47" s="15" t="str" cm="1">
        <f t="array" aca="1" ref="Y47" ca="1">IF($W47="","",
IF(AND(COUNTIF($W$4:$W47,$W47)=1,INDEX(T_DATA[DUE DATE],V47)&gt;0,INDEX(T_DATA[DUE DATE],V47)&lt;TODAY(),INDEX(T_DATA[STATUS ID],V47)=2),2,
IF(AND(COUNTIF($W$4:$W47,$W47)=1,INDEX(T_DATA[DUE DATE],V47)&gt;0,INDEX(T_DATA[DUE DATE],V47)&lt;=(TODAY()+INDEX(T_DATA[WARNING (DAYS)],V47)),INDEX(T_DATA[STATUS ID],V47)=2),1,
IF(AND(COUNTIF($W$4:$W47,$W47)&gt;1,COUNTIF($W$4:$W47,$W47)&lt;(C_ITEM_CNT+2)),
IF(INDEX(T_DATA[],$V47,MATCH(INDEX(T_ITEM_SET[KANBAN ITEM SETTINGS],COUNTIF($W$4:$W47,$W47)-1),L_DATA_HEADER,0))="",
INDEX(T_ITEM_SET[KANBAN ITEM SETTINGS],COUNTIF($W$4:$W47,$W47)-1)&amp;" - "&amp;INDEX(T_ITEM_SET[FILL BLANK VALUES WITH],COUNTIF($W$4:$W47,$W47)-1),
IF(INDEX(T_ITEM_SET[SHOW HEADER],COUNTIF($W$4:$W47,$W47)-1)="Yes",INDEX(T_ITEM_SET[KANBAN ITEM SETTINGS],COUNTIF($W$4:$W47,$W47)-1)&amp;" - ","")
&amp;
IF(INDEX(T_ITEM_SET[FORMAT],COUNTIF($W$4:$W47,$W47)-1)="DATE",
TEXT(INDEX(T_DATA[],$V47,MATCH(INDEX(T_ITEM_SET[KANBAN ITEM SETTINGS],COUNTIF($W$4:$W47,$W47)-1),L_DATA_HEADER,0)),"DD-MMM-YY"),
INDEX(T_DATA[],$V47,MATCH(INDEX(T_ITEM_SET[KANBAN ITEM SETTINGS],COUNTIF($W$4:$W47,$W47)-1),L_DATA_HEADER,0)))),""))))</f>
        <v/>
      </c>
      <c r="Z47" s="10"/>
    </row>
    <row r="48" spans="1:26">
      <c r="A48" s="40"/>
      <c r="B48" s="13" t="str" cm="1">
        <f t="array" aca="1" ref="B48" ca="1">IF($C48="","",SMALL(IF((T_DATA[STAGE ID]=1)*(T_DATA[SLICED]=1),ROW(T_DATA[STAGE ID])-ROW(T_DATA[#Headers])),$C48))</f>
        <v/>
      </c>
      <c r="C48" s="14" t="str" cm="1">
        <f t="array" aca="1" ref="C48" ca="1">IF(OR($C$3=0,$B$3&gt;$C$3),"",IF($C47="","",IF($E47=INDEX(L_STAGE,1),$B$3,IF(COUNTIF($C$3:$C47,$C47)=C_ITEM_CNT+2,IF($C47+1&gt;$C$3,"",$C47+1),$C47))))</f>
        <v/>
      </c>
      <c r="D48" t="str" cm="1">
        <f t="array" aca="1" ref="D48" ca="1">IF($C48="","",IF(AND(COUNTIF($C$4:$C48,$C48)&gt;1,COUNTIF($C$4:$C48,$C48)&lt;(C_ITEM_CNT+2)),INDEX(T_DATA[PRIORITY ID],$B48),""))</f>
        <v/>
      </c>
      <c r="E48" s="15" t="str" cm="1">
        <f t="array" aca="1" ref="E48" ca="1">IF($C48="","",
IF(AND(COUNTIF($C$4:$C48,$C48)=1,INDEX(T_DATA[DUE DATE],B48)&gt;0,INDEX(T_DATA[DUE DATE],B48)&lt;TODAY(),INDEX(T_DATA[STATUS ID],B48)=2),2,
IF(AND(COUNTIF($C$4:$C48,$C48)=1,INDEX(T_DATA[DUE DATE],B48)&gt;0,INDEX(T_DATA[DUE DATE],B48)&lt;=(TODAY()+INDEX(T_DATA[WARNING (DAYS)],B48)),INDEX(T_DATA[STATUS ID],B48)=2),1,
IF(AND(COUNTIF($C$4:$C48,$C48)&gt;1,COUNTIF($C$4:$C48,$C48)&lt;(C_ITEM_CNT+2)),
IF(INDEX(T_DATA[],$B48,MATCH(INDEX(T_ITEM_SET[KANBAN ITEM SETTINGS],COUNTIF($C$4:$C48,$C48)-1),L_DATA_HEADER,0))="",
INDEX(T_ITEM_SET[KANBAN ITEM SETTINGS],COUNTIF($C$4:$C48,$C48)-1)&amp;" - "&amp;INDEX(T_ITEM_SET[FILL BLANK VALUES WITH],COUNTIF($C$4:$C48,$C48)-1),
IF(INDEX(T_ITEM_SET[SHOW HEADER],COUNTIF($C$4:$C48,$C48)-1)="Yes",INDEX(T_ITEM_SET[KANBAN ITEM SETTINGS],COUNTIF($C$4:$C48,$C48)-1)&amp;" - ","")
&amp;
IF(INDEX(T_ITEM_SET[FORMAT],COUNTIF($C$4:$C48,$C48)-1)="DATE",
TEXT(INDEX(T_DATA[],$B48,MATCH(INDEX(T_ITEM_SET[KANBAN ITEM SETTINGS],COUNTIF($C$4:$C48,$C48)-1),L_DATA_HEADER,0)),"DD-MMM-YY"),
INDEX(T_DATA[],$B48,MATCH(INDEX(T_ITEM_SET[KANBAN ITEM SETTINGS],COUNTIF($C$4:$C48,$C48)-1),L_DATA_HEADER,0)))),""))))</f>
        <v/>
      </c>
      <c r="F48" s="14" t="str" cm="1">
        <f t="array" aca="1" ref="F48" ca="1">IF($G48="","",SMALL(IF((T_DATA[STAGE ID]=2)*(T_DATA[SLICED]=1),ROW(T_DATA[STAGE ID])-ROW(T_DATA[#Headers])),$G48))</f>
        <v/>
      </c>
      <c r="G48" s="14" t="str" cm="1">
        <f t="array" aca="1" ref="G48" ca="1">IF(OR($F$3&gt;$G$3,$G$3=0),"",IF($G47="","",IF($I47=INDEX(L_STAGE,2),$F$3,IF(COUNTIF($G$3:$G47,$G47)=C_ITEM_CNT+2,IF($G47+1&gt;$G$3,"",$G47+1),$G47))))</f>
        <v/>
      </c>
      <c r="H48" t="str" cm="1">
        <f t="array" aca="1" ref="H48" ca="1">IF($G48="","",IF(AND(COUNTIF($G$4:$G48,$G48)&gt;1,COUNTIF($G$4:$G48,$G48)&lt;(C_ITEM_CNT+2)),INDEX(T_DATA[PRIORITY ID],$F48),""))</f>
        <v/>
      </c>
      <c r="I48" s="15" t="str" cm="1">
        <f t="array" aca="1" ref="I48" ca="1">IF($G48="","",
IF(AND(COUNTIF($G$4:$G48,$G48)=1,INDEX(T_DATA[DUE DATE],F48)&gt;0,INDEX(T_DATA[DUE DATE],F48)&lt;TODAY(),INDEX(T_DATA[STATUS ID],F48)=2),2,
IF(AND(COUNTIF($G$4:$G48,$G48)=1,INDEX(T_DATA[DUE DATE],F48)&gt;0,INDEX(T_DATA[DUE DATE],F48)&lt;=(TODAY()+INDEX(T_DATA[WARNING (DAYS)],F48)),INDEX(T_DATA[STATUS ID],F48)=2),1,
IF(AND(COUNTIF($G$4:$G48,$G48)&gt;1,COUNTIF($G$4:$G48,$G48)&lt;(C_ITEM_CNT+2)),
IF(INDEX(T_DATA[],$F48,MATCH(INDEX(T_ITEM_SET[KANBAN ITEM SETTINGS],COUNTIF($G$4:$G48,$G48)-1),L_DATA_HEADER,0))="",
INDEX(T_ITEM_SET[KANBAN ITEM SETTINGS],COUNTIF($G$4:$G48,$G48)-1)&amp;" - "&amp;INDEX(T_ITEM_SET[FILL BLANK VALUES WITH],COUNTIF($G$4:$G48,$G48)-1),
IF(INDEX(T_ITEM_SET[SHOW HEADER],COUNTIF($G$4:$G48,$G48)-1)="Yes",INDEX(T_ITEM_SET[KANBAN ITEM SETTINGS],COUNTIF($G$4:$G48,$G48)-1)&amp;" - ","")
&amp;
IF(INDEX(T_ITEM_SET[FORMAT],COUNTIF($G$4:$G48,$G48)-1)="DATE",
TEXT(INDEX(T_DATA[],$F48,MATCH(INDEX(T_ITEM_SET[KANBAN ITEM SETTINGS],COUNTIF($G$4:$G48,$G48)-1),L_DATA_HEADER,0)),"DD-MMM-YY"),
INDEX(T_DATA[],$F48,MATCH(INDEX(T_ITEM_SET[KANBAN ITEM SETTINGS],COUNTIF($G$4:$G48,$G48)-1),L_DATA_HEADER,0)))),""))))</f>
        <v/>
      </c>
      <c r="J48" s="14" t="str" cm="1">
        <f t="array" aca="1" ref="J48" ca="1">IF($K48="","",SMALL(IF((T_DATA[STAGE ID]=3)*(T_DATA[SLICED]=1),ROW(T_DATA[STAGE ID])-ROW(T_DATA[#Headers])),$K48))</f>
        <v/>
      </c>
      <c r="K48" s="14" t="str" cm="1">
        <f t="array" aca="1" ref="K48" ca="1">IF(OR($J$3&gt;$K$3,$K$3=0),"",IF($K47="","",IF($M47=INDEX(L_STAGE,3),$J$3,IF(COUNTIF($K$3:$K47,$K47)=C_ITEM_CNT+2,IF($K47+1&gt;$K$3,"",$K47+1),$K47))))</f>
        <v/>
      </c>
      <c r="L48" t="str" cm="1">
        <f t="array" aca="1" ref="L48" ca="1">IF($K48="","",IF(AND(COUNTIF($K$4:$K48,$K48)&gt;1,COUNTIF($K$4:$K48,$K48)&lt;(C_ITEM_CNT+2)),INDEX(T_DATA[PRIORITY ID],$J48),""))</f>
        <v/>
      </c>
      <c r="M48" s="15" t="str" cm="1">
        <f t="array" aca="1" ref="M48" ca="1">IF($K48="","",
IF(AND(COUNTIF($K$4:$K48,$K48)=1,INDEX(T_DATA[DUE DATE],J48)&gt;0,INDEX(T_DATA[DUE DATE],J48)&lt;TODAY(),INDEX(T_DATA[STATUS ID],J48)=2),2,
IF(AND(COUNTIF($K$4:$K48,$K48)=1,INDEX(T_DATA[DUE DATE],J48)&gt;0,INDEX(T_DATA[DUE DATE],J48)&lt;=(TODAY()+INDEX(T_DATA[WARNING (DAYS)],J48)),INDEX(T_DATA[STATUS ID],J48)=2),1,
IF(AND(COUNTIF($K$4:$K48,$K48)&gt;1,COUNTIF($K$4:$K48,$K48)&lt;(C_ITEM_CNT+2)),
IF(INDEX(T_DATA[],$J48,MATCH(INDEX(T_ITEM_SET[KANBAN ITEM SETTINGS],COUNTIF($K$4:$K48,$K48)-1),L_DATA_HEADER,0))="",
INDEX(T_ITEM_SET[KANBAN ITEM SETTINGS],COUNTIF($K$4:$K48,$K48)-1)&amp;" - "&amp;INDEX(T_ITEM_SET[FILL BLANK VALUES WITH],COUNTIF($K$4:$K48,$K48)-1),
IF(INDEX(T_ITEM_SET[SHOW HEADER],COUNTIF($K$4:$K48,$K48)-1)="Yes",INDEX(T_ITEM_SET[KANBAN ITEM SETTINGS],COUNTIF($K$4:$K48,$K48)-1)&amp;" - ","")
&amp;
IF(INDEX(T_ITEM_SET[FORMAT],COUNTIF($K$4:$K48,$K48)-1)="DATE",
TEXT(INDEX(T_DATA[],$J48,MATCH(INDEX(T_ITEM_SET[KANBAN ITEM SETTINGS],COUNTIF($K$4:$K48,$K48)-1),L_DATA_HEADER,0)),"DD-MMM-YY"),
INDEX(T_DATA[],$J48,MATCH(INDEX(T_ITEM_SET[KANBAN ITEM SETTINGS],COUNTIF($K$4:$K48,$K48)-1),L_DATA_HEADER,0)))),""))))</f>
        <v/>
      </c>
      <c r="N48" s="14" t="str" cm="1">
        <f t="array" ref="N48">IF($O48="","",SMALL(IF((T_DATA[STAGE ID]=4)*(T_DATA[SLICED]=1),ROW(T_DATA[STAGE ID])-ROW(T_DATA[#Headers])),$O48))</f>
        <v/>
      </c>
      <c r="O48" s="14" t="str" cm="1">
        <f t="array" ref="O48">IF(OR($N$3&gt;$O$3,$O$3=0),"",IF($O47="","",IF($Q47=INDEX(L_STAGE,4),$N$3,IF(COUNTIF($O$3:$O47,$O47)=C_ITEM_CNT+2,IF($O47+1&gt;$O$3,"",$O47+1),$O47))))</f>
        <v/>
      </c>
      <c r="P48" t="str" cm="1">
        <f t="array" ref="P48">IF($O48="","",IF(AND(COUNTIF($O$4:$O48,$O48)&gt;1,COUNTIF($O$4:$O48,$O48)&lt;(C_ITEM_CNT+2)),INDEX(T_DATA[PRIORITY ID],$N48),""))</f>
        <v/>
      </c>
      <c r="Q48" s="15" t="str" cm="1">
        <f t="array" aca="1" ref="Q48" ca="1">IF($O48="","",
IF(AND(COUNTIF($O$4:$O48,$O48)=1,INDEX(T_DATA[DUE DATE],N48)&gt;0,INDEX(T_DATA[DUE DATE],N48)&lt;TODAY(),INDEX(T_DATA[STATUS ID],N48)=2),2,
IF(AND(COUNTIF($O$4:$O48,$O48)=1,INDEX(T_DATA[DUE DATE],N48)&gt;0,INDEX(T_DATA[DUE DATE],N48)&lt;=(TODAY()+INDEX(T_DATA[WARNING (DAYS)],N48)),INDEX(T_DATA[STATUS ID],N48)=2),1,
IF(AND(COUNTIF($O$4:$O48,$O48)&gt;1,COUNTIF($O$4:$O48,$O48)&lt;(C_ITEM_CNT+2)),
IF(INDEX(T_DATA[],$N48,MATCH(INDEX(T_ITEM_SET[KANBAN ITEM SETTINGS],COUNTIF($O$4:$O48,$O48)-1),L_DATA_HEADER,0))="",
INDEX(T_ITEM_SET[KANBAN ITEM SETTINGS],COUNTIF($O$4:$O48,$O48)-1)&amp;" - "&amp;INDEX(T_ITEM_SET[FILL BLANK VALUES WITH],COUNTIF($O$4:$O48,$O48)-1),
IF(INDEX(T_ITEM_SET[SHOW HEADER],COUNTIF($O$4:$O48,$O48)-1)="Yes",INDEX(T_ITEM_SET[KANBAN ITEM SETTINGS],COUNTIF($O$4:$O48,$O48)-1)&amp;" - ","")
&amp;
IF(INDEX(T_ITEM_SET[FORMAT],COUNTIF($O$4:$O48,$O48)-1)="DATE",
TEXT(INDEX(T_DATA[],$N48,MATCH(INDEX(T_ITEM_SET[KANBAN ITEM SETTINGS],COUNTIF($O$4:$O48,$O48)-1),L_DATA_HEADER,0)),"DD-MMM-YY"),
INDEX(T_DATA[],$N48,MATCH(INDEX(T_ITEM_SET[KANBAN ITEM SETTINGS],COUNTIF($O$4:$O48,$O48)-1),L_DATA_HEADER,0)))),""))))</f>
        <v/>
      </c>
      <c r="R48" s="14" t="str" cm="1">
        <f t="array" ref="R48">IF($S48="","",SMALL(IF((T_DATA[STAGE ID]=5)*(T_DATA[SLICED]=1),ROW(T_DATA[STAGE ID])-ROW(T_DATA[#Headers])),$S48))</f>
        <v/>
      </c>
      <c r="S48" s="14" t="str" cm="1">
        <f t="array" ref="S48">IF(OR($R$3&gt;$S$3,$S$3=0),"",IF($S47="","",IF($U47=INDEX(L_STAGE,5),$R$3,IF(COUNTIF($S$3:$S47,$S47)=C_ITEM_CNT+2,IF($S47+1&gt;$S$3,"",$S47+1),$S47))))</f>
        <v/>
      </c>
      <c r="T48" t="str" cm="1">
        <f t="array" ref="T48">IF($S48="","",IF(AND(COUNTIF($S$4:$S48,$S48)&gt;1,COUNTIF($S$4:$S48,$S48)&lt;(C_ITEM_CNT+2)),INDEX(T_DATA[PRIORITY ID],$R48),""))</f>
        <v/>
      </c>
      <c r="U48" s="15" t="str" cm="1">
        <f t="array" aca="1" ref="U48" ca="1">IF($S48="","",
IF(AND(COUNTIF($S$4:$S48,$S48)=1,INDEX(T_DATA[DUE DATE],R48)&gt;0,INDEX(T_DATA[DUE DATE],R48)&lt;TODAY(),INDEX(T_DATA[STATUS ID],R48)=2),2,
IF(AND(COUNTIF($S$4:$S48,$S48)=1,INDEX(T_DATA[DUE DATE],R48)&gt;0,INDEX(T_DATA[DUE DATE],R48)&lt;=(TODAY()+INDEX(T_DATA[WARNING (DAYS)],R48)),INDEX(T_DATA[STATUS ID],R48)=2),1,
IF(AND(COUNTIF($S$4:$S48,$S48)&gt;1,COUNTIF($S$4:$S48,$S48)&lt;(C_ITEM_CNT+2)),
IF(INDEX(T_DATA[],$R48,MATCH(INDEX(T_ITEM_SET[KANBAN ITEM SETTINGS],COUNTIF($S$4:$S48,$S48)-1),L_DATA_HEADER,0))="",
INDEX(T_ITEM_SET[KANBAN ITEM SETTINGS],COUNTIF($S$4:$S48,$S48)-1)&amp;" - "&amp;INDEX(T_ITEM_SET[FILL BLANK VALUES WITH],COUNTIF($S$4:$S48,$S48)-1),
IF(INDEX(T_ITEM_SET[SHOW HEADER],COUNTIF($S$4:$S48,$S48)-1)="Yes",INDEX(T_ITEM_SET[KANBAN ITEM SETTINGS],COUNTIF($S$4:$S48,$S48)-1)&amp;" - ","")
&amp;
IF(INDEX(T_ITEM_SET[FORMAT],COUNTIF($S$4:$S48,$S48)-1)="DATE",
TEXT(INDEX(T_DATA[],$R48,MATCH(INDEX(T_ITEM_SET[KANBAN ITEM SETTINGS],COUNTIF($S$4:$S48,$S48)-1),L_DATA_HEADER,0)),"DD-MMM-YY"),
INDEX(T_DATA[],$R48,MATCH(INDEX(T_ITEM_SET[KANBAN ITEM SETTINGS],COUNTIF($S$4:$S48,$S48)-1),L_DATA_HEADER,0)))),""))))</f>
        <v/>
      </c>
      <c r="V48" s="14" t="str" cm="1">
        <f t="array" ref="V48">IF($W48="","",SMALL(IF((T_DATA[STAGE ID]=6)*(T_DATA[SLICED]=1),ROW(T_DATA[STAGE ID])-ROW(T_DATA[#Headers])),$W48))</f>
        <v/>
      </c>
      <c r="W48" s="14" t="str" cm="1">
        <f t="array" ref="W48">IF(OR($V$3&gt;$W$3,$W$3=0),"",IF($W47="","",IF($Y47=INDEX(L_STAGE,6),$V$3,IF(COUNTIF($W$3:$W47,$W47)=C_ITEM_CNT+2,IF($W47+1&gt;$W$3,"",$W47+1),$W47))))</f>
        <v/>
      </c>
      <c r="X48" t="str" cm="1">
        <f t="array" ref="X48">IF($W48="","",IF(AND(COUNTIF($W$4:$W48,$W48)&gt;1,COUNTIF($W$4:$W48,$W48)&lt;(C_ITEM_CNT+2)),INDEX(T_DATA[PRIORITY ID],$V48),""))</f>
        <v/>
      </c>
      <c r="Y48" s="15" t="str" cm="1">
        <f t="array" aca="1" ref="Y48" ca="1">IF($W48="","",
IF(AND(COUNTIF($W$4:$W48,$W48)=1,INDEX(T_DATA[DUE DATE],V48)&gt;0,INDEX(T_DATA[DUE DATE],V48)&lt;TODAY(),INDEX(T_DATA[STATUS ID],V48)=2),2,
IF(AND(COUNTIF($W$4:$W48,$W48)=1,INDEX(T_DATA[DUE DATE],V48)&gt;0,INDEX(T_DATA[DUE DATE],V48)&lt;=(TODAY()+INDEX(T_DATA[WARNING (DAYS)],V48)),INDEX(T_DATA[STATUS ID],V48)=2),1,
IF(AND(COUNTIF($W$4:$W48,$W48)&gt;1,COUNTIF($W$4:$W48,$W48)&lt;(C_ITEM_CNT+2)),
IF(INDEX(T_DATA[],$V48,MATCH(INDEX(T_ITEM_SET[KANBAN ITEM SETTINGS],COUNTIF($W$4:$W48,$W48)-1),L_DATA_HEADER,0))="",
INDEX(T_ITEM_SET[KANBAN ITEM SETTINGS],COUNTIF($W$4:$W48,$W48)-1)&amp;" - "&amp;INDEX(T_ITEM_SET[FILL BLANK VALUES WITH],COUNTIF($W$4:$W48,$W48)-1),
IF(INDEX(T_ITEM_SET[SHOW HEADER],COUNTIF($W$4:$W48,$W48)-1)="Yes",INDEX(T_ITEM_SET[KANBAN ITEM SETTINGS],COUNTIF($W$4:$W48,$W48)-1)&amp;" - ","")
&amp;
IF(INDEX(T_ITEM_SET[FORMAT],COUNTIF($W$4:$W48,$W48)-1)="DATE",
TEXT(INDEX(T_DATA[],$V48,MATCH(INDEX(T_ITEM_SET[KANBAN ITEM SETTINGS],COUNTIF($W$4:$W48,$W48)-1),L_DATA_HEADER,0)),"DD-MMM-YY"),
INDEX(T_DATA[],$V48,MATCH(INDEX(T_ITEM_SET[KANBAN ITEM SETTINGS],COUNTIF($W$4:$W48,$W48)-1),L_DATA_HEADER,0)))),""))))</f>
        <v/>
      </c>
      <c r="Z48" s="10"/>
    </row>
    <row r="49" spans="1:26">
      <c r="A49" s="40"/>
      <c r="B49" s="13" t="str" cm="1">
        <f t="array" aca="1" ref="B49" ca="1">IF($C49="","",SMALL(IF((T_DATA[STAGE ID]=1)*(T_DATA[SLICED]=1),ROW(T_DATA[STAGE ID])-ROW(T_DATA[#Headers])),$C49))</f>
        <v/>
      </c>
      <c r="C49" s="14" t="str" cm="1">
        <f t="array" aca="1" ref="C49" ca="1">IF(OR($C$3=0,$B$3&gt;$C$3),"",IF($C48="","",IF($E48=INDEX(L_STAGE,1),$B$3,IF(COUNTIF($C$3:$C48,$C48)=C_ITEM_CNT+2,IF($C48+1&gt;$C$3,"",$C48+1),$C48))))</f>
        <v/>
      </c>
      <c r="D49" t="str" cm="1">
        <f t="array" aca="1" ref="D49" ca="1">IF($C49="","",IF(AND(COUNTIF($C$4:$C49,$C49)&gt;1,COUNTIF($C$4:$C49,$C49)&lt;(C_ITEM_CNT+2)),INDEX(T_DATA[PRIORITY ID],$B49),""))</f>
        <v/>
      </c>
      <c r="E49" s="15" t="str" cm="1">
        <f t="array" aca="1" ref="E49" ca="1">IF($C49="","",
IF(AND(COUNTIF($C$4:$C49,$C49)=1,INDEX(T_DATA[DUE DATE],B49)&gt;0,INDEX(T_DATA[DUE DATE],B49)&lt;TODAY(),INDEX(T_DATA[STATUS ID],B49)=2),2,
IF(AND(COUNTIF($C$4:$C49,$C49)=1,INDEX(T_DATA[DUE DATE],B49)&gt;0,INDEX(T_DATA[DUE DATE],B49)&lt;=(TODAY()+INDEX(T_DATA[WARNING (DAYS)],B49)),INDEX(T_DATA[STATUS ID],B49)=2),1,
IF(AND(COUNTIF($C$4:$C49,$C49)&gt;1,COUNTIF($C$4:$C49,$C49)&lt;(C_ITEM_CNT+2)),
IF(INDEX(T_DATA[],$B49,MATCH(INDEX(T_ITEM_SET[KANBAN ITEM SETTINGS],COUNTIF($C$4:$C49,$C49)-1),L_DATA_HEADER,0))="",
INDEX(T_ITEM_SET[KANBAN ITEM SETTINGS],COUNTIF($C$4:$C49,$C49)-1)&amp;" - "&amp;INDEX(T_ITEM_SET[FILL BLANK VALUES WITH],COUNTIF($C$4:$C49,$C49)-1),
IF(INDEX(T_ITEM_SET[SHOW HEADER],COUNTIF($C$4:$C49,$C49)-1)="Yes",INDEX(T_ITEM_SET[KANBAN ITEM SETTINGS],COUNTIF($C$4:$C49,$C49)-1)&amp;" - ","")
&amp;
IF(INDEX(T_ITEM_SET[FORMAT],COUNTIF($C$4:$C49,$C49)-1)="DATE",
TEXT(INDEX(T_DATA[],$B49,MATCH(INDEX(T_ITEM_SET[KANBAN ITEM SETTINGS],COUNTIF($C$4:$C49,$C49)-1),L_DATA_HEADER,0)),"DD-MMM-YY"),
INDEX(T_DATA[],$B49,MATCH(INDEX(T_ITEM_SET[KANBAN ITEM SETTINGS],COUNTIF($C$4:$C49,$C49)-1),L_DATA_HEADER,0)))),""))))</f>
        <v/>
      </c>
      <c r="F49" s="14" t="str" cm="1">
        <f t="array" aca="1" ref="F49" ca="1">IF($G49="","",SMALL(IF((T_DATA[STAGE ID]=2)*(T_DATA[SLICED]=1),ROW(T_DATA[STAGE ID])-ROW(T_DATA[#Headers])),$G49))</f>
        <v/>
      </c>
      <c r="G49" s="14" t="str" cm="1">
        <f t="array" aca="1" ref="G49" ca="1">IF(OR($F$3&gt;$G$3,$G$3=0),"",IF($G48="","",IF($I48=INDEX(L_STAGE,2),$F$3,IF(COUNTIF($G$3:$G48,$G48)=C_ITEM_CNT+2,IF($G48+1&gt;$G$3,"",$G48+1),$G48))))</f>
        <v/>
      </c>
      <c r="H49" t="str" cm="1">
        <f t="array" aca="1" ref="H49" ca="1">IF($G49="","",IF(AND(COUNTIF($G$4:$G49,$G49)&gt;1,COUNTIF($G$4:$G49,$G49)&lt;(C_ITEM_CNT+2)),INDEX(T_DATA[PRIORITY ID],$F49),""))</f>
        <v/>
      </c>
      <c r="I49" s="15" t="str" cm="1">
        <f t="array" aca="1" ref="I49" ca="1">IF($G49="","",
IF(AND(COUNTIF($G$4:$G49,$G49)=1,INDEX(T_DATA[DUE DATE],F49)&gt;0,INDEX(T_DATA[DUE DATE],F49)&lt;TODAY(),INDEX(T_DATA[STATUS ID],F49)=2),2,
IF(AND(COUNTIF($G$4:$G49,$G49)=1,INDEX(T_DATA[DUE DATE],F49)&gt;0,INDEX(T_DATA[DUE DATE],F49)&lt;=(TODAY()+INDEX(T_DATA[WARNING (DAYS)],F49)),INDEX(T_DATA[STATUS ID],F49)=2),1,
IF(AND(COUNTIF($G$4:$G49,$G49)&gt;1,COUNTIF($G$4:$G49,$G49)&lt;(C_ITEM_CNT+2)),
IF(INDEX(T_DATA[],$F49,MATCH(INDEX(T_ITEM_SET[KANBAN ITEM SETTINGS],COUNTIF($G$4:$G49,$G49)-1),L_DATA_HEADER,0))="",
INDEX(T_ITEM_SET[KANBAN ITEM SETTINGS],COUNTIF($G$4:$G49,$G49)-1)&amp;" - "&amp;INDEX(T_ITEM_SET[FILL BLANK VALUES WITH],COUNTIF($G$4:$G49,$G49)-1),
IF(INDEX(T_ITEM_SET[SHOW HEADER],COUNTIF($G$4:$G49,$G49)-1)="Yes",INDEX(T_ITEM_SET[KANBAN ITEM SETTINGS],COUNTIF($G$4:$G49,$G49)-1)&amp;" - ","")
&amp;
IF(INDEX(T_ITEM_SET[FORMAT],COUNTIF($G$4:$G49,$G49)-1)="DATE",
TEXT(INDEX(T_DATA[],$F49,MATCH(INDEX(T_ITEM_SET[KANBAN ITEM SETTINGS],COUNTIF($G$4:$G49,$G49)-1),L_DATA_HEADER,0)),"DD-MMM-YY"),
INDEX(T_DATA[],$F49,MATCH(INDEX(T_ITEM_SET[KANBAN ITEM SETTINGS],COUNTIF($G$4:$G49,$G49)-1),L_DATA_HEADER,0)))),""))))</f>
        <v/>
      </c>
      <c r="J49" s="14" t="str" cm="1">
        <f t="array" aca="1" ref="J49" ca="1">IF($K49="","",SMALL(IF((T_DATA[STAGE ID]=3)*(T_DATA[SLICED]=1),ROW(T_DATA[STAGE ID])-ROW(T_DATA[#Headers])),$K49))</f>
        <v/>
      </c>
      <c r="K49" s="14" t="str" cm="1">
        <f t="array" aca="1" ref="K49" ca="1">IF(OR($J$3&gt;$K$3,$K$3=0),"",IF($K48="","",IF($M48=INDEX(L_STAGE,3),$J$3,IF(COUNTIF($K$3:$K48,$K48)=C_ITEM_CNT+2,IF($K48+1&gt;$K$3,"",$K48+1),$K48))))</f>
        <v/>
      </c>
      <c r="L49" t="str" cm="1">
        <f t="array" aca="1" ref="L49" ca="1">IF($K49="","",IF(AND(COUNTIF($K$4:$K49,$K49)&gt;1,COUNTIF($K$4:$K49,$K49)&lt;(C_ITEM_CNT+2)),INDEX(T_DATA[PRIORITY ID],$J49),""))</f>
        <v/>
      </c>
      <c r="M49" s="15" t="str" cm="1">
        <f t="array" aca="1" ref="M49" ca="1">IF($K49="","",
IF(AND(COUNTIF($K$4:$K49,$K49)=1,INDEX(T_DATA[DUE DATE],J49)&gt;0,INDEX(T_DATA[DUE DATE],J49)&lt;TODAY(),INDEX(T_DATA[STATUS ID],J49)=2),2,
IF(AND(COUNTIF($K$4:$K49,$K49)=1,INDEX(T_DATA[DUE DATE],J49)&gt;0,INDEX(T_DATA[DUE DATE],J49)&lt;=(TODAY()+INDEX(T_DATA[WARNING (DAYS)],J49)),INDEX(T_DATA[STATUS ID],J49)=2),1,
IF(AND(COUNTIF($K$4:$K49,$K49)&gt;1,COUNTIF($K$4:$K49,$K49)&lt;(C_ITEM_CNT+2)),
IF(INDEX(T_DATA[],$J49,MATCH(INDEX(T_ITEM_SET[KANBAN ITEM SETTINGS],COUNTIF($K$4:$K49,$K49)-1),L_DATA_HEADER,0))="",
INDEX(T_ITEM_SET[KANBAN ITEM SETTINGS],COUNTIF($K$4:$K49,$K49)-1)&amp;" - "&amp;INDEX(T_ITEM_SET[FILL BLANK VALUES WITH],COUNTIF($K$4:$K49,$K49)-1),
IF(INDEX(T_ITEM_SET[SHOW HEADER],COUNTIF($K$4:$K49,$K49)-1)="Yes",INDEX(T_ITEM_SET[KANBAN ITEM SETTINGS],COUNTIF($K$4:$K49,$K49)-1)&amp;" - ","")
&amp;
IF(INDEX(T_ITEM_SET[FORMAT],COUNTIF($K$4:$K49,$K49)-1)="DATE",
TEXT(INDEX(T_DATA[],$J49,MATCH(INDEX(T_ITEM_SET[KANBAN ITEM SETTINGS],COUNTIF($K$4:$K49,$K49)-1),L_DATA_HEADER,0)),"DD-MMM-YY"),
INDEX(T_DATA[],$J49,MATCH(INDEX(T_ITEM_SET[KANBAN ITEM SETTINGS],COUNTIF($K$4:$K49,$K49)-1),L_DATA_HEADER,0)))),""))))</f>
        <v/>
      </c>
      <c r="N49" s="14" t="str" cm="1">
        <f t="array" ref="N49">IF($O49="","",SMALL(IF((T_DATA[STAGE ID]=4)*(T_DATA[SLICED]=1),ROW(T_DATA[STAGE ID])-ROW(T_DATA[#Headers])),$O49))</f>
        <v/>
      </c>
      <c r="O49" s="14" t="str" cm="1">
        <f t="array" ref="O49">IF(OR($N$3&gt;$O$3,$O$3=0),"",IF($O48="","",IF($Q48=INDEX(L_STAGE,4),$N$3,IF(COUNTIF($O$3:$O48,$O48)=C_ITEM_CNT+2,IF($O48+1&gt;$O$3,"",$O48+1),$O48))))</f>
        <v/>
      </c>
      <c r="P49" t="str" cm="1">
        <f t="array" ref="P49">IF($O49="","",IF(AND(COUNTIF($O$4:$O49,$O49)&gt;1,COUNTIF($O$4:$O49,$O49)&lt;(C_ITEM_CNT+2)),INDEX(T_DATA[PRIORITY ID],$N49),""))</f>
        <v/>
      </c>
      <c r="Q49" s="15" t="str" cm="1">
        <f t="array" aca="1" ref="Q49" ca="1">IF($O49="","",
IF(AND(COUNTIF($O$4:$O49,$O49)=1,INDEX(T_DATA[DUE DATE],N49)&gt;0,INDEX(T_DATA[DUE DATE],N49)&lt;TODAY(),INDEX(T_DATA[STATUS ID],N49)=2),2,
IF(AND(COUNTIF($O$4:$O49,$O49)=1,INDEX(T_DATA[DUE DATE],N49)&gt;0,INDEX(T_DATA[DUE DATE],N49)&lt;=(TODAY()+INDEX(T_DATA[WARNING (DAYS)],N49)),INDEX(T_DATA[STATUS ID],N49)=2),1,
IF(AND(COUNTIF($O$4:$O49,$O49)&gt;1,COUNTIF($O$4:$O49,$O49)&lt;(C_ITEM_CNT+2)),
IF(INDEX(T_DATA[],$N49,MATCH(INDEX(T_ITEM_SET[KANBAN ITEM SETTINGS],COUNTIF($O$4:$O49,$O49)-1),L_DATA_HEADER,0))="",
INDEX(T_ITEM_SET[KANBAN ITEM SETTINGS],COUNTIF($O$4:$O49,$O49)-1)&amp;" - "&amp;INDEX(T_ITEM_SET[FILL BLANK VALUES WITH],COUNTIF($O$4:$O49,$O49)-1),
IF(INDEX(T_ITEM_SET[SHOW HEADER],COUNTIF($O$4:$O49,$O49)-1)="Yes",INDEX(T_ITEM_SET[KANBAN ITEM SETTINGS],COUNTIF($O$4:$O49,$O49)-1)&amp;" - ","")
&amp;
IF(INDEX(T_ITEM_SET[FORMAT],COUNTIF($O$4:$O49,$O49)-1)="DATE",
TEXT(INDEX(T_DATA[],$N49,MATCH(INDEX(T_ITEM_SET[KANBAN ITEM SETTINGS],COUNTIF($O$4:$O49,$O49)-1),L_DATA_HEADER,0)),"DD-MMM-YY"),
INDEX(T_DATA[],$N49,MATCH(INDEX(T_ITEM_SET[KANBAN ITEM SETTINGS],COUNTIF($O$4:$O49,$O49)-1),L_DATA_HEADER,0)))),""))))</f>
        <v/>
      </c>
      <c r="R49" s="14" t="str" cm="1">
        <f t="array" ref="R49">IF($S49="","",SMALL(IF((T_DATA[STAGE ID]=5)*(T_DATA[SLICED]=1),ROW(T_DATA[STAGE ID])-ROW(T_DATA[#Headers])),$S49))</f>
        <v/>
      </c>
      <c r="S49" s="14" t="str" cm="1">
        <f t="array" ref="S49">IF(OR($R$3&gt;$S$3,$S$3=0),"",IF($S48="","",IF($U48=INDEX(L_STAGE,5),$R$3,IF(COUNTIF($S$3:$S48,$S48)=C_ITEM_CNT+2,IF($S48+1&gt;$S$3,"",$S48+1),$S48))))</f>
        <v/>
      </c>
      <c r="T49" t="str" cm="1">
        <f t="array" ref="T49">IF($S49="","",IF(AND(COUNTIF($S$4:$S49,$S49)&gt;1,COUNTIF($S$4:$S49,$S49)&lt;(C_ITEM_CNT+2)),INDEX(T_DATA[PRIORITY ID],$R49),""))</f>
        <v/>
      </c>
      <c r="U49" s="15" t="str" cm="1">
        <f t="array" aca="1" ref="U49" ca="1">IF($S49="","",
IF(AND(COUNTIF($S$4:$S49,$S49)=1,INDEX(T_DATA[DUE DATE],R49)&gt;0,INDEX(T_DATA[DUE DATE],R49)&lt;TODAY(),INDEX(T_DATA[STATUS ID],R49)=2),2,
IF(AND(COUNTIF($S$4:$S49,$S49)=1,INDEX(T_DATA[DUE DATE],R49)&gt;0,INDEX(T_DATA[DUE DATE],R49)&lt;=(TODAY()+INDEX(T_DATA[WARNING (DAYS)],R49)),INDEX(T_DATA[STATUS ID],R49)=2),1,
IF(AND(COUNTIF($S$4:$S49,$S49)&gt;1,COUNTIF($S$4:$S49,$S49)&lt;(C_ITEM_CNT+2)),
IF(INDEX(T_DATA[],$R49,MATCH(INDEX(T_ITEM_SET[KANBAN ITEM SETTINGS],COUNTIF($S$4:$S49,$S49)-1),L_DATA_HEADER,0))="",
INDEX(T_ITEM_SET[KANBAN ITEM SETTINGS],COUNTIF($S$4:$S49,$S49)-1)&amp;" - "&amp;INDEX(T_ITEM_SET[FILL BLANK VALUES WITH],COUNTIF($S$4:$S49,$S49)-1),
IF(INDEX(T_ITEM_SET[SHOW HEADER],COUNTIF($S$4:$S49,$S49)-1)="Yes",INDEX(T_ITEM_SET[KANBAN ITEM SETTINGS],COUNTIF($S$4:$S49,$S49)-1)&amp;" - ","")
&amp;
IF(INDEX(T_ITEM_SET[FORMAT],COUNTIF($S$4:$S49,$S49)-1)="DATE",
TEXT(INDEX(T_DATA[],$R49,MATCH(INDEX(T_ITEM_SET[KANBAN ITEM SETTINGS],COUNTIF($S$4:$S49,$S49)-1),L_DATA_HEADER,0)),"DD-MMM-YY"),
INDEX(T_DATA[],$R49,MATCH(INDEX(T_ITEM_SET[KANBAN ITEM SETTINGS],COUNTIF($S$4:$S49,$S49)-1),L_DATA_HEADER,0)))),""))))</f>
        <v/>
      </c>
      <c r="V49" s="14" t="str" cm="1">
        <f t="array" ref="V49">IF($W49="","",SMALL(IF((T_DATA[STAGE ID]=6)*(T_DATA[SLICED]=1),ROW(T_DATA[STAGE ID])-ROW(T_DATA[#Headers])),$W49))</f>
        <v/>
      </c>
      <c r="W49" s="14" t="str" cm="1">
        <f t="array" ref="W49">IF(OR($V$3&gt;$W$3,$W$3=0),"",IF($W48="","",IF($Y48=INDEX(L_STAGE,6),$V$3,IF(COUNTIF($W$3:$W48,$W48)=C_ITEM_CNT+2,IF($W48+1&gt;$W$3,"",$W48+1),$W48))))</f>
        <v/>
      </c>
      <c r="X49" t="str" cm="1">
        <f t="array" ref="X49">IF($W49="","",IF(AND(COUNTIF($W$4:$W49,$W49)&gt;1,COUNTIF($W$4:$W49,$W49)&lt;(C_ITEM_CNT+2)),INDEX(T_DATA[PRIORITY ID],$V49),""))</f>
        <v/>
      </c>
      <c r="Y49" s="15" t="str" cm="1">
        <f t="array" aca="1" ref="Y49" ca="1">IF($W49="","",
IF(AND(COUNTIF($W$4:$W49,$W49)=1,INDEX(T_DATA[DUE DATE],V49)&gt;0,INDEX(T_DATA[DUE DATE],V49)&lt;TODAY(),INDEX(T_DATA[STATUS ID],V49)=2),2,
IF(AND(COUNTIF($W$4:$W49,$W49)=1,INDEX(T_DATA[DUE DATE],V49)&gt;0,INDEX(T_DATA[DUE DATE],V49)&lt;=(TODAY()+INDEX(T_DATA[WARNING (DAYS)],V49)),INDEX(T_DATA[STATUS ID],V49)=2),1,
IF(AND(COUNTIF($W$4:$W49,$W49)&gt;1,COUNTIF($W$4:$W49,$W49)&lt;(C_ITEM_CNT+2)),
IF(INDEX(T_DATA[],$V49,MATCH(INDEX(T_ITEM_SET[KANBAN ITEM SETTINGS],COUNTIF($W$4:$W49,$W49)-1),L_DATA_HEADER,0))="",
INDEX(T_ITEM_SET[KANBAN ITEM SETTINGS],COUNTIF($W$4:$W49,$W49)-1)&amp;" - "&amp;INDEX(T_ITEM_SET[FILL BLANK VALUES WITH],COUNTIF($W$4:$W49,$W49)-1),
IF(INDEX(T_ITEM_SET[SHOW HEADER],COUNTIF($W$4:$W49,$W49)-1)="Yes",INDEX(T_ITEM_SET[KANBAN ITEM SETTINGS],COUNTIF($W$4:$W49,$W49)-1)&amp;" - ","")
&amp;
IF(INDEX(T_ITEM_SET[FORMAT],COUNTIF($W$4:$W49,$W49)-1)="DATE",
TEXT(INDEX(T_DATA[],$V49,MATCH(INDEX(T_ITEM_SET[KANBAN ITEM SETTINGS],COUNTIF($W$4:$W49,$W49)-1),L_DATA_HEADER,0)),"DD-MMM-YY"),
INDEX(T_DATA[],$V49,MATCH(INDEX(T_ITEM_SET[KANBAN ITEM SETTINGS],COUNTIF($W$4:$W49,$W49)-1),L_DATA_HEADER,0)))),""))))</f>
        <v/>
      </c>
      <c r="Z49" s="10"/>
    </row>
    <row r="50" spans="1:26">
      <c r="A50" s="40"/>
      <c r="B50" s="13" t="str" cm="1">
        <f t="array" aca="1" ref="B50" ca="1">IF($C50="","",SMALL(IF((T_DATA[STAGE ID]=1)*(T_DATA[SLICED]=1),ROW(T_DATA[STAGE ID])-ROW(T_DATA[#Headers])),$C50))</f>
        <v/>
      </c>
      <c r="C50" s="14" t="str" cm="1">
        <f t="array" aca="1" ref="C50" ca="1">IF(OR($C$3=0,$B$3&gt;$C$3),"",IF($C49="","",IF($E49=INDEX(L_STAGE,1),$B$3,IF(COUNTIF($C$3:$C49,$C49)=C_ITEM_CNT+2,IF($C49+1&gt;$C$3,"",$C49+1),$C49))))</f>
        <v/>
      </c>
      <c r="D50" t="str" cm="1">
        <f t="array" aca="1" ref="D50" ca="1">IF($C50="","",IF(AND(COUNTIF($C$4:$C50,$C50)&gt;1,COUNTIF($C$4:$C50,$C50)&lt;(C_ITEM_CNT+2)),INDEX(T_DATA[PRIORITY ID],$B50),""))</f>
        <v/>
      </c>
      <c r="E50" s="15" t="str" cm="1">
        <f t="array" aca="1" ref="E50" ca="1">IF($C50="","",
IF(AND(COUNTIF($C$4:$C50,$C50)=1,INDEX(T_DATA[DUE DATE],B50)&gt;0,INDEX(T_DATA[DUE DATE],B50)&lt;TODAY(),INDEX(T_DATA[STATUS ID],B50)=2),2,
IF(AND(COUNTIF($C$4:$C50,$C50)=1,INDEX(T_DATA[DUE DATE],B50)&gt;0,INDEX(T_DATA[DUE DATE],B50)&lt;=(TODAY()+INDEX(T_DATA[WARNING (DAYS)],B50)),INDEX(T_DATA[STATUS ID],B50)=2),1,
IF(AND(COUNTIF($C$4:$C50,$C50)&gt;1,COUNTIF($C$4:$C50,$C50)&lt;(C_ITEM_CNT+2)),
IF(INDEX(T_DATA[],$B50,MATCH(INDEX(T_ITEM_SET[KANBAN ITEM SETTINGS],COUNTIF($C$4:$C50,$C50)-1),L_DATA_HEADER,0))="",
INDEX(T_ITEM_SET[KANBAN ITEM SETTINGS],COUNTIF($C$4:$C50,$C50)-1)&amp;" - "&amp;INDEX(T_ITEM_SET[FILL BLANK VALUES WITH],COUNTIF($C$4:$C50,$C50)-1),
IF(INDEX(T_ITEM_SET[SHOW HEADER],COUNTIF($C$4:$C50,$C50)-1)="Yes",INDEX(T_ITEM_SET[KANBAN ITEM SETTINGS],COUNTIF($C$4:$C50,$C50)-1)&amp;" - ","")
&amp;
IF(INDEX(T_ITEM_SET[FORMAT],COUNTIF($C$4:$C50,$C50)-1)="DATE",
TEXT(INDEX(T_DATA[],$B50,MATCH(INDEX(T_ITEM_SET[KANBAN ITEM SETTINGS],COUNTIF($C$4:$C50,$C50)-1),L_DATA_HEADER,0)),"DD-MMM-YY"),
INDEX(T_DATA[],$B50,MATCH(INDEX(T_ITEM_SET[KANBAN ITEM SETTINGS],COUNTIF($C$4:$C50,$C50)-1),L_DATA_HEADER,0)))),""))))</f>
        <v/>
      </c>
      <c r="F50" s="14" t="str" cm="1">
        <f t="array" aca="1" ref="F50" ca="1">IF($G50="","",SMALL(IF((T_DATA[STAGE ID]=2)*(T_DATA[SLICED]=1),ROW(T_DATA[STAGE ID])-ROW(T_DATA[#Headers])),$G50))</f>
        <v/>
      </c>
      <c r="G50" s="14" t="str" cm="1">
        <f t="array" aca="1" ref="G50" ca="1">IF(OR($F$3&gt;$G$3,$G$3=0),"",IF($G49="","",IF($I49=INDEX(L_STAGE,2),$F$3,IF(COUNTIF($G$3:$G49,$G49)=C_ITEM_CNT+2,IF($G49+1&gt;$G$3,"",$G49+1),$G49))))</f>
        <v/>
      </c>
      <c r="H50" t="str" cm="1">
        <f t="array" aca="1" ref="H50" ca="1">IF($G50="","",IF(AND(COUNTIF($G$4:$G50,$G50)&gt;1,COUNTIF($G$4:$G50,$G50)&lt;(C_ITEM_CNT+2)),INDEX(T_DATA[PRIORITY ID],$F50),""))</f>
        <v/>
      </c>
      <c r="I50" s="15" t="str" cm="1">
        <f t="array" aca="1" ref="I50" ca="1">IF($G50="","",
IF(AND(COUNTIF($G$4:$G50,$G50)=1,INDEX(T_DATA[DUE DATE],F50)&gt;0,INDEX(T_DATA[DUE DATE],F50)&lt;TODAY(),INDEX(T_DATA[STATUS ID],F50)=2),2,
IF(AND(COUNTIF($G$4:$G50,$G50)=1,INDEX(T_DATA[DUE DATE],F50)&gt;0,INDEX(T_DATA[DUE DATE],F50)&lt;=(TODAY()+INDEX(T_DATA[WARNING (DAYS)],F50)),INDEX(T_DATA[STATUS ID],F50)=2),1,
IF(AND(COUNTIF($G$4:$G50,$G50)&gt;1,COUNTIF($G$4:$G50,$G50)&lt;(C_ITEM_CNT+2)),
IF(INDEX(T_DATA[],$F50,MATCH(INDEX(T_ITEM_SET[KANBAN ITEM SETTINGS],COUNTIF($G$4:$G50,$G50)-1),L_DATA_HEADER,0))="",
INDEX(T_ITEM_SET[KANBAN ITEM SETTINGS],COUNTIF($G$4:$G50,$G50)-1)&amp;" - "&amp;INDEX(T_ITEM_SET[FILL BLANK VALUES WITH],COUNTIF($G$4:$G50,$G50)-1),
IF(INDEX(T_ITEM_SET[SHOW HEADER],COUNTIF($G$4:$G50,$G50)-1)="Yes",INDEX(T_ITEM_SET[KANBAN ITEM SETTINGS],COUNTIF($G$4:$G50,$G50)-1)&amp;" - ","")
&amp;
IF(INDEX(T_ITEM_SET[FORMAT],COUNTIF($G$4:$G50,$G50)-1)="DATE",
TEXT(INDEX(T_DATA[],$F50,MATCH(INDEX(T_ITEM_SET[KANBAN ITEM SETTINGS],COUNTIF($G$4:$G50,$G50)-1),L_DATA_HEADER,0)),"DD-MMM-YY"),
INDEX(T_DATA[],$F50,MATCH(INDEX(T_ITEM_SET[KANBAN ITEM SETTINGS],COUNTIF($G$4:$G50,$G50)-1),L_DATA_HEADER,0)))),""))))</f>
        <v/>
      </c>
      <c r="J50" s="14" t="str" cm="1">
        <f t="array" aca="1" ref="J50" ca="1">IF($K50="","",SMALL(IF((T_DATA[STAGE ID]=3)*(T_DATA[SLICED]=1),ROW(T_DATA[STAGE ID])-ROW(T_DATA[#Headers])),$K50))</f>
        <v/>
      </c>
      <c r="K50" s="14" t="str" cm="1">
        <f t="array" aca="1" ref="K50" ca="1">IF(OR($J$3&gt;$K$3,$K$3=0),"",IF($K49="","",IF($M49=INDEX(L_STAGE,3),$J$3,IF(COUNTIF($K$3:$K49,$K49)=C_ITEM_CNT+2,IF($K49+1&gt;$K$3,"",$K49+1),$K49))))</f>
        <v/>
      </c>
      <c r="L50" t="str" cm="1">
        <f t="array" aca="1" ref="L50" ca="1">IF($K50="","",IF(AND(COUNTIF($K$4:$K50,$K50)&gt;1,COUNTIF($K$4:$K50,$K50)&lt;(C_ITEM_CNT+2)),INDEX(T_DATA[PRIORITY ID],$J50),""))</f>
        <v/>
      </c>
      <c r="M50" s="15" t="str" cm="1">
        <f t="array" aca="1" ref="M50" ca="1">IF($K50="","",
IF(AND(COUNTIF($K$4:$K50,$K50)=1,INDEX(T_DATA[DUE DATE],J50)&gt;0,INDEX(T_DATA[DUE DATE],J50)&lt;TODAY(),INDEX(T_DATA[STATUS ID],J50)=2),2,
IF(AND(COUNTIF($K$4:$K50,$K50)=1,INDEX(T_DATA[DUE DATE],J50)&gt;0,INDEX(T_DATA[DUE DATE],J50)&lt;=(TODAY()+INDEX(T_DATA[WARNING (DAYS)],J50)),INDEX(T_DATA[STATUS ID],J50)=2),1,
IF(AND(COUNTIF($K$4:$K50,$K50)&gt;1,COUNTIF($K$4:$K50,$K50)&lt;(C_ITEM_CNT+2)),
IF(INDEX(T_DATA[],$J50,MATCH(INDEX(T_ITEM_SET[KANBAN ITEM SETTINGS],COUNTIF($K$4:$K50,$K50)-1),L_DATA_HEADER,0))="",
INDEX(T_ITEM_SET[KANBAN ITEM SETTINGS],COUNTIF($K$4:$K50,$K50)-1)&amp;" - "&amp;INDEX(T_ITEM_SET[FILL BLANK VALUES WITH],COUNTIF($K$4:$K50,$K50)-1),
IF(INDEX(T_ITEM_SET[SHOW HEADER],COUNTIF($K$4:$K50,$K50)-1)="Yes",INDEX(T_ITEM_SET[KANBAN ITEM SETTINGS],COUNTIF($K$4:$K50,$K50)-1)&amp;" - ","")
&amp;
IF(INDEX(T_ITEM_SET[FORMAT],COUNTIF($K$4:$K50,$K50)-1)="DATE",
TEXT(INDEX(T_DATA[],$J50,MATCH(INDEX(T_ITEM_SET[KANBAN ITEM SETTINGS],COUNTIF($K$4:$K50,$K50)-1),L_DATA_HEADER,0)),"DD-MMM-YY"),
INDEX(T_DATA[],$J50,MATCH(INDEX(T_ITEM_SET[KANBAN ITEM SETTINGS],COUNTIF($K$4:$K50,$K50)-1),L_DATA_HEADER,0)))),""))))</f>
        <v/>
      </c>
      <c r="N50" s="14" t="str" cm="1">
        <f t="array" ref="N50">IF($O50="","",SMALL(IF((T_DATA[STAGE ID]=4)*(T_DATA[SLICED]=1),ROW(T_DATA[STAGE ID])-ROW(T_DATA[#Headers])),$O50))</f>
        <v/>
      </c>
      <c r="O50" s="14" t="str" cm="1">
        <f t="array" ref="O50">IF(OR($N$3&gt;$O$3,$O$3=0),"",IF($O49="","",IF($Q49=INDEX(L_STAGE,4),$N$3,IF(COUNTIF($O$3:$O49,$O49)=C_ITEM_CNT+2,IF($O49+1&gt;$O$3,"",$O49+1),$O49))))</f>
        <v/>
      </c>
      <c r="P50" t="str" cm="1">
        <f t="array" ref="P50">IF($O50="","",IF(AND(COUNTIF($O$4:$O50,$O50)&gt;1,COUNTIF($O$4:$O50,$O50)&lt;(C_ITEM_CNT+2)),INDEX(T_DATA[PRIORITY ID],$N50),""))</f>
        <v/>
      </c>
      <c r="Q50" s="15" t="str" cm="1">
        <f t="array" aca="1" ref="Q50" ca="1">IF($O50="","",
IF(AND(COUNTIF($O$4:$O50,$O50)=1,INDEX(T_DATA[DUE DATE],N50)&gt;0,INDEX(T_DATA[DUE DATE],N50)&lt;TODAY(),INDEX(T_DATA[STATUS ID],N50)=2),2,
IF(AND(COUNTIF($O$4:$O50,$O50)=1,INDEX(T_DATA[DUE DATE],N50)&gt;0,INDEX(T_DATA[DUE DATE],N50)&lt;=(TODAY()+INDEX(T_DATA[WARNING (DAYS)],N50)),INDEX(T_DATA[STATUS ID],N50)=2),1,
IF(AND(COUNTIF($O$4:$O50,$O50)&gt;1,COUNTIF($O$4:$O50,$O50)&lt;(C_ITEM_CNT+2)),
IF(INDEX(T_DATA[],$N50,MATCH(INDEX(T_ITEM_SET[KANBAN ITEM SETTINGS],COUNTIF($O$4:$O50,$O50)-1),L_DATA_HEADER,0))="",
INDEX(T_ITEM_SET[KANBAN ITEM SETTINGS],COUNTIF($O$4:$O50,$O50)-1)&amp;" - "&amp;INDEX(T_ITEM_SET[FILL BLANK VALUES WITH],COUNTIF($O$4:$O50,$O50)-1),
IF(INDEX(T_ITEM_SET[SHOW HEADER],COUNTIF($O$4:$O50,$O50)-1)="Yes",INDEX(T_ITEM_SET[KANBAN ITEM SETTINGS],COUNTIF($O$4:$O50,$O50)-1)&amp;" - ","")
&amp;
IF(INDEX(T_ITEM_SET[FORMAT],COUNTIF($O$4:$O50,$O50)-1)="DATE",
TEXT(INDEX(T_DATA[],$N50,MATCH(INDEX(T_ITEM_SET[KANBAN ITEM SETTINGS],COUNTIF($O$4:$O50,$O50)-1),L_DATA_HEADER,0)),"DD-MMM-YY"),
INDEX(T_DATA[],$N50,MATCH(INDEX(T_ITEM_SET[KANBAN ITEM SETTINGS],COUNTIF($O$4:$O50,$O50)-1),L_DATA_HEADER,0)))),""))))</f>
        <v/>
      </c>
      <c r="R50" s="14" t="str" cm="1">
        <f t="array" ref="R50">IF($S50="","",SMALL(IF((T_DATA[STAGE ID]=5)*(T_DATA[SLICED]=1),ROW(T_DATA[STAGE ID])-ROW(T_DATA[#Headers])),$S50))</f>
        <v/>
      </c>
      <c r="S50" s="14" t="str" cm="1">
        <f t="array" ref="S50">IF(OR($R$3&gt;$S$3,$S$3=0),"",IF($S49="","",IF($U49=INDEX(L_STAGE,5),$R$3,IF(COUNTIF($S$3:$S49,$S49)=C_ITEM_CNT+2,IF($S49+1&gt;$S$3,"",$S49+1),$S49))))</f>
        <v/>
      </c>
      <c r="T50" t="str" cm="1">
        <f t="array" ref="T50">IF($S50="","",IF(AND(COUNTIF($S$4:$S50,$S50)&gt;1,COUNTIF($S$4:$S50,$S50)&lt;(C_ITEM_CNT+2)),INDEX(T_DATA[PRIORITY ID],$R50),""))</f>
        <v/>
      </c>
      <c r="U50" s="15" t="str" cm="1">
        <f t="array" aca="1" ref="U50" ca="1">IF($S50="","",
IF(AND(COUNTIF($S$4:$S50,$S50)=1,INDEX(T_DATA[DUE DATE],R50)&gt;0,INDEX(T_DATA[DUE DATE],R50)&lt;TODAY(),INDEX(T_DATA[STATUS ID],R50)=2),2,
IF(AND(COUNTIF($S$4:$S50,$S50)=1,INDEX(T_DATA[DUE DATE],R50)&gt;0,INDEX(T_DATA[DUE DATE],R50)&lt;=(TODAY()+INDEX(T_DATA[WARNING (DAYS)],R50)),INDEX(T_DATA[STATUS ID],R50)=2),1,
IF(AND(COUNTIF($S$4:$S50,$S50)&gt;1,COUNTIF($S$4:$S50,$S50)&lt;(C_ITEM_CNT+2)),
IF(INDEX(T_DATA[],$R50,MATCH(INDEX(T_ITEM_SET[KANBAN ITEM SETTINGS],COUNTIF($S$4:$S50,$S50)-1),L_DATA_HEADER,0))="",
INDEX(T_ITEM_SET[KANBAN ITEM SETTINGS],COUNTIF($S$4:$S50,$S50)-1)&amp;" - "&amp;INDEX(T_ITEM_SET[FILL BLANK VALUES WITH],COUNTIF($S$4:$S50,$S50)-1),
IF(INDEX(T_ITEM_SET[SHOW HEADER],COUNTIF($S$4:$S50,$S50)-1)="Yes",INDEX(T_ITEM_SET[KANBAN ITEM SETTINGS],COUNTIF($S$4:$S50,$S50)-1)&amp;" - ","")
&amp;
IF(INDEX(T_ITEM_SET[FORMAT],COUNTIF($S$4:$S50,$S50)-1)="DATE",
TEXT(INDEX(T_DATA[],$R50,MATCH(INDEX(T_ITEM_SET[KANBAN ITEM SETTINGS],COUNTIF($S$4:$S50,$S50)-1),L_DATA_HEADER,0)),"DD-MMM-YY"),
INDEX(T_DATA[],$R50,MATCH(INDEX(T_ITEM_SET[KANBAN ITEM SETTINGS],COUNTIF($S$4:$S50,$S50)-1),L_DATA_HEADER,0)))),""))))</f>
        <v/>
      </c>
      <c r="V50" s="14" t="str" cm="1">
        <f t="array" ref="V50">IF($W50="","",SMALL(IF((T_DATA[STAGE ID]=6)*(T_DATA[SLICED]=1),ROW(T_DATA[STAGE ID])-ROW(T_DATA[#Headers])),$W50))</f>
        <v/>
      </c>
      <c r="W50" s="14" t="str" cm="1">
        <f t="array" ref="W50">IF(OR($V$3&gt;$W$3,$W$3=0),"",IF($W49="","",IF($Y49=INDEX(L_STAGE,6),$V$3,IF(COUNTIF($W$3:$W49,$W49)=C_ITEM_CNT+2,IF($W49+1&gt;$W$3,"",$W49+1),$W49))))</f>
        <v/>
      </c>
      <c r="X50" t="str" cm="1">
        <f t="array" ref="X50">IF($W50="","",IF(AND(COUNTIF($W$4:$W50,$W50)&gt;1,COUNTIF($W$4:$W50,$W50)&lt;(C_ITEM_CNT+2)),INDEX(T_DATA[PRIORITY ID],$V50),""))</f>
        <v/>
      </c>
      <c r="Y50" s="15" t="str" cm="1">
        <f t="array" aca="1" ref="Y50" ca="1">IF($W50="","",
IF(AND(COUNTIF($W$4:$W50,$W50)=1,INDEX(T_DATA[DUE DATE],V50)&gt;0,INDEX(T_DATA[DUE DATE],V50)&lt;TODAY(),INDEX(T_DATA[STATUS ID],V50)=2),2,
IF(AND(COUNTIF($W$4:$W50,$W50)=1,INDEX(T_DATA[DUE DATE],V50)&gt;0,INDEX(T_DATA[DUE DATE],V50)&lt;=(TODAY()+INDEX(T_DATA[WARNING (DAYS)],V50)),INDEX(T_DATA[STATUS ID],V50)=2),1,
IF(AND(COUNTIF($W$4:$W50,$W50)&gt;1,COUNTIF($W$4:$W50,$W50)&lt;(C_ITEM_CNT+2)),
IF(INDEX(T_DATA[],$V50,MATCH(INDEX(T_ITEM_SET[KANBAN ITEM SETTINGS],COUNTIF($W$4:$W50,$W50)-1),L_DATA_HEADER,0))="",
INDEX(T_ITEM_SET[KANBAN ITEM SETTINGS],COUNTIF($W$4:$W50,$W50)-1)&amp;" - "&amp;INDEX(T_ITEM_SET[FILL BLANK VALUES WITH],COUNTIF($W$4:$W50,$W50)-1),
IF(INDEX(T_ITEM_SET[SHOW HEADER],COUNTIF($W$4:$W50,$W50)-1)="Yes",INDEX(T_ITEM_SET[KANBAN ITEM SETTINGS],COUNTIF($W$4:$W50,$W50)-1)&amp;" - ","")
&amp;
IF(INDEX(T_ITEM_SET[FORMAT],COUNTIF($W$4:$W50,$W50)-1)="DATE",
TEXT(INDEX(T_DATA[],$V50,MATCH(INDEX(T_ITEM_SET[KANBAN ITEM SETTINGS],COUNTIF($W$4:$W50,$W50)-1),L_DATA_HEADER,0)),"DD-MMM-YY"),
INDEX(T_DATA[],$V50,MATCH(INDEX(T_ITEM_SET[KANBAN ITEM SETTINGS],COUNTIF($W$4:$W50,$W50)-1),L_DATA_HEADER,0)))),""))))</f>
        <v/>
      </c>
      <c r="Z50" s="10"/>
    </row>
    <row r="51" spans="1:26">
      <c r="A51" s="40"/>
      <c r="B51" s="13" t="str" cm="1">
        <f t="array" aca="1" ref="B51" ca="1">IF($C51="","",SMALL(IF((T_DATA[STAGE ID]=1)*(T_DATA[SLICED]=1),ROW(T_DATA[STAGE ID])-ROW(T_DATA[#Headers])),$C51))</f>
        <v/>
      </c>
      <c r="C51" s="14" t="str" cm="1">
        <f t="array" aca="1" ref="C51" ca="1">IF(OR($C$3=0,$B$3&gt;$C$3),"",IF($C50="","",IF($E50=INDEX(L_STAGE,1),$B$3,IF(COUNTIF($C$3:$C50,$C50)=C_ITEM_CNT+2,IF($C50+1&gt;$C$3,"",$C50+1),$C50))))</f>
        <v/>
      </c>
      <c r="D51" t="str" cm="1">
        <f t="array" aca="1" ref="D51" ca="1">IF($C51="","",IF(AND(COUNTIF($C$4:$C51,$C51)&gt;1,COUNTIF($C$4:$C51,$C51)&lt;(C_ITEM_CNT+2)),INDEX(T_DATA[PRIORITY ID],$B51),""))</f>
        <v/>
      </c>
      <c r="E51" s="15" t="str" cm="1">
        <f t="array" aca="1" ref="E51" ca="1">IF($C51="","",
IF(AND(COUNTIF($C$4:$C51,$C51)=1,INDEX(T_DATA[DUE DATE],B51)&gt;0,INDEX(T_DATA[DUE DATE],B51)&lt;TODAY(),INDEX(T_DATA[STATUS ID],B51)=2),2,
IF(AND(COUNTIF($C$4:$C51,$C51)=1,INDEX(T_DATA[DUE DATE],B51)&gt;0,INDEX(T_DATA[DUE DATE],B51)&lt;=(TODAY()+INDEX(T_DATA[WARNING (DAYS)],B51)),INDEX(T_DATA[STATUS ID],B51)=2),1,
IF(AND(COUNTIF($C$4:$C51,$C51)&gt;1,COUNTIF($C$4:$C51,$C51)&lt;(C_ITEM_CNT+2)),
IF(INDEX(T_DATA[],$B51,MATCH(INDEX(T_ITEM_SET[KANBAN ITEM SETTINGS],COUNTIF($C$4:$C51,$C51)-1),L_DATA_HEADER,0))="",
INDEX(T_ITEM_SET[KANBAN ITEM SETTINGS],COUNTIF($C$4:$C51,$C51)-1)&amp;" - "&amp;INDEX(T_ITEM_SET[FILL BLANK VALUES WITH],COUNTIF($C$4:$C51,$C51)-1),
IF(INDEX(T_ITEM_SET[SHOW HEADER],COUNTIF($C$4:$C51,$C51)-1)="Yes",INDEX(T_ITEM_SET[KANBAN ITEM SETTINGS],COUNTIF($C$4:$C51,$C51)-1)&amp;" - ","")
&amp;
IF(INDEX(T_ITEM_SET[FORMAT],COUNTIF($C$4:$C51,$C51)-1)="DATE",
TEXT(INDEX(T_DATA[],$B51,MATCH(INDEX(T_ITEM_SET[KANBAN ITEM SETTINGS],COUNTIF($C$4:$C51,$C51)-1),L_DATA_HEADER,0)),"DD-MMM-YY"),
INDEX(T_DATA[],$B51,MATCH(INDEX(T_ITEM_SET[KANBAN ITEM SETTINGS],COUNTIF($C$4:$C51,$C51)-1),L_DATA_HEADER,0)))),""))))</f>
        <v/>
      </c>
      <c r="F51" s="14" t="str" cm="1">
        <f t="array" aca="1" ref="F51" ca="1">IF($G51="","",SMALL(IF((T_DATA[STAGE ID]=2)*(T_DATA[SLICED]=1),ROW(T_DATA[STAGE ID])-ROW(T_DATA[#Headers])),$G51))</f>
        <v/>
      </c>
      <c r="G51" s="14" t="str" cm="1">
        <f t="array" aca="1" ref="G51" ca="1">IF(OR($F$3&gt;$G$3,$G$3=0),"",IF($G50="","",IF($I50=INDEX(L_STAGE,2),$F$3,IF(COUNTIF($G$3:$G50,$G50)=C_ITEM_CNT+2,IF($G50+1&gt;$G$3,"",$G50+1),$G50))))</f>
        <v/>
      </c>
      <c r="H51" t="str" cm="1">
        <f t="array" aca="1" ref="H51" ca="1">IF($G51="","",IF(AND(COUNTIF($G$4:$G51,$G51)&gt;1,COUNTIF($G$4:$G51,$G51)&lt;(C_ITEM_CNT+2)),INDEX(T_DATA[PRIORITY ID],$F51),""))</f>
        <v/>
      </c>
      <c r="I51" s="15" t="str" cm="1">
        <f t="array" aca="1" ref="I51" ca="1">IF($G51="","",
IF(AND(COUNTIF($G$4:$G51,$G51)=1,INDEX(T_DATA[DUE DATE],F51)&gt;0,INDEX(T_DATA[DUE DATE],F51)&lt;TODAY(),INDEX(T_DATA[STATUS ID],F51)=2),2,
IF(AND(COUNTIF($G$4:$G51,$G51)=1,INDEX(T_DATA[DUE DATE],F51)&gt;0,INDEX(T_DATA[DUE DATE],F51)&lt;=(TODAY()+INDEX(T_DATA[WARNING (DAYS)],F51)),INDEX(T_DATA[STATUS ID],F51)=2),1,
IF(AND(COUNTIF($G$4:$G51,$G51)&gt;1,COUNTIF($G$4:$G51,$G51)&lt;(C_ITEM_CNT+2)),
IF(INDEX(T_DATA[],$F51,MATCH(INDEX(T_ITEM_SET[KANBAN ITEM SETTINGS],COUNTIF($G$4:$G51,$G51)-1),L_DATA_HEADER,0))="",
INDEX(T_ITEM_SET[KANBAN ITEM SETTINGS],COUNTIF($G$4:$G51,$G51)-1)&amp;" - "&amp;INDEX(T_ITEM_SET[FILL BLANK VALUES WITH],COUNTIF($G$4:$G51,$G51)-1),
IF(INDEX(T_ITEM_SET[SHOW HEADER],COUNTIF($G$4:$G51,$G51)-1)="Yes",INDEX(T_ITEM_SET[KANBAN ITEM SETTINGS],COUNTIF($G$4:$G51,$G51)-1)&amp;" - ","")
&amp;
IF(INDEX(T_ITEM_SET[FORMAT],COUNTIF($G$4:$G51,$G51)-1)="DATE",
TEXT(INDEX(T_DATA[],$F51,MATCH(INDEX(T_ITEM_SET[KANBAN ITEM SETTINGS],COUNTIF($G$4:$G51,$G51)-1),L_DATA_HEADER,0)),"DD-MMM-YY"),
INDEX(T_DATA[],$F51,MATCH(INDEX(T_ITEM_SET[KANBAN ITEM SETTINGS],COUNTIF($G$4:$G51,$G51)-1),L_DATA_HEADER,0)))),""))))</f>
        <v/>
      </c>
      <c r="J51" s="14" t="str" cm="1">
        <f t="array" aca="1" ref="J51" ca="1">IF($K51="","",SMALL(IF((T_DATA[STAGE ID]=3)*(T_DATA[SLICED]=1),ROW(T_DATA[STAGE ID])-ROW(T_DATA[#Headers])),$K51))</f>
        <v/>
      </c>
      <c r="K51" s="14" t="str" cm="1">
        <f t="array" aca="1" ref="K51" ca="1">IF(OR($J$3&gt;$K$3,$K$3=0),"",IF($K50="","",IF($M50=INDEX(L_STAGE,3),$J$3,IF(COUNTIF($K$3:$K50,$K50)=C_ITEM_CNT+2,IF($K50+1&gt;$K$3,"",$K50+1),$K50))))</f>
        <v/>
      </c>
      <c r="L51" t="str" cm="1">
        <f t="array" aca="1" ref="L51" ca="1">IF($K51="","",IF(AND(COUNTIF($K$4:$K51,$K51)&gt;1,COUNTIF($K$4:$K51,$K51)&lt;(C_ITEM_CNT+2)),INDEX(T_DATA[PRIORITY ID],$J51),""))</f>
        <v/>
      </c>
      <c r="M51" s="15" t="str" cm="1">
        <f t="array" aca="1" ref="M51" ca="1">IF($K51="","",
IF(AND(COUNTIF($K$4:$K51,$K51)=1,INDEX(T_DATA[DUE DATE],J51)&gt;0,INDEX(T_DATA[DUE DATE],J51)&lt;TODAY(),INDEX(T_DATA[STATUS ID],J51)=2),2,
IF(AND(COUNTIF($K$4:$K51,$K51)=1,INDEX(T_DATA[DUE DATE],J51)&gt;0,INDEX(T_DATA[DUE DATE],J51)&lt;=(TODAY()+INDEX(T_DATA[WARNING (DAYS)],J51)),INDEX(T_DATA[STATUS ID],J51)=2),1,
IF(AND(COUNTIF($K$4:$K51,$K51)&gt;1,COUNTIF($K$4:$K51,$K51)&lt;(C_ITEM_CNT+2)),
IF(INDEX(T_DATA[],$J51,MATCH(INDEX(T_ITEM_SET[KANBAN ITEM SETTINGS],COUNTIF($K$4:$K51,$K51)-1),L_DATA_HEADER,0))="",
INDEX(T_ITEM_SET[KANBAN ITEM SETTINGS],COUNTIF($K$4:$K51,$K51)-1)&amp;" - "&amp;INDEX(T_ITEM_SET[FILL BLANK VALUES WITH],COUNTIF($K$4:$K51,$K51)-1),
IF(INDEX(T_ITEM_SET[SHOW HEADER],COUNTIF($K$4:$K51,$K51)-1)="Yes",INDEX(T_ITEM_SET[KANBAN ITEM SETTINGS],COUNTIF($K$4:$K51,$K51)-1)&amp;" - ","")
&amp;
IF(INDEX(T_ITEM_SET[FORMAT],COUNTIF($K$4:$K51,$K51)-1)="DATE",
TEXT(INDEX(T_DATA[],$J51,MATCH(INDEX(T_ITEM_SET[KANBAN ITEM SETTINGS],COUNTIF($K$4:$K51,$K51)-1),L_DATA_HEADER,0)),"DD-MMM-YY"),
INDEX(T_DATA[],$J51,MATCH(INDEX(T_ITEM_SET[KANBAN ITEM SETTINGS],COUNTIF($K$4:$K51,$K51)-1),L_DATA_HEADER,0)))),""))))</f>
        <v/>
      </c>
      <c r="N51" s="14" t="str" cm="1">
        <f t="array" ref="N51">IF($O51="","",SMALL(IF((T_DATA[STAGE ID]=4)*(T_DATA[SLICED]=1),ROW(T_DATA[STAGE ID])-ROW(T_DATA[#Headers])),$O51))</f>
        <v/>
      </c>
      <c r="O51" s="14" t="str" cm="1">
        <f t="array" ref="O51">IF(OR($N$3&gt;$O$3,$O$3=0),"",IF($O50="","",IF($Q50=INDEX(L_STAGE,4),$N$3,IF(COUNTIF($O$3:$O50,$O50)=C_ITEM_CNT+2,IF($O50+1&gt;$O$3,"",$O50+1),$O50))))</f>
        <v/>
      </c>
      <c r="P51" t="str" cm="1">
        <f t="array" ref="P51">IF($O51="","",IF(AND(COUNTIF($O$4:$O51,$O51)&gt;1,COUNTIF($O$4:$O51,$O51)&lt;(C_ITEM_CNT+2)),INDEX(T_DATA[PRIORITY ID],$N51),""))</f>
        <v/>
      </c>
      <c r="Q51" s="15" t="str" cm="1">
        <f t="array" aca="1" ref="Q51" ca="1">IF($O51="","",
IF(AND(COUNTIF($O$4:$O51,$O51)=1,INDEX(T_DATA[DUE DATE],N51)&gt;0,INDEX(T_DATA[DUE DATE],N51)&lt;TODAY(),INDEX(T_DATA[STATUS ID],N51)=2),2,
IF(AND(COUNTIF($O$4:$O51,$O51)=1,INDEX(T_DATA[DUE DATE],N51)&gt;0,INDEX(T_DATA[DUE DATE],N51)&lt;=(TODAY()+INDEX(T_DATA[WARNING (DAYS)],N51)),INDEX(T_DATA[STATUS ID],N51)=2),1,
IF(AND(COUNTIF($O$4:$O51,$O51)&gt;1,COUNTIF($O$4:$O51,$O51)&lt;(C_ITEM_CNT+2)),
IF(INDEX(T_DATA[],$N51,MATCH(INDEX(T_ITEM_SET[KANBAN ITEM SETTINGS],COUNTIF($O$4:$O51,$O51)-1),L_DATA_HEADER,0))="",
INDEX(T_ITEM_SET[KANBAN ITEM SETTINGS],COUNTIF($O$4:$O51,$O51)-1)&amp;" - "&amp;INDEX(T_ITEM_SET[FILL BLANK VALUES WITH],COUNTIF($O$4:$O51,$O51)-1),
IF(INDEX(T_ITEM_SET[SHOW HEADER],COUNTIF($O$4:$O51,$O51)-1)="Yes",INDEX(T_ITEM_SET[KANBAN ITEM SETTINGS],COUNTIF($O$4:$O51,$O51)-1)&amp;" - ","")
&amp;
IF(INDEX(T_ITEM_SET[FORMAT],COUNTIF($O$4:$O51,$O51)-1)="DATE",
TEXT(INDEX(T_DATA[],$N51,MATCH(INDEX(T_ITEM_SET[KANBAN ITEM SETTINGS],COUNTIF($O$4:$O51,$O51)-1),L_DATA_HEADER,0)),"DD-MMM-YY"),
INDEX(T_DATA[],$N51,MATCH(INDEX(T_ITEM_SET[KANBAN ITEM SETTINGS],COUNTIF($O$4:$O51,$O51)-1),L_DATA_HEADER,0)))),""))))</f>
        <v/>
      </c>
      <c r="R51" s="14" t="str" cm="1">
        <f t="array" ref="R51">IF($S51="","",SMALL(IF((T_DATA[STAGE ID]=5)*(T_DATA[SLICED]=1),ROW(T_DATA[STAGE ID])-ROW(T_DATA[#Headers])),$S51))</f>
        <v/>
      </c>
      <c r="S51" s="14" t="str" cm="1">
        <f t="array" ref="S51">IF(OR($R$3&gt;$S$3,$S$3=0),"",IF($S50="","",IF($U50=INDEX(L_STAGE,5),$R$3,IF(COUNTIF($S$3:$S50,$S50)=C_ITEM_CNT+2,IF($S50+1&gt;$S$3,"",$S50+1),$S50))))</f>
        <v/>
      </c>
      <c r="T51" t="str" cm="1">
        <f t="array" ref="T51">IF($S51="","",IF(AND(COUNTIF($S$4:$S51,$S51)&gt;1,COUNTIF($S$4:$S51,$S51)&lt;(C_ITEM_CNT+2)),INDEX(T_DATA[PRIORITY ID],$R51),""))</f>
        <v/>
      </c>
      <c r="U51" s="15" t="str" cm="1">
        <f t="array" aca="1" ref="U51" ca="1">IF($S51="","",
IF(AND(COUNTIF($S$4:$S51,$S51)=1,INDEX(T_DATA[DUE DATE],R51)&gt;0,INDEX(T_DATA[DUE DATE],R51)&lt;TODAY(),INDEX(T_DATA[STATUS ID],R51)=2),2,
IF(AND(COUNTIF($S$4:$S51,$S51)=1,INDEX(T_DATA[DUE DATE],R51)&gt;0,INDEX(T_DATA[DUE DATE],R51)&lt;=(TODAY()+INDEX(T_DATA[WARNING (DAYS)],R51)),INDEX(T_DATA[STATUS ID],R51)=2),1,
IF(AND(COUNTIF($S$4:$S51,$S51)&gt;1,COUNTIF($S$4:$S51,$S51)&lt;(C_ITEM_CNT+2)),
IF(INDEX(T_DATA[],$R51,MATCH(INDEX(T_ITEM_SET[KANBAN ITEM SETTINGS],COUNTIF($S$4:$S51,$S51)-1),L_DATA_HEADER,0))="",
INDEX(T_ITEM_SET[KANBAN ITEM SETTINGS],COUNTIF($S$4:$S51,$S51)-1)&amp;" - "&amp;INDEX(T_ITEM_SET[FILL BLANK VALUES WITH],COUNTIF($S$4:$S51,$S51)-1),
IF(INDEX(T_ITEM_SET[SHOW HEADER],COUNTIF($S$4:$S51,$S51)-1)="Yes",INDEX(T_ITEM_SET[KANBAN ITEM SETTINGS],COUNTIF($S$4:$S51,$S51)-1)&amp;" - ","")
&amp;
IF(INDEX(T_ITEM_SET[FORMAT],COUNTIF($S$4:$S51,$S51)-1)="DATE",
TEXT(INDEX(T_DATA[],$R51,MATCH(INDEX(T_ITEM_SET[KANBAN ITEM SETTINGS],COUNTIF($S$4:$S51,$S51)-1),L_DATA_HEADER,0)),"DD-MMM-YY"),
INDEX(T_DATA[],$R51,MATCH(INDEX(T_ITEM_SET[KANBAN ITEM SETTINGS],COUNTIF($S$4:$S51,$S51)-1),L_DATA_HEADER,0)))),""))))</f>
        <v/>
      </c>
      <c r="V51" s="14" t="str" cm="1">
        <f t="array" ref="V51">IF($W51="","",SMALL(IF((T_DATA[STAGE ID]=6)*(T_DATA[SLICED]=1),ROW(T_DATA[STAGE ID])-ROW(T_DATA[#Headers])),$W51))</f>
        <v/>
      </c>
      <c r="W51" s="14" t="str" cm="1">
        <f t="array" ref="W51">IF(OR($V$3&gt;$W$3,$W$3=0),"",IF($W50="","",IF($Y50=INDEX(L_STAGE,6),$V$3,IF(COUNTIF($W$3:$W50,$W50)=C_ITEM_CNT+2,IF($W50+1&gt;$W$3,"",$W50+1),$W50))))</f>
        <v/>
      </c>
      <c r="X51" t="str" cm="1">
        <f t="array" ref="X51">IF($W51="","",IF(AND(COUNTIF($W$4:$W51,$W51)&gt;1,COUNTIF($W$4:$W51,$W51)&lt;(C_ITEM_CNT+2)),INDEX(T_DATA[PRIORITY ID],$V51),""))</f>
        <v/>
      </c>
      <c r="Y51" s="15" t="str" cm="1">
        <f t="array" aca="1" ref="Y51" ca="1">IF($W51="","",
IF(AND(COUNTIF($W$4:$W51,$W51)=1,INDEX(T_DATA[DUE DATE],V51)&gt;0,INDEX(T_DATA[DUE DATE],V51)&lt;TODAY(),INDEX(T_DATA[STATUS ID],V51)=2),2,
IF(AND(COUNTIF($W$4:$W51,$W51)=1,INDEX(T_DATA[DUE DATE],V51)&gt;0,INDEX(T_DATA[DUE DATE],V51)&lt;=(TODAY()+INDEX(T_DATA[WARNING (DAYS)],V51)),INDEX(T_DATA[STATUS ID],V51)=2),1,
IF(AND(COUNTIF($W$4:$W51,$W51)&gt;1,COUNTIF($W$4:$W51,$W51)&lt;(C_ITEM_CNT+2)),
IF(INDEX(T_DATA[],$V51,MATCH(INDEX(T_ITEM_SET[KANBAN ITEM SETTINGS],COUNTIF($W$4:$W51,$W51)-1),L_DATA_HEADER,0))="",
INDEX(T_ITEM_SET[KANBAN ITEM SETTINGS],COUNTIF($W$4:$W51,$W51)-1)&amp;" - "&amp;INDEX(T_ITEM_SET[FILL BLANK VALUES WITH],COUNTIF($W$4:$W51,$W51)-1),
IF(INDEX(T_ITEM_SET[SHOW HEADER],COUNTIF($W$4:$W51,$W51)-1)="Yes",INDEX(T_ITEM_SET[KANBAN ITEM SETTINGS],COUNTIF($W$4:$W51,$W51)-1)&amp;" - ","")
&amp;
IF(INDEX(T_ITEM_SET[FORMAT],COUNTIF($W$4:$W51,$W51)-1)="DATE",
TEXT(INDEX(T_DATA[],$V51,MATCH(INDEX(T_ITEM_SET[KANBAN ITEM SETTINGS],COUNTIF($W$4:$W51,$W51)-1),L_DATA_HEADER,0)),"DD-MMM-YY"),
INDEX(T_DATA[],$V51,MATCH(INDEX(T_ITEM_SET[KANBAN ITEM SETTINGS],COUNTIF($W$4:$W51,$W51)-1),L_DATA_HEADER,0)))),""))))</f>
        <v/>
      </c>
      <c r="Z51" s="10"/>
    </row>
    <row r="52" spans="1:26">
      <c r="A52" s="40"/>
      <c r="B52" s="13" t="str" cm="1">
        <f t="array" aca="1" ref="B52" ca="1">IF($C52="","",SMALL(IF((T_DATA[STAGE ID]=1)*(T_DATA[SLICED]=1),ROW(T_DATA[STAGE ID])-ROW(T_DATA[#Headers])),$C52))</f>
        <v/>
      </c>
      <c r="C52" s="14" t="str" cm="1">
        <f t="array" aca="1" ref="C52" ca="1">IF(OR($C$3=0,$B$3&gt;$C$3),"",IF($C51="","",IF($E51=INDEX(L_STAGE,1),$B$3,IF(COUNTIF($C$3:$C51,$C51)=C_ITEM_CNT+2,IF($C51+1&gt;$C$3,"",$C51+1),$C51))))</f>
        <v/>
      </c>
      <c r="D52" t="str" cm="1">
        <f t="array" aca="1" ref="D52" ca="1">IF($C52="","",IF(AND(COUNTIF($C$4:$C52,$C52)&gt;1,COUNTIF($C$4:$C52,$C52)&lt;(C_ITEM_CNT+2)),INDEX(T_DATA[PRIORITY ID],$B52),""))</f>
        <v/>
      </c>
      <c r="E52" s="15" t="str" cm="1">
        <f t="array" aca="1" ref="E52" ca="1">IF($C52="","",
IF(AND(COUNTIF($C$4:$C52,$C52)=1,INDEX(T_DATA[DUE DATE],B52)&gt;0,INDEX(T_DATA[DUE DATE],B52)&lt;TODAY(),INDEX(T_DATA[STATUS ID],B52)=2),2,
IF(AND(COUNTIF($C$4:$C52,$C52)=1,INDEX(T_DATA[DUE DATE],B52)&gt;0,INDEX(T_DATA[DUE DATE],B52)&lt;=(TODAY()+INDEX(T_DATA[WARNING (DAYS)],B52)),INDEX(T_DATA[STATUS ID],B52)=2),1,
IF(AND(COUNTIF($C$4:$C52,$C52)&gt;1,COUNTIF($C$4:$C52,$C52)&lt;(C_ITEM_CNT+2)),
IF(INDEX(T_DATA[],$B52,MATCH(INDEX(T_ITEM_SET[KANBAN ITEM SETTINGS],COUNTIF($C$4:$C52,$C52)-1),L_DATA_HEADER,0))="",
INDEX(T_ITEM_SET[KANBAN ITEM SETTINGS],COUNTIF($C$4:$C52,$C52)-1)&amp;" - "&amp;INDEX(T_ITEM_SET[FILL BLANK VALUES WITH],COUNTIF($C$4:$C52,$C52)-1),
IF(INDEX(T_ITEM_SET[SHOW HEADER],COUNTIF($C$4:$C52,$C52)-1)="Yes",INDEX(T_ITEM_SET[KANBAN ITEM SETTINGS],COUNTIF($C$4:$C52,$C52)-1)&amp;" - ","")
&amp;
IF(INDEX(T_ITEM_SET[FORMAT],COUNTIF($C$4:$C52,$C52)-1)="DATE",
TEXT(INDEX(T_DATA[],$B52,MATCH(INDEX(T_ITEM_SET[KANBAN ITEM SETTINGS],COUNTIF($C$4:$C52,$C52)-1),L_DATA_HEADER,0)),"DD-MMM-YY"),
INDEX(T_DATA[],$B52,MATCH(INDEX(T_ITEM_SET[KANBAN ITEM SETTINGS],COUNTIF($C$4:$C52,$C52)-1),L_DATA_HEADER,0)))),""))))</f>
        <v/>
      </c>
      <c r="F52" s="14" t="str" cm="1">
        <f t="array" aca="1" ref="F52" ca="1">IF($G52="","",SMALL(IF((T_DATA[STAGE ID]=2)*(T_DATA[SLICED]=1),ROW(T_DATA[STAGE ID])-ROW(T_DATA[#Headers])),$G52))</f>
        <v/>
      </c>
      <c r="G52" s="14" t="str" cm="1">
        <f t="array" aca="1" ref="G52" ca="1">IF(OR($F$3&gt;$G$3,$G$3=0),"",IF($G51="","",IF($I51=INDEX(L_STAGE,2),$F$3,IF(COUNTIF($G$3:$G51,$G51)=C_ITEM_CNT+2,IF($G51+1&gt;$G$3,"",$G51+1),$G51))))</f>
        <v/>
      </c>
      <c r="H52" t="str" cm="1">
        <f t="array" aca="1" ref="H52" ca="1">IF($G52="","",IF(AND(COUNTIF($G$4:$G52,$G52)&gt;1,COUNTIF($G$4:$G52,$G52)&lt;(C_ITEM_CNT+2)),INDEX(T_DATA[PRIORITY ID],$F52),""))</f>
        <v/>
      </c>
      <c r="I52" s="15" t="str" cm="1">
        <f t="array" aca="1" ref="I52" ca="1">IF($G52="","",
IF(AND(COUNTIF($G$4:$G52,$G52)=1,INDEX(T_DATA[DUE DATE],F52)&gt;0,INDEX(T_DATA[DUE DATE],F52)&lt;TODAY(),INDEX(T_DATA[STATUS ID],F52)=2),2,
IF(AND(COUNTIF($G$4:$G52,$G52)=1,INDEX(T_DATA[DUE DATE],F52)&gt;0,INDEX(T_DATA[DUE DATE],F52)&lt;=(TODAY()+INDEX(T_DATA[WARNING (DAYS)],F52)),INDEX(T_DATA[STATUS ID],F52)=2),1,
IF(AND(COUNTIF($G$4:$G52,$G52)&gt;1,COUNTIF($G$4:$G52,$G52)&lt;(C_ITEM_CNT+2)),
IF(INDEX(T_DATA[],$F52,MATCH(INDEX(T_ITEM_SET[KANBAN ITEM SETTINGS],COUNTIF($G$4:$G52,$G52)-1),L_DATA_HEADER,0))="",
INDEX(T_ITEM_SET[KANBAN ITEM SETTINGS],COUNTIF($G$4:$G52,$G52)-1)&amp;" - "&amp;INDEX(T_ITEM_SET[FILL BLANK VALUES WITH],COUNTIF($G$4:$G52,$G52)-1),
IF(INDEX(T_ITEM_SET[SHOW HEADER],COUNTIF($G$4:$G52,$G52)-1)="Yes",INDEX(T_ITEM_SET[KANBAN ITEM SETTINGS],COUNTIF($G$4:$G52,$G52)-1)&amp;" - ","")
&amp;
IF(INDEX(T_ITEM_SET[FORMAT],COUNTIF($G$4:$G52,$G52)-1)="DATE",
TEXT(INDEX(T_DATA[],$F52,MATCH(INDEX(T_ITEM_SET[KANBAN ITEM SETTINGS],COUNTIF($G$4:$G52,$G52)-1),L_DATA_HEADER,0)),"DD-MMM-YY"),
INDEX(T_DATA[],$F52,MATCH(INDEX(T_ITEM_SET[KANBAN ITEM SETTINGS],COUNTIF($G$4:$G52,$G52)-1),L_DATA_HEADER,0)))),""))))</f>
        <v/>
      </c>
      <c r="J52" s="14" t="str" cm="1">
        <f t="array" aca="1" ref="J52" ca="1">IF($K52="","",SMALL(IF((T_DATA[STAGE ID]=3)*(T_DATA[SLICED]=1),ROW(T_DATA[STAGE ID])-ROW(T_DATA[#Headers])),$K52))</f>
        <v/>
      </c>
      <c r="K52" s="14" t="str" cm="1">
        <f t="array" aca="1" ref="K52" ca="1">IF(OR($J$3&gt;$K$3,$K$3=0),"",IF($K51="","",IF($M51=INDEX(L_STAGE,3),$J$3,IF(COUNTIF($K$3:$K51,$K51)=C_ITEM_CNT+2,IF($K51+1&gt;$K$3,"",$K51+1),$K51))))</f>
        <v/>
      </c>
      <c r="L52" t="str" cm="1">
        <f t="array" aca="1" ref="L52" ca="1">IF($K52="","",IF(AND(COUNTIF($K$4:$K52,$K52)&gt;1,COUNTIF($K$4:$K52,$K52)&lt;(C_ITEM_CNT+2)),INDEX(T_DATA[PRIORITY ID],$J52),""))</f>
        <v/>
      </c>
      <c r="M52" s="15" t="str" cm="1">
        <f t="array" aca="1" ref="M52" ca="1">IF($K52="","",
IF(AND(COUNTIF($K$4:$K52,$K52)=1,INDEX(T_DATA[DUE DATE],J52)&gt;0,INDEX(T_DATA[DUE DATE],J52)&lt;TODAY(),INDEX(T_DATA[STATUS ID],J52)=2),2,
IF(AND(COUNTIF($K$4:$K52,$K52)=1,INDEX(T_DATA[DUE DATE],J52)&gt;0,INDEX(T_DATA[DUE DATE],J52)&lt;=(TODAY()+INDEX(T_DATA[WARNING (DAYS)],J52)),INDEX(T_DATA[STATUS ID],J52)=2),1,
IF(AND(COUNTIF($K$4:$K52,$K52)&gt;1,COUNTIF($K$4:$K52,$K52)&lt;(C_ITEM_CNT+2)),
IF(INDEX(T_DATA[],$J52,MATCH(INDEX(T_ITEM_SET[KANBAN ITEM SETTINGS],COUNTIF($K$4:$K52,$K52)-1),L_DATA_HEADER,0))="",
INDEX(T_ITEM_SET[KANBAN ITEM SETTINGS],COUNTIF($K$4:$K52,$K52)-1)&amp;" - "&amp;INDEX(T_ITEM_SET[FILL BLANK VALUES WITH],COUNTIF($K$4:$K52,$K52)-1),
IF(INDEX(T_ITEM_SET[SHOW HEADER],COUNTIF($K$4:$K52,$K52)-1)="Yes",INDEX(T_ITEM_SET[KANBAN ITEM SETTINGS],COUNTIF($K$4:$K52,$K52)-1)&amp;" - ","")
&amp;
IF(INDEX(T_ITEM_SET[FORMAT],COUNTIF($K$4:$K52,$K52)-1)="DATE",
TEXT(INDEX(T_DATA[],$J52,MATCH(INDEX(T_ITEM_SET[KANBAN ITEM SETTINGS],COUNTIF($K$4:$K52,$K52)-1),L_DATA_HEADER,0)),"DD-MMM-YY"),
INDEX(T_DATA[],$J52,MATCH(INDEX(T_ITEM_SET[KANBAN ITEM SETTINGS],COUNTIF($K$4:$K52,$K52)-1),L_DATA_HEADER,0)))),""))))</f>
        <v/>
      </c>
      <c r="N52" s="14" t="str" cm="1">
        <f t="array" ref="N52">IF($O52="","",SMALL(IF((T_DATA[STAGE ID]=4)*(T_DATA[SLICED]=1),ROW(T_DATA[STAGE ID])-ROW(T_DATA[#Headers])),$O52))</f>
        <v/>
      </c>
      <c r="O52" s="14" t="str" cm="1">
        <f t="array" ref="O52">IF(OR($N$3&gt;$O$3,$O$3=0),"",IF($O51="","",IF($Q51=INDEX(L_STAGE,4),$N$3,IF(COUNTIF($O$3:$O51,$O51)=C_ITEM_CNT+2,IF($O51+1&gt;$O$3,"",$O51+1),$O51))))</f>
        <v/>
      </c>
      <c r="P52" t="str" cm="1">
        <f t="array" ref="P52">IF($O52="","",IF(AND(COUNTIF($O$4:$O52,$O52)&gt;1,COUNTIF($O$4:$O52,$O52)&lt;(C_ITEM_CNT+2)),INDEX(T_DATA[PRIORITY ID],$N52),""))</f>
        <v/>
      </c>
      <c r="Q52" s="15" t="str" cm="1">
        <f t="array" aca="1" ref="Q52" ca="1">IF($O52="","",
IF(AND(COUNTIF($O$4:$O52,$O52)=1,INDEX(T_DATA[DUE DATE],N52)&gt;0,INDEX(T_DATA[DUE DATE],N52)&lt;TODAY(),INDEX(T_DATA[STATUS ID],N52)=2),2,
IF(AND(COUNTIF($O$4:$O52,$O52)=1,INDEX(T_DATA[DUE DATE],N52)&gt;0,INDEX(T_DATA[DUE DATE],N52)&lt;=(TODAY()+INDEX(T_DATA[WARNING (DAYS)],N52)),INDEX(T_DATA[STATUS ID],N52)=2),1,
IF(AND(COUNTIF($O$4:$O52,$O52)&gt;1,COUNTIF($O$4:$O52,$O52)&lt;(C_ITEM_CNT+2)),
IF(INDEX(T_DATA[],$N52,MATCH(INDEX(T_ITEM_SET[KANBAN ITEM SETTINGS],COUNTIF($O$4:$O52,$O52)-1),L_DATA_HEADER,0))="",
INDEX(T_ITEM_SET[KANBAN ITEM SETTINGS],COUNTIF($O$4:$O52,$O52)-1)&amp;" - "&amp;INDEX(T_ITEM_SET[FILL BLANK VALUES WITH],COUNTIF($O$4:$O52,$O52)-1),
IF(INDEX(T_ITEM_SET[SHOW HEADER],COUNTIF($O$4:$O52,$O52)-1)="Yes",INDEX(T_ITEM_SET[KANBAN ITEM SETTINGS],COUNTIF($O$4:$O52,$O52)-1)&amp;" - ","")
&amp;
IF(INDEX(T_ITEM_SET[FORMAT],COUNTIF($O$4:$O52,$O52)-1)="DATE",
TEXT(INDEX(T_DATA[],$N52,MATCH(INDEX(T_ITEM_SET[KANBAN ITEM SETTINGS],COUNTIF($O$4:$O52,$O52)-1),L_DATA_HEADER,0)),"DD-MMM-YY"),
INDEX(T_DATA[],$N52,MATCH(INDEX(T_ITEM_SET[KANBAN ITEM SETTINGS],COUNTIF($O$4:$O52,$O52)-1),L_DATA_HEADER,0)))),""))))</f>
        <v/>
      </c>
      <c r="R52" s="14" t="str" cm="1">
        <f t="array" ref="R52">IF($S52="","",SMALL(IF((T_DATA[STAGE ID]=5)*(T_DATA[SLICED]=1),ROW(T_DATA[STAGE ID])-ROW(T_DATA[#Headers])),$S52))</f>
        <v/>
      </c>
      <c r="S52" s="14" t="str" cm="1">
        <f t="array" ref="S52">IF(OR($R$3&gt;$S$3,$S$3=0),"",IF($S51="","",IF($U51=INDEX(L_STAGE,5),$R$3,IF(COUNTIF($S$3:$S51,$S51)=C_ITEM_CNT+2,IF($S51+1&gt;$S$3,"",$S51+1),$S51))))</f>
        <v/>
      </c>
      <c r="T52" t="str" cm="1">
        <f t="array" ref="T52">IF($S52="","",IF(AND(COUNTIF($S$4:$S52,$S52)&gt;1,COUNTIF($S$4:$S52,$S52)&lt;(C_ITEM_CNT+2)),INDEX(T_DATA[PRIORITY ID],$R52),""))</f>
        <v/>
      </c>
      <c r="U52" s="15" t="str" cm="1">
        <f t="array" aca="1" ref="U52" ca="1">IF($S52="","",
IF(AND(COUNTIF($S$4:$S52,$S52)=1,INDEX(T_DATA[DUE DATE],R52)&gt;0,INDEX(T_DATA[DUE DATE],R52)&lt;TODAY(),INDEX(T_DATA[STATUS ID],R52)=2),2,
IF(AND(COUNTIF($S$4:$S52,$S52)=1,INDEX(T_DATA[DUE DATE],R52)&gt;0,INDEX(T_DATA[DUE DATE],R52)&lt;=(TODAY()+INDEX(T_DATA[WARNING (DAYS)],R52)),INDEX(T_DATA[STATUS ID],R52)=2),1,
IF(AND(COUNTIF($S$4:$S52,$S52)&gt;1,COUNTIF($S$4:$S52,$S52)&lt;(C_ITEM_CNT+2)),
IF(INDEX(T_DATA[],$R52,MATCH(INDEX(T_ITEM_SET[KANBAN ITEM SETTINGS],COUNTIF($S$4:$S52,$S52)-1),L_DATA_HEADER,0))="",
INDEX(T_ITEM_SET[KANBAN ITEM SETTINGS],COUNTIF($S$4:$S52,$S52)-1)&amp;" - "&amp;INDEX(T_ITEM_SET[FILL BLANK VALUES WITH],COUNTIF($S$4:$S52,$S52)-1),
IF(INDEX(T_ITEM_SET[SHOW HEADER],COUNTIF($S$4:$S52,$S52)-1)="Yes",INDEX(T_ITEM_SET[KANBAN ITEM SETTINGS],COUNTIF($S$4:$S52,$S52)-1)&amp;" - ","")
&amp;
IF(INDEX(T_ITEM_SET[FORMAT],COUNTIF($S$4:$S52,$S52)-1)="DATE",
TEXT(INDEX(T_DATA[],$R52,MATCH(INDEX(T_ITEM_SET[KANBAN ITEM SETTINGS],COUNTIF($S$4:$S52,$S52)-1),L_DATA_HEADER,0)),"DD-MMM-YY"),
INDEX(T_DATA[],$R52,MATCH(INDEX(T_ITEM_SET[KANBAN ITEM SETTINGS],COUNTIF($S$4:$S52,$S52)-1),L_DATA_HEADER,0)))),""))))</f>
        <v/>
      </c>
      <c r="V52" s="14" t="str" cm="1">
        <f t="array" ref="V52">IF($W52="","",SMALL(IF((T_DATA[STAGE ID]=6)*(T_DATA[SLICED]=1),ROW(T_DATA[STAGE ID])-ROW(T_DATA[#Headers])),$W52))</f>
        <v/>
      </c>
      <c r="W52" s="14" t="str" cm="1">
        <f t="array" ref="W52">IF(OR($V$3&gt;$W$3,$W$3=0),"",IF($W51="","",IF($Y51=INDEX(L_STAGE,6),$V$3,IF(COUNTIF($W$3:$W51,$W51)=C_ITEM_CNT+2,IF($W51+1&gt;$W$3,"",$W51+1),$W51))))</f>
        <v/>
      </c>
      <c r="X52" t="str" cm="1">
        <f t="array" ref="X52">IF($W52="","",IF(AND(COUNTIF($W$4:$W52,$W52)&gt;1,COUNTIF($W$4:$W52,$W52)&lt;(C_ITEM_CNT+2)),INDEX(T_DATA[PRIORITY ID],$V52),""))</f>
        <v/>
      </c>
      <c r="Y52" s="15" t="str" cm="1">
        <f t="array" aca="1" ref="Y52" ca="1">IF($W52="","",
IF(AND(COUNTIF($W$4:$W52,$W52)=1,INDEX(T_DATA[DUE DATE],V52)&gt;0,INDEX(T_DATA[DUE DATE],V52)&lt;TODAY(),INDEX(T_DATA[STATUS ID],V52)=2),2,
IF(AND(COUNTIF($W$4:$W52,$W52)=1,INDEX(T_DATA[DUE DATE],V52)&gt;0,INDEX(T_DATA[DUE DATE],V52)&lt;=(TODAY()+INDEX(T_DATA[WARNING (DAYS)],V52)),INDEX(T_DATA[STATUS ID],V52)=2),1,
IF(AND(COUNTIF($W$4:$W52,$W52)&gt;1,COUNTIF($W$4:$W52,$W52)&lt;(C_ITEM_CNT+2)),
IF(INDEX(T_DATA[],$V52,MATCH(INDEX(T_ITEM_SET[KANBAN ITEM SETTINGS],COUNTIF($W$4:$W52,$W52)-1),L_DATA_HEADER,0))="",
INDEX(T_ITEM_SET[KANBAN ITEM SETTINGS],COUNTIF($W$4:$W52,$W52)-1)&amp;" - "&amp;INDEX(T_ITEM_SET[FILL BLANK VALUES WITH],COUNTIF($W$4:$W52,$W52)-1),
IF(INDEX(T_ITEM_SET[SHOW HEADER],COUNTIF($W$4:$W52,$W52)-1)="Yes",INDEX(T_ITEM_SET[KANBAN ITEM SETTINGS],COUNTIF($W$4:$W52,$W52)-1)&amp;" - ","")
&amp;
IF(INDEX(T_ITEM_SET[FORMAT],COUNTIF($W$4:$W52,$W52)-1)="DATE",
TEXT(INDEX(T_DATA[],$V52,MATCH(INDEX(T_ITEM_SET[KANBAN ITEM SETTINGS],COUNTIF($W$4:$W52,$W52)-1),L_DATA_HEADER,0)),"DD-MMM-YY"),
INDEX(T_DATA[],$V52,MATCH(INDEX(T_ITEM_SET[KANBAN ITEM SETTINGS],COUNTIF($W$4:$W52,$W52)-1),L_DATA_HEADER,0)))),""))))</f>
        <v/>
      </c>
      <c r="Z52" s="10"/>
    </row>
    <row r="53" spans="1:26">
      <c r="A53" s="40"/>
      <c r="B53" s="13" t="str" cm="1">
        <f t="array" aca="1" ref="B53" ca="1">IF($C53="","",SMALL(IF((T_DATA[STAGE ID]=1)*(T_DATA[SLICED]=1),ROW(T_DATA[STAGE ID])-ROW(T_DATA[#Headers])),$C53))</f>
        <v/>
      </c>
      <c r="C53" s="14" t="str" cm="1">
        <f t="array" aca="1" ref="C53" ca="1">IF(OR($C$3=0,$B$3&gt;$C$3),"",IF($C52="","",IF($E52=INDEX(L_STAGE,1),$B$3,IF(COUNTIF($C$3:$C52,$C52)=C_ITEM_CNT+2,IF($C52+1&gt;$C$3,"",$C52+1),$C52))))</f>
        <v/>
      </c>
      <c r="D53" t="str" cm="1">
        <f t="array" aca="1" ref="D53" ca="1">IF($C53="","",IF(AND(COUNTIF($C$4:$C53,$C53)&gt;1,COUNTIF($C$4:$C53,$C53)&lt;(C_ITEM_CNT+2)),INDEX(T_DATA[PRIORITY ID],$B53),""))</f>
        <v/>
      </c>
      <c r="E53" s="15" t="str" cm="1">
        <f t="array" aca="1" ref="E53" ca="1">IF($C53="","",
IF(AND(COUNTIF($C$4:$C53,$C53)=1,INDEX(T_DATA[DUE DATE],B53)&gt;0,INDEX(T_DATA[DUE DATE],B53)&lt;TODAY(),INDEX(T_DATA[STATUS ID],B53)=2),2,
IF(AND(COUNTIF($C$4:$C53,$C53)=1,INDEX(T_DATA[DUE DATE],B53)&gt;0,INDEX(T_DATA[DUE DATE],B53)&lt;=(TODAY()+INDEX(T_DATA[WARNING (DAYS)],B53)),INDEX(T_DATA[STATUS ID],B53)=2),1,
IF(AND(COUNTIF($C$4:$C53,$C53)&gt;1,COUNTIF($C$4:$C53,$C53)&lt;(C_ITEM_CNT+2)),
IF(INDEX(T_DATA[],$B53,MATCH(INDEX(T_ITEM_SET[KANBAN ITEM SETTINGS],COUNTIF($C$4:$C53,$C53)-1),L_DATA_HEADER,0))="",
INDEX(T_ITEM_SET[KANBAN ITEM SETTINGS],COUNTIF($C$4:$C53,$C53)-1)&amp;" - "&amp;INDEX(T_ITEM_SET[FILL BLANK VALUES WITH],COUNTIF($C$4:$C53,$C53)-1),
IF(INDEX(T_ITEM_SET[SHOW HEADER],COUNTIF($C$4:$C53,$C53)-1)="Yes",INDEX(T_ITEM_SET[KANBAN ITEM SETTINGS],COUNTIF($C$4:$C53,$C53)-1)&amp;" - ","")
&amp;
IF(INDEX(T_ITEM_SET[FORMAT],COUNTIF($C$4:$C53,$C53)-1)="DATE",
TEXT(INDEX(T_DATA[],$B53,MATCH(INDEX(T_ITEM_SET[KANBAN ITEM SETTINGS],COUNTIF($C$4:$C53,$C53)-1),L_DATA_HEADER,0)),"DD-MMM-YY"),
INDEX(T_DATA[],$B53,MATCH(INDEX(T_ITEM_SET[KANBAN ITEM SETTINGS],COUNTIF($C$4:$C53,$C53)-1),L_DATA_HEADER,0)))),""))))</f>
        <v/>
      </c>
      <c r="F53" s="14" t="str" cm="1">
        <f t="array" aca="1" ref="F53" ca="1">IF($G53="","",SMALL(IF((T_DATA[STAGE ID]=2)*(T_DATA[SLICED]=1),ROW(T_DATA[STAGE ID])-ROW(T_DATA[#Headers])),$G53))</f>
        <v/>
      </c>
      <c r="G53" s="14" t="str" cm="1">
        <f t="array" aca="1" ref="G53" ca="1">IF(OR($F$3&gt;$G$3,$G$3=0),"",IF($G52="","",IF($I52=INDEX(L_STAGE,2),$F$3,IF(COUNTIF($G$3:$G52,$G52)=C_ITEM_CNT+2,IF($G52+1&gt;$G$3,"",$G52+1),$G52))))</f>
        <v/>
      </c>
      <c r="H53" t="str" cm="1">
        <f t="array" aca="1" ref="H53" ca="1">IF($G53="","",IF(AND(COUNTIF($G$4:$G53,$G53)&gt;1,COUNTIF($G$4:$G53,$G53)&lt;(C_ITEM_CNT+2)),INDEX(T_DATA[PRIORITY ID],$F53),""))</f>
        <v/>
      </c>
      <c r="I53" s="15" t="str" cm="1">
        <f t="array" aca="1" ref="I53" ca="1">IF($G53="","",
IF(AND(COUNTIF($G$4:$G53,$G53)=1,INDEX(T_DATA[DUE DATE],F53)&gt;0,INDEX(T_DATA[DUE DATE],F53)&lt;TODAY(),INDEX(T_DATA[STATUS ID],F53)=2),2,
IF(AND(COUNTIF($G$4:$G53,$G53)=1,INDEX(T_DATA[DUE DATE],F53)&gt;0,INDEX(T_DATA[DUE DATE],F53)&lt;=(TODAY()+INDEX(T_DATA[WARNING (DAYS)],F53)),INDEX(T_DATA[STATUS ID],F53)=2),1,
IF(AND(COUNTIF($G$4:$G53,$G53)&gt;1,COUNTIF($G$4:$G53,$G53)&lt;(C_ITEM_CNT+2)),
IF(INDEX(T_DATA[],$F53,MATCH(INDEX(T_ITEM_SET[KANBAN ITEM SETTINGS],COUNTIF($G$4:$G53,$G53)-1),L_DATA_HEADER,0))="",
INDEX(T_ITEM_SET[KANBAN ITEM SETTINGS],COUNTIF($G$4:$G53,$G53)-1)&amp;" - "&amp;INDEX(T_ITEM_SET[FILL BLANK VALUES WITH],COUNTIF($G$4:$G53,$G53)-1),
IF(INDEX(T_ITEM_SET[SHOW HEADER],COUNTIF($G$4:$G53,$G53)-1)="Yes",INDEX(T_ITEM_SET[KANBAN ITEM SETTINGS],COUNTIF($G$4:$G53,$G53)-1)&amp;" - ","")
&amp;
IF(INDEX(T_ITEM_SET[FORMAT],COUNTIF($G$4:$G53,$G53)-1)="DATE",
TEXT(INDEX(T_DATA[],$F53,MATCH(INDEX(T_ITEM_SET[KANBAN ITEM SETTINGS],COUNTIF($G$4:$G53,$G53)-1),L_DATA_HEADER,0)),"DD-MMM-YY"),
INDEX(T_DATA[],$F53,MATCH(INDEX(T_ITEM_SET[KANBAN ITEM SETTINGS],COUNTIF($G$4:$G53,$G53)-1),L_DATA_HEADER,0)))),""))))</f>
        <v/>
      </c>
      <c r="J53" s="14" t="str" cm="1">
        <f t="array" aca="1" ref="J53" ca="1">IF($K53="","",SMALL(IF((T_DATA[STAGE ID]=3)*(T_DATA[SLICED]=1),ROW(T_DATA[STAGE ID])-ROW(T_DATA[#Headers])),$K53))</f>
        <v/>
      </c>
      <c r="K53" s="14" t="str" cm="1">
        <f t="array" aca="1" ref="K53" ca="1">IF(OR($J$3&gt;$K$3,$K$3=0),"",IF($K52="","",IF($M52=INDEX(L_STAGE,3),$J$3,IF(COUNTIF($K$3:$K52,$K52)=C_ITEM_CNT+2,IF($K52+1&gt;$K$3,"",$K52+1),$K52))))</f>
        <v/>
      </c>
      <c r="L53" t="str" cm="1">
        <f t="array" aca="1" ref="L53" ca="1">IF($K53="","",IF(AND(COUNTIF($K$4:$K53,$K53)&gt;1,COUNTIF($K$4:$K53,$K53)&lt;(C_ITEM_CNT+2)),INDEX(T_DATA[PRIORITY ID],$J53),""))</f>
        <v/>
      </c>
      <c r="M53" s="15" t="str" cm="1">
        <f t="array" aca="1" ref="M53" ca="1">IF($K53="","",
IF(AND(COUNTIF($K$4:$K53,$K53)=1,INDEX(T_DATA[DUE DATE],J53)&gt;0,INDEX(T_DATA[DUE DATE],J53)&lt;TODAY(),INDEX(T_DATA[STATUS ID],J53)=2),2,
IF(AND(COUNTIF($K$4:$K53,$K53)=1,INDEX(T_DATA[DUE DATE],J53)&gt;0,INDEX(T_DATA[DUE DATE],J53)&lt;=(TODAY()+INDEX(T_DATA[WARNING (DAYS)],J53)),INDEX(T_DATA[STATUS ID],J53)=2),1,
IF(AND(COUNTIF($K$4:$K53,$K53)&gt;1,COUNTIF($K$4:$K53,$K53)&lt;(C_ITEM_CNT+2)),
IF(INDEX(T_DATA[],$J53,MATCH(INDEX(T_ITEM_SET[KANBAN ITEM SETTINGS],COUNTIF($K$4:$K53,$K53)-1),L_DATA_HEADER,0))="",
INDEX(T_ITEM_SET[KANBAN ITEM SETTINGS],COUNTIF($K$4:$K53,$K53)-1)&amp;" - "&amp;INDEX(T_ITEM_SET[FILL BLANK VALUES WITH],COUNTIF($K$4:$K53,$K53)-1),
IF(INDEX(T_ITEM_SET[SHOW HEADER],COUNTIF($K$4:$K53,$K53)-1)="Yes",INDEX(T_ITEM_SET[KANBAN ITEM SETTINGS],COUNTIF($K$4:$K53,$K53)-1)&amp;" - ","")
&amp;
IF(INDEX(T_ITEM_SET[FORMAT],COUNTIF($K$4:$K53,$K53)-1)="DATE",
TEXT(INDEX(T_DATA[],$J53,MATCH(INDEX(T_ITEM_SET[KANBAN ITEM SETTINGS],COUNTIF($K$4:$K53,$K53)-1),L_DATA_HEADER,0)),"DD-MMM-YY"),
INDEX(T_DATA[],$J53,MATCH(INDEX(T_ITEM_SET[KANBAN ITEM SETTINGS],COUNTIF($K$4:$K53,$K53)-1),L_DATA_HEADER,0)))),""))))</f>
        <v/>
      </c>
      <c r="N53" s="14" t="str" cm="1">
        <f t="array" ref="N53">IF($O53="","",SMALL(IF((T_DATA[STAGE ID]=4)*(T_DATA[SLICED]=1),ROW(T_DATA[STAGE ID])-ROW(T_DATA[#Headers])),$O53))</f>
        <v/>
      </c>
      <c r="O53" s="14" t="str" cm="1">
        <f t="array" ref="O53">IF(OR($N$3&gt;$O$3,$O$3=0),"",IF($O52="","",IF($Q52=INDEX(L_STAGE,4),$N$3,IF(COUNTIF($O$3:$O52,$O52)=C_ITEM_CNT+2,IF($O52+1&gt;$O$3,"",$O52+1),$O52))))</f>
        <v/>
      </c>
      <c r="P53" t="str" cm="1">
        <f t="array" ref="P53">IF($O53="","",IF(AND(COUNTIF($O$4:$O53,$O53)&gt;1,COUNTIF($O$4:$O53,$O53)&lt;(C_ITEM_CNT+2)),INDEX(T_DATA[PRIORITY ID],$N53),""))</f>
        <v/>
      </c>
      <c r="Q53" s="15" t="str" cm="1">
        <f t="array" aca="1" ref="Q53" ca="1">IF($O53="","",
IF(AND(COUNTIF($O$4:$O53,$O53)=1,INDEX(T_DATA[DUE DATE],N53)&gt;0,INDEX(T_DATA[DUE DATE],N53)&lt;TODAY(),INDEX(T_DATA[STATUS ID],N53)=2),2,
IF(AND(COUNTIF($O$4:$O53,$O53)=1,INDEX(T_DATA[DUE DATE],N53)&gt;0,INDEX(T_DATA[DUE DATE],N53)&lt;=(TODAY()+INDEX(T_DATA[WARNING (DAYS)],N53)),INDEX(T_DATA[STATUS ID],N53)=2),1,
IF(AND(COUNTIF($O$4:$O53,$O53)&gt;1,COUNTIF($O$4:$O53,$O53)&lt;(C_ITEM_CNT+2)),
IF(INDEX(T_DATA[],$N53,MATCH(INDEX(T_ITEM_SET[KANBAN ITEM SETTINGS],COUNTIF($O$4:$O53,$O53)-1),L_DATA_HEADER,0))="",
INDEX(T_ITEM_SET[KANBAN ITEM SETTINGS],COUNTIF($O$4:$O53,$O53)-1)&amp;" - "&amp;INDEX(T_ITEM_SET[FILL BLANK VALUES WITH],COUNTIF($O$4:$O53,$O53)-1),
IF(INDEX(T_ITEM_SET[SHOW HEADER],COUNTIF($O$4:$O53,$O53)-1)="Yes",INDEX(T_ITEM_SET[KANBAN ITEM SETTINGS],COUNTIF($O$4:$O53,$O53)-1)&amp;" - ","")
&amp;
IF(INDEX(T_ITEM_SET[FORMAT],COUNTIF($O$4:$O53,$O53)-1)="DATE",
TEXT(INDEX(T_DATA[],$N53,MATCH(INDEX(T_ITEM_SET[KANBAN ITEM SETTINGS],COUNTIF($O$4:$O53,$O53)-1),L_DATA_HEADER,0)),"DD-MMM-YY"),
INDEX(T_DATA[],$N53,MATCH(INDEX(T_ITEM_SET[KANBAN ITEM SETTINGS],COUNTIF($O$4:$O53,$O53)-1),L_DATA_HEADER,0)))),""))))</f>
        <v/>
      </c>
      <c r="R53" s="14" t="str" cm="1">
        <f t="array" ref="R53">IF($S53="","",SMALL(IF((T_DATA[STAGE ID]=5)*(T_DATA[SLICED]=1),ROW(T_DATA[STAGE ID])-ROW(T_DATA[#Headers])),$S53))</f>
        <v/>
      </c>
      <c r="S53" s="14" t="str" cm="1">
        <f t="array" ref="S53">IF(OR($R$3&gt;$S$3,$S$3=0),"",IF($S52="","",IF($U52=INDEX(L_STAGE,5),$R$3,IF(COUNTIF($S$3:$S52,$S52)=C_ITEM_CNT+2,IF($S52+1&gt;$S$3,"",$S52+1),$S52))))</f>
        <v/>
      </c>
      <c r="T53" t="str" cm="1">
        <f t="array" ref="T53">IF($S53="","",IF(AND(COUNTIF($S$4:$S53,$S53)&gt;1,COUNTIF($S$4:$S53,$S53)&lt;(C_ITEM_CNT+2)),INDEX(T_DATA[PRIORITY ID],$R53),""))</f>
        <v/>
      </c>
      <c r="U53" s="15" t="str" cm="1">
        <f t="array" aca="1" ref="U53" ca="1">IF($S53="","",
IF(AND(COUNTIF($S$4:$S53,$S53)=1,INDEX(T_DATA[DUE DATE],R53)&gt;0,INDEX(T_DATA[DUE DATE],R53)&lt;TODAY(),INDEX(T_DATA[STATUS ID],R53)=2),2,
IF(AND(COUNTIF($S$4:$S53,$S53)=1,INDEX(T_DATA[DUE DATE],R53)&gt;0,INDEX(T_DATA[DUE DATE],R53)&lt;=(TODAY()+INDEX(T_DATA[WARNING (DAYS)],R53)),INDEX(T_DATA[STATUS ID],R53)=2),1,
IF(AND(COUNTIF($S$4:$S53,$S53)&gt;1,COUNTIF($S$4:$S53,$S53)&lt;(C_ITEM_CNT+2)),
IF(INDEX(T_DATA[],$R53,MATCH(INDEX(T_ITEM_SET[KANBAN ITEM SETTINGS],COUNTIF($S$4:$S53,$S53)-1),L_DATA_HEADER,0))="",
INDEX(T_ITEM_SET[KANBAN ITEM SETTINGS],COUNTIF($S$4:$S53,$S53)-1)&amp;" - "&amp;INDEX(T_ITEM_SET[FILL BLANK VALUES WITH],COUNTIF($S$4:$S53,$S53)-1),
IF(INDEX(T_ITEM_SET[SHOW HEADER],COUNTIF($S$4:$S53,$S53)-1)="Yes",INDEX(T_ITEM_SET[KANBAN ITEM SETTINGS],COUNTIF($S$4:$S53,$S53)-1)&amp;" - ","")
&amp;
IF(INDEX(T_ITEM_SET[FORMAT],COUNTIF($S$4:$S53,$S53)-1)="DATE",
TEXT(INDEX(T_DATA[],$R53,MATCH(INDEX(T_ITEM_SET[KANBAN ITEM SETTINGS],COUNTIF($S$4:$S53,$S53)-1),L_DATA_HEADER,0)),"DD-MMM-YY"),
INDEX(T_DATA[],$R53,MATCH(INDEX(T_ITEM_SET[KANBAN ITEM SETTINGS],COUNTIF($S$4:$S53,$S53)-1),L_DATA_HEADER,0)))),""))))</f>
        <v/>
      </c>
      <c r="V53" s="14" t="str" cm="1">
        <f t="array" ref="V53">IF($W53="","",SMALL(IF((T_DATA[STAGE ID]=6)*(T_DATA[SLICED]=1),ROW(T_DATA[STAGE ID])-ROW(T_DATA[#Headers])),$W53))</f>
        <v/>
      </c>
      <c r="W53" s="14" t="str" cm="1">
        <f t="array" ref="W53">IF(OR($V$3&gt;$W$3,$W$3=0),"",IF($W52="","",IF($Y52=INDEX(L_STAGE,6),$V$3,IF(COUNTIF($W$3:$W52,$W52)=C_ITEM_CNT+2,IF($W52+1&gt;$W$3,"",$W52+1),$W52))))</f>
        <v/>
      </c>
      <c r="X53" t="str" cm="1">
        <f t="array" ref="X53">IF($W53="","",IF(AND(COUNTIF($W$4:$W53,$W53)&gt;1,COUNTIF($W$4:$W53,$W53)&lt;(C_ITEM_CNT+2)),INDEX(T_DATA[PRIORITY ID],$V53),""))</f>
        <v/>
      </c>
      <c r="Y53" s="15" t="str" cm="1">
        <f t="array" aca="1" ref="Y53" ca="1">IF($W53="","",
IF(AND(COUNTIF($W$4:$W53,$W53)=1,INDEX(T_DATA[DUE DATE],V53)&gt;0,INDEX(T_DATA[DUE DATE],V53)&lt;TODAY(),INDEX(T_DATA[STATUS ID],V53)=2),2,
IF(AND(COUNTIF($W$4:$W53,$W53)=1,INDEX(T_DATA[DUE DATE],V53)&gt;0,INDEX(T_DATA[DUE DATE],V53)&lt;=(TODAY()+INDEX(T_DATA[WARNING (DAYS)],V53)),INDEX(T_DATA[STATUS ID],V53)=2),1,
IF(AND(COUNTIF($W$4:$W53,$W53)&gt;1,COUNTIF($W$4:$W53,$W53)&lt;(C_ITEM_CNT+2)),
IF(INDEX(T_DATA[],$V53,MATCH(INDEX(T_ITEM_SET[KANBAN ITEM SETTINGS],COUNTIF($W$4:$W53,$W53)-1),L_DATA_HEADER,0))="",
INDEX(T_ITEM_SET[KANBAN ITEM SETTINGS],COUNTIF($W$4:$W53,$W53)-1)&amp;" - "&amp;INDEX(T_ITEM_SET[FILL BLANK VALUES WITH],COUNTIF($W$4:$W53,$W53)-1),
IF(INDEX(T_ITEM_SET[SHOW HEADER],COUNTIF($W$4:$W53,$W53)-1)="Yes",INDEX(T_ITEM_SET[KANBAN ITEM SETTINGS],COUNTIF($W$4:$W53,$W53)-1)&amp;" - ","")
&amp;
IF(INDEX(T_ITEM_SET[FORMAT],COUNTIF($W$4:$W53,$W53)-1)="DATE",
TEXT(INDEX(T_DATA[],$V53,MATCH(INDEX(T_ITEM_SET[KANBAN ITEM SETTINGS],COUNTIF($W$4:$W53,$W53)-1),L_DATA_HEADER,0)),"DD-MMM-YY"),
INDEX(T_DATA[],$V53,MATCH(INDEX(T_ITEM_SET[KANBAN ITEM SETTINGS],COUNTIF($W$4:$W53,$W53)-1),L_DATA_HEADER,0)))),""))))</f>
        <v/>
      </c>
      <c r="Z53" s="10"/>
    </row>
    <row r="54" spans="1:26" ht="14.5" thickBot="1">
      <c r="A54" s="41"/>
      <c r="B54" s="16"/>
      <c r="C54" s="17"/>
      <c r="D54" s="17"/>
      <c r="E54" s="17"/>
      <c r="F54" s="17"/>
      <c r="G54" s="17"/>
      <c r="H54" s="17"/>
      <c r="I54" s="17"/>
      <c r="J54" s="17"/>
      <c r="K54" s="17"/>
      <c r="L54" s="17"/>
      <c r="M54" s="17"/>
      <c r="N54" s="17"/>
      <c r="O54" s="17"/>
      <c r="P54" s="17"/>
      <c r="Q54" s="17"/>
      <c r="R54" s="17"/>
      <c r="S54" s="17"/>
      <c r="T54" s="17"/>
      <c r="U54" s="17"/>
      <c r="V54" s="17"/>
      <c r="W54" s="17"/>
      <c r="X54" s="17"/>
      <c r="Y54" s="17"/>
      <c r="Z54" s="18"/>
    </row>
  </sheetData>
  <sheetProtection algorithmName="SHA-512" hashValue="9gbDRCk3paAmzrRMe720sqHHxhvvnfwYQY7IsEQQft1TbDvN8yJjM1pHqb4ritHbS25t20CH+xRO96Nor8goqQ==" saltValue="Kw7GWDez215wo/EpcGyflA==" spinCount="100000" sheet="1" formatCells="0" formatColumns="0" formatRows="0" pivotTables="0"/>
  <mergeCells count="6">
    <mergeCell ref="W3:X3"/>
    <mergeCell ref="G3:H3"/>
    <mergeCell ref="C3:D3"/>
    <mergeCell ref="K3:L3"/>
    <mergeCell ref="O3:P3"/>
    <mergeCell ref="S3:T3"/>
  </mergeCells>
  <conditionalFormatting sqref="C3 G3 K3 O3 S3 W3">
    <cfRule type="expression" dxfId="21" priority="24">
      <formula>E3=""</formula>
    </cfRule>
  </conditionalFormatting>
  <conditionalFormatting sqref="D4:D53">
    <cfRule type="cellIs" dxfId="20" priority="58" operator="equal">
      <formula>3</formula>
    </cfRule>
    <cfRule type="cellIs" dxfId="19" priority="59" operator="equal">
      <formula>2</formula>
    </cfRule>
    <cfRule type="cellIs" dxfId="18" priority="60" operator="equal">
      <formula>1</formula>
    </cfRule>
  </conditionalFormatting>
  <conditionalFormatting sqref="E3 I3 M3 Q3 U3 Y3">
    <cfRule type="cellIs" dxfId="17" priority="25" operator="equal">
      <formula>""</formula>
    </cfRule>
  </conditionalFormatting>
  <conditionalFormatting sqref="E4:E53 I4:I53 M4:M53 Q4:Q53 U4:U53 Y4:Y53">
    <cfRule type="expression" dxfId="16" priority="5">
      <formula>COUNTIF(C$4:C4,C4)=1</formula>
    </cfRule>
    <cfRule type="expression" dxfId="15" priority="56">
      <formula>AND(COUNTIF(C$4:C4,C4)=2,C4&lt;&gt;"")</formula>
    </cfRule>
  </conditionalFormatting>
  <conditionalFormatting sqref="H4:H53">
    <cfRule type="cellIs" dxfId="14" priority="53" operator="equal">
      <formula>3</formula>
    </cfRule>
    <cfRule type="cellIs" dxfId="13" priority="54" operator="equal">
      <formula>2</formula>
    </cfRule>
    <cfRule type="cellIs" dxfId="12" priority="55" operator="equal">
      <formula>1</formula>
    </cfRule>
  </conditionalFormatting>
  <conditionalFormatting sqref="L4:L53">
    <cfRule type="cellIs" dxfId="11" priority="47" operator="equal">
      <formula>3</formula>
    </cfRule>
    <cfRule type="cellIs" dxfId="10" priority="48" operator="equal">
      <formula>2</formula>
    </cfRule>
    <cfRule type="cellIs" dxfId="9" priority="49" operator="equal">
      <formula>1</formula>
    </cfRule>
  </conditionalFormatting>
  <conditionalFormatting sqref="P4:P53">
    <cfRule type="cellIs" dxfId="8" priority="41" operator="equal">
      <formula>3</formula>
    </cfRule>
    <cfRule type="cellIs" dxfId="7" priority="42" operator="equal">
      <formula>2</formula>
    </cfRule>
    <cfRule type="cellIs" dxfId="6" priority="43" operator="equal">
      <formula>1</formula>
    </cfRule>
  </conditionalFormatting>
  <conditionalFormatting sqref="T4:T53">
    <cfRule type="cellIs" dxfId="5" priority="35" operator="equal">
      <formula>3</formula>
    </cfRule>
    <cfRule type="cellIs" dxfId="4" priority="36" operator="equal">
      <formula>2</formula>
    </cfRule>
    <cfRule type="cellIs" dxfId="3" priority="37" operator="equal">
      <formula>1</formula>
    </cfRule>
  </conditionalFormatting>
  <conditionalFormatting sqref="X4:X53">
    <cfRule type="cellIs" dxfId="2" priority="29" operator="equal">
      <formula>3</formula>
    </cfRule>
    <cfRule type="cellIs" dxfId="1" priority="30" operator="equal">
      <formula>2</formula>
    </cfRule>
    <cfRule type="cellIs" dxfId="0" priority="31" operator="equal">
      <formula>1</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Spinner 3">
              <controlPr defaultSize="0" autoPict="0">
                <anchor moveWithCells="1" sizeWithCells="1">
                  <from>
                    <xdr:col>1</xdr:col>
                    <xdr:colOff>69850</xdr:colOff>
                    <xdr:row>3</xdr:row>
                    <xdr:rowOff>95250</xdr:rowOff>
                  </from>
                  <to>
                    <xdr:col>2</xdr:col>
                    <xdr:colOff>184150</xdr:colOff>
                    <xdr:row>5</xdr:row>
                    <xdr:rowOff>0</xdr:rowOff>
                  </to>
                </anchor>
              </controlPr>
            </control>
          </mc:Choice>
        </mc:AlternateContent>
        <mc:AlternateContent xmlns:mc="http://schemas.openxmlformats.org/markup-compatibility/2006">
          <mc:Choice Requires="x14">
            <control shapeId="4100" r:id="rId5" name="Spinner 4">
              <controlPr defaultSize="0" autoPict="0">
                <anchor moveWithCells="1" sizeWithCells="1">
                  <from>
                    <xdr:col>5</xdr:col>
                    <xdr:colOff>38100</xdr:colOff>
                    <xdr:row>3</xdr:row>
                    <xdr:rowOff>50800</xdr:rowOff>
                  </from>
                  <to>
                    <xdr:col>6</xdr:col>
                    <xdr:colOff>203200</xdr:colOff>
                    <xdr:row>4</xdr:row>
                    <xdr:rowOff>203200</xdr:rowOff>
                  </to>
                </anchor>
              </controlPr>
            </control>
          </mc:Choice>
        </mc:AlternateContent>
        <mc:AlternateContent xmlns:mc="http://schemas.openxmlformats.org/markup-compatibility/2006">
          <mc:Choice Requires="x14">
            <control shapeId="4101" r:id="rId6" name="Spinner 5">
              <controlPr defaultSize="0" autoPict="0">
                <anchor moveWithCells="1" sizeWithCells="1">
                  <from>
                    <xdr:col>10</xdr:col>
                    <xdr:colOff>0</xdr:colOff>
                    <xdr:row>3</xdr:row>
                    <xdr:rowOff>69850</xdr:rowOff>
                  </from>
                  <to>
                    <xdr:col>10</xdr:col>
                    <xdr:colOff>222250</xdr:colOff>
                    <xdr:row>4</xdr:row>
                    <xdr:rowOff>222250</xdr:rowOff>
                  </to>
                </anchor>
              </controlPr>
            </control>
          </mc:Choice>
        </mc:AlternateContent>
        <mc:AlternateContent xmlns:mc="http://schemas.openxmlformats.org/markup-compatibility/2006">
          <mc:Choice Requires="x14">
            <control shapeId="4102" r:id="rId7" name="Spinner 6">
              <controlPr defaultSize="0" autoPict="0">
                <anchor moveWithCells="1" sizeWithCells="1">
                  <from>
                    <xdr:col>14</xdr:col>
                    <xdr:colOff>0</xdr:colOff>
                    <xdr:row>3</xdr:row>
                    <xdr:rowOff>57150</xdr:rowOff>
                  </from>
                  <to>
                    <xdr:col>14</xdr:col>
                    <xdr:colOff>222250</xdr:colOff>
                    <xdr:row>4</xdr:row>
                    <xdr:rowOff>209550</xdr:rowOff>
                  </to>
                </anchor>
              </controlPr>
            </control>
          </mc:Choice>
        </mc:AlternateContent>
        <mc:AlternateContent xmlns:mc="http://schemas.openxmlformats.org/markup-compatibility/2006">
          <mc:Choice Requires="x14">
            <control shapeId="4103" r:id="rId8" name="Spinner 7">
              <controlPr defaultSize="0" autoPict="0">
                <anchor moveWithCells="1" sizeWithCells="1">
                  <from>
                    <xdr:col>18</xdr:col>
                    <xdr:colOff>0</xdr:colOff>
                    <xdr:row>3</xdr:row>
                    <xdr:rowOff>88900</xdr:rowOff>
                  </from>
                  <to>
                    <xdr:col>18</xdr:col>
                    <xdr:colOff>222250</xdr:colOff>
                    <xdr:row>4</xdr:row>
                    <xdr:rowOff>241300</xdr:rowOff>
                  </to>
                </anchor>
              </controlPr>
            </control>
          </mc:Choice>
        </mc:AlternateContent>
        <mc:AlternateContent xmlns:mc="http://schemas.openxmlformats.org/markup-compatibility/2006">
          <mc:Choice Requires="x14">
            <control shapeId="4104" r:id="rId9" name="Spinner 8">
              <controlPr defaultSize="0" autoPict="0">
                <anchor moveWithCells="1" sizeWithCells="1">
                  <from>
                    <xdr:col>22</xdr:col>
                    <xdr:colOff>0</xdr:colOff>
                    <xdr:row>3</xdr:row>
                    <xdr:rowOff>88900</xdr:rowOff>
                  </from>
                  <to>
                    <xdr:col>22</xdr:col>
                    <xdr:colOff>222250</xdr:colOff>
                    <xdr:row>4</xdr:row>
                    <xdr:rowOff>241300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iconSet" priority="6" id="{B94C956D-2197-4A13-8061-DA2EC7E69D5C}">
            <x14:iconSet iconSet="3Flags" custom="1">
              <x14:cfvo type="percent">
                <xm:f>0</xm:f>
              </x14:cfvo>
              <x14:cfvo type="num">
                <xm:f>1</xm:f>
              </x14:cfvo>
              <x14:cfvo type="num">
                <xm:f>2</xm:f>
              </x14:cfvo>
              <x14:cfIcon iconSet="3Flags" iconId="2"/>
              <x14:cfIcon iconSet="3Flags" iconId="1"/>
              <x14:cfIcon iconSet="3Flags" iconId="0"/>
            </x14:iconSet>
          </x14:cfRule>
          <xm:sqref>E4:E53 I4:I53 M4:M53 Q4:Q53 U4:U53 Y4:Y53</xm:sqref>
        </x14:conditionalFormatting>
      </x14:conditionalFormattings>
    </ext>
    <ext xmlns:x15="http://schemas.microsoft.com/office/spreadsheetml/2010/11/main" uri="{3A4CF648-6AED-40f4-86FF-DC5316D8AED3}">
      <x14:slicerList xmlns:x14="http://schemas.microsoft.com/office/spreadsheetml/2009/9/main">
        <x14:slicer r:id="rId10"/>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SETTINGS</vt:lpstr>
      <vt:lpstr>DATA</vt:lpstr>
      <vt:lpstr>CALC</vt:lpstr>
      <vt:lpstr>KANBAN_BOARD</vt:lpstr>
      <vt:lpstr>C_ITEM_CNT</vt:lpstr>
      <vt:lpstr>C_STAGE_COUNT</vt:lpstr>
      <vt:lpstr>L_CAT</vt:lpstr>
      <vt:lpstr>L_DATA_HEADER</vt:lpstr>
      <vt:lpstr>L_PRIORITY</vt:lpstr>
      <vt:lpstr>L_RES</vt:lpstr>
      <vt:lpstr>L_STAGE</vt:lpstr>
      <vt:lpstr>L_STATUS</vt:lpstr>
      <vt:lpstr>L_WEEKDAYS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Serkan EREN</dc:creator>
  <cp:keywords/>
  <dc:description/>
  <cp:lastModifiedBy>Eren, Serkan</cp:lastModifiedBy>
  <cp:revision/>
  <cp:lastPrinted>2023-05-31T17:30:01Z</cp:lastPrinted>
  <dcterms:created xsi:type="dcterms:W3CDTF">2023-05-26T15:29:18Z</dcterms:created>
  <dcterms:modified xsi:type="dcterms:W3CDTF">2024-02-29T08:13:46Z</dcterms:modified>
  <cp:category/>
  <cp:contentStatus/>
</cp:coreProperties>
</file>