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errano\ipkeys\wiki\IPKeys\Files\"/>
    </mc:Choice>
  </mc:AlternateContent>
  <bookViews>
    <workbookView xWindow="0" yWindow="0" windowWidth="12510" windowHeight="9510"/>
  </bookViews>
  <sheets>
    <sheet name="Sheet1" sheetId="1" r:id="rId1"/>
    <sheet name="extract" sheetId="4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5" i="4" l="1"/>
  <c r="D112" i="4"/>
  <c r="D113" i="4"/>
  <c r="D114" i="4"/>
  <c r="D111" i="4"/>
  <c r="D110" i="4"/>
  <c r="D109" i="4"/>
  <c r="D108" i="4"/>
  <c r="D107" i="4"/>
  <c r="D106" i="4"/>
  <c r="D105" i="4"/>
  <c r="D104" i="4"/>
  <c r="D98" i="4"/>
  <c r="D97" i="4"/>
  <c r="D96" i="4"/>
  <c r="D85" i="4"/>
  <c r="D86" i="4"/>
  <c r="D87" i="4"/>
  <c r="D88" i="4"/>
  <c r="D89" i="4"/>
  <c r="D90" i="4"/>
  <c r="D91" i="4"/>
  <c r="D92" i="4"/>
  <c r="D93" i="4"/>
  <c r="D94" i="4"/>
  <c r="D95" i="4"/>
  <c r="D84" i="4"/>
  <c r="D78" i="4"/>
  <c r="D72" i="4"/>
  <c r="D66" i="4"/>
  <c r="D60" i="4"/>
  <c r="D59" i="4"/>
  <c r="D58" i="4"/>
  <c r="D57" i="4"/>
  <c r="D48" i="4"/>
  <c r="D46" i="4"/>
  <c r="D50" i="4"/>
  <c r="D51" i="4"/>
  <c r="D52" i="4"/>
  <c r="D49" i="4"/>
  <c r="D47" i="4"/>
  <c r="D45" i="4"/>
  <c r="D39" i="4"/>
  <c r="D38" i="4"/>
  <c r="D30" i="4"/>
  <c r="D31" i="4"/>
  <c r="D32" i="4"/>
  <c r="D29" i="4"/>
  <c r="D21" i="4"/>
  <c r="D22" i="4"/>
  <c r="D23" i="4"/>
  <c r="D20" i="4"/>
  <c r="D13" i="4"/>
  <c r="D14" i="4"/>
  <c r="D15" i="4"/>
  <c r="D16" i="4"/>
  <c r="D17" i="4"/>
  <c r="D18" i="4"/>
  <c r="D19" i="4"/>
  <c r="D12" i="4"/>
  <c r="D4" i="4"/>
  <c r="D5" i="4"/>
  <c r="D6" i="4"/>
  <c r="D3" i="4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H107" i="4"/>
  <c r="B88" i="4"/>
  <c r="B90" i="4"/>
  <c r="B59" i="4"/>
  <c r="L45" i="4"/>
  <c r="H20" i="4"/>
  <c r="K113" i="4"/>
  <c r="J104" i="4"/>
  <c r="J31" i="4"/>
  <c r="B98" i="4"/>
  <c r="K32" i="4"/>
  <c r="H109" i="4"/>
  <c r="A48" i="4"/>
  <c r="B109" i="4"/>
  <c r="F38" i="4"/>
  <c r="K112" i="4"/>
  <c r="K106" i="4"/>
  <c r="K91" i="4"/>
  <c r="F29" i="4"/>
  <c r="K51" i="4"/>
  <c r="H30" i="4"/>
  <c r="K15" i="4"/>
  <c r="J107" i="4"/>
  <c r="F13" i="4"/>
  <c r="L16" i="4"/>
  <c r="L89" i="4"/>
  <c r="K22" i="4"/>
  <c r="H95" i="4"/>
  <c r="J57" i="4"/>
  <c r="J111" i="4"/>
  <c r="H78" i="4"/>
  <c r="K115" i="4"/>
  <c r="H110" i="4"/>
  <c r="A91" i="4"/>
  <c r="F5" i="4"/>
  <c r="J47" i="4"/>
  <c r="A29" i="4"/>
  <c r="L13" i="4"/>
  <c r="B95" i="4"/>
  <c r="H39" i="4"/>
  <c r="A106" i="4"/>
  <c r="F57" i="4"/>
  <c r="A21" i="4"/>
  <c r="A92" i="4"/>
  <c r="H59" i="4"/>
  <c r="H5" i="4"/>
  <c r="K66" i="4"/>
  <c r="A47" i="4"/>
  <c r="L66" i="4"/>
  <c r="A84" i="4"/>
  <c r="L92" i="4"/>
  <c r="A98" i="4"/>
  <c r="F107" i="4"/>
  <c r="A112" i="4"/>
  <c r="L3" i="4"/>
  <c r="H19" i="4"/>
  <c r="F112" i="4"/>
  <c r="J97" i="4"/>
  <c r="J58" i="4"/>
  <c r="H15" i="4"/>
  <c r="A87" i="4"/>
  <c r="B104" i="4"/>
  <c r="K94" i="4"/>
  <c r="F87" i="4"/>
  <c r="A115" i="4"/>
  <c r="A97" i="4"/>
  <c r="H49" i="4"/>
  <c r="B16" i="4"/>
  <c r="K59" i="4"/>
  <c r="L84" i="4"/>
  <c r="B91" i="4"/>
  <c r="H96" i="4"/>
  <c r="B111" i="4"/>
  <c r="L94" i="4"/>
  <c r="B48" i="4"/>
  <c r="K6" i="4"/>
  <c r="B23" i="4"/>
  <c r="K78" i="4"/>
  <c r="L97" i="4"/>
  <c r="J110" i="4"/>
  <c r="H17" i="4"/>
  <c r="L57" i="4"/>
  <c r="B66" i="4"/>
  <c r="J95" i="4"/>
  <c r="A4" i="4"/>
  <c r="B12" i="4"/>
  <c r="J32" i="4"/>
  <c r="H16" i="4"/>
  <c r="F105" i="4"/>
  <c r="A23" i="4"/>
  <c r="H86" i="4"/>
  <c r="J52" i="4"/>
  <c r="J98" i="4"/>
  <c r="A105" i="4"/>
  <c r="A30" i="4"/>
  <c r="A113" i="4"/>
  <c r="A51" i="4"/>
  <c r="A49" i="4"/>
  <c r="H87" i="4"/>
  <c r="F21" i="4"/>
  <c r="L4" i="4"/>
  <c r="J109" i="4"/>
  <c r="J89" i="4"/>
  <c r="F59" i="4"/>
  <c r="L58" i="4"/>
  <c r="L39" i="4"/>
  <c r="L19" i="4"/>
  <c r="B114" i="4"/>
  <c r="L93" i="4"/>
  <c r="J21" i="4"/>
  <c r="L95" i="4"/>
  <c r="H22" i="4"/>
  <c r="J85" i="4"/>
  <c r="K39" i="4"/>
  <c r="F104" i="4"/>
  <c r="A66" i="4"/>
  <c r="B113" i="4"/>
  <c r="F89" i="4"/>
  <c r="K104" i="4"/>
  <c r="F17" i="4"/>
  <c r="A50" i="4"/>
  <c r="L30" i="4"/>
  <c r="B18" i="4"/>
  <c r="F92" i="4"/>
  <c r="B72" i="4"/>
  <c r="H18" i="4"/>
  <c r="F48" i="4"/>
  <c r="A18" i="4"/>
  <c r="K86" i="4"/>
  <c r="J30" i="4"/>
  <c r="H105" i="4"/>
  <c r="J60" i="4"/>
  <c r="A110" i="4"/>
  <c r="H90" i="4"/>
  <c r="L85" i="4"/>
  <c r="K84" i="4"/>
  <c r="K49" i="4"/>
  <c r="H21" i="4"/>
  <c r="A12" i="4"/>
  <c r="B87" i="4"/>
  <c r="A32" i="4"/>
  <c r="L110" i="4"/>
  <c r="F20" i="4"/>
  <c r="A13" i="4"/>
  <c r="J93" i="4"/>
  <c r="B47" i="4"/>
  <c r="J6" i="4"/>
  <c r="H50" i="4"/>
  <c r="H23" i="4"/>
  <c r="B45" i="4"/>
  <c r="L59" i="4"/>
  <c r="A78" i="4"/>
  <c r="A104" i="4"/>
  <c r="J87" i="4"/>
  <c r="F86" i="4"/>
  <c r="J112" i="4"/>
  <c r="K3" i="4"/>
  <c r="L111" i="4"/>
  <c r="F51" i="4"/>
  <c r="A38" i="4"/>
  <c r="B106" i="4"/>
  <c r="K17" i="4"/>
  <c r="L17" i="4"/>
  <c r="B22" i="4"/>
  <c r="K58" i="4"/>
  <c r="F94" i="4"/>
  <c r="F3" i="4"/>
  <c r="B29" i="4"/>
  <c r="L107" i="4"/>
  <c r="B115" i="4"/>
  <c r="K4" i="4"/>
  <c r="J23" i="4"/>
  <c r="H47" i="4"/>
  <c r="H98" i="4"/>
  <c r="L72" i="4"/>
  <c r="L21" i="4"/>
  <c r="F58" i="4"/>
  <c r="F88" i="4"/>
  <c r="L18" i="4"/>
  <c r="J45" i="4"/>
  <c r="K46" i="4"/>
  <c r="B21" i="4"/>
  <c r="J59" i="4"/>
  <c r="F72" i="4"/>
  <c r="F95" i="4"/>
  <c r="F47" i="4"/>
  <c r="J115" i="4"/>
  <c r="L22" i="4"/>
  <c r="J48" i="4"/>
  <c r="L96" i="4"/>
  <c r="A57" i="4"/>
  <c r="A96" i="4"/>
  <c r="B50" i="4"/>
  <c r="B96" i="4"/>
  <c r="F96" i="4"/>
  <c r="F18" i="4"/>
  <c r="F14" i="4"/>
  <c r="A3" i="4"/>
  <c r="A31" i="4"/>
  <c r="B84" i="4"/>
  <c r="H97" i="4"/>
  <c r="J17" i="4"/>
  <c r="J114" i="4"/>
  <c r="J105" i="4"/>
  <c r="K90" i="4"/>
  <c r="F31" i="4"/>
  <c r="J50" i="4"/>
  <c r="H32" i="4"/>
  <c r="J14" i="4"/>
  <c r="K109" i="4"/>
  <c r="F49" i="4"/>
  <c r="J12" i="4"/>
  <c r="F15" i="4"/>
  <c r="J19" i="4"/>
  <c r="L90" i="4"/>
  <c r="B14" i="4"/>
  <c r="H88" i="4"/>
  <c r="L50" i="4"/>
  <c r="B105" i="4"/>
  <c r="H92" i="4"/>
  <c r="L87" i="4"/>
  <c r="L78" i="4"/>
  <c r="J46" i="4"/>
  <c r="K23" i="4"/>
  <c r="K12" i="4"/>
  <c r="H93" i="4"/>
  <c r="B51" i="4"/>
  <c r="B107" i="4"/>
  <c r="H66" i="4"/>
  <c r="H113" i="4"/>
  <c r="F39" i="4"/>
  <c r="B19" i="4"/>
  <c r="J86" i="4"/>
  <c r="H45" i="4"/>
  <c r="F106" i="4"/>
  <c r="B85" i="4"/>
  <c r="B86" i="4"/>
  <c r="A58" i="4"/>
  <c r="A45" i="4"/>
  <c r="B20" i="4"/>
  <c r="A5" i="4"/>
  <c r="F19" i="4"/>
  <c r="J15" i="4"/>
  <c r="H94" i="4"/>
  <c r="H60" i="4"/>
  <c r="L14" i="4"/>
  <c r="A93" i="4"/>
  <c r="B31" i="4"/>
  <c r="K87" i="4"/>
  <c r="L38" i="4"/>
  <c r="H12" i="4"/>
  <c r="K19" i="4"/>
  <c r="K21" i="4"/>
  <c r="K38" i="4"/>
  <c r="J51" i="4"/>
  <c r="A52" i="4"/>
  <c r="F45" i="4"/>
  <c r="K88" i="4"/>
  <c r="B112" i="4"/>
  <c r="L108" i="4"/>
  <c r="K98" i="4"/>
  <c r="F16" i="4"/>
  <c r="B52" i="4"/>
  <c r="L31" i="4"/>
  <c r="A17" i="4"/>
  <c r="H111" i="4"/>
  <c r="B78" i="4"/>
  <c r="K114" i="4"/>
  <c r="A72" i="4"/>
  <c r="L112" i="4"/>
  <c r="F84" i="4"/>
  <c r="K16" i="4"/>
  <c r="A95" i="4"/>
  <c r="B49" i="4"/>
  <c r="H106" i="4"/>
  <c r="L98" i="4"/>
  <c r="L104" i="4"/>
  <c r="K72" i="4"/>
  <c r="H46" i="4"/>
  <c r="A22" i="4"/>
  <c r="K5" i="4"/>
  <c r="J91" i="4"/>
  <c r="L49" i="4"/>
  <c r="K111" i="4"/>
  <c r="H51" i="4"/>
  <c r="F115" i="4"/>
  <c r="J72" i="4"/>
  <c r="L5" i="4"/>
  <c r="K95" i="4"/>
  <c r="H31" i="4"/>
  <c r="H108" i="4"/>
  <c r="J88" i="4"/>
  <c r="F66" i="4"/>
  <c r="A59" i="4"/>
  <c r="B39" i="4"/>
  <c r="K18" i="4"/>
  <c r="J3" i="4"/>
  <c r="B3" i="4"/>
  <c r="K13" i="4"/>
  <c r="J92" i="4"/>
  <c r="A46" i="4"/>
  <c r="B32" i="4"/>
  <c r="L91" i="4"/>
  <c r="L114" i="4"/>
  <c r="A19" i="4"/>
  <c r="L32" i="4"/>
  <c r="F32" i="4"/>
  <c r="K29" i="4"/>
  <c r="H72" i="4"/>
  <c r="J4" i="4"/>
  <c r="K57" i="4"/>
  <c r="H115" i="4"/>
  <c r="F110" i="4"/>
  <c r="J38" i="4"/>
  <c r="L20" i="4"/>
  <c r="F90" i="4"/>
  <c r="K97" i="4"/>
  <c r="L15" i="4"/>
  <c r="A90" i="4"/>
  <c r="A16" i="4"/>
  <c r="B97" i="4"/>
  <c r="A6" i="4"/>
  <c r="L115" i="4"/>
  <c r="L105" i="4"/>
  <c r="A94" i="4"/>
  <c r="F6" i="4"/>
  <c r="K47" i="4"/>
  <c r="J29" i="4"/>
  <c r="A15" i="4"/>
  <c r="F97" i="4"/>
  <c r="H52" i="4"/>
  <c r="K108" i="4"/>
  <c r="L60" i="4"/>
  <c r="A107" i="4"/>
  <c r="H84" i="4"/>
  <c r="A14" i="4"/>
  <c r="J94" i="4"/>
  <c r="H57" i="4"/>
  <c r="J108" i="4"/>
  <c r="B92" i="4"/>
  <c r="B93" i="4"/>
  <c r="H58" i="4"/>
  <c r="B57" i="4"/>
  <c r="J20" i="4"/>
  <c r="B5" i="4"/>
  <c r="K92" i="4"/>
  <c r="H38" i="4"/>
  <c r="F108" i="4"/>
  <c r="J49" i="4"/>
  <c r="B108" i="4"/>
  <c r="B58" i="4"/>
  <c r="L113" i="4"/>
  <c r="B94" i="4"/>
  <c r="A114" i="4"/>
  <c r="F85" i="4"/>
  <c r="J96" i="4"/>
  <c r="F52" i="4"/>
  <c r="K60" i="4"/>
  <c r="B38" i="4"/>
  <c r="B13" i="4"/>
  <c r="B6" i="4"/>
  <c r="B60" i="4"/>
  <c r="L6" i="4"/>
  <c r="K85" i="4"/>
  <c r="L46" i="4"/>
  <c r="H6" i="4"/>
  <c r="F23" i="4"/>
  <c r="L23" i="4"/>
  <c r="F46" i="4"/>
  <c r="J106" i="4"/>
  <c r="F93" i="4"/>
  <c r="A109" i="4"/>
  <c r="H4" i="4"/>
  <c r="J18" i="4"/>
  <c r="A20" i="4"/>
  <c r="K20" i="4"/>
  <c r="L29" i="4"/>
  <c r="L47" i="4"/>
  <c r="A111" i="4"/>
  <c r="H91" i="4"/>
  <c r="L86" i="4"/>
  <c r="J84" i="4"/>
  <c r="K48" i="4"/>
  <c r="J22" i="4"/>
  <c r="L12" i="4"/>
  <c r="H85" i="4"/>
  <c r="H48" i="4"/>
  <c r="K105" i="4"/>
  <c r="K50" i="4"/>
  <c r="L109" i="4"/>
  <c r="J66" i="4"/>
  <c r="H114" i="4"/>
  <c r="A85" i="4"/>
  <c r="K31" i="4"/>
  <c r="K110" i="4"/>
  <c r="J90" i="4"/>
  <c r="F60" i="4"/>
  <c r="A60" i="4"/>
  <c r="A39" i="4"/>
  <c r="H14" i="4"/>
  <c r="F114" i="4"/>
  <c r="L88" i="4"/>
  <c r="H29" i="4"/>
  <c r="A89" i="4"/>
  <c r="K45" i="4"/>
  <c r="F91" i="4"/>
  <c r="L51" i="4"/>
  <c r="A108" i="4"/>
  <c r="F78" i="4"/>
  <c r="J113" i="4"/>
  <c r="F111" i="4"/>
  <c r="K89" i="4"/>
  <c r="F30" i="4"/>
  <c r="K52" i="4"/>
  <c r="B30" i="4"/>
  <c r="H13" i="4"/>
  <c r="H3" i="4"/>
  <c r="L52" i="4"/>
  <c r="B4" i="4"/>
  <c r="B89" i="4"/>
  <c r="J39" i="4"/>
  <c r="L106" i="4"/>
  <c r="F22" i="4"/>
  <c r="B15" i="4"/>
  <c r="F12" i="4"/>
  <c r="K96" i="4"/>
  <c r="A88" i="4"/>
  <c r="H89" i="4"/>
  <c r="B110" i="4"/>
  <c r="J5" i="4"/>
  <c r="J13" i="4"/>
  <c r="K14" i="4"/>
  <c r="H104" i="4"/>
  <c r="L48" i="4"/>
  <c r="A86" i="4"/>
  <c r="F109" i="4"/>
  <c r="F113" i="4"/>
  <c r="F50" i="4"/>
  <c r="J16" i="4"/>
  <c r="K93" i="4"/>
  <c r="B46" i="4"/>
  <c r="K107" i="4"/>
  <c r="K30" i="4"/>
  <c r="H112" i="4"/>
  <c r="J78" i="4"/>
  <c r="F4" i="4"/>
  <c r="F98" i="4"/>
  <c r="B17" i="4"/>
  <c r="P102" i="1" l="1"/>
  <c r="P105" i="1"/>
  <c r="P109" i="1"/>
  <c r="P107" i="1"/>
  <c r="P100" i="1"/>
  <c r="P108" i="1"/>
  <c r="P106" i="1"/>
  <c r="P99" i="1"/>
  <c r="P98" i="1"/>
  <c r="P95" i="1"/>
  <c r="P96" i="1"/>
  <c r="P97" i="1"/>
  <c r="P94" i="1"/>
  <c r="P91" i="1"/>
  <c r="P92" i="1"/>
  <c r="P93" i="1"/>
  <c r="P90" i="1"/>
  <c r="P75" i="1"/>
  <c r="P76" i="1"/>
  <c r="P77" i="1"/>
  <c r="P78" i="1"/>
  <c r="P79" i="1"/>
  <c r="P80" i="1"/>
  <c r="P81" i="1"/>
  <c r="P72" i="1"/>
  <c r="P73" i="1"/>
  <c r="P74" i="1"/>
  <c r="P71" i="1"/>
  <c r="P70" i="1"/>
  <c r="P68" i="1"/>
  <c r="P63" i="1"/>
  <c r="P62" i="1"/>
  <c r="P57" i="1"/>
  <c r="P55" i="1"/>
  <c r="P53" i="1"/>
  <c r="P47" i="1"/>
  <c r="P46" i="1"/>
  <c r="P44" i="1"/>
  <c r="P43" i="1"/>
  <c r="P42" i="1"/>
  <c r="P41" i="1"/>
  <c r="P40" i="1"/>
  <c r="P37" i="1"/>
  <c r="P38" i="1"/>
  <c r="P39" i="1"/>
  <c r="P36" i="1"/>
  <c r="P33" i="1"/>
  <c r="P34" i="1"/>
  <c r="P35" i="1"/>
  <c r="P32" i="1"/>
  <c r="P29" i="1"/>
  <c r="P30" i="1"/>
  <c r="P31" i="1"/>
  <c r="P28" i="1"/>
  <c r="P21" i="1"/>
  <c r="P22" i="1"/>
  <c r="P23" i="1"/>
  <c r="P24" i="1"/>
  <c r="P25" i="1"/>
  <c r="P26" i="1"/>
  <c r="P27" i="1"/>
  <c r="P20" i="1"/>
  <c r="P2" i="1"/>
  <c r="R101" i="1" l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90" i="1"/>
  <c r="R91" i="1"/>
  <c r="R92" i="1"/>
  <c r="R93" i="1"/>
  <c r="R94" i="1"/>
  <c r="R95" i="1"/>
  <c r="R96" i="1"/>
  <c r="R97" i="1"/>
  <c r="R98" i="1"/>
  <c r="R99" i="1"/>
  <c r="R100" i="1"/>
  <c r="R82" i="1"/>
  <c r="R83" i="1"/>
  <c r="R84" i="1"/>
  <c r="R85" i="1"/>
  <c r="R86" i="1"/>
  <c r="R87" i="1"/>
  <c r="R88" i="1"/>
  <c r="R89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52" i="1"/>
  <c r="R53" i="1"/>
  <c r="R54" i="1"/>
  <c r="R55" i="1"/>
  <c r="R56" i="1"/>
  <c r="R57" i="1"/>
  <c r="R58" i="1"/>
  <c r="R59" i="1"/>
  <c r="R60" i="1"/>
  <c r="R61" i="1"/>
  <c r="R62" i="1"/>
  <c r="R6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" i="1"/>
  <c r="O58" i="1" l="1"/>
  <c r="Q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64" i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Q58" i="1"/>
  <c r="O59" i="1"/>
  <c r="Q59" i="1" s="1"/>
  <c r="O60" i="1"/>
  <c r="Q60" i="1" s="1"/>
  <c r="O61" i="1"/>
  <c r="Q61" i="1" s="1"/>
  <c r="O62" i="1"/>
  <c r="Q62" i="1" s="1"/>
  <c r="O63" i="1"/>
  <c r="Q63" i="1" s="1"/>
  <c r="O64" i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Q19" i="1"/>
  <c r="O20" i="1"/>
  <c r="O40" i="1"/>
  <c r="Q40" i="1" s="1"/>
  <c r="O41" i="1"/>
  <c r="Q41" i="1" s="1"/>
  <c r="O42" i="1"/>
  <c r="Q42" i="1" s="1"/>
  <c r="Q18" i="1"/>
  <c r="N21" i="1"/>
  <c r="O21" i="1" s="1"/>
  <c r="Q20" i="1" l="1"/>
  <c r="Q21" i="1"/>
  <c r="N22" i="1"/>
  <c r="N23" i="1" l="1"/>
  <c r="O22" i="1"/>
  <c r="Q22" i="1" l="1"/>
  <c r="N24" i="1"/>
  <c r="O23" i="1"/>
  <c r="Q23" i="1" l="1"/>
  <c r="N25" i="1"/>
  <c r="O24" i="1"/>
  <c r="Q24" i="1" l="1"/>
  <c r="N26" i="1"/>
  <c r="O25" i="1"/>
  <c r="Q25" i="1" l="1"/>
  <c r="N27" i="1"/>
  <c r="O26" i="1"/>
  <c r="Q26" i="1" l="1"/>
  <c r="N28" i="1"/>
  <c r="O27" i="1"/>
  <c r="Q27" i="1" l="1"/>
  <c r="N29" i="1"/>
  <c r="O28" i="1"/>
  <c r="Q28" i="1" s="1"/>
  <c r="N30" i="1" l="1"/>
  <c r="O29" i="1"/>
  <c r="Q29" i="1" s="1"/>
  <c r="N31" i="1" l="1"/>
  <c r="O30" i="1"/>
  <c r="Q30" i="1" s="1"/>
  <c r="N32" i="1" l="1"/>
  <c r="O31" i="1"/>
  <c r="Q31" i="1" s="1"/>
  <c r="N33" i="1" l="1"/>
  <c r="O32" i="1"/>
  <c r="Q32" i="1" l="1"/>
  <c r="N34" i="1"/>
  <c r="O33" i="1"/>
  <c r="Q33" i="1" l="1"/>
  <c r="N35" i="1"/>
  <c r="O34" i="1"/>
  <c r="Q34" i="1" l="1"/>
  <c r="N36" i="1"/>
  <c r="O35" i="1"/>
  <c r="Q35" i="1" l="1"/>
  <c r="N37" i="1"/>
  <c r="O36" i="1"/>
  <c r="Q36" i="1" s="1"/>
  <c r="N38" i="1" l="1"/>
  <c r="O37" i="1"/>
  <c r="Q37" i="1" s="1"/>
  <c r="N39" i="1" l="1"/>
  <c r="O38" i="1"/>
  <c r="Q38" i="1" s="1"/>
  <c r="O39" i="1" l="1"/>
  <c r="Q39" i="1" s="1"/>
</calcChain>
</file>

<file path=xl/sharedStrings.xml><?xml version="1.0" encoding="utf-8"?>
<sst xmlns="http://schemas.openxmlformats.org/spreadsheetml/2006/main" count="1649" uniqueCount="814">
  <si>
    <t>Pin #</t>
  </si>
  <si>
    <t>Name</t>
  </si>
  <si>
    <t>Function</t>
  </si>
  <si>
    <t>BB Mux</t>
  </si>
  <si>
    <t>RB Use</t>
  </si>
  <si>
    <t>RB Mux</t>
  </si>
  <si>
    <t>C18</t>
  </si>
  <si>
    <t>H16</t>
  </si>
  <si>
    <t>H17</t>
  </si>
  <si>
    <t>L18</t>
  </si>
  <si>
    <t>M16</t>
  </si>
  <si>
    <t>L15</t>
  </si>
  <si>
    <t>L16</t>
  </si>
  <si>
    <t>L17</t>
  </si>
  <si>
    <t>J17</t>
  </si>
  <si>
    <t>J15</t>
  </si>
  <si>
    <t>K18</t>
  </si>
  <si>
    <t>K17</t>
  </si>
  <si>
    <t>K16</t>
  </si>
  <si>
    <t>K15</t>
  </si>
  <si>
    <t>J18</t>
  </si>
  <si>
    <t>J16</t>
  </si>
  <si>
    <t>C16</t>
  </si>
  <si>
    <t>C17</t>
  </si>
  <si>
    <t>R6</t>
  </si>
  <si>
    <t>R1</t>
  </si>
  <si>
    <t>R2</t>
  </si>
  <si>
    <t>R3</t>
  </si>
  <si>
    <t>R4</t>
  </si>
  <si>
    <t>T1</t>
  </si>
  <si>
    <t>T2</t>
  </si>
  <si>
    <t>T3</t>
  </si>
  <si>
    <t>T4</t>
  </si>
  <si>
    <t>U1</t>
  </si>
  <si>
    <t>U2</t>
  </si>
  <si>
    <t>U3</t>
  </si>
  <si>
    <t>U4</t>
  </si>
  <si>
    <t>V2</t>
  </si>
  <si>
    <t>V3</t>
  </si>
  <si>
    <t>V4</t>
  </si>
  <si>
    <t>T5</t>
  </si>
  <si>
    <t>R5</t>
  </si>
  <si>
    <t>V5</t>
  </si>
  <si>
    <t>U5</t>
  </si>
  <si>
    <t>B12</t>
  </si>
  <si>
    <t>A13</t>
  </si>
  <si>
    <t>C12</t>
  </si>
  <si>
    <t>A14</t>
  </si>
  <si>
    <t>D12</t>
  </si>
  <si>
    <t>D13</t>
  </si>
  <si>
    <t>C13</t>
  </si>
  <si>
    <t>B13</t>
  </si>
  <si>
    <t>M18</t>
  </si>
  <si>
    <t>M17</t>
  </si>
  <si>
    <t>H18</t>
  </si>
  <si>
    <t>A16</t>
  </si>
  <si>
    <t>C15</t>
  </si>
  <si>
    <t>B17</t>
  </si>
  <si>
    <t>B16</t>
  </si>
  <si>
    <t>A17</t>
  </si>
  <si>
    <t>E18</t>
  </si>
  <si>
    <t>E17</t>
  </si>
  <si>
    <t>E15</t>
  </si>
  <si>
    <t>E16</t>
  </si>
  <si>
    <t>D18</t>
  </si>
  <si>
    <t>D17</t>
  </si>
  <si>
    <t>D16</t>
  </si>
  <si>
    <t>D15</t>
  </si>
  <si>
    <t>F16</t>
  </si>
  <si>
    <t>F15</t>
  </si>
  <si>
    <t>ECAP0_IN_PWM0_OUT/UART3_TXD/SPI1_CS1/PR1_ECAP0_ECAP_CAPIN_APWM_O/SPI1_SCLK/MMC0_SDWP/XDMA_EVENT_INTR2/GPIO0_7</t>
  </si>
  <si>
    <t>GMII1_COL/RMII2_REFCLK/SPI1_SCLK/UART5_RXD/MCASP1_AXR2/MMC2_DAT3/MCASP0_AXR2/GPIO3_0</t>
  </si>
  <si>
    <t>GMII1_CRS/RMII1_CRS_DV/SPI1_D0/I2C1_SDA/MCASP1_ACLKX/UART5_CTSN/UART2_RXD/GPIO3_1</t>
  </si>
  <si>
    <t>GMII1_RXCLK/UART2_TXD/RGMII1_RCLK/MMC0_DAT6/MMC1_DAT1/UART1_DSRN/MCASP0_FSX/GPIO3_10</t>
  </si>
  <si>
    <t>GMII1_RXD0/RMII1_RXD0/RGMII1_RD0/MCASP1_AHCLKX/MCASP1_AHCLKR/MCASP1_ACLKR/MCASP0_AXR3/GPIO2_21</t>
  </si>
  <si>
    <t>GMII1_RXD1/RMII1_RXD1/RGMII1_RD1/MCASP1_AXR3/MCASP1_FSR/EQEP0_STROBE/MMC2_CLK/GPIO2_20</t>
  </si>
  <si>
    <t>GMII1_RXD2/UART3_TXD/RGMII1_RD2/MMC0_DAT4/MMC1_DAT3/UART1_RIN/MCASP0_AXR1/GPIO2_19</t>
  </si>
  <si>
    <t>GMII1_RXD3/UART3_RXD/RGMII1_RD3/MMC0_DAT5/MMC1_DAT2/UART1_DTRN/MCASP0_AXR0/GPIO2_18</t>
  </si>
  <si>
    <t>GMII1_RXDV/LCD_MEMORY_CLK/RGMII1_RCTL/UART5_TXD/MCASP1_ACLKX/MMC2_DAT0/MCASP0_ACLKR/GPIO3_4</t>
  </si>
  <si>
    <t>GMII1_RXERR/RMII1_RXERR/SPI1_D1/I2C1_SCL/MCASP1_FSX/UART5_RTSN/UART2_TXD/GPIO3_2</t>
  </si>
  <si>
    <t>GMII1_TXCLK/UART2_RXD/RGMII1_TCLK/MMC0_DAT7/MMC1_DAT0/UART1_DCDN/MCASP0_ACLKX/GPIO3_9</t>
  </si>
  <si>
    <t>GMII1_TXD0/RMII1_TXD0/RGMII1_TD0/MCASP1_AXR2/MCASP1_ACLKR/EQEP0B_IN/MMC1_CLK/GPIO0_28</t>
  </si>
  <si>
    <t>GMII1_TXD1/RMII1_TXD1/RGMII1_TD1/MCASP1_FSR/MCASP1_AXR1/EQEP0A_IN/MMC1_CMD/GPIO0_21</t>
  </si>
  <si>
    <t>GMII1_TXD2/DCAN0_RX/RGMII1_TD2/UART4_TXD/MCASP1_AXR0/MMC2_DAT2/MCASP0_AHCLKX/GPIO0_17</t>
  </si>
  <si>
    <t>GMII1_TXD3/DCAN0_TX/RGMII1_TD3/UART4_RXD/MCASP1_FSX/MMC2_DAT1/MCASP0_FSR/GPIO0_16</t>
  </si>
  <si>
    <t>GMII1_TXEN/RMII1_TXEN/RGMII1_TCTL/TIMER4/MCASP1_AXR0/EQEP0_INDEX/MMC2_CMD/GPIO3_3</t>
  </si>
  <si>
    <t>I2C0_SCL/TIMER7/UART2_RTSN/ECAP1_IN_PWM1_OUT////GPIO3_6</t>
  </si>
  <si>
    <t>I2C0_SDA/TIMER4/UART2_CTSN/ECAP2_IN_PWM2_OUT////GPIO3_5</t>
  </si>
  <si>
    <t>LCD_AC_BIAS_EN/GPMC_A11//PR1_EDIO_DATA_IN5/PR1_EDIO_DATA_OUT5/PR1_PRU1_PRU_R30_11/PR1_PRU1_PRU_R31_11/GPIO2_25</t>
  </si>
  <si>
    <t>LCD_DATA0/GPMC_A0//EHRPWM2A//PR1_PRU1_PRU_R30_0/PR1_PRU1_PRU_R31_0/GPIO2_6</t>
  </si>
  <si>
    <t>LCD_DATA1/GPMC_A1//EHRPWM2B//PR1_PRU1_PRU_R30_1/PR1_PRU1_PRU_R31_1/GPIO2_7</t>
  </si>
  <si>
    <t>LCD_DATA2/GPMC_A2//EHRPWM2_TRIPZONE_INPUT//PR1_PRU1_PRU_R30_2/PR1_PRU1_PRU_R31_2/GPIO2_8</t>
  </si>
  <si>
    <t>LCD_DATA3/GPMC_A3//EHRPWM2_SYNCI_O//PR1_PRU1_PRU_R30_3/PR1_PRU1_PRU_R31_3/GPIO2_9</t>
  </si>
  <si>
    <t>LCD_DATA4/GPMC_A4//EQEP2A_IN//PR1_PRU1_PRU_R30_4/PR1_PRU1_PRU_R31_4/GPIO2_10</t>
  </si>
  <si>
    <t>LCD_DATA5/GPMC_A5//EQEP2B_IN//PR1_PRU1_PRU_R30_5/PR1_PRU1_PRU_R31_5/GPIO2_11</t>
  </si>
  <si>
    <t>LCD_DATA6/GPMC_A6/PR1_EDIO_DATA_IN6/EQEP2_INDEX/PR1_EDIO_DATA_OUT6/PR1_PRU1_PRU_R30_6/PR1_PRU1_PRU_R31_6/GPIO2_12</t>
  </si>
  <si>
    <t>LCD_DATA7/GPMC_A7/PR1_EDIO_DATA_IN7/EQEP2_STROBE/PR1_EDIO_DATA_OUT7/PR1_PRU1_PRU_R30_7/PR1_PRU1_PRU_R31_7/GPIO2_13</t>
  </si>
  <si>
    <t>LCD_DATA8/GPMC_A12/EHRPWM1_TRIPZONE_INPUT/MCASP0_ACLKX/UART5_TXD/PR1_MII0_RXD3/UART2_CTSN/GPIO2_14</t>
  </si>
  <si>
    <t>LCD_DATA9/GPMC_A13/EHRPWM1_SYNCI_O/MCASP0_FSX/UART5_RXD/PR1_MII0_RXD2/UART2_RTSN/GPIO2_15</t>
  </si>
  <si>
    <t>LCD_DATA10/GPMC_A14/EHRPWM1A/MCASP0_AXR0//PR1_MII0_RXD1/UART3_CTSN/GPIO2_16</t>
  </si>
  <si>
    <t>LCD_DATA11/GPMC_A15/EHRPWM1B/MCASP0_AHCLKR/MCASP0_AXR2/PR1_MII0_RXD0/UART3_RTSN/GPIO2_17</t>
  </si>
  <si>
    <t>LCD_DATA12/GPMC_A16/EQEP1A_IN/MCASP0_ACLKR/MCASP0_AXR2/PR1_MII0_RXLINK/UART4_CTSN/GPIO0_8</t>
  </si>
  <si>
    <t>LCD_DATA13/GPMC_A17/EQEP1B_IN/MCASP0_FSR/MCASP0_AXR3/PR1_MII0_RXER/UART4_RTSN/GPIO0_9</t>
  </si>
  <si>
    <t>LCD_DATA14/GPMC_A18/EQEP1_INDEX/MCASP0_AXR1/UART5_RXD/PR1_MII_MR0_CLK/UART5_CTSN/GPIO0_10</t>
  </si>
  <si>
    <t>LCD_DATA15/GPMC_A19/EQEP1_STROBE/MCASP0_AHCLKX/MCASP0_AXR3/PR1_MII0_RXDV/UART5_RTSN/GPIO0_11</t>
  </si>
  <si>
    <t>LCD_HSYNC/GPMC_A9//PR1_EDIO_DATA_IN3/PR1_EDIO_DATA_OUT3/PR1_PRU1_PRU_R30_9/PR1_PRU1_PRU_R31_9/GPIO2_23</t>
  </si>
  <si>
    <t>LCD_PCLK/GPMC_A10//PR1_EDIO_DATA_IN4/PR1_EDIO_DATA_OUT4/PR1_PRU1_PRU_R30_10/PR1_PRU1_PRU_R31_10/GPIO2_24</t>
  </si>
  <si>
    <t>LCD_VSYNC/GPMC_A8//PR1_EDIO_DATA_IN2/PR1_EDIO_DATA_OUT2/PR1_PRU1_PRU_R30_8/PR1_PRU1_PRU_R31_8/GPIO2_22</t>
  </si>
  <si>
    <t>MCASP0_ACLKR/EQEP0A_IN/MCASP0_AXR2/MCASP1_ACLKX/MMC0_SDWP/PR1_PRU0_PRU_R30_4/PR1_PRU0_PRU_R31_4/GPIO3_18</t>
  </si>
  <si>
    <t>MCASP0_ACLKX/EHRPWM0A//SPI1_SCLK/MMC0_SDCD/PR1_PRU0_PRU_R30_0/PR1_PRU0_PRU_R31_0/GPIO3_14</t>
  </si>
  <si>
    <t>MCASP0_AHCLKR/EHRPWM0_SYNCI_O/MCASP0_AXR2/SPI1_CS0/ECAP2_IN_PWM2_OUT/PR1_PRU0_PRU_R30_3/PR1_PRU0_PRU_R31_3/GPIO3_17</t>
  </si>
  <si>
    <t>MCASP0_AHCLKX/EQEP0_STROBE/MCASP0_AXR3/MCASP1_AXR1/EMU4/PR1_PRU0_PRU_R30_7/PR1_PRU0_PRU_R31_7/GPIO3_21</t>
  </si>
  <si>
    <t>MCASP0_AXR0/EHRPWM0_TRIPZONE_INPUT//SPI1_D1/MMC2_SDCD/PR1_PRU0_PRU_R30_2/PR1_PRU0_PRU_R31_2/GPIO3_16</t>
  </si>
  <si>
    <t>MCASP0_AXR1/EQEP0_INDEX//MCASP1_AXR0/EMU3/PR1_PRU0_PRU_R30_6/PR1_PRU0_PRU_R31_6/GPIO3_20</t>
  </si>
  <si>
    <t>MCASP0_FSR/EQEP0B_IN/MCASP0_AXR3/MCASP1_FSX/EMU2/PR1_PRU0_PRU_R30_5/PR1_PRU0_PRU_R31_5/GPIO3_19</t>
  </si>
  <si>
    <t>MCASP0_FSX/EHRPWM0B//SPI1_D0/MMC1_SDCD/PR1_PRU0_PRU_R30_1/PR1_PRU0_PRU_R31_1/GPIO3_15</t>
  </si>
  <si>
    <t>MDIO_CLK/TIMER5/UART5_TXD/UART3_RTSN/MMC0_SDWP/MMC1_CLK/MMC2_CLK/GPIO0_1</t>
  </si>
  <si>
    <t>MDIO_DATA/TIMER6/UART5_RXD/UART3_CTSN/MMC0_SDCD/MMC1_CMD/MMC2_CMD/GPIO0_0</t>
  </si>
  <si>
    <t>RMII1_REFCLK/XDMA_EVENT_INTR2/SPI1_CS0/UART5_TXD/MCASP1_AXR3/MMC0_POW/MCASP1_AHCLKX/GPIO0_29</t>
  </si>
  <si>
    <t>SPI0_CS0/MMC2_SDWP/I2C1_SCL/EHRPWM0_SYNCI_O/PR1_UART0_TXD/PR1_EDIO_DATA_IN1/PR1_EDIO_DATA_OUT1/GPIO0_5</t>
  </si>
  <si>
    <t>SPI0_CS1/UART3_RXD/ECAP1_IN_PWM1_OUT/MMC0_POW/XDMA_EVENT_INTR2/MMC0_SDCD/EMU4/GPIO0_6</t>
  </si>
  <si>
    <t>SPI0_D0/UART2_TXD/I2C2_SCL/EHRPWM0B/PR1_UART0_RTS_N/PR1_EDIO_LATCH_IN/EMU3/GPIO0_3</t>
  </si>
  <si>
    <t>SPI0_D1/MMC1_SDWP/I2C1_SDA/EHRPWM0_TRIPZONE_INPUT/PR1_UART0_RXD/PR1_EDIO_DATA_IN0/PR1_EDIO_DATA_OUT0/GPIO0_4</t>
  </si>
  <si>
    <t>SPI0_SCLK/UART2_RXD/I2C2_SDA/EHRPWM0A/PR1_UART0_CTS_N/PR1_EDIO_SOF/EMU2/GPIO0_2</t>
  </si>
  <si>
    <t>UART0_CTSN/UART4_RXD/DCAN1_TX/I2C1_SDA/SPI1_D0/TIMER7/PR1_EDC_SYNC0_OUT/GPIO1_8</t>
  </si>
  <si>
    <t>UART0_RTSN/UART4_TXD/DCAN1_RX/I2C1_SCL/SPI1_D1/SPI1_CS0/PR1_EDC_SYNC1_OUT/GPIO1_9</t>
  </si>
  <si>
    <t>UART0_RXD/SPI1_CS0/DCAN0_TX/I2C2_SDA/ECAP2_IN_PWM2_OUT/PR1_PRU1_PRU_R30_14/PR1_PRU1_PRU_R31_14/GPIO1_10</t>
  </si>
  <si>
    <t>UART0_TXD/SPI1_CS1/DCAN0_RX/I2C2_SCL/ECAP1_IN_PWM1_OUT/PR1_PRU1_PRU_R30_15/PR1_PRU1_PRU_R31_15/GPIO1_11</t>
  </si>
  <si>
    <t>UART1_CTSN/TIMER6/DCAN0_TX/I2C2_SDA/SPI1_CS0/PR1_UART0_CTS_N/PR1_EDC_LATCH0_IN/GPIO0_12</t>
  </si>
  <si>
    <t>UART1_RTSN/TIMER5/DCAN0_RX/I2C2_SCL/SPI1_CS1/PR1_UART0_RTS_N/PR1_EDC_LATCH1_IN/GPIO0_13</t>
  </si>
  <si>
    <t>UART1_RXD/MMC1_SDWP/DCAN1_TX/I2C1_SDA//PR1_UART0_RXD/PR1_PRU1_PRU_R31_16/GPIO0_14</t>
  </si>
  <si>
    <t>UART1_TXD/MMC2_SDWP/DCAN1_RX/I2C1_SCL//PR1_UART0_TXD/PR1_PRU0_PRU_R31_16/GPIO0_15</t>
  </si>
  <si>
    <t>USB0_DRVVBUS/GPIO0_18</t>
  </si>
  <si>
    <t>USB1_DRVVBUS/GPIO3_13</t>
  </si>
  <si>
    <t>GPIO0_7SRC</t>
  </si>
  <si>
    <t>MII1_COL</t>
  </si>
  <si>
    <t>MII1_RXCLK</t>
  </si>
  <si>
    <t>MII1_RXD0</t>
  </si>
  <si>
    <t>MII1_RXD1</t>
  </si>
  <si>
    <t>MII1_RXD2</t>
  </si>
  <si>
    <t>MII1_RXD3</t>
  </si>
  <si>
    <t>MII1_RXDV</t>
  </si>
  <si>
    <t>MII1_RXERR</t>
  </si>
  <si>
    <t>MII1_TXCLK</t>
  </si>
  <si>
    <t>MII1_TXD0</t>
  </si>
  <si>
    <t>MII1_TXD1</t>
  </si>
  <si>
    <t>MII1_TXD2</t>
  </si>
  <si>
    <t>MII1_TXD3</t>
  </si>
  <si>
    <t>MII1_TXEN</t>
  </si>
  <si>
    <t>I2C0_SCL</t>
  </si>
  <si>
    <t>I2C0_SDA</t>
  </si>
  <si>
    <t>LCD_DATA0</t>
  </si>
  <si>
    <t>LCD_DATA1</t>
  </si>
  <si>
    <t>LCD_DATA2</t>
  </si>
  <si>
    <t>LCD_DATA3</t>
  </si>
  <si>
    <t>LCD_DATA4</t>
  </si>
  <si>
    <t>LCD_DATA5</t>
  </si>
  <si>
    <t>LCD_DATA6</t>
  </si>
  <si>
    <t>LCD_DATA7</t>
  </si>
  <si>
    <t>LCD_DATA8</t>
  </si>
  <si>
    <t>LCD_DATA9</t>
  </si>
  <si>
    <t>LCD_DATA10</t>
  </si>
  <si>
    <t>LCD_DATA11</t>
  </si>
  <si>
    <t>LCD_DATA12</t>
  </si>
  <si>
    <t>LCD_DATA13</t>
  </si>
  <si>
    <t>LCD_DATA14</t>
  </si>
  <si>
    <t>LCD_DATA15</t>
  </si>
  <si>
    <t>LCDVHYNC</t>
  </si>
  <si>
    <t>LCDPCLK</t>
  </si>
  <si>
    <t>LCDVSYNC</t>
  </si>
  <si>
    <t>GPIO3_18</t>
  </si>
  <si>
    <t>SPI1_SCLK</t>
  </si>
  <si>
    <t>SPI1_CS0</t>
  </si>
  <si>
    <t>GPIO3_21</t>
  </si>
  <si>
    <t>SPI1_D1</t>
  </si>
  <si>
    <t>GPIO3_20</t>
  </si>
  <si>
    <t>GPIO3_19</t>
  </si>
  <si>
    <t>SPI1_D0</t>
  </si>
  <si>
    <t>MDIO_CLK</t>
  </si>
  <si>
    <t>MDIO_DATA</t>
  </si>
  <si>
    <t>U5_H18</t>
  </si>
  <si>
    <t>I2C1_SCL</t>
  </si>
  <si>
    <t>MMC0_CD</t>
  </si>
  <si>
    <t>UART2_TXD</t>
  </si>
  <si>
    <t>I2C1_SDA</t>
  </si>
  <si>
    <t>UART2_RXD</t>
  </si>
  <si>
    <t>UART0_RX</t>
  </si>
  <si>
    <t>UART0_TX</t>
  </si>
  <si>
    <t>I2C2_SDA</t>
  </si>
  <si>
    <t>I2C2_SCL</t>
  </si>
  <si>
    <t>UART1_RXD</t>
  </si>
  <si>
    <t>UART1_TXD</t>
  </si>
  <si>
    <t>USB1_DRVVBUS</t>
  </si>
  <si>
    <t>C14</t>
  </si>
  <si>
    <t>B14</t>
  </si>
  <si>
    <t>A15</t>
  </si>
  <si>
    <t>D14</t>
  </si>
  <si>
    <t>R13</t>
  </si>
  <si>
    <t>V14</t>
  </si>
  <si>
    <t>U14</t>
  </si>
  <si>
    <t>T14</t>
  </si>
  <si>
    <t>R14</t>
  </si>
  <si>
    <t>V15</t>
  </si>
  <si>
    <t>U15</t>
  </si>
  <si>
    <t>T15</t>
  </si>
  <si>
    <t>V16</t>
  </si>
  <si>
    <t>U16</t>
  </si>
  <si>
    <t>T16</t>
  </si>
  <si>
    <t>V17</t>
  </si>
  <si>
    <t>U7</t>
  </si>
  <si>
    <t>V7</t>
  </si>
  <si>
    <t>R8</t>
  </si>
  <si>
    <t>T8</t>
  </si>
  <si>
    <t>U8</t>
  </si>
  <si>
    <t>V8</t>
  </si>
  <si>
    <t>R9</t>
  </si>
  <si>
    <t>T9</t>
  </si>
  <si>
    <t>U10</t>
  </si>
  <si>
    <t>T10</t>
  </si>
  <si>
    <t>T11</t>
  </si>
  <si>
    <t>U12</t>
  </si>
  <si>
    <t>T12</t>
  </si>
  <si>
    <t>R12</t>
  </si>
  <si>
    <t>V13</t>
  </si>
  <si>
    <t>U13</t>
  </si>
  <si>
    <t>R7</t>
  </si>
  <si>
    <t>T6</t>
  </si>
  <si>
    <t>U18</t>
  </si>
  <si>
    <t>V12</t>
  </si>
  <si>
    <t>V6</t>
  </si>
  <si>
    <t>U9</t>
  </si>
  <si>
    <t>V9</t>
  </si>
  <si>
    <t>T13</t>
  </si>
  <si>
    <t>T7</t>
  </si>
  <si>
    <t>T17</t>
  </si>
  <si>
    <t>U6</t>
  </si>
  <si>
    <t>U17</t>
  </si>
  <si>
    <t>G17</t>
  </si>
  <si>
    <t>G18</t>
  </si>
  <si>
    <t>G16</t>
  </si>
  <si>
    <t>G15</t>
  </si>
  <si>
    <t>F18</t>
  </si>
  <si>
    <t>F17</t>
  </si>
  <si>
    <t>EMU0/GPIO3_7</t>
  </si>
  <si>
    <t>EMU1/GPIO3_8</t>
  </si>
  <si>
    <t>EVENT_INTR0/TIMER4/CLKOUT1/SPI1_CS1/PR1PRU1R31_16/EMU2/GPIO0_19</t>
  </si>
  <si>
    <t>EVENT_INTR1/TCLKIN/CLKOUT2/TIMER7/PR1PRU0_PRUR31_16/EMU3/GPIO0_20</t>
  </si>
  <si>
    <t>GPMC_A0/GMII2_TXEN/RGMII2_TCTL/RMII2_TXEN/GPMC_A16/PR1_MII_MT1_CLK/EHRPWM1_TRIPZONE_INPUT/GPIO1_16</t>
  </si>
  <si>
    <t>GPMC_A1/GMII2_RXDV/RGMII2_RCTL/MMC2_DAT0/GPMC_A17/PR1_MII1_TXD3/EHRPWM1_SYNCI_O/GPIO1_17</t>
  </si>
  <si>
    <t>GPMC_A2/GMII2_TXD3/RGMII2_TD3/MMC2_DAT1/GPMC_A18/PR1_MII1_TXD2/EHRPWM1A/GPIO1_18</t>
  </si>
  <si>
    <t>GPMC_A3/GMII2_TXD2/RGMII2_TD2/MMC2_DAT2/GPMC_A19/PR1_MII1_TXD1/EHRPWM1B/GPIO1_19</t>
  </si>
  <si>
    <t>GPMC_A4/GMII2_TXD1/RGMII2_TD1/RMII2_TXD1/GPMC_A20/PR1_MII1_TXD0/EQEP1A_IN/GPIO1_20</t>
  </si>
  <si>
    <t>GPMC_A5/GMII2_TXD0/RGMII2_TD0/RMII2_TXD0/GPMC_A21/PR1_MII1_RXD3/EQEP1B_IN/GPIO1_21</t>
  </si>
  <si>
    <t>GPMC_A6/GMII2_TXCLK/RGMII2_TCLK/MMC2_DAT4/GPMC_A22/PR1_MII1_RXD2/EQEP1_INDEX/GPIO1_22</t>
  </si>
  <si>
    <t>GPMC_A7/GMII2_RXCLK/RGMII2_RCLK/MMC2_DAT5/GPMC_A23/PR1_MII1_RXD1/EQEP1_STROBE/GPIO1_23</t>
  </si>
  <si>
    <t>GPMC_A8/GMII2_RXD3/RGMII2_RD3/MMC2_DAT6/GPMC_A24/PR1_MII1_RXD0/MCASP0_ACLKX/GPIO1_24</t>
  </si>
  <si>
    <t>GPMC_A9/GMII2_RXD2/RGMII2_RD2/MMC2_DAT7/GPMC_A25/PR1_MII_MR1_CLK/MCASP0_FSX/GPIO1_25</t>
  </si>
  <si>
    <t>GPMC_A10/GMII2_RXD1/RGMII2_RD1/RMII2_RXD1/GPMC_A26/PR1_MII1_CRS/MCASP0_AXR0/GPIO1_26</t>
  </si>
  <si>
    <t>GPMC_A11/GMII2_RXD0/RGMII2_RD0/RMII2_RXD0/GPMC_A27/PR1_MII1_RXER/MCASP0_AXR1/GPIO1_27</t>
  </si>
  <si>
    <t>GPMC_AD0/MMC1_DAT0//////GPIO1_0</t>
  </si>
  <si>
    <t>GPMC_AD1/MMC1_DAT1//////GPIO1_1</t>
  </si>
  <si>
    <t>GPMC_AD2/MMC1_DAT2//////GPIO1_2</t>
  </si>
  <si>
    <t>GPMC_AD3/MMC1_DAT3//////GPIO1_3</t>
  </si>
  <si>
    <t>GPMC_AD4/MMC1_DAT4//////GPIO1_4</t>
  </si>
  <si>
    <t>GPMC_AD5/MMC1_DAT5//////GPIO1_5</t>
  </si>
  <si>
    <t>GPMC_AD6/MMC1_DAT6//////GPIO1_6</t>
  </si>
  <si>
    <t>GPMC_AD7/MMC1_DAT7//////GPIO1_7</t>
  </si>
  <si>
    <t>GPMC_AD8/LCD_DATA23/MMC1_DAT0/MMC2_DAT4/EHRPWM2A/PR1_MII_MT0_CLK//GPIO0_22</t>
  </si>
  <si>
    <t>GPMC_AD9/LCD_DATA22/MMC1_DAT1/MMC2_DAT5/EHRPWM2B/PR1_MII0_CRS//GPIO0_23</t>
  </si>
  <si>
    <t>GPMC_AD10/LCD_DATA21/MMC1_DAT2/MMC2_DAT6/EHRPWM2_TRIPZONE_INPUT/PR1_MII0_TXEN//GPIO0_26</t>
  </si>
  <si>
    <t>GPMC_AD11/LCD_DATA20/MMC1_DAT3/MMC2_DAT7/EHRPWM2_SYNCI_O/PR1_MII0_TXD3//GPIO0_27</t>
  </si>
  <si>
    <t>GPMC_AD12/LCD_DATA19/MMC1_DAT4/MMC2_DAT0/EQEP2A_IN/PR1_MII0_TXD2/PR1_PRU0_PRU_R30_14/GPIO1_12</t>
  </si>
  <si>
    <t>GPMC_AD13/LCD_DATA18/MMC1_DAT5/MMC2_DAT1/EQEP2B_IN/PR1_MII0_TXD1/PR1_PRU0_PRU_R30_15/GPIO1_13</t>
  </si>
  <si>
    <t>GPMC_AD14/LCD_DATA17/MMC1_DAT6/MMC2_DAT2/EQEP2_INDEX/PR1_MII0_TXD0/PR1_PRU0_PRU_R31_14/GPIO1_14</t>
  </si>
  <si>
    <t>GPMC_AD15/LCD_DATA16/MMC1_DAT7/MMC2_DAT3/EQEP2_STROBE/PR1_ECAP0_ECAP_CAPIN_APWM_O/PR1_PRU0_PRU_R31_15/GPIO1_15</t>
  </si>
  <si>
    <t>GPMC_ADVN_ALE/TIMER4/GPIO2_2</t>
  </si>
  <si>
    <t>GPMC_BE0N_CLE/TIMER5/GPIO2_5</t>
  </si>
  <si>
    <t>GPMC_BE1N/GMII2_COL/GPMC_CSN6/MMC2_DAT3/GPMC_DIR/PR1_MII1_RXLINK/MCASP0_ACLKR/GPIO1_28</t>
  </si>
  <si>
    <t>GPMC_CLK/LCD_MEM_CLK/GPMC_WAIT1/MMC2_CLK/PRT1_MII1_TXEN/MCASP0_FSR/GPIO2_1</t>
  </si>
  <si>
    <t>GPMC_CSN0/GPIO1_29</t>
  </si>
  <si>
    <t>GPMC_CSN1/GPMC_CLK/MMC1_CLK/PRT1EDIO_DATA_IN6/PRT1_EDIO_DATA_OUT6/PR1_PRU1_PRU_R30_12/PR1_PRU1_PRU_R31_12/GPIO1_30</t>
  </si>
  <si>
    <t>GPMC_CSN2/GPMC_BE1N/MMC1_CMD/PR1_EDIO_DATA_IN7/PR1_EDIO_DATA_OUT7/PR1_PRU1_PRU_R30_13/PR1_PRU1_PRU_R31_13/GPIO1_31</t>
  </si>
  <si>
    <t>GPMC_CSN3/MMC2_CMD/PR1_MDIO_DATA/GPIO2_0</t>
  </si>
  <si>
    <t>GPMC_OEN_REN/TIMER7/EMU4/GPIO2_3</t>
  </si>
  <si>
    <t>GPMC_WAIT0/GM112_CRS/GPMC_CSN4/RMII2_CRS_DV/MMC1_SDCD/PR1_MII1_RXDV/UART4_RXD/GPIO0_30</t>
  </si>
  <si>
    <t>GPMC_WEN/TIMER6/GPIO2_4</t>
  </si>
  <si>
    <t>GPMC_WPN/GMII2_RXERR/GPMC_CSN5/RMII2_RXERR/MMC2_SDCD/PR1_MDIO_MDCLK/UART4_TXD/GPIO0_31</t>
  </si>
  <si>
    <t>MMC0_CLK/GPMC_A24/UART3_CTSN/UART2_RXD/DCAN1_TX/PR1_PRU0_PRU_R30_12/PR1_PRU0_PRU_R31_12/GPIO2_30</t>
  </si>
  <si>
    <t>MMC0_CMD/GPMC_A25/UART3_RTSN/UART2_TXD/DCAN1_RX/PR1_PRU0_PRU_R30_13/PR1_PRU0_PRU_R31_13/GPIO2_31</t>
  </si>
  <si>
    <t>MMC0_DAT0/GPMC_A23/UART5_RTSN/UART3_TXD/UART1_RIN/PR1_PRU0_PRU_R30_11/PR1_PRU0_PRU_R31_11/GPIO2_29</t>
  </si>
  <si>
    <t>MMC0_DAT1/GPMC_A22/UART5_CTSN/UART3_RXD/UART1_DTRN/PR1_PRU0_PRU_R30_10/PR1_PRU0_PRU_R31_10/GPIO2_28</t>
  </si>
  <si>
    <t>MMC0_DAT2/GPMC_A21/UART4_RTSN/TIMER6/UART1_DSRN/PR1_PRU0_PRU_R30_9/PR1_PRU0_PRU_R31_9/GPIO2_27</t>
  </si>
  <si>
    <t>MMC0_DAT3/GPMC_A20/UART4_CTSN/TIMER5/UART1_DCDN/PR1_PRU0_PRU_R30_8/PR1_PRU0_PRU_R31_8/GPIO2_26</t>
  </si>
  <si>
    <t>JTAG_EMU0</t>
  </si>
  <si>
    <t>JTAG_EMU1</t>
  </si>
  <si>
    <t>PROC_A15</t>
  </si>
  <si>
    <t>CLKOUT_SRC</t>
  </si>
  <si>
    <t>U5_R13</t>
  </si>
  <si>
    <t>GPIO1_17</t>
  </si>
  <si>
    <t>EHRPWM1A</t>
  </si>
  <si>
    <t>EHRPWM1B</t>
  </si>
  <si>
    <t>USR0</t>
  </si>
  <si>
    <t>USR1</t>
  </si>
  <si>
    <t>USR2</t>
  </si>
  <si>
    <t>USR3</t>
  </si>
  <si>
    <t>HDMI_INT</t>
  </si>
  <si>
    <t>USB1_OCN</t>
  </si>
  <si>
    <t>HDMICLK_DISN</t>
  </si>
  <si>
    <t>MMC1_DAT0</t>
  </si>
  <si>
    <t>MMC1_DAT1</t>
  </si>
  <si>
    <t>MMC1_DAT2</t>
  </si>
  <si>
    <t>MMC1_DAT3</t>
  </si>
  <si>
    <t>MMC1_DAT4</t>
  </si>
  <si>
    <t>MMC1_DAT5</t>
  </si>
  <si>
    <t>MMC1_DAT6</t>
  </si>
  <si>
    <t>MMC1_DAT7</t>
  </si>
  <si>
    <t>EHRPWM2A</t>
  </si>
  <si>
    <t>EHRPWM2B</t>
  </si>
  <si>
    <t>GPIO0_26</t>
  </si>
  <si>
    <t>GPIO0_27</t>
  </si>
  <si>
    <t>GPIO1_12</t>
  </si>
  <si>
    <t>GPIO1_13</t>
  </si>
  <si>
    <t>GPIO1_14</t>
  </si>
  <si>
    <t>GPIO1_15</t>
  </si>
  <si>
    <t>TIMER4</t>
  </si>
  <si>
    <t>TIMER5</t>
  </si>
  <si>
    <t>GPIO1_28</t>
  </si>
  <si>
    <t>GPIO2_1</t>
  </si>
  <si>
    <t>GPIO1_29</t>
  </si>
  <si>
    <t>MMC1_CLK</t>
  </si>
  <si>
    <t>MMC1_CMD</t>
  </si>
  <si>
    <t>U5_T13</t>
  </si>
  <si>
    <t>TIMER7</t>
  </si>
  <si>
    <t>UART4_RXD</t>
  </si>
  <si>
    <t>TIMER6</t>
  </si>
  <si>
    <t>UART4_TXD</t>
  </si>
  <si>
    <t>MMC0_CLKO</t>
  </si>
  <si>
    <t>MMC0_CMD</t>
  </si>
  <si>
    <t>MMC0_DAT0</t>
  </si>
  <si>
    <t>MMC0_DAT1</t>
  </si>
  <si>
    <t>MMC0_DAT2</t>
  </si>
  <si>
    <t>MMC0_DAT3</t>
  </si>
  <si>
    <t>BB Use</t>
  </si>
  <si>
    <t>Ethernet</t>
  </si>
  <si>
    <t xml:space="preserve">Ethernet </t>
  </si>
  <si>
    <t>Ethernet 1st module</t>
  </si>
  <si>
    <t>Ethernet 2nd module</t>
  </si>
  <si>
    <t>BB Function</t>
  </si>
  <si>
    <t>RB Function</t>
  </si>
  <si>
    <t>User LED</t>
  </si>
  <si>
    <t>NO CONNECT</t>
  </si>
  <si>
    <t>-</t>
  </si>
  <si>
    <t>GMII2_TXEN</t>
  </si>
  <si>
    <t>GMII2_RXDV</t>
  </si>
  <si>
    <t>GMII2_TXD3</t>
  </si>
  <si>
    <t>GMII2_TXD2</t>
  </si>
  <si>
    <t>GMII2_TXD1</t>
  </si>
  <si>
    <t>GMII2_TXD0</t>
  </si>
  <si>
    <t>GMII2_TXCLK</t>
  </si>
  <si>
    <t>GMII2_RXCLK</t>
  </si>
  <si>
    <t>GMII2_RXD3</t>
  </si>
  <si>
    <t>GMII2_RXD2</t>
  </si>
  <si>
    <t>GMII2_RXD1</t>
  </si>
  <si>
    <t>GMII2_RXD0</t>
  </si>
  <si>
    <t>GMII2_COL</t>
  </si>
  <si>
    <t>GMII2_RXERR</t>
  </si>
  <si>
    <t>GMII2_CRS</t>
  </si>
  <si>
    <t>uSD Connector</t>
  </si>
  <si>
    <t>Wakeup Capability</t>
  </si>
  <si>
    <t>MMC</t>
  </si>
  <si>
    <t>MMC Reset</t>
  </si>
  <si>
    <t>GPIO0_0</t>
  </si>
  <si>
    <t>GPIO0_1</t>
  </si>
  <si>
    <t>GPIO0_2</t>
  </si>
  <si>
    <t>GPIO0_3</t>
  </si>
  <si>
    <t>GPIO0_4</t>
  </si>
  <si>
    <t>GPIO0_5</t>
  </si>
  <si>
    <t>GPIO0_6</t>
  </si>
  <si>
    <t>GPIO0_7</t>
  </si>
  <si>
    <t>GPIO0_8</t>
  </si>
  <si>
    <t>GPIO0_9</t>
  </si>
  <si>
    <t>GPIO0_10</t>
  </si>
  <si>
    <t>GPIO0_11</t>
  </si>
  <si>
    <t>GPIO0_12</t>
  </si>
  <si>
    <t>GPIO0_13</t>
  </si>
  <si>
    <t>GPIO0_14</t>
  </si>
  <si>
    <t>GPIO0_15</t>
  </si>
  <si>
    <t>GPIO0_16</t>
  </si>
  <si>
    <t>GPIO0_17</t>
  </si>
  <si>
    <t>GPIO0_18</t>
  </si>
  <si>
    <t>GPIO0_19</t>
  </si>
  <si>
    <t>GPIO0_20</t>
  </si>
  <si>
    <t>GPIO0_21</t>
  </si>
  <si>
    <t>GPIO0_22</t>
  </si>
  <si>
    <t>GPIO0_23</t>
  </si>
  <si>
    <t>GPIO0_24</t>
  </si>
  <si>
    <t>GPIO0_25</t>
  </si>
  <si>
    <t>GPIO0_28</t>
  </si>
  <si>
    <t>GPIO0_29</t>
  </si>
  <si>
    <t>GPIO0_30</t>
  </si>
  <si>
    <t>GPIO0_31</t>
  </si>
  <si>
    <t>GPIO Bank 0 Pins</t>
  </si>
  <si>
    <t>Used?</t>
  </si>
  <si>
    <t>GPIO Bank 1 Pins</t>
  </si>
  <si>
    <t>GPIO Bank 2 Pins</t>
  </si>
  <si>
    <t>GPIO Bank 3 Pins</t>
  </si>
  <si>
    <t>GPIO1_0</t>
  </si>
  <si>
    <t>GPIO1_1</t>
  </si>
  <si>
    <t>GPIO1_2</t>
  </si>
  <si>
    <t>GPIO1_3</t>
  </si>
  <si>
    <t>GPIO1_4</t>
  </si>
  <si>
    <t>GPIO1_5</t>
  </si>
  <si>
    <t>GPIO1_6</t>
  </si>
  <si>
    <t>GPIO1_7</t>
  </si>
  <si>
    <t>GPIO1_8</t>
  </si>
  <si>
    <t>GPIO1_9</t>
  </si>
  <si>
    <t>GPIO1_10</t>
  </si>
  <si>
    <t>GPIO1_11</t>
  </si>
  <si>
    <t>GPIO1_16</t>
  </si>
  <si>
    <t>GPIO1_18</t>
  </si>
  <si>
    <t>GPIO1_19</t>
  </si>
  <si>
    <t>GPIO1_20</t>
  </si>
  <si>
    <t>GPIO1_21</t>
  </si>
  <si>
    <t>GPIO1_22</t>
  </si>
  <si>
    <t>GPIO1_24</t>
  </si>
  <si>
    <t>GPIO1_23</t>
  </si>
  <si>
    <t>GPIO1_25</t>
  </si>
  <si>
    <t>GPIO1_26</t>
  </si>
  <si>
    <t>GPIO1_27</t>
  </si>
  <si>
    <t>GPIO1_30</t>
  </si>
  <si>
    <t>GPIO1_31</t>
  </si>
  <si>
    <t>Flash</t>
  </si>
  <si>
    <t>Y</t>
  </si>
  <si>
    <t>GPIO2_0</t>
  </si>
  <si>
    <t>GPIO2_2</t>
  </si>
  <si>
    <t>GPIO2_3</t>
  </si>
  <si>
    <t>GPIO2_4</t>
  </si>
  <si>
    <t>GPIO2_5</t>
  </si>
  <si>
    <t>GPIO2_6</t>
  </si>
  <si>
    <t>GPIO2_7</t>
  </si>
  <si>
    <t>GPIO2_8</t>
  </si>
  <si>
    <t>GPIO2_9</t>
  </si>
  <si>
    <t>GPIO2_10</t>
  </si>
  <si>
    <t>GPIO2_11</t>
  </si>
  <si>
    <t>GPIO2_12</t>
  </si>
  <si>
    <t>GPIO2_13</t>
  </si>
  <si>
    <t>GPIO2_31</t>
  </si>
  <si>
    <t>GPIO2_30</t>
  </si>
  <si>
    <t>GPIO2_29</t>
  </si>
  <si>
    <t>GPIO2_28</t>
  </si>
  <si>
    <t>GPIO2_27</t>
  </si>
  <si>
    <t>GPIO2_26</t>
  </si>
  <si>
    <t>GPIO2_25</t>
  </si>
  <si>
    <t>GPIO2_14</t>
  </si>
  <si>
    <t>GPIO2_15</t>
  </si>
  <si>
    <t>GPIO2_16</t>
  </si>
  <si>
    <t>GPIO2_17</t>
  </si>
  <si>
    <t>GPIO2_18</t>
  </si>
  <si>
    <t>GPIO2_19</t>
  </si>
  <si>
    <t>GPIO2_20</t>
  </si>
  <si>
    <t>GPIO2_21</t>
  </si>
  <si>
    <t>GPIO2_22</t>
  </si>
  <si>
    <t>GPIO2_23</t>
  </si>
  <si>
    <t>GPIO2_24</t>
  </si>
  <si>
    <t>uSD</t>
  </si>
  <si>
    <t>GPIO3_0</t>
  </si>
  <si>
    <t>GPIO3_1</t>
  </si>
  <si>
    <t>GPIO3_2</t>
  </si>
  <si>
    <t>GPIO3_3</t>
  </si>
  <si>
    <t>GPIO3_4</t>
  </si>
  <si>
    <t>GPIO3_5</t>
  </si>
  <si>
    <t>GPIO3_6</t>
  </si>
  <si>
    <t>GPIO3_7</t>
  </si>
  <si>
    <t>GPIO3_8</t>
  </si>
  <si>
    <t>GPIO3_9</t>
  </si>
  <si>
    <t>GPIO3_10</t>
  </si>
  <si>
    <t>GPIO3_11</t>
  </si>
  <si>
    <t>GPIO3_12</t>
  </si>
  <si>
    <t>GPIO3_13</t>
  </si>
  <si>
    <t>GPIO3_14</t>
  </si>
  <si>
    <t>GPIO3_15</t>
  </si>
  <si>
    <t>GPIO3_16</t>
  </si>
  <si>
    <t>GPIO3_17</t>
  </si>
  <si>
    <t>GPIO3_22</t>
  </si>
  <si>
    <t>GPIO3_23</t>
  </si>
  <si>
    <t>GPIO3_24</t>
  </si>
  <si>
    <t>GPIO3_25</t>
  </si>
  <si>
    <t>GPIO3_26</t>
  </si>
  <si>
    <t>GPIO3_27</t>
  </si>
  <si>
    <t>GPIO3_28</t>
  </si>
  <si>
    <t>GPIO3_29</t>
  </si>
  <si>
    <t>GPIO3_30</t>
  </si>
  <si>
    <t>GPIO3_31</t>
  </si>
  <si>
    <t>Ethernet 1</t>
  </si>
  <si>
    <t>Ethernet 2</t>
  </si>
  <si>
    <t>UART0</t>
  </si>
  <si>
    <t>USB1</t>
  </si>
  <si>
    <t>USB0/No Connect</t>
  </si>
  <si>
    <t>Digital Output</t>
  </si>
  <si>
    <t>Digital Input</t>
  </si>
  <si>
    <t>OPEN</t>
  </si>
  <si>
    <t>USB</t>
  </si>
  <si>
    <t>?</t>
  </si>
  <si>
    <t>MII1_REFCLK</t>
  </si>
  <si>
    <t xml:space="preserve">Ethernet 1 </t>
  </si>
  <si>
    <t>JTAG</t>
  </si>
  <si>
    <t>I2C0</t>
  </si>
  <si>
    <t>needed for PMIC?</t>
  </si>
  <si>
    <t xml:space="preserve">Timer </t>
  </si>
  <si>
    <t>UART1/RS485</t>
  </si>
  <si>
    <t>Y?</t>
  </si>
  <si>
    <t>JTAG/GPIO3_20</t>
  </si>
  <si>
    <t>Test Point</t>
  </si>
  <si>
    <t>RS485</t>
  </si>
  <si>
    <t>Clock for HDMI</t>
  </si>
  <si>
    <t>HDMI</t>
  </si>
  <si>
    <t>GPIO/Expansion</t>
  </si>
  <si>
    <t>UART/Expansion</t>
  </si>
  <si>
    <t>UART 2/Expansion</t>
  </si>
  <si>
    <t>UART 1/Expansion</t>
  </si>
  <si>
    <t>GPIO0_20/Expansion</t>
  </si>
  <si>
    <t>Expansion</t>
  </si>
  <si>
    <t>GPIO1_16/Expansion</t>
  </si>
  <si>
    <t>UART 4/Expansion</t>
  </si>
  <si>
    <t>Timer/Expansion</t>
  </si>
  <si>
    <t>I2C 2/Expansion</t>
  </si>
  <si>
    <t>I2C 0/PMIC/HDMI/Expansion</t>
  </si>
  <si>
    <t>I2C 1/Expansion</t>
  </si>
  <si>
    <t>NC</t>
  </si>
  <si>
    <t>TP</t>
  </si>
  <si>
    <t xml:space="preserve">I2C1 </t>
  </si>
  <si>
    <t>Relay1</t>
  </si>
  <si>
    <t>Relay2</t>
  </si>
  <si>
    <t>Relay3</t>
  </si>
  <si>
    <t>LED0</t>
  </si>
  <si>
    <t>LED1</t>
  </si>
  <si>
    <t>LED2</t>
  </si>
  <si>
    <t>LED3</t>
  </si>
  <si>
    <t>Relay0</t>
  </si>
  <si>
    <t>USB1_Ocn</t>
  </si>
  <si>
    <t>DOUT0</t>
  </si>
  <si>
    <t>DOUT1</t>
  </si>
  <si>
    <t>DOUT2</t>
  </si>
  <si>
    <t>DOUT3</t>
  </si>
  <si>
    <t>DIN0</t>
  </si>
  <si>
    <t>DIN2</t>
  </si>
  <si>
    <t>DIN3</t>
  </si>
  <si>
    <t>DIN1</t>
  </si>
  <si>
    <t>JTAG_EMU2</t>
  </si>
  <si>
    <t>I2C 1</t>
  </si>
  <si>
    <t>RTC_INT</t>
  </si>
  <si>
    <t>DIN4</t>
  </si>
  <si>
    <t>DIN5</t>
  </si>
  <si>
    <t>DIN7</t>
  </si>
  <si>
    <t>DIN6</t>
  </si>
  <si>
    <t>EMMC_RST_INT</t>
  </si>
  <si>
    <t>Config Val</t>
  </si>
  <si>
    <t>conf_lcd_data0</t>
  </si>
  <si>
    <t>conf_lcd_data1</t>
  </si>
  <si>
    <t>conf_lcd_data2</t>
  </si>
  <si>
    <t>conf_lcd_data3</t>
  </si>
  <si>
    <t>conf_lcd_data4</t>
  </si>
  <si>
    <t>conf_lcd_data5</t>
  </si>
  <si>
    <t>conf_lcd_data6</t>
  </si>
  <si>
    <t>conf_lcd_data7</t>
  </si>
  <si>
    <t>conf_lcd_data8</t>
  </si>
  <si>
    <t>conf_lcd_data9</t>
  </si>
  <si>
    <t>conf_lcd_data10</t>
  </si>
  <si>
    <t>conf_lcd_data11</t>
  </si>
  <si>
    <t>conf_lcd_data12</t>
  </si>
  <si>
    <t>conf_lcd_data13</t>
  </si>
  <si>
    <t>conf_lcd_data14</t>
  </si>
  <si>
    <t>conf_lcd_data15</t>
  </si>
  <si>
    <t>8A0</t>
  </si>
  <si>
    <t>GPIO #</t>
  </si>
  <si>
    <t>0x27</t>
  </si>
  <si>
    <t>conf_i2c0_sda</t>
  </si>
  <si>
    <t>Config Offset (hex)</t>
  </si>
  <si>
    <t>0x70</t>
  </si>
  <si>
    <t>conf_lcd_vsync</t>
  </si>
  <si>
    <t>conf_lcd_hsync</t>
  </si>
  <si>
    <t>conf_lcd_pclk</t>
  </si>
  <si>
    <t>conf_lcd_ac_bias_en</t>
  </si>
  <si>
    <t>conf_mcasp0_aclkr</t>
  </si>
  <si>
    <t>conf_mcasp0_aclkx</t>
  </si>
  <si>
    <t>conf_mcasp0_ahclkr</t>
  </si>
  <si>
    <t>conf_mcasp0_ahclkx</t>
  </si>
  <si>
    <t>conf_mcasp0_axr0</t>
  </si>
  <si>
    <t>conf_mcasp0_axr1</t>
  </si>
  <si>
    <t>conf_mcasp0_fsr</t>
  </si>
  <si>
    <t>conf_mcasp0_fsx</t>
  </si>
  <si>
    <t>conf_spi0_cs0</t>
  </si>
  <si>
    <t>conf_spi0_d0</t>
  </si>
  <si>
    <t>conf_spi0_sclk</t>
  </si>
  <si>
    <t>conf_uart0_rtsn</t>
  </si>
  <si>
    <t>conf_uart1_ctsn</t>
  </si>
  <si>
    <t>LCD_AC_BIAS_EN</t>
  </si>
  <si>
    <t>TP41</t>
  </si>
  <si>
    <t>TP33</t>
  </si>
  <si>
    <t>TP31</t>
  </si>
  <si>
    <t>TP32</t>
  </si>
  <si>
    <t>conf_uart1_rtsn</t>
  </si>
  <si>
    <t>conf_uart1_rxd</t>
  </si>
  <si>
    <t>conf_uart1_txd</t>
  </si>
  <si>
    <t>conf_gpmc_a0</t>
  </si>
  <si>
    <t>conf_gpmc_a1</t>
  </si>
  <si>
    <t>conf_gpmc_a2</t>
  </si>
  <si>
    <t>Contol Module Offset</t>
  </si>
  <si>
    <t>98C</t>
  </si>
  <si>
    <t>9A0</t>
  </si>
  <si>
    <t>Mux pin #</t>
  </si>
  <si>
    <t>99C</t>
  </si>
  <si>
    <t>0x20</t>
  </si>
  <si>
    <t>9AC</t>
  </si>
  <si>
    <t>9A8</t>
  </si>
  <si>
    <t>conf_emu0</t>
  </si>
  <si>
    <t>conf_emu1</t>
  </si>
  <si>
    <t>TP36</t>
  </si>
  <si>
    <t>9A4</t>
  </si>
  <si>
    <t>no change</t>
  </si>
  <si>
    <t>conf_gpmc_a3</t>
  </si>
  <si>
    <t>conf_gpmc_a4</t>
  </si>
  <si>
    <t>conf_gpmc_a5</t>
  </si>
  <si>
    <t>96C</t>
  </si>
  <si>
    <t>TP34</t>
  </si>
  <si>
    <t>TP35</t>
  </si>
  <si>
    <t>97C</t>
  </si>
  <si>
    <t>no change - init in u-boot</t>
  </si>
  <si>
    <t>9E4</t>
  </si>
  <si>
    <t>9E8</t>
  </si>
  <si>
    <t>conf_xdma_event_intr0</t>
  </si>
  <si>
    <t>9B0</t>
  </si>
  <si>
    <t>conf_gpmc_a6</t>
  </si>
  <si>
    <t>conf_gpmc_a7</t>
  </si>
  <si>
    <t>conf_gpmc_a8</t>
  </si>
  <si>
    <t>conf_gpmc_a9</t>
  </si>
  <si>
    <t>conf_gpmc_a10</t>
  </si>
  <si>
    <t>conf_gpmc_a11</t>
  </si>
  <si>
    <t>85C</t>
  </si>
  <si>
    <t>O</t>
  </si>
  <si>
    <t>see table 14-5</t>
  </si>
  <si>
    <t>84C</t>
  </si>
  <si>
    <t>TRM Acronym     Table 9-7</t>
  </si>
  <si>
    <t>86c</t>
  </si>
  <si>
    <t>conf_xdma_event_intr1</t>
  </si>
  <si>
    <t>9B4</t>
  </si>
  <si>
    <t>setup as GPIO for now - See firmware/capes/BB-BONE-CRYPTO-00A0.dts and BB-BONE-RTC-00A0.dts - uses ds1307 driver for RTC!!</t>
  </si>
  <si>
    <t>TP23</t>
  </si>
  <si>
    <t>TP24</t>
  </si>
  <si>
    <t>TP25</t>
  </si>
  <si>
    <t>TP26</t>
  </si>
  <si>
    <t>conf_gpmc_ad8</t>
  </si>
  <si>
    <t>conf_gpmc_ad9</t>
  </si>
  <si>
    <t>conf_gpmc_ad10</t>
  </si>
  <si>
    <t>conf_gpmc_ad11</t>
  </si>
  <si>
    <t>conf_gpmc_ad12</t>
  </si>
  <si>
    <t>82C</t>
  </si>
  <si>
    <t>0x2F</t>
  </si>
  <si>
    <t>0x27 = slew fast, I/O, pull down, pull enabled, mode 7</t>
  </si>
  <si>
    <t>0x10</t>
  </si>
  <si>
    <t>0x30</t>
  </si>
  <si>
    <t>no change- init in u-boot - slew fast, I/O, pulldown, mode 0</t>
  </si>
  <si>
    <t>no change- init in u-boot - slew fast, I/O, pullup, mode 0</t>
  </si>
  <si>
    <t>no change- init in u-boot - slew fast, O, pullup, mode 0</t>
  </si>
  <si>
    <t>0x00</t>
  </si>
  <si>
    <t>no change- init in u-boot - slew fast, O, pulldown, mode 0</t>
  </si>
  <si>
    <t>MII1_CRS</t>
  </si>
  <si>
    <t>conf_mii1_col</t>
  </si>
  <si>
    <t>conf_mii1_crs</t>
  </si>
  <si>
    <t>90c</t>
  </si>
  <si>
    <t>conf_mii1_rx_er</t>
  </si>
  <si>
    <t>conf_mii1_tx_en</t>
  </si>
  <si>
    <t>conf_mii1_txd3</t>
  </si>
  <si>
    <t>91C</t>
  </si>
  <si>
    <t>conf_mii1_txd2</t>
  </si>
  <si>
    <t>conf_mii1_txd1</t>
  </si>
  <si>
    <t>conf_mii1_txd0</t>
  </si>
  <si>
    <t>conf_mii1_tx_clk</t>
  </si>
  <si>
    <t>92c</t>
  </si>
  <si>
    <t>conf_ecap0_in_pwm0_out</t>
  </si>
  <si>
    <t>? Doesn't appear to be configured anywhere, peek val after boot = 0x27 (looks like default, GPIO0_7</t>
  </si>
  <si>
    <t>conf_mii1_rx_clk</t>
  </si>
  <si>
    <t>conf_mii1_rx_dv</t>
  </si>
  <si>
    <t>conf_mii1_rxd3</t>
  </si>
  <si>
    <t>conf_mii1_rxd2</t>
  </si>
  <si>
    <t>conf_mii1_rxd1</t>
  </si>
  <si>
    <t>93C</t>
  </si>
  <si>
    <t>conf_mii1_rxd0</t>
  </si>
  <si>
    <t>conf_mdc</t>
  </si>
  <si>
    <t>94C</t>
  </si>
  <si>
    <t>conf_mdio</t>
  </si>
  <si>
    <t>conf_rmii1_ref_clk</t>
  </si>
  <si>
    <t>no change- not configured in u-boot!, default mode = 7, gpio0_29. Peek value = 0x27 after boot (gpio0_20).</t>
  </si>
  <si>
    <t>95C</t>
  </si>
  <si>
    <t>conf_uart0_rxd</t>
  </si>
  <si>
    <t>conf_uart0_txd</t>
  </si>
  <si>
    <t>conf_usb1_drvvbus</t>
  </si>
  <si>
    <t>slew=fast,I/O,pull disabled,mode=0</t>
  </si>
  <si>
    <t>slew=fast, O,pull disabled, mode =0</t>
  </si>
  <si>
    <t>A34</t>
  </si>
  <si>
    <t>no change,  default is mode 0 (usb1_drvbus), usb works as is, peek value is 0x20 after bot</t>
  </si>
  <si>
    <t>no change, default is mode 0, peek 0x30 after boot.</t>
  </si>
  <si>
    <t>no change?, peek value after boot is 0x27 (GPIO0_20)</t>
  </si>
  <si>
    <t>slew fast, I, pulldown, mode 1</t>
  </si>
  <si>
    <t>slew fast, O, pulldown, mode 1</t>
  </si>
  <si>
    <t>remove "user_leds"! slew fast, I, pulldown, mode 1</t>
  </si>
  <si>
    <t>remove "user_leds"! slew fast, O, pulldown, mode 1</t>
  </si>
  <si>
    <t>slew=fast,I/O,pulldown,mode=7</t>
  </si>
  <si>
    <t>leave alone? - no change from BBB, peek is 0x27 after boot</t>
  </si>
  <si>
    <t>0x34 = slew fast, I/O, pullup, mode 4 (used same settings as EMU0 and EMU1 for I/O, slew, and pullup)</t>
  </si>
  <si>
    <t>conf_spi0_d1</t>
  </si>
  <si>
    <t>0x62</t>
  </si>
  <si>
    <t>no change - init in uboot by neal, slew=slow,I/O,pulldown,mode=2</t>
  </si>
  <si>
    <t>conf_gpmc_ad13</t>
  </si>
  <si>
    <t>conf_gpmc_ad14</t>
  </si>
  <si>
    <t>conf_gpmc_ad15</t>
  </si>
  <si>
    <t>83C</t>
  </si>
  <si>
    <t>conf_gpmc_advn_ale</t>
  </si>
  <si>
    <t>conf_gpmc_ben0_cle</t>
  </si>
  <si>
    <t>89C</t>
  </si>
  <si>
    <t>conf_gpmc_ben1</t>
  </si>
  <si>
    <t>conf_gpmc_wait0</t>
  </si>
  <si>
    <t>conf_gpmc_wen</t>
  </si>
  <si>
    <t>conf_gpmc_wpn</t>
  </si>
  <si>
    <t>conf_mmc0_clk</t>
  </si>
  <si>
    <t>conf_mmc0_cmd</t>
  </si>
  <si>
    <t>conf_mmc0_dat0</t>
  </si>
  <si>
    <t>conf_mmc0_dat1</t>
  </si>
  <si>
    <t>conf_mmc0_dat2</t>
  </si>
  <si>
    <t>conf_mmc0_dat3</t>
  </si>
  <si>
    <t>slew=fast,I/O,pulldown, mode=1</t>
  </si>
  <si>
    <t>slew=fast, I/O, pull disabled, mode = 1 - enet 1 doesn't appear to be configured, has default of 0x27. Peek for this one is 0x37.</t>
  </si>
  <si>
    <t>conf_gpmc_clk</t>
  </si>
  <si>
    <t>88C</t>
  </si>
  <si>
    <t>conf_gpmc_csn0</t>
  </si>
  <si>
    <t>87C</t>
  </si>
  <si>
    <t>no change, peek = 0x27</t>
  </si>
  <si>
    <t>TP29</t>
  </si>
  <si>
    <t>conf_gpmc_csn3</t>
  </si>
  <si>
    <t>conf_gpmc_oen_ren</t>
  </si>
  <si>
    <t>conf_gpmc_csn1</t>
  </si>
  <si>
    <t>0x32</t>
  </si>
  <si>
    <t>no change, peek = 0x32</t>
  </si>
  <si>
    <t>conf_gpmc_csn2</t>
  </si>
  <si>
    <t>slew=fast, O, pull disabled, mode 7</t>
  </si>
  <si>
    <t>conf_gpmc_ad0</t>
  </si>
  <si>
    <t>0x31</t>
  </si>
  <si>
    <t>conf_gpmc_ad1</t>
  </si>
  <si>
    <t>conf_gpmc_ad2</t>
  </si>
  <si>
    <t>conf_gpmc_ad3</t>
  </si>
  <si>
    <t>80C</t>
  </si>
  <si>
    <t>conf_gpmc_ad4</t>
  </si>
  <si>
    <t>conf_gpmc_ad5</t>
  </si>
  <si>
    <t>conf_gpmc_ad6</t>
  </si>
  <si>
    <t>conf_gpmc_ad7</t>
  </si>
  <si>
    <t>81C</t>
  </si>
  <si>
    <t>not configured in u-boot! Need to set to 0x28 in u-boot.</t>
  </si>
  <si>
    <t>no change, peek = 0x30</t>
  </si>
  <si>
    <t>8FC</t>
  </si>
  <si>
    <t>8F8</t>
  </si>
  <si>
    <t>8F4</t>
  </si>
  <si>
    <t>8F0</t>
  </si>
  <si>
    <t>no change, peek = 0x31 - slew fast, I/O, pullup, mode 1</t>
  </si>
  <si>
    <t>conf_uart0_ctsn</t>
  </si>
  <si>
    <t>0x37</t>
  </si>
  <si>
    <t>no change - peek = 0x37</t>
  </si>
  <si>
    <t>conf_spi0_cs1</t>
  </si>
  <si>
    <t>pinctrl-single,pins = &lt;</t>
  </si>
  <si>
    <t>//</t>
  </si>
  <si>
    <t>&gt;;</t>
  </si>
  <si>
    <t>};</t>
  </si>
  <si>
    <t>Per charles, disable pull (we have external resistors)</t>
  </si>
  <si>
    <t xml:space="preserve"> 0x2F = slew fast, I/O, pull down, mode 7</t>
  </si>
  <si>
    <t xml:space="preserve"> 0x27 = slew fast, I/O, pull down, mode 7</t>
  </si>
  <si>
    <t>RB PU</t>
  </si>
  <si>
    <t>RB Rx</t>
  </si>
  <si>
    <t>RB Slow</t>
  </si>
  <si>
    <t>RB PDIS</t>
  </si>
  <si>
    <t>slew=fast,O,pull disabled,mode=7</t>
  </si>
  <si>
    <t>dout_pins: pinmux_dout_pins {</t>
  </si>
  <si>
    <t>EMU2</t>
  </si>
  <si>
    <t>disable HDMI/LCD! 0x2F = slew fast, I/O, pull disabled, mode 7, SYS_BOOT0</t>
  </si>
  <si>
    <t>disable HDMI/LCD! 0x2F = slew fast, I/O, pull disabled, mode 7, SYS_BOOT1</t>
  </si>
  <si>
    <t>disable HDMI/LCD! 0x2F = slew fast, I/O, pull disabled, mode 7, SYS_BOOT2</t>
  </si>
  <si>
    <t>disable HDMI/LCD! 0x2F = slew fast, I/O, pull disabled, mode 7, SYS_BOOT3</t>
  </si>
  <si>
    <t>disable HDMI/LCD! 0x2F = slew fast, I/O, pull disabled, mode 7, SYS_BOOT4</t>
  </si>
  <si>
    <t>disable HDMI/LCD! 0x2F = slew fast, I/O, pull disabled, mode 7, SYS_BOOT5</t>
  </si>
  <si>
    <t>disable HDMI/LCD! 0x2F = slew fast, I/O, pull disabled, mode 7, SYS_BOOT6</t>
  </si>
  <si>
    <t>disable HDMI/LCD! 0x2F = slew fast, I/O, pull disabled, mode 7, SYS_BOOT7</t>
  </si>
  <si>
    <t>disable HDMI/LCD! 0x2F = slew fast, I/O, pull disabled, mode 7, SYS_BOOT8</t>
  </si>
  <si>
    <t>disable HDMI/LCD! 0x2F = slew fast, I/O, pull disabled, mode 7, SYS_BOOT9</t>
  </si>
  <si>
    <t>disable HDMI/LCD! 0x2F = slew fast, I/O, pull disabled, mode 7, SYS_BOOT10</t>
  </si>
  <si>
    <t>disable HDMI/LCD! 0x2F = slew fast, I/O, pull disabled, mode 7, SYS_BOOT11</t>
  </si>
  <si>
    <t>disable HDMI/LCD! 0x2F = slew fast, I/O, pull disabled, mode 7, SYS_BOOT12</t>
  </si>
  <si>
    <t>disable HDMI/LCD! 0x2F = slew fast, I/O, pull disabled, mode 7, SYS_BOOT13</t>
  </si>
  <si>
    <t>disable HDMI/LCD! 0x2F = slew fast, I/O, pull disabled, mode 7, SYS_BOOT14</t>
  </si>
  <si>
    <t>disable HDMI/LCD! 0x2F = slew fast, I/O, pull disabled, mode 7, SYS_BOOT15</t>
  </si>
  <si>
    <t>conf_i2c0_scl</t>
  </si>
  <si>
    <t>input_pins: pinmux_input_pins {</t>
  </si>
  <si>
    <t xml:space="preserve"> mode=</t>
  </si>
  <si>
    <t xml:space="preserve"> mux pin= </t>
  </si>
  <si>
    <t xml:space="preserve"> gpio= </t>
  </si>
  <si>
    <t>no change? uSD works, but this pin should be setup for mux mode 5 (mmc0_sdcd)? Its set in am335x-bone-common.dtsi, mmc1_pins</t>
  </si>
  <si>
    <t>userled_pins: pinmux_userled_pins {</t>
  </si>
  <si>
    <t>rs485_pins: pinmux_rs485_pins {</t>
  </si>
  <si>
    <t>din_pins: pinmux_din_pins {</t>
  </si>
  <si>
    <t>relay_pins: pinmux_relay_pins {</t>
  </si>
  <si>
    <t>emu2_pins: pinmux_emu2_pins {</t>
  </si>
  <si>
    <t>rtc_pins: pinmux_rtc_pins {</t>
  </si>
  <si>
    <t>emmc_rst_pins: pinmux_emmc_rst_pins {</t>
  </si>
  <si>
    <t>eth2_pins: pinmux_eth2_pins {</t>
  </si>
  <si>
    <t>test_pins: pinmux_test_pins {</t>
  </si>
  <si>
    <t>0x73</t>
  </si>
  <si>
    <t>no change. Kernel panic on boot (capemgr crashing?) without i2c2, not sure why. Peek = 0x73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</si>
</sst>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onsolas"/>
      <family val="3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2" applyAlignment="1">
      <alignment horizontal="center" vertical="center"/>
    </xf>
    <xf numFmtId="0" fontId="1" fillId="0" borderId="1" xfId="1" applyAlignment="1">
      <alignment horizontal="center"/>
    </xf>
    <xf numFmtId="0" fontId="4" fillId="4" borderId="0" xfId="4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3" applyFont="1" applyFill="1" applyAlignment="1">
      <alignment horizontal="center" vertical="center"/>
    </xf>
    <xf numFmtId="0" fontId="5" fillId="0" borderId="0" xfId="3" applyFont="1" applyFill="1"/>
    <xf numFmtId="0" fontId="5" fillId="0" borderId="0" xfId="0" applyFont="1" applyFill="1" applyAlignment="1">
      <alignment horizontal="center"/>
    </xf>
    <xf numFmtId="0" fontId="5" fillId="0" borderId="0" xfId="3" applyFont="1" applyFill="1" applyAlignment="1">
      <alignment horizontal="center"/>
    </xf>
    <xf numFmtId="0" fontId="0" fillId="0" borderId="0" xfId="0" applyAlignment="1">
      <alignment horizontal="right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3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vertic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 vertical="center"/>
    </xf>
    <xf numFmtId="0" fontId="0" fillId="7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5" fillId="8" borderId="0" xfId="3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5" fillId="8" borderId="0" xfId="3" applyFont="1" applyFill="1" applyAlignment="1">
      <alignment horizontal="center"/>
    </xf>
    <xf numFmtId="0" fontId="5" fillId="8" borderId="0" xfId="3" applyFont="1" applyFill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1" fillId="0" borderId="2" xfId="1" applyBorder="1" applyAlignment="1">
      <alignment horizontal="center" vertical="center" wrapText="1"/>
    </xf>
    <xf numFmtId="0" fontId="0" fillId="0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9" borderId="3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10" borderId="3" xfId="0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11" borderId="3" xfId="0" applyFill="1" applyBorder="1" applyAlignment="1">
      <alignment horizontal="right" vertical="center"/>
    </xf>
    <xf numFmtId="0" fontId="0" fillId="13" borderId="3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" fillId="14" borderId="5" xfId="1" applyFill="1" applyBorder="1" applyAlignment="1">
      <alignment horizontal="center" vertical="center" wrapText="1"/>
    </xf>
    <xf numFmtId="0" fontId="0" fillId="14" borderId="5" xfId="0" applyFill="1" applyBorder="1"/>
    <xf numFmtId="0" fontId="1" fillId="0" borderId="6" xfId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/>
    </xf>
    <xf numFmtId="0" fontId="5" fillId="0" borderId="7" xfId="3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2" borderId="3" xfId="0" applyFill="1" applyBorder="1" applyAlignment="1">
      <alignment horizontal="right" vertical="center"/>
    </xf>
    <xf numFmtId="0" fontId="0" fillId="12" borderId="7" xfId="0" applyFill="1" applyBorder="1" applyAlignment="1">
      <alignment horizontal="center"/>
    </xf>
    <xf numFmtId="0" fontId="6" fillId="0" borderId="0" xfId="0" applyFont="1"/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left"/>
    </xf>
    <xf numFmtId="0" fontId="0" fillId="15" borderId="3" xfId="0" applyFill="1" applyBorder="1" applyAlignment="1">
      <alignment horizontal="right" vertical="center"/>
    </xf>
    <xf numFmtId="0" fontId="0" fillId="15" borderId="7" xfId="0" applyFill="1" applyBorder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left"/>
    </xf>
    <xf numFmtId="0" fontId="0" fillId="16" borderId="3" xfId="0" applyFill="1" applyBorder="1" applyAlignment="1">
      <alignment horizontal="right" vertical="center"/>
    </xf>
    <xf numFmtId="0" fontId="0" fillId="16" borderId="7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 applyAlignment="1">
      <alignment horizontal="left"/>
    </xf>
    <xf numFmtId="0" fontId="0" fillId="17" borderId="3" xfId="0" applyFill="1" applyBorder="1" applyAlignment="1">
      <alignment horizontal="right" vertical="center"/>
    </xf>
    <xf numFmtId="0" fontId="0" fillId="17" borderId="7" xfId="0" applyFill="1" applyBorder="1" applyAlignment="1">
      <alignment horizontal="center"/>
    </xf>
    <xf numFmtId="49" fontId="0" fillId="0" borderId="0" xfId="0" applyNumberFormat="1" applyFill="1" applyAlignment="1">
      <alignment horizontal="left"/>
    </xf>
    <xf numFmtId="0" fontId="7" fillId="0" borderId="0" xfId="0" applyFont="1" applyAlignment="1">
      <alignment vertical="center"/>
    </xf>
    <xf numFmtId="0" fontId="0" fillId="6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13" borderId="9" xfId="0" applyFill="1" applyBorder="1"/>
    <xf numFmtId="0" fontId="0" fillId="9" borderId="9" xfId="0" applyFill="1" applyBorder="1"/>
    <xf numFmtId="0" fontId="0" fillId="7" borderId="9" xfId="0" applyFill="1" applyBorder="1"/>
    <xf numFmtId="0" fontId="0" fillId="10" borderId="9" xfId="0" applyFill="1" applyBorder="1"/>
  </cellXfs>
  <cellStyles count="5">
    <cellStyle name="Bad" xfId="3" builtinId="27"/>
    <cellStyle name="Good" xfId="2" builtinId="26"/>
    <cellStyle name="Heading 2" xfId="1" builtinId="17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abSelected="1" workbookViewId="0">
      <pane xSplit="1" ySplit="1" topLeftCell="C11" activePane="bottomRight" state="frozen"/>
      <selection pane="topRight" activeCell="B1" sqref="B1"/>
      <selection pane="bottomLeft" activeCell="A2" sqref="A2"/>
      <selection pane="bottomRight" activeCell="U88" sqref="U88"/>
    </sheetView>
  </sheetViews>
  <sheetFormatPr defaultRowHeight="15" x14ac:dyDescent="0.25"/>
  <cols>
    <col min="1" max="1" width="9.140625" style="1"/>
    <col min="2" max="2" width="132.28515625" bestFit="1" customWidth="1"/>
    <col min="3" max="3" width="26.7109375" style="1" bestFit="1" customWidth="1"/>
    <col min="4" max="4" width="15.7109375" style="1" bestFit="1" customWidth="1"/>
    <col min="5" max="5" width="9.140625" style="1"/>
    <col min="6" max="6" width="20" style="1" bestFit="1" customWidth="1"/>
    <col min="7" max="7" width="15" bestFit="1" customWidth="1"/>
    <col min="8" max="8" width="6.42578125" customWidth="1"/>
    <col min="9" max="9" width="4.85546875" customWidth="1"/>
    <col min="10" max="10" width="5.140625" customWidth="1"/>
    <col min="11" max="11" width="5.85546875" customWidth="1"/>
    <col min="12" max="12" width="6.28515625" style="5" customWidth="1"/>
    <col min="13" max="13" width="22.28515625" style="12" customWidth="1"/>
    <col min="14" max="14" width="11.7109375" style="12" customWidth="1"/>
    <col min="15" max="15" width="8.7109375" style="10" customWidth="1"/>
    <col min="16" max="16" width="8.42578125" style="5" customWidth="1"/>
    <col min="17" max="17" width="7" customWidth="1"/>
    <col min="19" max="19" width="2.42578125" customWidth="1"/>
  </cols>
  <sheetData>
    <row r="1" spans="1:20" s="11" customFormat="1" ht="52.5" thickBot="1" x14ac:dyDescent="0.3">
      <c r="A1" s="11" t="s">
        <v>0</v>
      </c>
      <c r="B1" s="11" t="s">
        <v>1</v>
      </c>
      <c r="C1" s="11" t="s">
        <v>347</v>
      </c>
      <c r="D1" s="11" t="s">
        <v>342</v>
      </c>
      <c r="E1" s="11" t="s">
        <v>3</v>
      </c>
      <c r="F1" s="11" t="s">
        <v>348</v>
      </c>
      <c r="G1" s="11" t="s">
        <v>4</v>
      </c>
      <c r="H1" s="11" t="s">
        <v>776</v>
      </c>
      <c r="I1" s="11" t="s">
        <v>775</v>
      </c>
      <c r="J1" s="11" t="s">
        <v>774</v>
      </c>
      <c r="K1" s="11" t="s">
        <v>777</v>
      </c>
      <c r="L1" s="11" t="s">
        <v>5</v>
      </c>
      <c r="M1" s="11" t="s">
        <v>642</v>
      </c>
      <c r="N1" s="11" t="s">
        <v>607</v>
      </c>
      <c r="O1" s="45" t="s">
        <v>577</v>
      </c>
      <c r="P1" s="58" t="s">
        <v>556</v>
      </c>
      <c r="Q1" s="56" t="s">
        <v>610</v>
      </c>
      <c r="R1" s="11" t="s">
        <v>574</v>
      </c>
    </row>
    <row r="2" spans="1:20" ht="15.75" thickTop="1" x14ac:dyDescent="0.25">
      <c r="A2" s="1" t="s">
        <v>6</v>
      </c>
      <c r="B2" t="s">
        <v>70</v>
      </c>
      <c r="C2" s="1" t="s">
        <v>521</v>
      </c>
      <c r="D2" s="1" t="s">
        <v>134</v>
      </c>
      <c r="E2" s="1">
        <v>7</v>
      </c>
      <c r="F2" s="1" t="s">
        <v>134</v>
      </c>
      <c r="L2" s="5">
        <v>7</v>
      </c>
      <c r="M2" s="12" t="s">
        <v>679</v>
      </c>
      <c r="N2" s="12">
        <v>964</v>
      </c>
      <c r="O2" s="46" t="str">
        <f>IF(ISBLANK(N2)=FALSE,DEC2HEX(HEX2DEC(N2)-HEX2DEC(800)),"")</f>
        <v>164</v>
      </c>
      <c r="P2" s="59" t="str">
        <f>CONCATENATE("0x",DEC2HEX(H2*64 + I2*32 + J2*16 +K2*8 + L2,2))</f>
        <v>0x07</v>
      </c>
      <c r="Q2" s="57">
        <f>IF( ISBLANK(N2)=FALSE, (HEX2DEC(O2))/4,"")</f>
        <v>89</v>
      </c>
      <c r="R2">
        <f t="shared" ref="R2:R33" si="0">IF(MID(B2,FIND("GPIO",B2),4)="GPIO",MID(B2,FIND("GPIO",B2)+4,1) * 32 + MID(B2,FIND("GPIO",B2)+6,2),"")</f>
        <v>7</v>
      </c>
      <c r="T2" t="s">
        <v>680</v>
      </c>
    </row>
    <row r="3" spans="1:20" x14ac:dyDescent="0.25">
      <c r="A3" s="1" t="s">
        <v>7</v>
      </c>
      <c r="B3" t="s">
        <v>71</v>
      </c>
      <c r="C3" s="1" t="s">
        <v>344</v>
      </c>
      <c r="D3" s="1" t="s">
        <v>135</v>
      </c>
      <c r="F3" s="1" t="s">
        <v>345</v>
      </c>
      <c r="G3" s="1" t="s">
        <v>135</v>
      </c>
      <c r="H3" s="1"/>
      <c r="I3" s="1"/>
      <c r="J3" s="1"/>
      <c r="K3" s="1"/>
      <c r="L3" s="5">
        <v>0</v>
      </c>
      <c r="M3" s="12" t="s">
        <v>667</v>
      </c>
      <c r="N3" s="12">
        <v>908</v>
      </c>
      <c r="O3" s="46" t="str">
        <f t="shared" ref="O3:O17" si="1">IF(ISBLANK(N3)=FALSE,DEC2HEX(HEX2DEC(N3)-HEX2DEC(800)),"")</f>
        <v>108</v>
      </c>
      <c r="P3" s="60" t="s">
        <v>575</v>
      </c>
      <c r="Q3" s="57">
        <f t="shared" ref="Q3:Q66" si="2">IF( ISBLANK(N3)=FALSE, (HEX2DEC(O3))/4,"")</f>
        <v>66</v>
      </c>
      <c r="R3">
        <f t="shared" si="0"/>
        <v>96</v>
      </c>
      <c r="T3" t="s">
        <v>756</v>
      </c>
    </row>
    <row r="4" spans="1:20" x14ac:dyDescent="0.25">
      <c r="A4" s="1" t="s">
        <v>8</v>
      </c>
      <c r="B4" t="s">
        <v>72</v>
      </c>
      <c r="C4" s="1" t="s">
        <v>344</v>
      </c>
      <c r="D4" s="1" t="s">
        <v>666</v>
      </c>
      <c r="F4" s="1" t="s">
        <v>345</v>
      </c>
      <c r="G4" s="1" t="s">
        <v>666</v>
      </c>
      <c r="H4" s="1"/>
      <c r="I4" s="1"/>
      <c r="J4" s="1"/>
      <c r="K4" s="1"/>
      <c r="L4" s="5">
        <v>0</v>
      </c>
      <c r="M4" s="12" t="s">
        <v>668</v>
      </c>
      <c r="N4" s="12" t="s">
        <v>669</v>
      </c>
      <c r="O4" s="46" t="str">
        <f t="shared" si="1"/>
        <v>10C</v>
      </c>
      <c r="P4" s="60" t="s">
        <v>575</v>
      </c>
      <c r="Q4" s="57">
        <f>IF( ISBLANK(N4)=FALSE, (HEX2DEC(O4))/4,"")</f>
        <v>67</v>
      </c>
      <c r="R4">
        <f t="shared" si="0"/>
        <v>97</v>
      </c>
      <c r="T4" t="s">
        <v>756</v>
      </c>
    </row>
    <row r="5" spans="1:20" x14ac:dyDescent="0.25">
      <c r="A5" s="1" t="s">
        <v>9</v>
      </c>
      <c r="B5" t="s">
        <v>73</v>
      </c>
      <c r="C5" s="1" t="s">
        <v>344</v>
      </c>
      <c r="D5" s="1" t="s">
        <v>136</v>
      </c>
      <c r="F5" s="1" t="s">
        <v>345</v>
      </c>
      <c r="G5" s="1" t="s">
        <v>136</v>
      </c>
      <c r="H5" s="1"/>
      <c r="I5" s="1"/>
      <c r="J5" s="1"/>
      <c r="K5" s="1"/>
      <c r="L5" s="5">
        <v>0</v>
      </c>
      <c r="M5" s="12" t="s">
        <v>681</v>
      </c>
      <c r="N5" s="12">
        <v>930</v>
      </c>
      <c r="O5" s="46" t="str">
        <f t="shared" si="1"/>
        <v>130</v>
      </c>
      <c r="P5" s="59" t="s">
        <v>612</v>
      </c>
      <c r="Q5" s="57">
        <f t="shared" si="2"/>
        <v>76</v>
      </c>
      <c r="R5">
        <f t="shared" si="0"/>
        <v>106</v>
      </c>
      <c r="T5" t="s">
        <v>661</v>
      </c>
    </row>
    <row r="6" spans="1:20" x14ac:dyDescent="0.25">
      <c r="A6" s="1" t="s">
        <v>10</v>
      </c>
      <c r="B6" t="s">
        <v>74</v>
      </c>
      <c r="C6" s="1" t="s">
        <v>344</v>
      </c>
      <c r="D6" s="1" t="s">
        <v>137</v>
      </c>
      <c r="F6" s="1" t="s">
        <v>345</v>
      </c>
      <c r="G6" s="1" t="s">
        <v>137</v>
      </c>
      <c r="H6" s="1"/>
      <c r="I6" s="1"/>
      <c r="J6" s="1"/>
      <c r="K6" s="1"/>
      <c r="L6" s="5">
        <v>0</v>
      </c>
      <c r="M6" s="12" t="s">
        <v>687</v>
      </c>
      <c r="N6" s="12">
        <v>940</v>
      </c>
      <c r="O6" s="46" t="str">
        <f t="shared" si="1"/>
        <v>140</v>
      </c>
      <c r="P6" s="59" t="s">
        <v>612</v>
      </c>
      <c r="Q6" s="57">
        <f t="shared" si="2"/>
        <v>80</v>
      </c>
      <c r="R6">
        <f t="shared" si="0"/>
        <v>85</v>
      </c>
      <c r="T6" t="s">
        <v>661</v>
      </c>
    </row>
    <row r="7" spans="1:20" x14ac:dyDescent="0.25">
      <c r="A7" s="1" t="s">
        <v>11</v>
      </c>
      <c r="B7" t="s">
        <v>75</v>
      </c>
      <c r="C7" s="1" t="s">
        <v>344</v>
      </c>
      <c r="D7" s="1" t="s">
        <v>138</v>
      </c>
      <c r="F7" s="1" t="s">
        <v>345</v>
      </c>
      <c r="G7" s="1" t="s">
        <v>138</v>
      </c>
      <c r="H7" s="1"/>
      <c r="I7" s="1"/>
      <c r="J7" s="1"/>
      <c r="K7" s="1"/>
      <c r="L7" s="5">
        <v>0</v>
      </c>
      <c r="M7" s="12" t="s">
        <v>685</v>
      </c>
      <c r="N7" s="12" t="s">
        <v>686</v>
      </c>
      <c r="O7" s="46" t="str">
        <f t="shared" si="1"/>
        <v>13C</v>
      </c>
      <c r="P7" s="59" t="s">
        <v>612</v>
      </c>
      <c r="Q7" s="57">
        <f t="shared" si="2"/>
        <v>79</v>
      </c>
      <c r="R7">
        <f t="shared" si="0"/>
        <v>84</v>
      </c>
      <c r="T7" t="s">
        <v>661</v>
      </c>
    </row>
    <row r="8" spans="1:20" x14ac:dyDescent="0.25">
      <c r="A8" s="1" t="s">
        <v>12</v>
      </c>
      <c r="B8" t="s">
        <v>76</v>
      </c>
      <c r="C8" s="1" t="s">
        <v>344</v>
      </c>
      <c r="D8" s="1" t="s">
        <v>139</v>
      </c>
      <c r="F8" s="1" t="s">
        <v>345</v>
      </c>
      <c r="G8" s="1" t="s">
        <v>139</v>
      </c>
      <c r="H8" s="1"/>
      <c r="I8" s="1"/>
      <c r="J8" s="1"/>
      <c r="K8" s="1"/>
      <c r="L8" s="5">
        <v>0</v>
      </c>
      <c r="M8" s="12" t="s">
        <v>684</v>
      </c>
      <c r="N8" s="12">
        <v>938</v>
      </c>
      <c r="O8" s="46" t="str">
        <f t="shared" si="1"/>
        <v>138</v>
      </c>
      <c r="P8" s="59" t="s">
        <v>612</v>
      </c>
      <c r="Q8" s="57">
        <f t="shared" si="2"/>
        <v>78</v>
      </c>
      <c r="R8">
        <f t="shared" si="0"/>
        <v>83</v>
      </c>
      <c r="T8" t="s">
        <v>661</v>
      </c>
    </row>
    <row r="9" spans="1:20" x14ac:dyDescent="0.25">
      <c r="A9" s="1" t="s">
        <v>13</v>
      </c>
      <c r="B9" t="s">
        <v>77</v>
      </c>
      <c r="C9" s="1" t="s">
        <v>344</v>
      </c>
      <c r="D9" s="1" t="s">
        <v>140</v>
      </c>
      <c r="F9" s="1" t="s">
        <v>345</v>
      </c>
      <c r="G9" s="1" t="s">
        <v>140</v>
      </c>
      <c r="H9" s="1"/>
      <c r="I9" s="1"/>
      <c r="J9" s="1"/>
      <c r="K9" s="1"/>
      <c r="L9" s="5">
        <v>0</v>
      </c>
      <c r="M9" s="12" t="s">
        <v>683</v>
      </c>
      <c r="N9" s="12">
        <v>934</v>
      </c>
      <c r="O9" s="46" t="str">
        <f t="shared" si="1"/>
        <v>134</v>
      </c>
      <c r="P9" s="59" t="s">
        <v>612</v>
      </c>
      <c r="Q9" s="57">
        <f t="shared" si="2"/>
        <v>77</v>
      </c>
      <c r="R9">
        <f t="shared" si="0"/>
        <v>82</v>
      </c>
      <c r="T9" t="s">
        <v>661</v>
      </c>
    </row>
    <row r="10" spans="1:20" x14ac:dyDescent="0.25">
      <c r="A10" s="1" t="s">
        <v>14</v>
      </c>
      <c r="B10" t="s">
        <v>78</v>
      </c>
      <c r="C10" s="1" t="s">
        <v>344</v>
      </c>
      <c r="D10" s="1" t="s">
        <v>141</v>
      </c>
      <c r="F10" s="1" t="s">
        <v>345</v>
      </c>
      <c r="G10" s="1" t="s">
        <v>141</v>
      </c>
      <c r="H10" s="1"/>
      <c r="I10" s="1"/>
      <c r="J10" s="1"/>
      <c r="K10" s="1"/>
      <c r="L10" s="5">
        <v>0</v>
      </c>
      <c r="M10" s="12" t="s">
        <v>682</v>
      </c>
      <c r="N10" s="12">
        <v>918</v>
      </c>
      <c r="O10" s="46" t="str">
        <f t="shared" si="1"/>
        <v>118</v>
      </c>
      <c r="P10" s="59" t="s">
        <v>612</v>
      </c>
      <c r="Q10" s="57">
        <f t="shared" si="2"/>
        <v>70</v>
      </c>
      <c r="R10">
        <f t="shared" si="0"/>
        <v>100</v>
      </c>
      <c r="T10" t="s">
        <v>661</v>
      </c>
    </row>
    <row r="11" spans="1:20" x14ac:dyDescent="0.25">
      <c r="A11" s="1" t="s">
        <v>15</v>
      </c>
      <c r="B11" t="s">
        <v>79</v>
      </c>
      <c r="C11" s="1" t="s">
        <v>344</v>
      </c>
      <c r="D11" s="1" t="s">
        <v>142</v>
      </c>
      <c r="F11" s="1" t="s">
        <v>345</v>
      </c>
      <c r="G11" s="1" t="s">
        <v>142</v>
      </c>
      <c r="H11" s="1"/>
      <c r="I11" s="1"/>
      <c r="J11" s="1"/>
      <c r="K11" s="1"/>
      <c r="L11" s="5">
        <v>0</v>
      </c>
      <c r="M11" s="12" t="s">
        <v>670</v>
      </c>
      <c r="N11" s="12">
        <v>910</v>
      </c>
      <c r="O11" s="46" t="str">
        <f t="shared" si="1"/>
        <v>110</v>
      </c>
      <c r="P11" s="59" t="s">
        <v>612</v>
      </c>
      <c r="Q11" s="57">
        <f t="shared" si="2"/>
        <v>68</v>
      </c>
      <c r="R11">
        <f t="shared" si="0"/>
        <v>98</v>
      </c>
      <c r="T11" t="s">
        <v>661</v>
      </c>
    </row>
    <row r="12" spans="1:20" x14ac:dyDescent="0.25">
      <c r="A12" s="1" t="s">
        <v>16</v>
      </c>
      <c r="B12" t="s">
        <v>80</v>
      </c>
      <c r="C12" s="1" t="s">
        <v>344</v>
      </c>
      <c r="D12" s="1" t="s">
        <v>143</v>
      </c>
      <c r="F12" s="1" t="s">
        <v>345</v>
      </c>
      <c r="G12" s="1" t="s">
        <v>143</v>
      </c>
      <c r="H12" s="1"/>
      <c r="I12" s="1"/>
      <c r="J12" s="1"/>
      <c r="K12" s="1"/>
      <c r="L12" s="5">
        <v>0</v>
      </c>
      <c r="M12" s="12" t="s">
        <v>677</v>
      </c>
      <c r="N12" s="12" t="s">
        <v>678</v>
      </c>
      <c r="O12" s="46" t="str">
        <f t="shared" si="1"/>
        <v>12C</v>
      </c>
      <c r="P12" s="59" t="s">
        <v>612</v>
      </c>
      <c r="Q12" s="57">
        <f t="shared" si="2"/>
        <v>75</v>
      </c>
      <c r="R12">
        <f t="shared" si="0"/>
        <v>105</v>
      </c>
      <c r="T12" t="s">
        <v>661</v>
      </c>
    </row>
    <row r="13" spans="1:20" x14ac:dyDescent="0.25">
      <c r="A13" s="1" t="s">
        <v>17</v>
      </c>
      <c r="B13" t="s">
        <v>81</v>
      </c>
      <c r="C13" s="1" t="s">
        <v>344</v>
      </c>
      <c r="D13" s="1" t="s">
        <v>144</v>
      </c>
      <c r="F13" s="1" t="s">
        <v>345</v>
      </c>
      <c r="G13" s="1" t="s">
        <v>144</v>
      </c>
      <c r="H13" s="1"/>
      <c r="I13" s="1"/>
      <c r="J13" s="1"/>
      <c r="K13" s="1"/>
      <c r="L13" s="5">
        <v>0</v>
      </c>
      <c r="M13" s="12" t="s">
        <v>676</v>
      </c>
      <c r="N13" s="12">
        <v>928</v>
      </c>
      <c r="O13" s="46" t="str">
        <f t="shared" si="1"/>
        <v>128</v>
      </c>
      <c r="P13" s="59" t="s">
        <v>664</v>
      </c>
      <c r="Q13" s="57">
        <f t="shared" si="2"/>
        <v>74</v>
      </c>
      <c r="R13">
        <f t="shared" si="0"/>
        <v>28</v>
      </c>
      <c r="T13" t="s">
        <v>665</v>
      </c>
    </row>
    <row r="14" spans="1:20" x14ac:dyDescent="0.25">
      <c r="A14" s="1" t="s">
        <v>18</v>
      </c>
      <c r="B14" t="s">
        <v>82</v>
      </c>
      <c r="C14" s="1" t="s">
        <v>344</v>
      </c>
      <c r="D14" s="1" t="s">
        <v>145</v>
      </c>
      <c r="F14" s="1" t="s">
        <v>345</v>
      </c>
      <c r="G14" s="1" t="s">
        <v>145</v>
      </c>
      <c r="H14" s="1"/>
      <c r="I14" s="1"/>
      <c r="J14" s="1"/>
      <c r="K14" s="1"/>
      <c r="L14" s="5">
        <v>0</v>
      </c>
      <c r="M14" s="12" t="s">
        <v>675</v>
      </c>
      <c r="N14" s="12">
        <v>924</v>
      </c>
      <c r="O14" s="46" t="str">
        <f t="shared" si="1"/>
        <v>124</v>
      </c>
      <c r="P14" s="59" t="s">
        <v>664</v>
      </c>
      <c r="Q14" s="57">
        <f t="shared" si="2"/>
        <v>73</v>
      </c>
      <c r="R14">
        <f t="shared" si="0"/>
        <v>21</v>
      </c>
      <c r="T14" t="s">
        <v>665</v>
      </c>
    </row>
    <row r="15" spans="1:20" x14ac:dyDescent="0.25">
      <c r="A15" s="1" t="s">
        <v>19</v>
      </c>
      <c r="B15" t="s">
        <v>83</v>
      </c>
      <c r="C15" s="1" t="s">
        <v>344</v>
      </c>
      <c r="D15" s="1" t="s">
        <v>146</v>
      </c>
      <c r="F15" s="1" t="s">
        <v>345</v>
      </c>
      <c r="G15" s="1" t="s">
        <v>146</v>
      </c>
      <c r="H15" s="1"/>
      <c r="I15" s="1"/>
      <c r="J15" s="1"/>
      <c r="K15" s="1"/>
      <c r="L15" s="5">
        <v>0</v>
      </c>
      <c r="M15" s="12" t="s">
        <v>674</v>
      </c>
      <c r="N15" s="12">
        <v>920</v>
      </c>
      <c r="O15" s="46" t="str">
        <f t="shared" si="1"/>
        <v>120</v>
      </c>
      <c r="P15" s="59" t="s">
        <v>664</v>
      </c>
      <c r="Q15" s="57">
        <f t="shared" si="2"/>
        <v>72</v>
      </c>
      <c r="R15">
        <f t="shared" si="0"/>
        <v>17</v>
      </c>
      <c r="T15" t="s">
        <v>665</v>
      </c>
    </row>
    <row r="16" spans="1:20" x14ac:dyDescent="0.25">
      <c r="A16" s="1" t="s">
        <v>20</v>
      </c>
      <c r="B16" t="s">
        <v>84</v>
      </c>
      <c r="C16" s="1" t="s">
        <v>344</v>
      </c>
      <c r="D16" s="1" t="s">
        <v>147</v>
      </c>
      <c r="F16" s="1" t="s">
        <v>345</v>
      </c>
      <c r="G16" s="1" t="s">
        <v>147</v>
      </c>
      <c r="H16" s="1"/>
      <c r="I16" s="1"/>
      <c r="J16" s="1"/>
      <c r="K16" s="1"/>
      <c r="L16" s="5">
        <v>0</v>
      </c>
      <c r="M16" s="12" t="s">
        <v>672</v>
      </c>
      <c r="N16" s="12" t="s">
        <v>673</v>
      </c>
      <c r="O16" s="46" t="str">
        <f t="shared" si="1"/>
        <v>11C</v>
      </c>
      <c r="P16" s="59" t="s">
        <v>664</v>
      </c>
      <c r="Q16" s="57">
        <f t="shared" si="2"/>
        <v>71</v>
      </c>
      <c r="R16">
        <f t="shared" si="0"/>
        <v>16</v>
      </c>
      <c r="T16" t="s">
        <v>665</v>
      </c>
    </row>
    <row r="17" spans="1:20" x14ac:dyDescent="0.25">
      <c r="A17" s="1" t="s">
        <v>21</v>
      </c>
      <c r="B17" t="s">
        <v>85</v>
      </c>
      <c r="C17" s="1" t="s">
        <v>344</v>
      </c>
      <c r="D17" s="1" t="s">
        <v>148</v>
      </c>
      <c r="F17" s="1" t="s">
        <v>345</v>
      </c>
      <c r="G17" s="1" t="s">
        <v>148</v>
      </c>
      <c r="H17" s="1"/>
      <c r="I17" s="1"/>
      <c r="J17" s="1"/>
      <c r="K17" s="1"/>
      <c r="L17" s="5">
        <v>0</v>
      </c>
      <c r="M17" s="12" t="s">
        <v>671</v>
      </c>
      <c r="N17" s="12">
        <v>914</v>
      </c>
      <c r="O17" s="46" t="str">
        <f t="shared" si="1"/>
        <v>114</v>
      </c>
      <c r="P17" s="59" t="s">
        <v>664</v>
      </c>
      <c r="Q17" s="57">
        <f t="shared" si="2"/>
        <v>69</v>
      </c>
      <c r="R17">
        <f t="shared" si="0"/>
        <v>99</v>
      </c>
      <c r="T17" t="s">
        <v>665</v>
      </c>
    </row>
    <row r="18" spans="1:20" x14ac:dyDescent="0.25">
      <c r="A18" s="1" t="s">
        <v>22</v>
      </c>
      <c r="B18" t="s">
        <v>86</v>
      </c>
      <c r="C18" s="14" t="s">
        <v>526</v>
      </c>
      <c r="D18" s="14" t="s">
        <v>149</v>
      </c>
      <c r="E18" s="14"/>
      <c r="F18" s="14" t="s">
        <v>149</v>
      </c>
      <c r="G18" s="14"/>
      <c r="H18" s="14"/>
      <c r="I18" s="14"/>
      <c r="J18" s="14"/>
      <c r="K18" s="14"/>
      <c r="L18" s="15"/>
      <c r="M18" s="16" t="s">
        <v>576</v>
      </c>
      <c r="N18" s="16">
        <v>988</v>
      </c>
      <c r="O18" s="46" t="str">
        <f>IF(ISBLANK(N18)=FALSE,DEC2HEX(HEX2DEC(N18)-HEX2DEC(800)),"")</f>
        <v>188</v>
      </c>
      <c r="P18" s="61" t="s">
        <v>578</v>
      </c>
      <c r="Q18" s="57">
        <f t="shared" si="2"/>
        <v>98</v>
      </c>
      <c r="R18">
        <f t="shared" si="0"/>
        <v>102</v>
      </c>
      <c r="T18" t="s">
        <v>619</v>
      </c>
    </row>
    <row r="19" spans="1:20" x14ac:dyDescent="0.25">
      <c r="A19" s="1" t="s">
        <v>23</v>
      </c>
      <c r="B19" t="s">
        <v>87</v>
      </c>
      <c r="C19" s="14" t="s">
        <v>526</v>
      </c>
      <c r="D19" s="14" t="s">
        <v>150</v>
      </c>
      <c r="E19" s="14"/>
      <c r="F19" s="14" t="s">
        <v>150</v>
      </c>
      <c r="G19" s="14"/>
      <c r="H19" s="14"/>
      <c r="I19" s="14"/>
      <c r="J19" s="14"/>
      <c r="K19" s="14"/>
      <c r="L19" s="15"/>
      <c r="M19" s="16" t="s">
        <v>797</v>
      </c>
      <c r="N19" s="16" t="s">
        <v>608</v>
      </c>
      <c r="O19" s="46" t="str">
        <f t="shared" ref="O19:O82" si="3">IF(ISBLANK(N19)=FALSE,DEC2HEX(HEX2DEC(N19)-HEX2DEC(800)),"")</f>
        <v>18C</v>
      </c>
      <c r="P19" s="61" t="s">
        <v>578</v>
      </c>
      <c r="Q19" s="57">
        <f t="shared" si="2"/>
        <v>99</v>
      </c>
      <c r="R19">
        <f t="shared" si="0"/>
        <v>101</v>
      </c>
      <c r="T19" t="s">
        <v>619</v>
      </c>
    </row>
    <row r="20" spans="1:20" x14ac:dyDescent="0.25">
      <c r="A20" s="1" t="s">
        <v>25</v>
      </c>
      <c r="B20" t="s">
        <v>89</v>
      </c>
      <c r="C20" s="1" t="s">
        <v>515</v>
      </c>
      <c r="D20" s="1" t="s">
        <v>151</v>
      </c>
      <c r="E20" s="1">
        <v>0</v>
      </c>
      <c r="F20" s="18" t="s">
        <v>499</v>
      </c>
      <c r="G20" s="29" t="s">
        <v>438</v>
      </c>
      <c r="H20" s="29">
        <v>0</v>
      </c>
      <c r="I20" s="29">
        <v>1</v>
      </c>
      <c r="J20" s="29">
        <v>0</v>
      </c>
      <c r="K20" s="29">
        <v>1</v>
      </c>
      <c r="L20" s="18">
        <v>7</v>
      </c>
      <c r="M20" s="30" t="s">
        <v>557</v>
      </c>
      <c r="N20" s="30" t="s">
        <v>573</v>
      </c>
      <c r="O20" s="47" t="str">
        <f t="shared" si="3"/>
        <v>A0</v>
      </c>
      <c r="P20" s="88" t="str">
        <f>CONCATENATE("0x",DEC2HEX(H20*64 + I20*32 + J20*16 +K20*8 + L20,2))</f>
        <v>0x2F</v>
      </c>
      <c r="Q20" s="57">
        <f t="shared" si="2"/>
        <v>40</v>
      </c>
      <c r="R20">
        <f t="shared" si="0"/>
        <v>70</v>
      </c>
      <c r="T20" t="s">
        <v>781</v>
      </c>
    </row>
    <row r="21" spans="1:20" x14ac:dyDescent="0.25">
      <c r="A21" s="1" t="s">
        <v>26</v>
      </c>
      <c r="B21" t="s">
        <v>90</v>
      </c>
      <c r="C21" s="1" t="s">
        <v>515</v>
      </c>
      <c r="D21" s="1" t="s">
        <v>152</v>
      </c>
      <c r="E21" s="1">
        <v>0</v>
      </c>
      <c r="F21" s="18" t="s">
        <v>499</v>
      </c>
      <c r="G21" s="29" t="s">
        <v>439</v>
      </c>
      <c r="H21" s="29">
        <v>0</v>
      </c>
      <c r="I21" s="29">
        <v>1</v>
      </c>
      <c r="J21" s="29">
        <v>0</v>
      </c>
      <c r="K21" s="29">
        <v>1</v>
      </c>
      <c r="L21" s="18">
        <v>7</v>
      </c>
      <c r="M21" s="30" t="s">
        <v>558</v>
      </c>
      <c r="N21" s="30" t="str">
        <f>DEC2HEX(HEX2DEC(N20)+4)</f>
        <v>8A4</v>
      </c>
      <c r="O21" s="47" t="str">
        <f t="shared" si="3"/>
        <v>A4</v>
      </c>
      <c r="P21" s="88" t="str">
        <f t="shared" ref="P21:P47" si="4">CONCATENATE("0x",DEC2HEX(H21*64 + I21*32 + J21*16 +K21*8 + L21,2))</f>
        <v>0x2F</v>
      </c>
      <c r="Q21" s="57">
        <f t="shared" si="2"/>
        <v>41</v>
      </c>
      <c r="R21">
        <f t="shared" si="0"/>
        <v>71</v>
      </c>
      <c r="T21" t="s">
        <v>782</v>
      </c>
    </row>
    <row r="22" spans="1:20" x14ac:dyDescent="0.25">
      <c r="A22" s="1" t="s">
        <v>27</v>
      </c>
      <c r="B22" t="s">
        <v>91</v>
      </c>
      <c r="C22" s="1" t="s">
        <v>515</v>
      </c>
      <c r="D22" s="1" t="s">
        <v>153</v>
      </c>
      <c r="E22" s="1">
        <v>0</v>
      </c>
      <c r="F22" s="18" t="s">
        <v>499</v>
      </c>
      <c r="G22" s="29" t="s">
        <v>440</v>
      </c>
      <c r="H22" s="29">
        <v>0</v>
      </c>
      <c r="I22" s="29">
        <v>1</v>
      </c>
      <c r="J22" s="29">
        <v>0</v>
      </c>
      <c r="K22" s="29">
        <v>1</v>
      </c>
      <c r="L22" s="18">
        <v>7</v>
      </c>
      <c r="M22" s="30" t="s">
        <v>559</v>
      </c>
      <c r="N22" s="30" t="str">
        <f t="shared" ref="N22:N39" si="5">DEC2HEX(HEX2DEC(N21)+4)</f>
        <v>8A8</v>
      </c>
      <c r="O22" s="47" t="str">
        <f t="shared" si="3"/>
        <v>A8</v>
      </c>
      <c r="P22" s="88" t="str">
        <f t="shared" si="4"/>
        <v>0x2F</v>
      </c>
      <c r="Q22" s="57">
        <f t="shared" si="2"/>
        <v>42</v>
      </c>
      <c r="R22">
        <f t="shared" si="0"/>
        <v>72</v>
      </c>
      <c r="T22" t="s">
        <v>783</v>
      </c>
    </row>
    <row r="23" spans="1:20" x14ac:dyDescent="0.25">
      <c r="A23" s="1" t="s">
        <v>28</v>
      </c>
      <c r="B23" t="s">
        <v>92</v>
      </c>
      <c r="C23" s="1" t="s">
        <v>515</v>
      </c>
      <c r="D23" s="1" t="s">
        <v>154</v>
      </c>
      <c r="E23" s="1">
        <v>0</v>
      </c>
      <c r="F23" s="18" t="s">
        <v>499</v>
      </c>
      <c r="G23" s="29" t="s">
        <v>441</v>
      </c>
      <c r="H23" s="29">
        <v>0</v>
      </c>
      <c r="I23" s="29">
        <v>1</v>
      </c>
      <c r="J23" s="29">
        <v>0</v>
      </c>
      <c r="K23" s="29">
        <v>1</v>
      </c>
      <c r="L23" s="18">
        <v>7</v>
      </c>
      <c r="M23" s="30" t="s">
        <v>560</v>
      </c>
      <c r="N23" s="30" t="str">
        <f t="shared" si="5"/>
        <v>8AC</v>
      </c>
      <c r="O23" s="47" t="str">
        <f t="shared" si="3"/>
        <v>AC</v>
      </c>
      <c r="P23" s="88" t="str">
        <f t="shared" si="4"/>
        <v>0x2F</v>
      </c>
      <c r="Q23" s="57">
        <f t="shared" si="2"/>
        <v>43</v>
      </c>
      <c r="R23">
        <f t="shared" si="0"/>
        <v>73</v>
      </c>
      <c r="T23" t="s">
        <v>784</v>
      </c>
    </row>
    <row r="24" spans="1:20" x14ac:dyDescent="0.25">
      <c r="A24" s="1" t="s">
        <v>29</v>
      </c>
      <c r="B24" t="s">
        <v>93</v>
      </c>
      <c r="C24" s="1" t="s">
        <v>515</v>
      </c>
      <c r="D24" s="1" t="s">
        <v>155</v>
      </c>
      <c r="E24" s="1">
        <v>0</v>
      </c>
      <c r="F24" s="18" t="s">
        <v>499</v>
      </c>
      <c r="G24" s="29" t="s">
        <v>442</v>
      </c>
      <c r="H24" s="29">
        <v>0</v>
      </c>
      <c r="I24" s="29">
        <v>1</v>
      </c>
      <c r="J24" s="29">
        <v>0</v>
      </c>
      <c r="K24" s="29">
        <v>1</v>
      </c>
      <c r="L24" s="18">
        <v>7</v>
      </c>
      <c r="M24" s="30" t="s">
        <v>561</v>
      </c>
      <c r="N24" s="30" t="str">
        <f t="shared" si="5"/>
        <v>8B0</v>
      </c>
      <c r="O24" s="47" t="str">
        <f t="shared" si="3"/>
        <v>B0</v>
      </c>
      <c r="P24" s="88" t="str">
        <f t="shared" si="4"/>
        <v>0x2F</v>
      </c>
      <c r="Q24" s="57">
        <f t="shared" si="2"/>
        <v>44</v>
      </c>
      <c r="R24">
        <f t="shared" si="0"/>
        <v>74</v>
      </c>
      <c r="T24" t="s">
        <v>785</v>
      </c>
    </row>
    <row r="25" spans="1:20" x14ac:dyDescent="0.25">
      <c r="A25" s="1" t="s">
        <v>30</v>
      </c>
      <c r="B25" t="s">
        <v>94</v>
      </c>
      <c r="C25" s="1" t="s">
        <v>515</v>
      </c>
      <c r="D25" s="1" t="s">
        <v>156</v>
      </c>
      <c r="E25" s="1">
        <v>0</v>
      </c>
      <c r="F25" s="18" t="s">
        <v>499</v>
      </c>
      <c r="G25" s="29" t="s">
        <v>443</v>
      </c>
      <c r="H25" s="29">
        <v>0</v>
      </c>
      <c r="I25" s="29">
        <v>1</v>
      </c>
      <c r="J25" s="29">
        <v>0</v>
      </c>
      <c r="K25" s="29">
        <v>1</v>
      </c>
      <c r="L25" s="18">
        <v>7</v>
      </c>
      <c r="M25" s="30" t="s">
        <v>562</v>
      </c>
      <c r="N25" s="30" t="str">
        <f t="shared" si="5"/>
        <v>8B4</v>
      </c>
      <c r="O25" s="47" t="str">
        <f t="shared" si="3"/>
        <v>B4</v>
      </c>
      <c r="P25" s="88" t="str">
        <f t="shared" si="4"/>
        <v>0x2F</v>
      </c>
      <c r="Q25" s="57">
        <f t="shared" si="2"/>
        <v>45</v>
      </c>
      <c r="R25">
        <f t="shared" si="0"/>
        <v>75</v>
      </c>
      <c r="T25" t="s">
        <v>786</v>
      </c>
    </row>
    <row r="26" spans="1:20" x14ac:dyDescent="0.25">
      <c r="A26" s="1" t="s">
        <v>31</v>
      </c>
      <c r="B26" t="s">
        <v>95</v>
      </c>
      <c r="C26" s="1" t="s">
        <v>515</v>
      </c>
      <c r="D26" s="1" t="s">
        <v>157</v>
      </c>
      <c r="E26" s="1">
        <v>0</v>
      </c>
      <c r="F26" s="18" t="s">
        <v>499</v>
      </c>
      <c r="G26" s="29" t="s">
        <v>444</v>
      </c>
      <c r="H26" s="29">
        <v>0</v>
      </c>
      <c r="I26" s="29">
        <v>1</v>
      </c>
      <c r="J26" s="29">
        <v>0</v>
      </c>
      <c r="K26" s="29">
        <v>1</v>
      </c>
      <c r="L26" s="18">
        <v>7</v>
      </c>
      <c r="M26" s="30" t="s">
        <v>563</v>
      </c>
      <c r="N26" s="30" t="str">
        <f t="shared" si="5"/>
        <v>8B8</v>
      </c>
      <c r="O26" s="47" t="str">
        <f t="shared" si="3"/>
        <v>B8</v>
      </c>
      <c r="P26" s="88" t="str">
        <f t="shared" si="4"/>
        <v>0x2F</v>
      </c>
      <c r="Q26" s="57">
        <f t="shared" si="2"/>
        <v>46</v>
      </c>
      <c r="R26">
        <f t="shared" si="0"/>
        <v>76</v>
      </c>
      <c r="T26" t="s">
        <v>787</v>
      </c>
    </row>
    <row r="27" spans="1:20" x14ac:dyDescent="0.25">
      <c r="A27" s="1" t="s">
        <v>32</v>
      </c>
      <c r="B27" t="s">
        <v>96</v>
      </c>
      <c r="C27" s="1" t="s">
        <v>515</v>
      </c>
      <c r="D27" s="1" t="s">
        <v>158</v>
      </c>
      <c r="E27" s="1">
        <v>0</v>
      </c>
      <c r="F27" s="18" t="s">
        <v>499</v>
      </c>
      <c r="G27" s="29" t="s">
        <v>445</v>
      </c>
      <c r="H27" s="29">
        <v>0</v>
      </c>
      <c r="I27" s="29">
        <v>1</v>
      </c>
      <c r="J27" s="29">
        <v>0</v>
      </c>
      <c r="K27" s="29">
        <v>1</v>
      </c>
      <c r="L27" s="18">
        <v>7</v>
      </c>
      <c r="M27" s="30" t="s">
        <v>564</v>
      </c>
      <c r="N27" s="30" t="str">
        <f t="shared" si="5"/>
        <v>8BC</v>
      </c>
      <c r="O27" s="47" t="str">
        <f t="shared" si="3"/>
        <v>BC</v>
      </c>
      <c r="P27" s="88" t="str">
        <f t="shared" si="4"/>
        <v>0x2F</v>
      </c>
      <c r="Q27" s="57">
        <f t="shared" si="2"/>
        <v>47</v>
      </c>
      <c r="R27">
        <f t="shared" si="0"/>
        <v>77</v>
      </c>
      <c r="T27" t="s">
        <v>788</v>
      </c>
    </row>
    <row r="28" spans="1:20" x14ac:dyDescent="0.25">
      <c r="A28" s="1" t="s">
        <v>33</v>
      </c>
      <c r="B28" t="s">
        <v>97</v>
      </c>
      <c r="C28" s="1" t="s">
        <v>515</v>
      </c>
      <c r="D28" s="1" t="s">
        <v>159</v>
      </c>
      <c r="E28" s="1">
        <v>0</v>
      </c>
      <c r="F28" s="21" t="s">
        <v>540</v>
      </c>
      <c r="G28" s="31" t="s">
        <v>453</v>
      </c>
      <c r="H28" s="31">
        <v>0</v>
      </c>
      <c r="I28" s="31">
        <v>1</v>
      </c>
      <c r="J28" s="31">
        <v>0</v>
      </c>
      <c r="K28" s="31">
        <v>1</v>
      </c>
      <c r="L28" s="21">
        <v>7</v>
      </c>
      <c r="M28" s="32" t="s">
        <v>565</v>
      </c>
      <c r="N28" s="32" t="str">
        <f t="shared" si="5"/>
        <v>8C0</v>
      </c>
      <c r="O28" s="48" t="str">
        <f t="shared" si="3"/>
        <v>C0</v>
      </c>
      <c r="P28" s="89" t="str">
        <f t="shared" si="4"/>
        <v>0x2F</v>
      </c>
      <c r="Q28" s="57">
        <f t="shared" si="2"/>
        <v>48</v>
      </c>
      <c r="R28" s="92">
        <f t="shared" si="0"/>
        <v>78</v>
      </c>
      <c r="T28" t="s">
        <v>789</v>
      </c>
    </row>
    <row r="29" spans="1:20" x14ac:dyDescent="0.25">
      <c r="A29" s="1" t="s">
        <v>34</v>
      </c>
      <c r="B29" t="s">
        <v>98</v>
      </c>
      <c r="C29" s="1" t="s">
        <v>515</v>
      </c>
      <c r="D29" s="1" t="s">
        <v>160</v>
      </c>
      <c r="E29" s="1">
        <v>0</v>
      </c>
      <c r="F29" s="21" t="s">
        <v>541</v>
      </c>
      <c r="G29" s="31" t="s">
        <v>454</v>
      </c>
      <c r="H29" s="31">
        <v>0</v>
      </c>
      <c r="I29" s="31">
        <v>1</v>
      </c>
      <c r="J29" s="31">
        <v>0</v>
      </c>
      <c r="K29" s="31">
        <v>1</v>
      </c>
      <c r="L29" s="21">
        <v>7</v>
      </c>
      <c r="M29" s="32" t="s">
        <v>566</v>
      </c>
      <c r="N29" s="32" t="str">
        <f t="shared" si="5"/>
        <v>8C4</v>
      </c>
      <c r="O29" s="48" t="str">
        <f t="shared" si="3"/>
        <v>C4</v>
      </c>
      <c r="P29" s="89" t="str">
        <f t="shared" si="4"/>
        <v>0x2F</v>
      </c>
      <c r="Q29" s="57">
        <f t="shared" si="2"/>
        <v>49</v>
      </c>
      <c r="R29" s="92">
        <f t="shared" si="0"/>
        <v>79</v>
      </c>
      <c r="T29" t="s">
        <v>790</v>
      </c>
    </row>
    <row r="30" spans="1:20" x14ac:dyDescent="0.25">
      <c r="A30" s="1" t="s">
        <v>35</v>
      </c>
      <c r="B30" t="s">
        <v>99</v>
      </c>
      <c r="C30" s="1" t="s">
        <v>515</v>
      </c>
      <c r="D30" s="1" t="s">
        <v>161</v>
      </c>
      <c r="E30" s="1">
        <v>0</v>
      </c>
      <c r="F30" s="21" t="s">
        <v>542</v>
      </c>
      <c r="G30" s="31" t="s">
        <v>455</v>
      </c>
      <c r="H30" s="31">
        <v>0</v>
      </c>
      <c r="I30" s="31">
        <v>1</v>
      </c>
      <c r="J30" s="31">
        <v>0</v>
      </c>
      <c r="K30" s="31">
        <v>1</v>
      </c>
      <c r="L30" s="21">
        <v>7</v>
      </c>
      <c r="M30" s="32" t="s">
        <v>567</v>
      </c>
      <c r="N30" s="32" t="str">
        <f t="shared" si="5"/>
        <v>8C8</v>
      </c>
      <c r="O30" s="48" t="str">
        <f t="shared" si="3"/>
        <v>C8</v>
      </c>
      <c r="P30" s="89" t="str">
        <f t="shared" si="4"/>
        <v>0x2F</v>
      </c>
      <c r="Q30" s="57">
        <f t="shared" si="2"/>
        <v>50</v>
      </c>
      <c r="R30" s="92">
        <f t="shared" si="0"/>
        <v>80</v>
      </c>
      <c r="T30" t="s">
        <v>791</v>
      </c>
    </row>
    <row r="31" spans="1:20" x14ac:dyDescent="0.25">
      <c r="A31" s="1" t="s">
        <v>36</v>
      </c>
      <c r="B31" t="s">
        <v>100</v>
      </c>
      <c r="C31" s="1" t="s">
        <v>515</v>
      </c>
      <c r="D31" s="1" t="s">
        <v>162</v>
      </c>
      <c r="E31" s="1">
        <v>0</v>
      </c>
      <c r="F31" s="21" t="s">
        <v>543</v>
      </c>
      <c r="G31" s="31" t="s">
        <v>456</v>
      </c>
      <c r="H31" s="31">
        <v>0</v>
      </c>
      <c r="I31" s="31">
        <v>1</v>
      </c>
      <c r="J31" s="31">
        <v>0</v>
      </c>
      <c r="K31" s="31">
        <v>1</v>
      </c>
      <c r="L31" s="21">
        <v>7</v>
      </c>
      <c r="M31" s="32" t="s">
        <v>568</v>
      </c>
      <c r="N31" s="32" t="str">
        <f t="shared" si="5"/>
        <v>8CC</v>
      </c>
      <c r="O31" s="48" t="str">
        <f t="shared" si="3"/>
        <v>CC</v>
      </c>
      <c r="P31" s="89" t="str">
        <f t="shared" si="4"/>
        <v>0x2F</v>
      </c>
      <c r="Q31" s="57">
        <f t="shared" si="2"/>
        <v>51</v>
      </c>
      <c r="R31" s="92">
        <f t="shared" si="0"/>
        <v>81</v>
      </c>
      <c r="T31" t="s">
        <v>792</v>
      </c>
    </row>
    <row r="32" spans="1:20" x14ac:dyDescent="0.25">
      <c r="A32" s="1" t="s">
        <v>37</v>
      </c>
      <c r="B32" t="s">
        <v>101</v>
      </c>
      <c r="C32" s="1" t="s">
        <v>515</v>
      </c>
      <c r="D32" s="1" t="s">
        <v>163</v>
      </c>
      <c r="E32" s="1">
        <v>0</v>
      </c>
      <c r="F32" s="18" t="s">
        <v>499</v>
      </c>
      <c r="G32" s="29" t="s">
        <v>379</v>
      </c>
      <c r="H32" s="29">
        <v>0</v>
      </c>
      <c r="I32" s="29">
        <v>1</v>
      </c>
      <c r="J32" s="29">
        <v>0</v>
      </c>
      <c r="K32" s="29">
        <v>1</v>
      </c>
      <c r="L32" s="29">
        <v>7</v>
      </c>
      <c r="M32" s="30" t="s">
        <v>569</v>
      </c>
      <c r="N32" s="30" t="str">
        <f t="shared" si="5"/>
        <v>8D0</v>
      </c>
      <c r="O32" s="47" t="str">
        <f t="shared" si="3"/>
        <v>D0</v>
      </c>
      <c r="P32" s="88" t="str">
        <f t="shared" si="4"/>
        <v>0x2F</v>
      </c>
      <c r="Q32" s="57">
        <f t="shared" si="2"/>
        <v>52</v>
      </c>
      <c r="R32">
        <f t="shared" si="0"/>
        <v>8</v>
      </c>
      <c r="T32" t="s">
        <v>793</v>
      </c>
    </row>
    <row r="33" spans="1:20" x14ac:dyDescent="0.25">
      <c r="A33" s="1" t="s">
        <v>38</v>
      </c>
      <c r="B33" t="s">
        <v>102</v>
      </c>
      <c r="C33" s="1" t="s">
        <v>515</v>
      </c>
      <c r="D33" s="1" t="s">
        <v>164</v>
      </c>
      <c r="E33" s="1">
        <v>0</v>
      </c>
      <c r="F33" s="18" t="s">
        <v>499</v>
      </c>
      <c r="G33" s="29" t="s">
        <v>380</v>
      </c>
      <c r="H33" s="29">
        <v>0</v>
      </c>
      <c r="I33" s="29">
        <v>1</v>
      </c>
      <c r="J33" s="29">
        <v>0</v>
      </c>
      <c r="K33" s="29">
        <v>1</v>
      </c>
      <c r="L33" s="29">
        <v>7</v>
      </c>
      <c r="M33" s="30" t="s">
        <v>570</v>
      </c>
      <c r="N33" s="30" t="str">
        <f t="shared" si="5"/>
        <v>8D4</v>
      </c>
      <c r="O33" s="47" t="str">
        <f t="shared" si="3"/>
        <v>D4</v>
      </c>
      <c r="P33" s="88" t="str">
        <f t="shared" si="4"/>
        <v>0x2F</v>
      </c>
      <c r="Q33" s="57">
        <f t="shared" si="2"/>
        <v>53</v>
      </c>
      <c r="R33">
        <f t="shared" si="0"/>
        <v>9</v>
      </c>
      <c r="T33" t="s">
        <v>794</v>
      </c>
    </row>
    <row r="34" spans="1:20" x14ac:dyDescent="0.25">
      <c r="A34" s="1" t="s">
        <v>39</v>
      </c>
      <c r="B34" t="s">
        <v>103</v>
      </c>
      <c r="C34" s="1" t="s">
        <v>515</v>
      </c>
      <c r="D34" s="1" t="s">
        <v>165</v>
      </c>
      <c r="E34" s="1">
        <v>0</v>
      </c>
      <c r="F34" s="18" t="s">
        <v>499</v>
      </c>
      <c r="G34" s="29" t="s">
        <v>381</v>
      </c>
      <c r="H34" s="29">
        <v>0</v>
      </c>
      <c r="I34" s="29">
        <v>1</v>
      </c>
      <c r="J34" s="29">
        <v>0</v>
      </c>
      <c r="K34" s="29">
        <v>1</v>
      </c>
      <c r="L34" s="29">
        <v>7</v>
      </c>
      <c r="M34" s="30" t="s">
        <v>571</v>
      </c>
      <c r="N34" s="30" t="str">
        <f t="shared" si="5"/>
        <v>8D8</v>
      </c>
      <c r="O34" s="47" t="str">
        <f t="shared" si="3"/>
        <v>D8</v>
      </c>
      <c r="P34" s="88" t="str">
        <f t="shared" si="4"/>
        <v>0x2F</v>
      </c>
      <c r="Q34" s="57">
        <f t="shared" si="2"/>
        <v>54</v>
      </c>
      <c r="R34">
        <f t="shared" ref="R34:R65" si="6">IF(MID(B34,FIND("GPIO",B34),4)="GPIO",MID(B34,FIND("GPIO",B34)+4,1) * 32 + MID(B34,FIND("GPIO",B34)+6,2),"")</f>
        <v>10</v>
      </c>
      <c r="T34" t="s">
        <v>795</v>
      </c>
    </row>
    <row r="35" spans="1:20" x14ac:dyDescent="0.25">
      <c r="A35" s="1" t="s">
        <v>40</v>
      </c>
      <c r="B35" t="s">
        <v>104</v>
      </c>
      <c r="C35" s="1" t="s">
        <v>515</v>
      </c>
      <c r="D35" s="1" t="s">
        <v>166</v>
      </c>
      <c r="E35" s="1">
        <v>0</v>
      </c>
      <c r="F35" s="18" t="s">
        <v>499</v>
      </c>
      <c r="G35" s="29" t="s">
        <v>382</v>
      </c>
      <c r="H35" s="29">
        <v>0</v>
      </c>
      <c r="I35" s="29">
        <v>1</v>
      </c>
      <c r="J35" s="29">
        <v>0</v>
      </c>
      <c r="K35" s="29">
        <v>1</v>
      </c>
      <c r="L35" s="29">
        <v>7</v>
      </c>
      <c r="M35" s="30" t="s">
        <v>572</v>
      </c>
      <c r="N35" s="30" t="str">
        <f t="shared" si="5"/>
        <v>8DC</v>
      </c>
      <c r="O35" s="47" t="str">
        <f t="shared" si="3"/>
        <v>DC</v>
      </c>
      <c r="P35" s="88" t="str">
        <f t="shared" si="4"/>
        <v>0x2F</v>
      </c>
      <c r="Q35" s="57">
        <f t="shared" si="2"/>
        <v>55</v>
      </c>
      <c r="R35">
        <f t="shared" si="6"/>
        <v>11</v>
      </c>
      <c r="T35" t="s">
        <v>796</v>
      </c>
    </row>
    <row r="36" spans="1:20" x14ac:dyDescent="0.25">
      <c r="A36" s="1" t="s">
        <v>43</v>
      </c>
      <c r="B36" t="s">
        <v>107</v>
      </c>
      <c r="C36" s="1" t="s">
        <v>515</v>
      </c>
      <c r="D36" s="1" t="s">
        <v>169</v>
      </c>
      <c r="E36" s="1">
        <v>0</v>
      </c>
      <c r="F36" s="19" t="s">
        <v>534</v>
      </c>
      <c r="G36" s="27" t="s">
        <v>461</v>
      </c>
      <c r="H36" s="27">
        <v>0</v>
      </c>
      <c r="I36" s="27">
        <v>1</v>
      </c>
      <c r="J36" s="27">
        <v>0</v>
      </c>
      <c r="K36" s="27">
        <v>1</v>
      </c>
      <c r="L36" s="27">
        <v>7</v>
      </c>
      <c r="M36" s="33" t="s">
        <v>579</v>
      </c>
      <c r="N36" s="28" t="str">
        <f t="shared" si="5"/>
        <v>8E0</v>
      </c>
      <c r="O36" s="49" t="str">
        <f t="shared" si="3"/>
        <v>E0</v>
      </c>
      <c r="P36" s="90" t="str">
        <f t="shared" si="4"/>
        <v>0x2F</v>
      </c>
      <c r="Q36" s="57">
        <f t="shared" si="2"/>
        <v>56</v>
      </c>
      <c r="R36" s="93">
        <f t="shared" si="6"/>
        <v>86</v>
      </c>
      <c r="T36" t="s">
        <v>771</v>
      </c>
    </row>
    <row r="37" spans="1:20" x14ac:dyDescent="0.25">
      <c r="A37" s="1" t="s">
        <v>41</v>
      </c>
      <c r="B37" t="s">
        <v>105</v>
      </c>
      <c r="C37" s="1" t="s">
        <v>515</v>
      </c>
      <c r="D37" s="1" t="s">
        <v>167</v>
      </c>
      <c r="E37" s="1">
        <v>0</v>
      </c>
      <c r="F37" s="19" t="s">
        <v>535</v>
      </c>
      <c r="G37" s="27" t="s">
        <v>462</v>
      </c>
      <c r="H37" s="27">
        <v>0</v>
      </c>
      <c r="I37" s="27">
        <v>1</v>
      </c>
      <c r="J37" s="27">
        <v>0</v>
      </c>
      <c r="K37" s="27">
        <v>1</v>
      </c>
      <c r="L37" s="27">
        <v>7</v>
      </c>
      <c r="M37" s="33" t="s">
        <v>580</v>
      </c>
      <c r="N37" s="28" t="str">
        <f t="shared" si="5"/>
        <v>8E4</v>
      </c>
      <c r="O37" s="49" t="str">
        <f t="shared" si="3"/>
        <v>E4</v>
      </c>
      <c r="P37" s="90" t="str">
        <f t="shared" si="4"/>
        <v>0x2F</v>
      </c>
      <c r="Q37" s="57">
        <f t="shared" si="2"/>
        <v>57</v>
      </c>
      <c r="R37" s="93">
        <f t="shared" si="6"/>
        <v>87</v>
      </c>
      <c r="T37" t="s">
        <v>771</v>
      </c>
    </row>
    <row r="38" spans="1:20" x14ac:dyDescent="0.25">
      <c r="A38" s="1" t="s">
        <v>42</v>
      </c>
      <c r="B38" t="s">
        <v>106</v>
      </c>
      <c r="C38" s="1" t="s">
        <v>515</v>
      </c>
      <c r="D38" s="1" t="s">
        <v>168</v>
      </c>
      <c r="E38" s="1">
        <v>0</v>
      </c>
      <c r="F38" s="19" t="s">
        <v>536</v>
      </c>
      <c r="G38" s="27" t="s">
        <v>463</v>
      </c>
      <c r="H38" s="27">
        <v>0</v>
      </c>
      <c r="I38" s="27">
        <v>1</v>
      </c>
      <c r="J38" s="27">
        <v>0</v>
      </c>
      <c r="K38" s="27">
        <v>1</v>
      </c>
      <c r="L38" s="27">
        <v>7</v>
      </c>
      <c r="M38" s="33" t="s">
        <v>581</v>
      </c>
      <c r="N38" s="28" t="str">
        <f t="shared" si="5"/>
        <v>8E8</v>
      </c>
      <c r="O38" s="49" t="str">
        <f t="shared" si="3"/>
        <v>E8</v>
      </c>
      <c r="P38" s="90" t="str">
        <f t="shared" si="4"/>
        <v>0x2F</v>
      </c>
      <c r="Q38" s="57">
        <f t="shared" si="2"/>
        <v>58</v>
      </c>
      <c r="R38" s="93">
        <f t="shared" si="6"/>
        <v>88</v>
      </c>
      <c r="T38" t="s">
        <v>771</v>
      </c>
    </row>
    <row r="39" spans="1:20" x14ac:dyDescent="0.25">
      <c r="A39" s="1" t="s">
        <v>24</v>
      </c>
      <c r="B39" t="s">
        <v>88</v>
      </c>
      <c r="C39" s="1" t="s">
        <v>515</v>
      </c>
      <c r="D39" s="1" t="s">
        <v>596</v>
      </c>
      <c r="F39" s="19" t="s">
        <v>537</v>
      </c>
      <c r="G39" s="27" t="s">
        <v>452</v>
      </c>
      <c r="H39" s="27">
        <v>0</v>
      </c>
      <c r="I39" s="27">
        <v>1</v>
      </c>
      <c r="J39" s="27">
        <v>0</v>
      </c>
      <c r="K39" s="27">
        <v>1</v>
      </c>
      <c r="L39" s="27">
        <v>7</v>
      </c>
      <c r="M39" s="33" t="s">
        <v>582</v>
      </c>
      <c r="N39" s="28" t="str">
        <f t="shared" si="5"/>
        <v>8EC</v>
      </c>
      <c r="O39" s="49" t="str">
        <f t="shared" si="3"/>
        <v>EC</v>
      </c>
      <c r="P39" s="90" t="str">
        <f t="shared" si="4"/>
        <v>0x2F</v>
      </c>
      <c r="Q39" s="57">
        <f t="shared" si="2"/>
        <v>59</v>
      </c>
      <c r="R39" s="93">
        <f t="shared" si="6"/>
        <v>89</v>
      </c>
      <c r="T39" t="s">
        <v>771</v>
      </c>
    </row>
    <row r="40" spans="1:20" x14ac:dyDescent="0.25">
      <c r="A40" s="1" t="s">
        <v>44</v>
      </c>
      <c r="B40" t="s">
        <v>108</v>
      </c>
      <c r="C40" s="1" t="s">
        <v>516</v>
      </c>
      <c r="D40" s="1" t="s">
        <v>170</v>
      </c>
      <c r="E40" s="1">
        <v>7</v>
      </c>
      <c r="F40" s="20" t="s">
        <v>597</v>
      </c>
      <c r="G40" s="23" t="s">
        <v>170</v>
      </c>
      <c r="H40" s="23">
        <v>0</v>
      </c>
      <c r="I40" s="23">
        <v>1</v>
      </c>
      <c r="J40" s="23">
        <v>0</v>
      </c>
      <c r="K40" s="23">
        <v>0</v>
      </c>
      <c r="L40" s="23">
        <v>7</v>
      </c>
      <c r="M40" s="24" t="s">
        <v>583</v>
      </c>
      <c r="N40" s="24" t="s">
        <v>609</v>
      </c>
      <c r="O40" s="50" t="str">
        <f t="shared" si="3"/>
        <v>1A0</v>
      </c>
      <c r="P40" s="64" t="str">
        <f t="shared" si="4"/>
        <v>0x27</v>
      </c>
      <c r="Q40" s="57">
        <f t="shared" si="2"/>
        <v>104</v>
      </c>
      <c r="R40">
        <f t="shared" si="6"/>
        <v>114</v>
      </c>
      <c r="T40" t="s">
        <v>773</v>
      </c>
    </row>
    <row r="41" spans="1:20" x14ac:dyDescent="0.25">
      <c r="A41" s="1" t="s">
        <v>45</v>
      </c>
      <c r="B41" t="s">
        <v>109</v>
      </c>
      <c r="C41" s="1" t="s">
        <v>515</v>
      </c>
      <c r="D41" s="1" t="s">
        <v>171</v>
      </c>
      <c r="E41" s="1">
        <v>3</v>
      </c>
      <c r="F41" s="22" t="s">
        <v>544</v>
      </c>
      <c r="G41" s="22" t="s">
        <v>479</v>
      </c>
      <c r="H41" s="22">
        <v>0</v>
      </c>
      <c r="I41" s="22">
        <v>1</v>
      </c>
      <c r="J41" s="22">
        <v>0</v>
      </c>
      <c r="K41" s="22">
        <v>0</v>
      </c>
      <c r="L41" s="22">
        <v>7</v>
      </c>
      <c r="M41" s="34" t="s">
        <v>584</v>
      </c>
      <c r="N41" s="34">
        <v>990</v>
      </c>
      <c r="O41" s="51" t="str">
        <f t="shared" si="3"/>
        <v>190</v>
      </c>
      <c r="P41" s="63" t="str">
        <f t="shared" si="4"/>
        <v>0x27</v>
      </c>
      <c r="Q41" s="57">
        <f t="shared" si="2"/>
        <v>100</v>
      </c>
      <c r="R41" s="94">
        <f t="shared" si="6"/>
        <v>110</v>
      </c>
      <c r="T41" t="s">
        <v>658</v>
      </c>
    </row>
    <row r="42" spans="1:20" x14ac:dyDescent="0.25">
      <c r="A42" s="1" t="s">
        <v>46</v>
      </c>
      <c r="B42" t="s">
        <v>110</v>
      </c>
      <c r="C42" s="1" t="s">
        <v>515</v>
      </c>
      <c r="D42" s="1" t="s">
        <v>172</v>
      </c>
      <c r="E42" s="1">
        <v>3</v>
      </c>
      <c r="F42" s="22" t="s">
        <v>546</v>
      </c>
      <c r="G42" s="22" t="s">
        <v>482</v>
      </c>
      <c r="H42" s="22">
        <v>0</v>
      </c>
      <c r="I42" s="22">
        <v>1</v>
      </c>
      <c r="J42" s="22">
        <v>0</v>
      </c>
      <c r="K42" s="22">
        <v>0</v>
      </c>
      <c r="L42" s="22">
        <v>7</v>
      </c>
      <c r="M42" s="34" t="s">
        <v>585</v>
      </c>
      <c r="N42" s="34" t="s">
        <v>611</v>
      </c>
      <c r="O42" s="51" t="str">
        <f t="shared" si="3"/>
        <v>19C</v>
      </c>
      <c r="P42" s="63" t="str">
        <f t="shared" si="4"/>
        <v>0x27</v>
      </c>
      <c r="Q42" s="57">
        <f t="shared" si="2"/>
        <v>103</v>
      </c>
      <c r="R42" s="94">
        <f t="shared" si="6"/>
        <v>113</v>
      </c>
      <c r="T42" t="s">
        <v>658</v>
      </c>
    </row>
    <row r="43" spans="1:20" x14ac:dyDescent="0.25">
      <c r="A43" s="1" t="s">
        <v>47</v>
      </c>
      <c r="B43" t="s">
        <v>111</v>
      </c>
      <c r="C43" s="1" t="s">
        <v>516</v>
      </c>
      <c r="D43" s="1" t="s">
        <v>173</v>
      </c>
      <c r="E43" s="1">
        <v>7</v>
      </c>
      <c r="F43" s="20" t="s">
        <v>617</v>
      </c>
      <c r="G43" s="23" t="s">
        <v>173</v>
      </c>
      <c r="H43" s="23">
        <v>0</v>
      </c>
      <c r="I43" s="23">
        <v>1</v>
      </c>
      <c r="J43" s="23">
        <v>0</v>
      </c>
      <c r="K43" s="23">
        <v>0</v>
      </c>
      <c r="L43" s="23">
        <v>7</v>
      </c>
      <c r="M43" s="24" t="s">
        <v>586</v>
      </c>
      <c r="N43" s="24" t="s">
        <v>613</v>
      </c>
      <c r="O43" s="50" t="str">
        <f t="shared" si="3"/>
        <v>1AC</v>
      </c>
      <c r="P43" s="62" t="str">
        <f t="shared" si="4"/>
        <v>0x27</v>
      </c>
      <c r="Q43" s="57">
        <f t="shared" si="2"/>
        <v>107</v>
      </c>
      <c r="R43">
        <f t="shared" si="6"/>
        <v>117</v>
      </c>
      <c r="T43" t="s">
        <v>772</v>
      </c>
    </row>
    <row r="44" spans="1:20" x14ac:dyDescent="0.25">
      <c r="A44" s="1" t="s">
        <v>48</v>
      </c>
      <c r="B44" t="s">
        <v>112</v>
      </c>
      <c r="C44" s="1" t="s">
        <v>515</v>
      </c>
      <c r="D44" s="1" t="s">
        <v>174</v>
      </c>
      <c r="E44" s="1">
        <v>3</v>
      </c>
      <c r="F44" s="22" t="s">
        <v>545</v>
      </c>
      <c r="G44" s="22" t="s">
        <v>481</v>
      </c>
      <c r="H44" s="22">
        <v>0</v>
      </c>
      <c r="I44" s="22">
        <v>1</v>
      </c>
      <c r="J44" s="22">
        <v>0</v>
      </c>
      <c r="K44" s="22">
        <v>0</v>
      </c>
      <c r="L44" s="22">
        <v>7</v>
      </c>
      <c r="M44" s="34" t="s">
        <v>587</v>
      </c>
      <c r="N44" s="34">
        <v>998</v>
      </c>
      <c r="O44" s="51" t="str">
        <f t="shared" si="3"/>
        <v>198</v>
      </c>
      <c r="P44" s="63" t="str">
        <f t="shared" si="4"/>
        <v>0x27</v>
      </c>
      <c r="Q44" s="57">
        <f t="shared" si="2"/>
        <v>102</v>
      </c>
      <c r="R44" s="94">
        <f t="shared" si="6"/>
        <v>112</v>
      </c>
      <c r="T44" t="s">
        <v>658</v>
      </c>
    </row>
    <row r="45" spans="1:20" x14ac:dyDescent="0.25">
      <c r="A45" s="1" t="s">
        <v>49</v>
      </c>
      <c r="B45" t="s">
        <v>113</v>
      </c>
      <c r="C45" s="14" t="s">
        <v>520</v>
      </c>
      <c r="D45" s="14" t="s">
        <v>175</v>
      </c>
      <c r="E45" s="14">
        <v>7</v>
      </c>
      <c r="F45" s="14" t="s">
        <v>502</v>
      </c>
      <c r="G45" s="15" t="s">
        <v>175</v>
      </c>
      <c r="H45" s="15">
        <v>0</v>
      </c>
      <c r="I45" s="15"/>
      <c r="J45" s="15"/>
      <c r="K45" s="15"/>
      <c r="L45" s="15"/>
      <c r="M45" s="16" t="s">
        <v>588</v>
      </c>
      <c r="N45" s="16" t="s">
        <v>614</v>
      </c>
      <c r="O45" s="46" t="str">
        <f t="shared" si="3"/>
        <v>1A8</v>
      </c>
      <c r="P45" s="61" t="s">
        <v>575</v>
      </c>
      <c r="Q45" s="57">
        <f t="shared" si="2"/>
        <v>106</v>
      </c>
      <c r="R45">
        <f t="shared" si="6"/>
        <v>116</v>
      </c>
      <c r="T45" t="s">
        <v>708</v>
      </c>
    </row>
    <row r="46" spans="1:20" x14ac:dyDescent="0.25">
      <c r="A46" s="1" t="s">
        <v>50</v>
      </c>
      <c r="B46" t="s">
        <v>114</v>
      </c>
      <c r="C46" s="1" t="s">
        <v>516</v>
      </c>
      <c r="D46" s="1" t="s">
        <v>176</v>
      </c>
      <c r="E46" s="1">
        <v>7</v>
      </c>
      <c r="F46" s="39" t="s">
        <v>548</v>
      </c>
      <c r="G46" s="39" t="s">
        <v>780</v>
      </c>
      <c r="H46" s="39">
        <v>0</v>
      </c>
      <c r="I46" s="39">
        <v>1</v>
      </c>
      <c r="J46" s="39">
        <v>1</v>
      </c>
      <c r="K46" s="39">
        <v>0</v>
      </c>
      <c r="L46" s="39">
        <v>4</v>
      </c>
      <c r="M46" s="40" t="s">
        <v>589</v>
      </c>
      <c r="N46" s="40" t="s">
        <v>618</v>
      </c>
      <c r="O46" s="69" t="str">
        <f t="shared" si="3"/>
        <v>1A4</v>
      </c>
      <c r="P46" s="70" t="str">
        <f t="shared" si="4"/>
        <v>0x34</v>
      </c>
      <c r="Q46" s="57">
        <f t="shared" si="2"/>
        <v>105</v>
      </c>
      <c r="R46">
        <f t="shared" si="6"/>
        <v>115</v>
      </c>
      <c r="T46" t="s">
        <v>709</v>
      </c>
    </row>
    <row r="47" spans="1:20" x14ac:dyDescent="0.25">
      <c r="A47" s="1" t="s">
        <v>51</v>
      </c>
      <c r="B47" t="s">
        <v>115</v>
      </c>
      <c r="C47" s="1" t="s">
        <v>515</v>
      </c>
      <c r="D47" s="1" t="s">
        <v>177</v>
      </c>
      <c r="E47" s="1">
        <v>3</v>
      </c>
      <c r="F47" s="22" t="s">
        <v>547</v>
      </c>
      <c r="G47" s="22" t="s">
        <v>480</v>
      </c>
      <c r="H47" s="22">
        <v>0</v>
      </c>
      <c r="I47" s="22">
        <v>1</v>
      </c>
      <c r="J47" s="22">
        <v>0</v>
      </c>
      <c r="K47" s="22">
        <v>0</v>
      </c>
      <c r="L47" s="22">
        <v>7</v>
      </c>
      <c r="M47" s="34" t="s">
        <v>590</v>
      </c>
      <c r="N47" s="34">
        <v>994</v>
      </c>
      <c r="O47" s="51" t="str">
        <f t="shared" si="3"/>
        <v>194</v>
      </c>
      <c r="P47" s="63" t="str">
        <f t="shared" si="4"/>
        <v>0x27</v>
      </c>
      <c r="Q47" s="57">
        <f t="shared" si="2"/>
        <v>101</v>
      </c>
      <c r="R47" s="94">
        <f t="shared" si="6"/>
        <v>111</v>
      </c>
      <c r="T47" t="s">
        <v>658</v>
      </c>
    </row>
    <row r="48" spans="1:20" x14ac:dyDescent="0.25">
      <c r="A48" s="1" t="s">
        <v>52</v>
      </c>
      <c r="B48" t="s">
        <v>116</v>
      </c>
      <c r="C48" s="1" t="s">
        <v>344</v>
      </c>
      <c r="D48" s="1" t="s">
        <v>178</v>
      </c>
      <c r="F48" s="1" t="s">
        <v>344</v>
      </c>
      <c r="G48" s="1" t="s">
        <v>178</v>
      </c>
      <c r="H48" s="1"/>
      <c r="I48" s="1"/>
      <c r="J48" s="1"/>
      <c r="K48" s="1"/>
      <c r="L48" s="5">
        <v>0</v>
      </c>
      <c r="M48" s="12" t="s">
        <v>688</v>
      </c>
      <c r="N48" s="12" t="s">
        <v>689</v>
      </c>
      <c r="O48" s="52" t="str">
        <f t="shared" si="3"/>
        <v>14C</v>
      </c>
      <c r="P48" s="59" t="s">
        <v>659</v>
      </c>
      <c r="Q48" s="57">
        <f t="shared" si="2"/>
        <v>83</v>
      </c>
      <c r="R48">
        <f t="shared" si="6"/>
        <v>1</v>
      </c>
      <c r="T48" t="s">
        <v>663</v>
      </c>
    </row>
    <row r="49" spans="1:20" x14ac:dyDescent="0.25">
      <c r="A49" s="1" t="s">
        <v>53</v>
      </c>
      <c r="B49" t="s">
        <v>117</v>
      </c>
      <c r="C49" s="1" t="s">
        <v>343</v>
      </c>
      <c r="D49" s="1" t="s">
        <v>179</v>
      </c>
      <c r="F49" s="1" t="s">
        <v>343</v>
      </c>
      <c r="G49" s="1" t="s">
        <v>179</v>
      </c>
      <c r="H49" s="1"/>
      <c r="I49" s="1"/>
      <c r="J49" s="1"/>
      <c r="K49" s="1"/>
      <c r="L49" s="5">
        <v>0</v>
      </c>
      <c r="M49" s="12" t="s">
        <v>690</v>
      </c>
      <c r="N49" s="12">
        <v>948</v>
      </c>
      <c r="O49" s="52" t="str">
        <f t="shared" si="3"/>
        <v>148</v>
      </c>
      <c r="P49" s="59" t="s">
        <v>660</v>
      </c>
      <c r="Q49" s="57">
        <f t="shared" si="2"/>
        <v>82</v>
      </c>
      <c r="R49">
        <f t="shared" si="6"/>
        <v>0</v>
      </c>
      <c r="T49" t="s">
        <v>662</v>
      </c>
    </row>
    <row r="50" spans="1:20" x14ac:dyDescent="0.25">
      <c r="A50" s="1" t="s">
        <v>54</v>
      </c>
      <c r="B50" t="s">
        <v>118</v>
      </c>
      <c r="C50" s="1" t="s">
        <v>343</v>
      </c>
      <c r="D50" s="1" t="s">
        <v>180</v>
      </c>
      <c r="F50" s="1" t="s">
        <v>343</v>
      </c>
      <c r="G50" s="1" t="s">
        <v>503</v>
      </c>
      <c r="H50" s="1"/>
      <c r="I50" s="1"/>
      <c r="J50" s="1"/>
      <c r="K50" s="1"/>
      <c r="M50" s="12" t="s">
        <v>691</v>
      </c>
      <c r="N50" s="12">
        <v>944</v>
      </c>
      <c r="O50" s="52" t="str">
        <f t="shared" si="3"/>
        <v>144</v>
      </c>
      <c r="P50" s="59" t="s">
        <v>575</v>
      </c>
      <c r="Q50" s="57">
        <f t="shared" si="2"/>
        <v>81</v>
      </c>
      <c r="R50">
        <f t="shared" si="6"/>
        <v>29</v>
      </c>
      <c r="T50" t="s">
        <v>692</v>
      </c>
    </row>
    <row r="51" spans="1:20" x14ac:dyDescent="0.25">
      <c r="A51" s="1" t="s">
        <v>55</v>
      </c>
      <c r="B51" t="s">
        <v>119</v>
      </c>
      <c r="C51" s="14" t="s">
        <v>527</v>
      </c>
      <c r="D51" s="14" t="s">
        <v>181</v>
      </c>
      <c r="E51" s="14">
        <v>1</v>
      </c>
      <c r="F51" s="14" t="s">
        <v>549</v>
      </c>
      <c r="G51" s="14" t="s">
        <v>181</v>
      </c>
      <c r="H51" s="14"/>
      <c r="I51" s="14"/>
      <c r="J51" s="14"/>
      <c r="K51" s="14"/>
      <c r="M51" s="12" t="s">
        <v>591</v>
      </c>
      <c r="N51" s="12" t="s">
        <v>693</v>
      </c>
      <c r="O51" s="52" t="str">
        <f t="shared" si="3"/>
        <v>15C</v>
      </c>
      <c r="P51" s="61" t="s">
        <v>711</v>
      </c>
      <c r="Q51" s="57">
        <f t="shared" si="2"/>
        <v>87</v>
      </c>
      <c r="R51">
        <f t="shared" si="6"/>
        <v>5</v>
      </c>
      <c r="T51" t="s">
        <v>712</v>
      </c>
    </row>
    <row r="52" spans="1:20" x14ac:dyDescent="0.25">
      <c r="A52" s="1" t="s">
        <v>56</v>
      </c>
      <c r="B52" t="s">
        <v>120</v>
      </c>
      <c r="C52" s="1" t="s">
        <v>464</v>
      </c>
      <c r="D52" s="1" t="s">
        <v>182</v>
      </c>
      <c r="E52" s="1">
        <v>1</v>
      </c>
      <c r="F52" s="1" t="s">
        <v>464</v>
      </c>
      <c r="G52" s="1" t="s">
        <v>182</v>
      </c>
      <c r="H52" s="1"/>
      <c r="I52" s="1"/>
      <c r="J52" s="1"/>
      <c r="K52" s="1"/>
      <c r="M52" s="12" t="s">
        <v>766</v>
      </c>
      <c r="N52" s="12">
        <v>960</v>
      </c>
      <c r="O52" s="52" t="str">
        <f t="shared" si="3"/>
        <v>160</v>
      </c>
      <c r="P52" s="60" t="s">
        <v>657</v>
      </c>
      <c r="Q52" s="57">
        <f t="shared" si="2"/>
        <v>88</v>
      </c>
      <c r="R52">
        <f t="shared" si="6"/>
        <v>6</v>
      </c>
      <c r="T52" t="s">
        <v>802</v>
      </c>
    </row>
    <row r="53" spans="1:20" x14ac:dyDescent="0.25">
      <c r="A53" s="1" t="s">
        <v>57</v>
      </c>
      <c r="B53" t="s">
        <v>121</v>
      </c>
      <c r="C53" s="1" t="s">
        <v>518</v>
      </c>
      <c r="D53" s="1" t="s">
        <v>183</v>
      </c>
      <c r="E53" s="1">
        <v>1</v>
      </c>
      <c r="F53" s="20" t="s">
        <v>600</v>
      </c>
      <c r="G53" s="23" t="s">
        <v>374</v>
      </c>
      <c r="H53" s="23">
        <v>0</v>
      </c>
      <c r="I53" s="23">
        <v>1</v>
      </c>
      <c r="J53" s="23">
        <v>0</v>
      </c>
      <c r="K53" s="23">
        <v>0</v>
      </c>
      <c r="L53" s="23">
        <v>7</v>
      </c>
      <c r="M53" s="24" t="s">
        <v>592</v>
      </c>
      <c r="N53" s="24">
        <v>954</v>
      </c>
      <c r="O53" s="50" t="str">
        <f t="shared" si="3"/>
        <v>154</v>
      </c>
      <c r="P53" s="64" t="str">
        <f t="shared" ref="P53:P57" si="7">CONCATENATE("0x",DEC2HEX(H53*64 + I53*32 + J53*16 +K53*8 + L53,2))</f>
        <v>0x27</v>
      </c>
      <c r="Q53" s="57">
        <f t="shared" si="2"/>
        <v>85</v>
      </c>
      <c r="R53">
        <f t="shared" si="6"/>
        <v>3</v>
      </c>
      <c r="T53" t="s">
        <v>707</v>
      </c>
    </row>
    <row r="54" spans="1:20" x14ac:dyDescent="0.25">
      <c r="A54" s="1" t="s">
        <v>58</v>
      </c>
      <c r="B54" t="s">
        <v>122</v>
      </c>
      <c r="C54" s="14" t="s">
        <v>527</v>
      </c>
      <c r="D54" s="14" t="s">
        <v>184</v>
      </c>
      <c r="E54" s="14">
        <v>2</v>
      </c>
      <c r="F54" s="14" t="s">
        <v>549</v>
      </c>
      <c r="G54" s="14" t="s">
        <v>184</v>
      </c>
      <c r="H54" s="14"/>
      <c r="I54" s="14"/>
      <c r="J54" s="14"/>
      <c r="K54" s="14"/>
      <c r="M54" s="12" t="s">
        <v>710</v>
      </c>
      <c r="N54" s="12">
        <v>958</v>
      </c>
      <c r="O54" s="52" t="str">
        <f t="shared" si="3"/>
        <v>158</v>
      </c>
      <c r="P54" s="61" t="s">
        <v>711</v>
      </c>
      <c r="Q54" s="57">
        <f t="shared" si="2"/>
        <v>86</v>
      </c>
      <c r="R54">
        <f t="shared" si="6"/>
        <v>4</v>
      </c>
      <c r="T54" t="s">
        <v>712</v>
      </c>
    </row>
    <row r="55" spans="1:20" x14ac:dyDescent="0.25">
      <c r="A55" s="1" t="s">
        <v>59</v>
      </c>
      <c r="B55" t="s">
        <v>123</v>
      </c>
      <c r="C55" s="1" t="s">
        <v>517</v>
      </c>
      <c r="D55" s="1" t="s">
        <v>185</v>
      </c>
      <c r="E55" s="1">
        <v>1</v>
      </c>
      <c r="F55" s="20" t="s">
        <v>599</v>
      </c>
      <c r="G55" s="23" t="s">
        <v>373</v>
      </c>
      <c r="H55" s="23">
        <v>0</v>
      </c>
      <c r="I55" s="23">
        <v>1</v>
      </c>
      <c r="J55" s="23">
        <v>0</v>
      </c>
      <c r="K55" s="23">
        <v>0</v>
      </c>
      <c r="L55" s="23">
        <v>7</v>
      </c>
      <c r="M55" s="24" t="s">
        <v>593</v>
      </c>
      <c r="N55" s="24">
        <v>950</v>
      </c>
      <c r="O55" s="50" t="str">
        <f t="shared" si="3"/>
        <v>150</v>
      </c>
      <c r="P55" s="64" t="str">
        <f t="shared" si="7"/>
        <v>0x27</v>
      </c>
      <c r="Q55" s="57">
        <f t="shared" si="2"/>
        <v>84</v>
      </c>
      <c r="R55">
        <f t="shared" si="6"/>
        <v>2</v>
      </c>
      <c r="T55" t="s">
        <v>707</v>
      </c>
    </row>
    <row r="56" spans="1:20" s="7" customFormat="1" x14ac:dyDescent="0.25">
      <c r="A56" s="6" t="s">
        <v>60</v>
      </c>
      <c r="B56" s="7" t="s">
        <v>124</v>
      </c>
      <c r="C56" s="6" t="s">
        <v>350</v>
      </c>
      <c r="D56" s="6" t="s">
        <v>351</v>
      </c>
      <c r="E56" s="6"/>
      <c r="F56" s="6" t="s">
        <v>528</v>
      </c>
      <c r="G56" s="8" t="s">
        <v>414</v>
      </c>
      <c r="H56" s="8"/>
      <c r="I56" s="8"/>
      <c r="J56" s="8"/>
      <c r="K56" s="8"/>
      <c r="L56" s="9"/>
      <c r="M56" s="13" t="s">
        <v>763</v>
      </c>
      <c r="N56" s="13">
        <v>968</v>
      </c>
      <c r="O56" s="52" t="str">
        <f t="shared" si="3"/>
        <v>168</v>
      </c>
      <c r="P56" s="65" t="s">
        <v>764</v>
      </c>
      <c r="Q56" s="57">
        <f t="shared" si="2"/>
        <v>90</v>
      </c>
      <c r="R56">
        <f t="shared" si="6"/>
        <v>40</v>
      </c>
      <c r="S56"/>
      <c r="T56" s="7" t="s">
        <v>765</v>
      </c>
    </row>
    <row r="57" spans="1:20" s="7" customFormat="1" x14ac:dyDescent="0.25">
      <c r="A57" s="6" t="s">
        <v>61</v>
      </c>
      <c r="B57" s="7" t="s">
        <v>125</v>
      </c>
      <c r="C57" s="6" t="s">
        <v>512</v>
      </c>
      <c r="D57" s="6" t="s">
        <v>351</v>
      </c>
      <c r="E57" s="6"/>
      <c r="F57" s="35" t="s">
        <v>598</v>
      </c>
      <c r="G57" s="36" t="s">
        <v>415</v>
      </c>
      <c r="H57" s="36">
        <v>0</v>
      </c>
      <c r="I57" s="23">
        <v>1</v>
      </c>
      <c r="J57" s="23">
        <v>0</v>
      </c>
      <c r="K57" s="23">
        <v>0</v>
      </c>
      <c r="L57" s="37">
        <v>7</v>
      </c>
      <c r="M57" s="38" t="s">
        <v>594</v>
      </c>
      <c r="N57" s="38" t="s">
        <v>623</v>
      </c>
      <c r="O57" s="50" t="str">
        <f t="shared" si="3"/>
        <v>16C</v>
      </c>
      <c r="P57" s="64" t="str">
        <f t="shared" si="7"/>
        <v>0x27</v>
      </c>
      <c r="Q57" s="57">
        <f t="shared" si="2"/>
        <v>91</v>
      </c>
      <c r="R57">
        <f t="shared" si="6"/>
        <v>41</v>
      </c>
      <c r="S57"/>
      <c r="T57" t="s">
        <v>707</v>
      </c>
    </row>
    <row r="58" spans="1:20" x14ac:dyDescent="0.25">
      <c r="A58" s="1" t="s">
        <v>62</v>
      </c>
      <c r="B58" t="s">
        <v>126</v>
      </c>
      <c r="C58" s="1" t="s">
        <v>368</v>
      </c>
      <c r="D58" s="1" t="s">
        <v>186</v>
      </c>
      <c r="F58" s="1" t="s">
        <v>368</v>
      </c>
      <c r="G58" s="1" t="s">
        <v>186</v>
      </c>
      <c r="H58" s="1"/>
      <c r="I58" s="1"/>
      <c r="J58" s="1"/>
      <c r="K58" s="1"/>
      <c r="L58" s="5">
        <v>0</v>
      </c>
      <c r="M58" s="12" t="s">
        <v>694</v>
      </c>
      <c r="N58" s="12">
        <v>970</v>
      </c>
      <c r="O58" s="52" t="str">
        <f>IF(ISBLANK(N58)=FALSE,DEC2HEX(HEX2DEC(N58)-HEX2DEC(800)),"")</f>
        <v>170</v>
      </c>
      <c r="P58" s="59" t="s">
        <v>660</v>
      </c>
      <c r="Q58" s="57">
        <f t="shared" si="2"/>
        <v>92</v>
      </c>
      <c r="R58">
        <f t="shared" si="6"/>
        <v>42</v>
      </c>
      <c r="T58" t="s">
        <v>627</v>
      </c>
    </row>
    <row r="59" spans="1:20" x14ac:dyDescent="0.25">
      <c r="A59" s="1" t="s">
        <v>63</v>
      </c>
      <c r="B59" t="s">
        <v>127</v>
      </c>
      <c r="C59" s="1" t="s">
        <v>368</v>
      </c>
      <c r="D59" s="1" t="s">
        <v>187</v>
      </c>
      <c r="F59" s="1" t="s">
        <v>368</v>
      </c>
      <c r="G59" s="1" t="s">
        <v>187</v>
      </c>
      <c r="H59" s="1"/>
      <c r="I59" s="1"/>
      <c r="J59" s="1"/>
      <c r="K59" s="1"/>
      <c r="L59" s="5">
        <v>0</v>
      </c>
      <c r="M59" s="12" t="s">
        <v>695</v>
      </c>
      <c r="N59" s="12">
        <v>974</v>
      </c>
      <c r="O59" s="52" t="str">
        <f t="shared" si="3"/>
        <v>174</v>
      </c>
      <c r="P59" s="59" t="s">
        <v>664</v>
      </c>
      <c r="Q59" s="57">
        <f t="shared" si="2"/>
        <v>93</v>
      </c>
      <c r="R59">
        <f t="shared" si="6"/>
        <v>43</v>
      </c>
      <c r="T59" t="s">
        <v>627</v>
      </c>
    </row>
    <row r="60" spans="1:20" x14ac:dyDescent="0.25">
      <c r="A60" s="1" t="s">
        <v>64</v>
      </c>
      <c r="B60" t="s">
        <v>128</v>
      </c>
      <c r="C60" s="1" t="s">
        <v>525</v>
      </c>
      <c r="D60" s="1" t="s">
        <v>188</v>
      </c>
      <c r="E60" s="1">
        <v>3</v>
      </c>
      <c r="F60" s="20" t="s">
        <v>624</v>
      </c>
      <c r="G60" s="20" t="s">
        <v>383</v>
      </c>
      <c r="H60" s="20">
        <v>0</v>
      </c>
      <c r="I60" s="23">
        <v>1</v>
      </c>
      <c r="J60" s="23">
        <v>0</v>
      </c>
      <c r="K60" s="23">
        <v>0</v>
      </c>
      <c r="L60" s="23">
        <v>7</v>
      </c>
      <c r="M60" s="24" t="s">
        <v>595</v>
      </c>
      <c r="N60" s="16">
        <v>978</v>
      </c>
      <c r="O60" s="46" t="str">
        <f t="shared" si="3"/>
        <v>178</v>
      </c>
      <c r="P60" s="61" t="s">
        <v>812</v>
      </c>
      <c r="Q60" s="57">
        <f t="shared" si="2"/>
        <v>94</v>
      </c>
      <c r="R60">
        <f t="shared" si="6"/>
        <v>12</v>
      </c>
      <c r="T60" s="71" t="s">
        <v>813</v>
      </c>
    </row>
    <row r="61" spans="1:20" x14ac:dyDescent="0.25">
      <c r="A61" s="1" t="s">
        <v>65</v>
      </c>
      <c r="B61" t="s">
        <v>129</v>
      </c>
      <c r="C61" s="1" t="s">
        <v>525</v>
      </c>
      <c r="D61" s="1" t="s">
        <v>189</v>
      </c>
      <c r="E61" s="1">
        <v>3</v>
      </c>
      <c r="F61" s="20" t="s">
        <v>625</v>
      </c>
      <c r="G61" s="20" t="s">
        <v>384</v>
      </c>
      <c r="H61" s="20">
        <v>0</v>
      </c>
      <c r="I61" s="23">
        <v>1</v>
      </c>
      <c r="J61" s="23">
        <v>0</v>
      </c>
      <c r="K61" s="23">
        <v>0</v>
      </c>
      <c r="L61" s="23">
        <v>7</v>
      </c>
      <c r="M61" s="24" t="s">
        <v>601</v>
      </c>
      <c r="N61" s="16" t="s">
        <v>626</v>
      </c>
      <c r="O61" s="46" t="str">
        <f t="shared" si="3"/>
        <v>17C</v>
      </c>
      <c r="P61" s="61" t="s">
        <v>812</v>
      </c>
      <c r="Q61" s="57">
        <f t="shared" si="2"/>
        <v>95</v>
      </c>
      <c r="R61">
        <f t="shared" si="6"/>
        <v>13</v>
      </c>
      <c r="T61" s="71" t="s">
        <v>813</v>
      </c>
    </row>
    <row r="62" spans="1:20" x14ac:dyDescent="0.25">
      <c r="A62" s="1" t="s">
        <v>66</v>
      </c>
      <c r="B62" t="s">
        <v>130</v>
      </c>
      <c r="C62" s="1" t="s">
        <v>519</v>
      </c>
      <c r="D62" s="1" t="s">
        <v>190</v>
      </c>
      <c r="E62" s="1">
        <v>0</v>
      </c>
      <c r="F62" s="77" t="s">
        <v>513</v>
      </c>
      <c r="G62" s="77" t="s">
        <v>190</v>
      </c>
      <c r="H62" s="77">
        <v>0</v>
      </c>
      <c r="I62" s="77">
        <v>1</v>
      </c>
      <c r="J62" s="77">
        <v>0</v>
      </c>
      <c r="K62" s="77">
        <v>1</v>
      </c>
      <c r="L62" s="78">
        <v>0</v>
      </c>
      <c r="M62" s="79" t="s">
        <v>602</v>
      </c>
      <c r="N62" s="79">
        <v>980</v>
      </c>
      <c r="O62" s="80" t="str">
        <f t="shared" si="3"/>
        <v>180</v>
      </c>
      <c r="P62" s="81" t="str">
        <f t="shared" ref="P62:P63" si="8">CONCATENATE("0x",DEC2HEX(H62*64 + I62*32 + J62*16 +K62*8 + L62,2))</f>
        <v>0x28</v>
      </c>
      <c r="Q62" s="57">
        <f t="shared" si="2"/>
        <v>96</v>
      </c>
      <c r="R62">
        <f t="shared" si="6"/>
        <v>14</v>
      </c>
      <c r="T62" t="s">
        <v>697</v>
      </c>
    </row>
    <row r="63" spans="1:20" x14ac:dyDescent="0.25">
      <c r="A63" s="1" t="s">
        <v>67</v>
      </c>
      <c r="B63" t="s">
        <v>131</v>
      </c>
      <c r="C63" s="1" t="s">
        <v>519</v>
      </c>
      <c r="D63" s="1" t="s">
        <v>191</v>
      </c>
      <c r="E63" s="1">
        <v>0</v>
      </c>
      <c r="F63" s="77" t="s">
        <v>513</v>
      </c>
      <c r="G63" s="77" t="s">
        <v>191</v>
      </c>
      <c r="H63" s="77">
        <v>0</v>
      </c>
      <c r="I63" s="77">
        <v>0</v>
      </c>
      <c r="J63" s="77">
        <v>0</v>
      </c>
      <c r="K63" s="77">
        <v>1</v>
      </c>
      <c r="L63" s="78">
        <v>0</v>
      </c>
      <c r="M63" s="79" t="s">
        <v>603</v>
      </c>
      <c r="N63" s="79">
        <v>984</v>
      </c>
      <c r="O63" s="80" t="str">
        <f t="shared" si="3"/>
        <v>184</v>
      </c>
      <c r="P63" s="81" t="str">
        <f t="shared" si="8"/>
        <v>0x08</v>
      </c>
      <c r="Q63" s="57">
        <f t="shared" si="2"/>
        <v>97</v>
      </c>
      <c r="R63">
        <f t="shared" si="6"/>
        <v>15</v>
      </c>
      <c r="T63" t="s">
        <v>698</v>
      </c>
    </row>
    <row r="64" spans="1:20" s="7" customFormat="1" x14ac:dyDescent="0.25">
      <c r="A64" s="6" t="s">
        <v>68</v>
      </c>
      <c r="B64" s="7" t="s">
        <v>132</v>
      </c>
      <c r="C64" s="6" t="s">
        <v>350</v>
      </c>
      <c r="D64" s="6" t="s">
        <v>351</v>
      </c>
      <c r="E64" s="6"/>
      <c r="F64" s="6" t="s">
        <v>350</v>
      </c>
      <c r="G64" s="6" t="s">
        <v>351</v>
      </c>
      <c r="H64" s="6"/>
      <c r="I64" s="6"/>
      <c r="J64" s="6"/>
      <c r="K64" s="6"/>
      <c r="L64" s="9"/>
      <c r="M64" s="13"/>
      <c r="N64" s="13"/>
      <c r="O64" s="52" t="str">
        <f t="shared" si="3"/>
        <v/>
      </c>
      <c r="P64" s="65"/>
      <c r="Q64" s="57" t="str">
        <f t="shared" si="2"/>
        <v/>
      </c>
      <c r="R64">
        <f t="shared" si="6"/>
        <v>18</v>
      </c>
      <c r="S64"/>
    </row>
    <row r="65" spans="1:21" x14ac:dyDescent="0.25">
      <c r="A65" s="1" t="s">
        <v>69</v>
      </c>
      <c r="B65" t="s">
        <v>133</v>
      </c>
      <c r="C65" s="1" t="s">
        <v>501</v>
      </c>
      <c r="D65" s="1" t="s">
        <v>192</v>
      </c>
      <c r="E65" s="1">
        <v>0</v>
      </c>
      <c r="F65" s="1" t="s">
        <v>501</v>
      </c>
      <c r="G65" s="1" t="s">
        <v>192</v>
      </c>
      <c r="H65" s="1"/>
      <c r="I65" s="1"/>
      <c r="J65" s="1"/>
      <c r="K65" s="1"/>
      <c r="L65" s="5">
        <v>0</v>
      </c>
      <c r="M65" s="12" t="s">
        <v>696</v>
      </c>
      <c r="N65" s="12" t="s">
        <v>699</v>
      </c>
      <c r="O65" s="52" t="str">
        <f t="shared" si="3"/>
        <v>234</v>
      </c>
      <c r="P65" s="59" t="s">
        <v>612</v>
      </c>
      <c r="Q65" s="57">
        <f t="shared" si="2"/>
        <v>141</v>
      </c>
      <c r="R65">
        <f t="shared" si="6"/>
        <v>109</v>
      </c>
      <c r="T65" t="s">
        <v>700</v>
      </c>
    </row>
    <row r="66" spans="1:21" x14ac:dyDescent="0.25">
      <c r="A66" s="1" t="s">
        <v>193</v>
      </c>
      <c r="B66" t="s">
        <v>243</v>
      </c>
      <c r="C66" s="1" t="s">
        <v>505</v>
      </c>
      <c r="D66" s="1" t="s">
        <v>293</v>
      </c>
      <c r="E66" s="1">
        <v>0</v>
      </c>
      <c r="F66" s="14" t="s">
        <v>505</v>
      </c>
      <c r="G66" s="14" t="s">
        <v>293</v>
      </c>
      <c r="H66" s="14"/>
      <c r="I66" s="14"/>
      <c r="J66" s="14"/>
      <c r="K66" s="14"/>
      <c r="L66" s="15">
        <v>0</v>
      </c>
      <c r="M66" s="16" t="s">
        <v>615</v>
      </c>
      <c r="N66" s="86" t="s">
        <v>628</v>
      </c>
      <c r="O66" s="46" t="str">
        <f t="shared" si="3"/>
        <v>1E4</v>
      </c>
      <c r="P66" s="61" t="s">
        <v>660</v>
      </c>
      <c r="Q66" s="57">
        <f t="shared" si="2"/>
        <v>121</v>
      </c>
      <c r="R66">
        <f t="shared" ref="R66:R97" si="9">IF(MID(B66,FIND("GPIO",B66),4)="GPIO",MID(B66,FIND("GPIO",B66)+4,1) * 32 + MID(B66,FIND("GPIO",B66)+6,2),"")</f>
        <v>103</v>
      </c>
      <c r="T66" t="s">
        <v>701</v>
      </c>
    </row>
    <row r="67" spans="1:21" x14ac:dyDescent="0.25">
      <c r="A67" s="1" t="s">
        <v>194</v>
      </c>
      <c r="B67" t="s">
        <v>244</v>
      </c>
      <c r="C67" s="1" t="s">
        <v>505</v>
      </c>
      <c r="D67" s="1" t="s">
        <v>294</v>
      </c>
      <c r="E67" s="1">
        <v>0</v>
      </c>
      <c r="F67" s="14" t="s">
        <v>505</v>
      </c>
      <c r="G67" s="14" t="s">
        <v>294</v>
      </c>
      <c r="H67" s="14"/>
      <c r="I67" s="14"/>
      <c r="J67" s="14"/>
      <c r="K67" s="14"/>
      <c r="L67" s="15">
        <v>0</v>
      </c>
      <c r="M67" s="16" t="s">
        <v>616</v>
      </c>
      <c r="N67" s="86" t="s">
        <v>629</v>
      </c>
      <c r="O67" s="46" t="str">
        <f t="shared" si="3"/>
        <v>1E8</v>
      </c>
      <c r="P67" s="61" t="s">
        <v>660</v>
      </c>
      <c r="Q67" s="57">
        <f t="shared" ref="Q67:Q115" si="10">IF( ISBLANK(N67)=FALSE, (HEX2DEC(O67))/4,"")</f>
        <v>122</v>
      </c>
      <c r="R67">
        <f t="shared" si="9"/>
        <v>104</v>
      </c>
      <c r="T67" t="s">
        <v>701</v>
      </c>
    </row>
    <row r="68" spans="1:21" x14ac:dyDescent="0.25">
      <c r="A68" s="1" t="s">
        <v>195</v>
      </c>
      <c r="B68" t="s">
        <v>245</v>
      </c>
      <c r="C68" s="1" t="s">
        <v>514</v>
      </c>
      <c r="D68" s="1" t="s">
        <v>295</v>
      </c>
      <c r="F68" s="72" t="s">
        <v>550</v>
      </c>
      <c r="G68" s="73" t="s">
        <v>390</v>
      </c>
      <c r="H68" s="73">
        <v>0</v>
      </c>
      <c r="I68" s="73">
        <v>1</v>
      </c>
      <c r="J68" s="73">
        <v>0</v>
      </c>
      <c r="K68" s="73">
        <v>0</v>
      </c>
      <c r="L68" s="73">
        <v>7</v>
      </c>
      <c r="M68" s="74" t="s">
        <v>630</v>
      </c>
      <c r="N68" s="74" t="s">
        <v>631</v>
      </c>
      <c r="O68" s="75" t="str">
        <f t="shared" si="3"/>
        <v>1B0</v>
      </c>
      <c r="P68" s="76" t="str">
        <f t="shared" ref="P68:P81" si="11">CONCATENATE("0x",DEC2HEX(H68*64 + I68*32 + J68*16 +K68*8 + L68,2))</f>
        <v>0x27</v>
      </c>
      <c r="Q68" s="57">
        <f t="shared" si="10"/>
        <v>108</v>
      </c>
      <c r="R68">
        <f t="shared" si="9"/>
        <v>19</v>
      </c>
      <c r="T68" t="s">
        <v>646</v>
      </c>
    </row>
    <row r="69" spans="1:21" x14ac:dyDescent="0.25">
      <c r="A69" s="1" t="s">
        <v>196</v>
      </c>
      <c r="B69" t="s">
        <v>246</v>
      </c>
      <c r="C69" s="1" t="s">
        <v>505</v>
      </c>
      <c r="D69" s="1" t="s">
        <v>296</v>
      </c>
      <c r="E69" s="1">
        <v>3</v>
      </c>
      <c r="F69" s="15" t="s">
        <v>511</v>
      </c>
      <c r="G69" s="14" t="s">
        <v>296</v>
      </c>
      <c r="H69" s="14">
        <v>0</v>
      </c>
      <c r="I69" s="14"/>
      <c r="J69" s="14"/>
      <c r="K69" s="14"/>
      <c r="L69" s="15">
        <v>3</v>
      </c>
      <c r="M69" s="16" t="s">
        <v>644</v>
      </c>
      <c r="N69" s="16" t="s">
        <v>645</v>
      </c>
      <c r="O69" s="46" t="str">
        <f t="shared" si="3"/>
        <v>1B4</v>
      </c>
      <c r="P69" s="61" t="s">
        <v>575</v>
      </c>
      <c r="Q69" s="57">
        <f t="shared" si="10"/>
        <v>109</v>
      </c>
      <c r="R69">
        <f t="shared" si="9"/>
        <v>20</v>
      </c>
      <c r="T69" s="71" t="s">
        <v>702</v>
      </c>
    </row>
    <row r="70" spans="1:21" x14ac:dyDescent="0.25">
      <c r="A70" s="1" t="s">
        <v>197</v>
      </c>
      <c r="B70" t="s">
        <v>247</v>
      </c>
      <c r="C70" s="1" t="s">
        <v>516</v>
      </c>
      <c r="D70" s="1" t="s">
        <v>297</v>
      </c>
      <c r="E70" s="1">
        <v>0</v>
      </c>
      <c r="F70" s="25" t="s">
        <v>346</v>
      </c>
      <c r="G70" s="25" t="s">
        <v>352</v>
      </c>
      <c r="H70" s="25">
        <v>0</v>
      </c>
      <c r="I70" s="25">
        <v>0</v>
      </c>
      <c r="J70" s="25">
        <v>0</v>
      </c>
      <c r="K70" s="25">
        <v>0</v>
      </c>
      <c r="L70" s="26">
        <v>1</v>
      </c>
      <c r="M70" s="44" t="s">
        <v>604</v>
      </c>
      <c r="N70" s="44">
        <v>840</v>
      </c>
      <c r="O70" s="53" t="str">
        <f t="shared" si="3"/>
        <v>40</v>
      </c>
      <c r="P70" s="66" t="str">
        <f t="shared" si="11"/>
        <v>0x01</v>
      </c>
      <c r="Q70" s="57">
        <f t="shared" si="10"/>
        <v>16</v>
      </c>
      <c r="R70">
        <f t="shared" si="9"/>
        <v>48</v>
      </c>
      <c r="T70" t="s">
        <v>639</v>
      </c>
      <c r="U70" t="s">
        <v>640</v>
      </c>
    </row>
    <row r="71" spans="1:21" x14ac:dyDescent="0.25">
      <c r="A71" s="1" t="s">
        <v>198</v>
      </c>
      <c r="B71" t="s">
        <v>248</v>
      </c>
      <c r="C71" s="1" t="s">
        <v>516</v>
      </c>
      <c r="D71" s="1" t="s">
        <v>298</v>
      </c>
      <c r="E71" s="1">
        <v>7</v>
      </c>
      <c r="F71" s="25" t="s">
        <v>346</v>
      </c>
      <c r="G71" s="25" t="s">
        <v>353</v>
      </c>
      <c r="H71" s="25">
        <v>0</v>
      </c>
      <c r="I71" s="25">
        <v>1</v>
      </c>
      <c r="J71" s="25">
        <v>0</v>
      </c>
      <c r="K71" s="25">
        <v>0</v>
      </c>
      <c r="L71" s="26">
        <v>1</v>
      </c>
      <c r="M71" s="44" t="s">
        <v>605</v>
      </c>
      <c r="N71" s="44">
        <v>844</v>
      </c>
      <c r="O71" s="53" t="str">
        <f t="shared" si="3"/>
        <v>44</v>
      </c>
      <c r="P71" s="66" t="str">
        <f t="shared" si="11"/>
        <v>0x21</v>
      </c>
      <c r="Q71" s="57">
        <f t="shared" si="10"/>
        <v>17</v>
      </c>
      <c r="R71">
        <f t="shared" si="9"/>
        <v>49</v>
      </c>
      <c r="T71" t="s">
        <v>703</v>
      </c>
    </row>
    <row r="72" spans="1:21" x14ac:dyDescent="0.25">
      <c r="A72" s="1" t="s">
        <v>199</v>
      </c>
      <c r="B72" t="s">
        <v>249</v>
      </c>
      <c r="C72" s="1" t="s">
        <v>521</v>
      </c>
      <c r="D72" s="1" t="s">
        <v>299</v>
      </c>
      <c r="E72" s="2">
        <v>7</v>
      </c>
      <c r="F72" s="25" t="s">
        <v>346</v>
      </c>
      <c r="G72" s="25" t="s">
        <v>354</v>
      </c>
      <c r="H72" s="25">
        <v>0</v>
      </c>
      <c r="I72" s="25">
        <v>0</v>
      </c>
      <c r="J72" s="25">
        <v>0</v>
      </c>
      <c r="K72" s="25">
        <v>0</v>
      </c>
      <c r="L72" s="26">
        <v>1</v>
      </c>
      <c r="M72" s="44" t="s">
        <v>606</v>
      </c>
      <c r="N72" s="44">
        <v>848</v>
      </c>
      <c r="O72" s="53" t="str">
        <f t="shared" si="3"/>
        <v>48</v>
      </c>
      <c r="P72" s="66" t="str">
        <f t="shared" si="11"/>
        <v>0x01</v>
      </c>
      <c r="Q72" s="57">
        <f t="shared" si="10"/>
        <v>18</v>
      </c>
      <c r="R72">
        <f t="shared" si="9"/>
        <v>50</v>
      </c>
      <c r="T72" t="s">
        <v>704</v>
      </c>
    </row>
    <row r="73" spans="1:21" x14ac:dyDescent="0.25">
      <c r="A73" s="1" t="s">
        <v>200</v>
      </c>
      <c r="B73" t="s">
        <v>250</v>
      </c>
      <c r="C73" s="1" t="s">
        <v>521</v>
      </c>
      <c r="D73" s="1" t="s">
        <v>300</v>
      </c>
      <c r="E73" s="2">
        <v>7</v>
      </c>
      <c r="F73" s="25" t="s">
        <v>346</v>
      </c>
      <c r="G73" s="25" t="s">
        <v>355</v>
      </c>
      <c r="H73" s="25">
        <v>0</v>
      </c>
      <c r="I73" s="25">
        <v>0</v>
      </c>
      <c r="J73" s="25">
        <v>0</v>
      </c>
      <c r="K73" s="25">
        <v>0</v>
      </c>
      <c r="L73" s="26">
        <v>1</v>
      </c>
      <c r="M73" s="44" t="s">
        <v>620</v>
      </c>
      <c r="N73" s="44" t="s">
        <v>641</v>
      </c>
      <c r="O73" s="53" t="str">
        <f t="shared" si="3"/>
        <v>4C</v>
      </c>
      <c r="P73" s="66" t="str">
        <f t="shared" si="11"/>
        <v>0x01</v>
      </c>
      <c r="Q73" s="57">
        <f>IF( ISBLANK(N73)=FALSE, (HEX2DEC(O73))/4,"")</f>
        <v>19</v>
      </c>
      <c r="R73">
        <f t="shared" si="9"/>
        <v>51</v>
      </c>
      <c r="T73" t="s">
        <v>704</v>
      </c>
    </row>
    <row r="74" spans="1:21" x14ac:dyDescent="0.25">
      <c r="A74" s="1" t="s">
        <v>201</v>
      </c>
      <c r="B74" t="s">
        <v>251</v>
      </c>
      <c r="C74" s="4" t="s">
        <v>369</v>
      </c>
      <c r="D74" s="4" t="s">
        <v>370</v>
      </c>
      <c r="F74" s="25" t="s">
        <v>346</v>
      </c>
      <c r="G74" s="25" t="s">
        <v>356</v>
      </c>
      <c r="H74" s="25">
        <v>0</v>
      </c>
      <c r="I74" s="25">
        <v>0</v>
      </c>
      <c r="J74" s="25">
        <v>0</v>
      </c>
      <c r="K74" s="25">
        <v>0</v>
      </c>
      <c r="L74" s="26">
        <v>1</v>
      </c>
      <c r="M74" s="44" t="s">
        <v>621</v>
      </c>
      <c r="N74" s="44">
        <v>850</v>
      </c>
      <c r="O74" s="53" t="str">
        <f t="shared" si="3"/>
        <v>50</v>
      </c>
      <c r="P74" s="66" t="str">
        <f t="shared" si="11"/>
        <v>0x01</v>
      </c>
      <c r="Q74" s="57">
        <f t="shared" si="10"/>
        <v>20</v>
      </c>
      <c r="R74">
        <f t="shared" si="9"/>
        <v>52</v>
      </c>
      <c r="T74" t="s">
        <v>704</v>
      </c>
    </row>
    <row r="75" spans="1:21" x14ac:dyDescent="0.25">
      <c r="A75" s="1" t="s">
        <v>202</v>
      </c>
      <c r="B75" t="s">
        <v>252</v>
      </c>
      <c r="C75" s="1" t="s">
        <v>349</v>
      </c>
      <c r="D75" s="1" t="s">
        <v>301</v>
      </c>
      <c r="E75" s="2">
        <v>7</v>
      </c>
      <c r="F75" s="25" t="s">
        <v>346</v>
      </c>
      <c r="G75" s="25" t="s">
        <v>357</v>
      </c>
      <c r="H75" s="25">
        <v>0</v>
      </c>
      <c r="I75" s="25">
        <v>0</v>
      </c>
      <c r="J75" s="25">
        <v>0</v>
      </c>
      <c r="K75" s="25">
        <v>0</v>
      </c>
      <c r="L75" s="26">
        <v>1</v>
      </c>
      <c r="M75" s="44" t="s">
        <v>622</v>
      </c>
      <c r="N75" s="44">
        <v>854</v>
      </c>
      <c r="O75" s="53" t="str">
        <f t="shared" si="3"/>
        <v>54</v>
      </c>
      <c r="P75" s="66" t="str">
        <f t="shared" si="11"/>
        <v>0x01</v>
      </c>
      <c r="Q75" s="57">
        <f t="shared" si="10"/>
        <v>21</v>
      </c>
      <c r="R75">
        <f t="shared" si="9"/>
        <v>53</v>
      </c>
      <c r="T75" t="s">
        <v>706</v>
      </c>
    </row>
    <row r="76" spans="1:21" x14ac:dyDescent="0.25">
      <c r="A76" s="1" t="s">
        <v>203</v>
      </c>
      <c r="B76" t="s">
        <v>253</v>
      </c>
      <c r="C76" s="1" t="s">
        <v>349</v>
      </c>
      <c r="D76" s="1" t="s">
        <v>302</v>
      </c>
      <c r="E76" s="2">
        <v>7</v>
      </c>
      <c r="F76" s="25" t="s">
        <v>346</v>
      </c>
      <c r="G76" s="25" t="s">
        <v>358</v>
      </c>
      <c r="H76" s="25">
        <v>0</v>
      </c>
      <c r="I76" s="25">
        <v>1</v>
      </c>
      <c r="J76" s="25">
        <v>0</v>
      </c>
      <c r="K76" s="25">
        <v>0</v>
      </c>
      <c r="L76" s="26">
        <v>1</v>
      </c>
      <c r="M76" s="44" t="s">
        <v>632</v>
      </c>
      <c r="N76" s="44">
        <v>858</v>
      </c>
      <c r="O76" s="53" t="str">
        <f t="shared" si="3"/>
        <v>58</v>
      </c>
      <c r="P76" s="66" t="str">
        <f t="shared" si="11"/>
        <v>0x21</v>
      </c>
      <c r="Q76" s="57">
        <f t="shared" si="10"/>
        <v>22</v>
      </c>
      <c r="R76">
        <f t="shared" si="9"/>
        <v>54</v>
      </c>
      <c r="T76" t="s">
        <v>705</v>
      </c>
    </row>
    <row r="77" spans="1:21" x14ac:dyDescent="0.25">
      <c r="A77" s="1" t="s">
        <v>204</v>
      </c>
      <c r="B77" t="s">
        <v>254</v>
      </c>
      <c r="C77" s="1" t="s">
        <v>349</v>
      </c>
      <c r="D77" s="1" t="s">
        <v>303</v>
      </c>
      <c r="E77" s="2">
        <v>7</v>
      </c>
      <c r="F77" s="25" t="s">
        <v>346</v>
      </c>
      <c r="G77" s="25" t="s">
        <v>359</v>
      </c>
      <c r="H77" s="25">
        <v>0</v>
      </c>
      <c r="I77" s="25">
        <v>1</v>
      </c>
      <c r="J77" s="25">
        <v>0</v>
      </c>
      <c r="K77" s="25">
        <v>0</v>
      </c>
      <c r="L77" s="26">
        <v>1</v>
      </c>
      <c r="M77" s="44" t="s">
        <v>633</v>
      </c>
      <c r="N77" s="44" t="s">
        <v>638</v>
      </c>
      <c r="O77" s="53" t="str">
        <f t="shared" si="3"/>
        <v>5C</v>
      </c>
      <c r="P77" s="66" t="str">
        <f t="shared" si="11"/>
        <v>0x21</v>
      </c>
      <c r="Q77" s="57">
        <f t="shared" si="10"/>
        <v>23</v>
      </c>
      <c r="R77">
        <f t="shared" si="9"/>
        <v>55</v>
      </c>
      <c r="T77" t="s">
        <v>705</v>
      </c>
    </row>
    <row r="78" spans="1:21" x14ac:dyDescent="0.25">
      <c r="A78" s="1" t="s">
        <v>205</v>
      </c>
      <c r="B78" t="s">
        <v>255</v>
      </c>
      <c r="C78" s="1" t="s">
        <v>349</v>
      </c>
      <c r="D78" s="1" t="s">
        <v>304</v>
      </c>
      <c r="E78" s="2">
        <v>7</v>
      </c>
      <c r="F78" s="25" t="s">
        <v>346</v>
      </c>
      <c r="G78" s="25" t="s">
        <v>360</v>
      </c>
      <c r="H78" s="25">
        <v>0</v>
      </c>
      <c r="I78" s="25">
        <v>1</v>
      </c>
      <c r="J78" s="25">
        <v>0</v>
      </c>
      <c r="K78" s="25">
        <v>0</v>
      </c>
      <c r="L78" s="26">
        <v>1</v>
      </c>
      <c r="M78" s="44" t="s">
        <v>634</v>
      </c>
      <c r="N78" s="44">
        <v>860</v>
      </c>
      <c r="O78" s="53" t="str">
        <f t="shared" si="3"/>
        <v>60</v>
      </c>
      <c r="P78" s="66" t="str">
        <f t="shared" si="11"/>
        <v>0x21</v>
      </c>
      <c r="Q78" s="57">
        <f t="shared" si="10"/>
        <v>24</v>
      </c>
      <c r="R78">
        <f t="shared" si="9"/>
        <v>56</v>
      </c>
      <c r="T78" t="s">
        <v>705</v>
      </c>
    </row>
    <row r="79" spans="1:21" x14ac:dyDescent="0.25">
      <c r="A79" s="1" t="s">
        <v>206</v>
      </c>
      <c r="B79" t="s">
        <v>256</v>
      </c>
      <c r="C79" s="1" t="s">
        <v>515</v>
      </c>
      <c r="D79" s="1" t="s">
        <v>305</v>
      </c>
      <c r="F79" s="25" t="s">
        <v>346</v>
      </c>
      <c r="G79" s="25" t="s">
        <v>361</v>
      </c>
      <c r="H79" s="25">
        <v>0</v>
      </c>
      <c r="I79" s="25">
        <v>1</v>
      </c>
      <c r="J79" s="25">
        <v>0</v>
      </c>
      <c r="K79" s="25">
        <v>0</v>
      </c>
      <c r="L79" s="26">
        <v>1</v>
      </c>
      <c r="M79" s="44" t="s">
        <v>635</v>
      </c>
      <c r="N79" s="44">
        <v>864</v>
      </c>
      <c r="O79" s="53" t="str">
        <f t="shared" si="3"/>
        <v>64</v>
      </c>
      <c r="P79" s="66" t="str">
        <f t="shared" si="11"/>
        <v>0x21</v>
      </c>
      <c r="Q79" s="57">
        <f t="shared" si="10"/>
        <v>25</v>
      </c>
      <c r="R79">
        <f t="shared" si="9"/>
        <v>57</v>
      </c>
      <c r="T79" t="s">
        <v>703</v>
      </c>
    </row>
    <row r="80" spans="1:21" x14ac:dyDescent="0.25">
      <c r="A80" s="1" t="s">
        <v>207</v>
      </c>
      <c r="B80" t="s">
        <v>257</v>
      </c>
      <c r="C80" s="4" t="s">
        <v>496</v>
      </c>
      <c r="D80" s="4" t="s">
        <v>306</v>
      </c>
      <c r="F80" s="25" t="s">
        <v>346</v>
      </c>
      <c r="G80" s="25" t="s">
        <v>362</v>
      </c>
      <c r="H80" s="25">
        <v>0</v>
      </c>
      <c r="I80" s="25">
        <v>1</v>
      </c>
      <c r="J80" s="25">
        <v>0</v>
      </c>
      <c r="K80" s="25">
        <v>0</v>
      </c>
      <c r="L80" s="26">
        <v>1</v>
      </c>
      <c r="M80" s="44" t="s">
        <v>636</v>
      </c>
      <c r="N80" s="44">
        <v>868</v>
      </c>
      <c r="O80" s="53" t="str">
        <f t="shared" si="3"/>
        <v>68</v>
      </c>
      <c r="P80" s="66" t="str">
        <f t="shared" si="11"/>
        <v>0x21</v>
      </c>
      <c r="Q80" s="57">
        <f t="shared" si="10"/>
        <v>26</v>
      </c>
      <c r="R80">
        <f t="shared" si="9"/>
        <v>58</v>
      </c>
      <c r="T80" t="s">
        <v>703</v>
      </c>
    </row>
    <row r="81" spans="1:20" x14ac:dyDescent="0.25">
      <c r="A81" s="1" t="s">
        <v>208</v>
      </c>
      <c r="B81" t="s">
        <v>258</v>
      </c>
      <c r="C81" s="1" t="s">
        <v>515</v>
      </c>
      <c r="D81" s="1" t="s">
        <v>307</v>
      </c>
      <c r="F81" s="25" t="s">
        <v>346</v>
      </c>
      <c r="G81" s="25" t="s">
        <v>363</v>
      </c>
      <c r="H81" s="25">
        <v>0</v>
      </c>
      <c r="I81" s="25">
        <v>1</v>
      </c>
      <c r="J81" s="25">
        <v>0</v>
      </c>
      <c r="K81" s="25">
        <v>0</v>
      </c>
      <c r="L81" s="26">
        <v>1</v>
      </c>
      <c r="M81" s="44" t="s">
        <v>637</v>
      </c>
      <c r="N81" s="44" t="s">
        <v>643</v>
      </c>
      <c r="O81" s="53" t="str">
        <f t="shared" si="3"/>
        <v>6C</v>
      </c>
      <c r="P81" s="66" t="str">
        <f t="shared" si="11"/>
        <v>0x21</v>
      </c>
      <c r="Q81" s="57">
        <f t="shared" si="10"/>
        <v>27</v>
      </c>
      <c r="R81">
        <f t="shared" si="9"/>
        <v>59</v>
      </c>
      <c r="T81" t="s">
        <v>703</v>
      </c>
    </row>
    <row r="82" spans="1:20" x14ac:dyDescent="0.25">
      <c r="A82" s="1" t="s">
        <v>209</v>
      </c>
      <c r="B82" t="s">
        <v>259</v>
      </c>
      <c r="C82" s="1" t="s">
        <v>431</v>
      </c>
      <c r="D82" s="1" t="s">
        <v>308</v>
      </c>
      <c r="E82" s="2">
        <v>1</v>
      </c>
      <c r="F82" s="1" t="s">
        <v>431</v>
      </c>
      <c r="G82" s="1" t="s">
        <v>308</v>
      </c>
      <c r="H82" s="1"/>
      <c r="I82" s="1"/>
      <c r="J82" s="1"/>
      <c r="K82" s="1"/>
      <c r="L82" s="5">
        <v>1</v>
      </c>
      <c r="M82" s="12" t="s">
        <v>745</v>
      </c>
      <c r="N82" s="12">
        <v>800</v>
      </c>
      <c r="O82" s="52" t="str">
        <f t="shared" si="3"/>
        <v>0</v>
      </c>
      <c r="P82" s="59" t="s">
        <v>746</v>
      </c>
      <c r="Q82" s="57">
        <f t="shared" si="10"/>
        <v>0</v>
      </c>
      <c r="R82">
        <f t="shared" si="9"/>
        <v>32</v>
      </c>
      <c r="T82" t="s">
        <v>762</v>
      </c>
    </row>
    <row r="83" spans="1:20" x14ac:dyDescent="0.25">
      <c r="A83" s="1" t="s">
        <v>210</v>
      </c>
      <c r="B83" t="s">
        <v>260</v>
      </c>
      <c r="C83" s="1" t="s">
        <v>431</v>
      </c>
      <c r="D83" s="1" t="s">
        <v>309</v>
      </c>
      <c r="E83" s="2">
        <v>1</v>
      </c>
      <c r="F83" s="1" t="s">
        <v>431</v>
      </c>
      <c r="G83" s="1" t="s">
        <v>309</v>
      </c>
      <c r="H83" s="1"/>
      <c r="I83" s="1"/>
      <c r="J83" s="1"/>
      <c r="K83" s="1"/>
      <c r="L83" s="5">
        <v>1</v>
      </c>
      <c r="M83" s="12" t="s">
        <v>747</v>
      </c>
      <c r="N83" s="12">
        <v>804</v>
      </c>
      <c r="O83" s="52" t="str">
        <f t="shared" ref="O83:O115" si="12">IF(ISBLANK(N83)=FALSE,DEC2HEX(HEX2DEC(N83)-HEX2DEC(800)),"")</f>
        <v>4</v>
      </c>
      <c r="P83" s="59" t="s">
        <v>746</v>
      </c>
      <c r="Q83" s="57">
        <f t="shared" si="10"/>
        <v>1</v>
      </c>
      <c r="R83">
        <f t="shared" si="9"/>
        <v>33</v>
      </c>
      <c r="T83" t="s">
        <v>762</v>
      </c>
    </row>
    <row r="84" spans="1:20" x14ac:dyDescent="0.25">
      <c r="A84" s="1" t="s">
        <v>211</v>
      </c>
      <c r="B84" t="s">
        <v>261</v>
      </c>
      <c r="C84" s="1" t="s">
        <v>431</v>
      </c>
      <c r="D84" s="1" t="s">
        <v>310</v>
      </c>
      <c r="E84" s="2">
        <v>1</v>
      </c>
      <c r="F84" s="1" t="s">
        <v>431</v>
      </c>
      <c r="G84" s="1" t="s">
        <v>310</v>
      </c>
      <c r="H84" s="1"/>
      <c r="I84" s="1"/>
      <c r="J84" s="1"/>
      <c r="K84" s="1"/>
      <c r="L84" s="5">
        <v>1</v>
      </c>
      <c r="M84" s="12" t="s">
        <v>748</v>
      </c>
      <c r="N84" s="12">
        <v>808</v>
      </c>
      <c r="O84" s="52" t="str">
        <f t="shared" si="12"/>
        <v>8</v>
      </c>
      <c r="P84" s="59" t="s">
        <v>746</v>
      </c>
      <c r="Q84" s="57">
        <f t="shared" si="10"/>
        <v>2</v>
      </c>
      <c r="R84">
        <f t="shared" si="9"/>
        <v>34</v>
      </c>
      <c r="T84" t="s">
        <v>762</v>
      </c>
    </row>
    <row r="85" spans="1:20" x14ac:dyDescent="0.25">
      <c r="A85" s="1" t="s">
        <v>212</v>
      </c>
      <c r="B85" t="s">
        <v>262</v>
      </c>
      <c r="C85" s="1" t="s">
        <v>431</v>
      </c>
      <c r="D85" s="1" t="s">
        <v>311</v>
      </c>
      <c r="E85" s="2">
        <v>1</v>
      </c>
      <c r="F85" s="1" t="s">
        <v>431</v>
      </c>
      <c r="G85" s="1" t="s">
        <v>311</v>
      </c>
      <c r="H85" s="1"/>
      <c r="I85" s="1"/>
      <c r="J85" s="1"/>
      <c r="K85" s="1"/>
      <c r="L85" s="5">
        <v>1</v>
      </c>
      <c r="M85" s="12" t="s">
        <v>749</v>
      </c>
      <c r="N85" s="12" t="s">
        <v>750</v>
      </c>
      <c r="O85" s="52" t="str">
        <f t="shared" si="12"/>
        <v>C</v>
      </c>
      <c r="P85" s="59" t="s">
        <v>746</v>
      </c>
      <c r="Q85" s="57">
        <f t="shared" si="10"/>
        <v>3</v>
      </c>
      <c r="R85">
        <f t="shared" si="9"/>
        <v>35</v>
      </c>
      <c r="T85" t="s">
        <v>762</v>
      </c>
    </row>
    <row r="86" spans="1:20" x14ac:dyDescent="0.25">
      <c r="A86" s="1" t="s">
        <v>213</v>
      </c>
      <c r="B86" t="s">
        <v>263</v>
      </c>
      <c r="C86" s="1" t="s">
        <v>431</v>
      </c>
      <c r="D86" s="1" t="s">
        <v>312</v>
      </c>
      <c r="E86" s="2">
        <v>1</v>
      </c>
      <c r="F86" s="1" t="s">
        <v>431</v>
      </c>
      <c r="G86" s="1" t="s">
        <v>312</v>
      </c>
      <c r="H86" s="1"/>
      <c r="I86" s="1"/>
      <c r="J86" s="1"/>
      <c r="K86" s="1"/>
      <c r="L86" s="5">
        <v>1</v>
      </c>
      <c r="M86" s="12" t="s">
        <v>751</v>
      </c>
      <c r="N86" s="12">
        <v>810</v>
      </c>
      <c r="O86" s="52" t="str">
        <f t="shared" si="12"/>
        <v>10</v>
      </c>
      <c r="P86" s="59" t="s">
        <v>746</v>
      </c>
      <c r="Q86" s="57">
        <f t="shared" si="10"/>
        <v>4</v>
      </c>
      <c r="R86">
        <f t="shared" si="9"/>
        <v>36</v>
      </c>
      <c r="T86" t="s">
        <v>762</v>
      </c>
    </row>
    <row r="87" spans="1:20" x14ac:dyDescent="0.25">
      <c r="A87" s="1" t="s">
        <v>214</v>
      </c>
      <c r="B87" t="s">
        <v>264</v>
      </c>
      <c r="C87" s="1" t="s">
        <v>431</v>
      </c>
      <c r="D87" s="1" t="s">
        <v>313</v>
      </c>
      <c r="E87" s="2">
        <v>1</v>
      </c>
      <c r="F87" s="1" t="s">
        <v>431</v>
      </c>
      <c r="G87" s="1" t="s">
        <v>313</v>
      </c>
      <c r="H87" s="1"/>
      <c r="I87" s="1"/>
      <c r="J87" s="1"/>
      <c r="K87" s="1"/>
      <c r="L87" s="5">
        <v>1</v>
      </c>
      <c r="M87" s="12" t="s">
        <v>752</v>
      </c>
      <c r="N87" s="12">
        <v>814</v>
      </c>
      <c r="O87" s="52" t="str">
        <f t="shared" si="12"/>
        <v>14</v>
      </c>
      <c r="P87" s="59" t="s">
        <v>746</v>
      </c>
      <c r="Q87" s="57">
        <f t="shared" si="10"/>
        <v>5</v>
      </c>
      <c r="R87">
        <f t="shared" si="9"/>
        <v>37</v>
      </c>
      <c r="T87" t="s">
        <v>762</v>
      </c>
    </row>
    <row r="88" spans="1:20" x14ac:dyDescent="0.25">
      <c r="A88" s="1" t="s">
        <v>215</v>
      </c>
      <c r="B88" t="s">
        <v>265</v>
      </c>
      <c r="C88" s="1" t="s">
        <v>431</v>
      </c>
      <c r="D88" s="1" t="s">
        <v>314</v>
      </c>
      <c r="E88" s="2">
        <v>1</v>
      </c>
      <c r="F88" s="1" t="s">
        <v>431</v>
      </c>
      <c r="G88" s="1" t="s">
        <v>314</v>
      </c>
      <c r="H88" s="1"/>
      <c r="I88" s="1"/>
      <c r="J88" s="1"/>
      <c r="K88" s="1"/>
      <c r="L88" s="5">
        <v>1</v>
      </c>
      <c r="M88" s="12" t="s">
        <v>753</v>
      </c>
      <c r="N88" s="12">
        <v>818</v>
      </c>
      <c r="O88" s="52" t="str">
        <f t="shared" si="12"/>
        <v>18</v>
      </c>
      <c r="P88" s="59" t="s">
        <v>746</v>
      </c>
      <c r="Q88" s="57">
        <f t="shared" si="10"/>
        <v>6</v>
      </c>
      <c r="R88">
        <f t="shared" si="9"/>
        <v>38</v>
      </c>
      <c r="T88" t="s">
        <v>762</v>
      </c>
    </row>
    <row r="89" spans="1:20" x14ac:dyDescent="0.25">
      <c r="A89" s="1" t="s">
        <v>216</v>
      </c>
      <c r="B89" t="s">
        <v>266</v>
      </c>
      <c r="C89" s="1" t="s">
        <v>431</v>
      </c>
      <c r="D89" s="1" t="s">
        <v>315</v>
      </c>
      <c r="E89" s="2">
        <v>1</v>
      </c>
      <c r="F89" s="1" t="s">
        <v>431</v>
      </c>
      <c r="G89" s="1" t="s">
        <v>315</v>
      </c>
      <c r="H89" s="1"/>
      <c r="I89" s="1"/>
      <c r="J89" s="1"/>
      <c r="K89" s="1"/>
      <c r="L89" s="5">
        <v>1</v>
      </c>
      <c r="M89" s="12" t="s">
        <v>754</v>
      </c>
      <c r="N89" s="12" t="s">
        <v>755</v>
      </c>
      <c r="O89" s="52" t="str">
        <f t="shared" si="12"/>
        <v>1C</v>
      </c>
      <c r="P89" s="59" t="s">
        <v>746</v>
      </c>
      <c r="Q89" s="57">
        <f t="shared" si="10"/>
        <v>7</v>
      </c>
      <c r="R89">
        <f t="shared" si="9"/>
        <v>39</v>
      </c>
      <c r="T89" t="s">
        <v>762</v>
      </c>
    </row>
    <row r="90" spans="1:20" x14ac:dyDescent="0.25">
      <c r="A90" s="1" t="s">
        <v>217</v>
      </c>
      <c r="B90" t="s">
        <v>267</v>
      </c>
      <c r="C90" s="1" t="s">
        <v>521</v>
      </c>
      <c r="D90" s="1" t="s">
        <v>316</v>
      </c>
      <c r="E90" s="2">
        <v>7</v>
      </c>
      <c r="F90" s="20" t="s">
        <v>647</v>
      </c>
      <c r="G90" s="23" t="s">
        <v>393</v>
      </c>
      <c r="H90" s="23">
        <v>0</v>
      </c>
      <c r="I90" s="23">
        <v>1</v>
      </c>
      <c r="J90" s="23">
        <v>0</v>
      </c>
      <c r="K90" s="23">
        <v>0</v>
      </c>
      <c r="L90" s="23">
        <v>7</v>
      </c>
      <c r="M90" s="24" t="s">
        <v>651</v>
      </c>
      <c r="N90" s="24">
        <v>820</v>
      </c>
      <c r="O90" s="50" t="str">
        <f>IF(ISBLANK(N90)=FALSE,DEC2HEX(HEX2DEC(N90)-HEX2DEC(800)),"")</f>
        <v>20</v>
      </c>
      <c r="P90" s="64" t="str">
        <f t="shared" ref="P90:P102" si="13">CONCATENATE("0x",DEC2HEX(H90*64 + I90*32 + J90*16 +K90*8 + L90,2))</f>
        <v>0x27</v>
      </c>
      <c r="Q90" s="57">
        <f>IF( ISBLANK(N90)=FALSE, (HEX2DEC(O90))/4,"")</f>
        <v>8</v>
      </c>
      <c r="R90">
        <f t="shared" si="9"/>
        <v>22</v>
      </c>
      <c r="T90" t="s">
        <v>707</v>
      </c>
    </row>
    <row r="91" spans="1:20" x14ac:dyDescent="0.25">
      <c r="A91" s="1" t="s">
        <v>218</v>
      </c>
      <c r="B91" t="s">
        <v>268</v>
      </c>
      <c r="C91" s="1" t="s">
        <v>521</v>
      </c>
      <c r="D91" s="1" t="s">
        <v>317</v>
      </c>
      <c r="E91" s="2">
        <v>7</v>
      </c>
      <c r="F91" s="20" t="s">
        <v>648</v>
      </c>
      <c r="G91" s="23" t="s">
        <v>394</v>
      </c>
      <c r="H91" s="23">
        <v>0</v>
      </c>
      <c r="I91" s="23">
        <v>1</v>
      </c>
      <c r="J91" s="23">
        <v>0</v>
      </c>
      <c r="K91" s="23">
        <v>0</v>
      </c>
      <c r="L91" s="23">
        <v>7</v>
      </c>
      <c r="M91" s="24" t="s">
        <v>652</v>
      </c>
      <c r="N91" s="24">
        <v>824</v>
      </c>
      <c r="O91" s="50" t="str">
        <f t="shared" si="12"/>
        <v>24</v>
      </c>
      <c r="P91" s="64" t="str">
        <f t="shared" si="13"/>
        <v>0x27</v>
      </c>
      <c r="Q91" s="57">
        <f t="shared" si="10"/>
        <v>9</v>
      </c>
      <c r="R91">
        <f t="shared" si="9"/>
        <v>23</v>
      </c>
      <c r="T91" t="s">
        <v>707</v>
      </c>
    </row>
    <row r="92" spans="1:20" x14ac:dyDescent="0.25">
      <c r="A92" s="1" t="s">
        <v>219</v>
      </c>
      <c r="B92" t="s">
        <v>269</v>
      </c>
      <c r="C92" s="1" t="s">
        <v>521</v>
      </c>
      <c r="D92" s="1" t="s">
        <v>318</v>
      </c>
      <c r="E92" s="1">
        <v>7</v>
      </c>
      <c r="F92" s="20" t="s">
        <v>649</v>
      </c>
      <c r="G92" s="23" t="s">
        <v>318</v>
      </c>
      <c r="H92" s="23">
        <v>0</v>
      </c>
      <c r="I92" s="23">
        <v>1</v>
      </c>
      <c r="J92" s="23">
        <v>0</v>
      </c>
      <c r="K92" s="23">
        <v>0</v>
      </c>
      <c r="L92" s="23">
        <v>7</v>
      </c>
      <c r="M92" s="24" t="s">
        <v>653</v>
      </c>
      <c r="N92" s="24">
        <v>828</v>
      </c>
      <c r="O92" s="50" t="str">
        <f>IF(ISBLANK(N92)=FALSE,DEC2HEX(HEX2DEC(N92)-HEX2DEC(800)),"")</f>
        <v>28</v>
      </c>
      <c r="P92" s="64" t="str">
        <f t="shared" si="13"/>
        <v>0x27</v>
      </c>
      <c r="Q92" s="57">
        <f>IF( ISBLANK(N92)=FALSE, (HEX2DEC(O92))/4,"")</f>
        <v>10</v>
      </c>
      <c r="R92">
        <f t="shared" si="9"/>
        <v>26</v>
      </c>
      <c r="T92" t="s">
        <v>707</v>
      </c>
    </row>
    <row r="93" spans="1:20" x14ac:dyDescent="0.25">
      <c r="A93" s="1" t="s">
        <v>220</v>
      </c>
      <c r="B93" t="s">
        <v>270</v>
      </c>
      <c r="C93" s="1" t="s">
        <v>521</v>
      </c>
      <c r="D93" s="1" t="s">
        <v>319</v>
      </c>
      <c r="E93" s="1">
        <v>7</v>
      </c>
      <c r="F93" s="20" t="s">
        <v>650</v>
      </c>
      <c r="G93" s="23" t="s">
        <v>319</v>
      </c>
      <c r="H93" s="23">
        <v>0</v>
      </c>
      <c r="I93" s="23">
        <v>1</v>
      </c>
      <c r="J93" s="23">
        <v>0</v>
      </c>
      <c r="K93" s="23">
        <v>0</v>
      </c>
      <c r="L93" s="23">
        <v>7</v>
      </c>
      <c r="M93" s="24" t="s">
        <v>654</v>
      </c>
      <c r="N93" s="24" t="s">
        <v>656</v>
      </c>
      <c r="O93" s="50" t="str">
        <f t="shared" si="12"/>
        <v>2C</v>
      </c>
      <c r="P93" s="64" t="str">
        <f t="shared" si="13"/>
        <v>0x27</v>
      </c>
      <c r="Q93" s="57">
        <f t="shared" si="10"/>
        <v>11</v>
      </c>
      <c r="R93">
        <f t="shared" si="9"/>
        <v>27</v>
      </c>
      <c r="T93" t="s">
        <v>707</v>
      </c>
    </row>
    <row r="94" spans="1:20" x14ac:dyDescent="0.25">
      <c r="A94" s="1" t="s">
        <v>221</v>
      </c>
      <c r="B94" t="s">
        <v>271</v>
      </c>
      <c r="C94" s="1" t="s">
        <v>521</v>
      </c>
      <c r="D94" s="1" t="s">
        <v>320</v>
      </c>
      <c r="E94" s="1">
        <v>7</v>
      </c>
      <c r="F94" s="22" t="s">
        <v>551</v>
      </c>
      <c r="G94" s="22" t="s">
        <v>320</v>
      </c>
      <c r="H94" s="22">
        <v>0</v>
      </c>
      <c r="I94" s="22">
        <v>1</v>
      </c>
      <c r="J94" s="22">
        <v>0</v>
      </c>
      <c r="K94" s="22">
        <v>0</v>
      </c>
      <c r="L94" s="22">
        <v>7</v>
      </c>
      <c r="M94" s="34" t="s">
        <v>655</v>
      </c>
      <c r="N94" s="34">
        <v>830</v>
      </c>
      <c r="O94" s="51" t="str">
        <f t="shared" si="12"/>
        <v>30</v>
      </c>
      <c r="P94" s="63" t="str">
        <f t="shared" si="13"/>
        <v>0x27</v>
      </c>
      <c r="Q94" s="57">
        <f t="shared" si="10"/>
        <v>12</v>
      </c>
      <c r="R94" s="94">
        <f t="shared" si="9"/>
        <v>44</v>
      </c>
      <c r="T94" t="s">
        <v>707</v>
      </c>
    </row>
    <row r="95" spans="1:20" x14ac:dyDescent="0.25">
      <c r="A95" s="1" t="s">
        <v>222</v>
      </c>
      <c r="B95" t="s">
        <v>272</v>
      </c>
      <c r="C95" s="1" t="s">
        <v>521</v>
      </c>
      <c r="D95" s="1" t="s">
        <v>321</v>
      </c>
      <c r="E95" s="1">
        <v>7</v>
      </c>
      <c r="F95" s="22" t="s">
        <v>552</v>
      </c>
      <c r="G95" s="22" t="s">
        <v>321</v>
      </c>
      <c r="H95" s="22">
        <v>0</v>
      </c>
      <c r="I95" s="22">
        <v>1</v>
      </c>
      <c r="J95" s="22">
        <v>0</v>
      </c>
      <c r="K95" s="22">
        <v>0</v>
      </c>
      <c r="L95" s="22">
        <v>7</v>
      </c>
      <c r="M95" s="34" t="s">
        <v>713</v>
      </c>
      <c r="N95" s="34">
        <v>834</v>
      </c>
      <c r="O95" s="51" t="str">
        <f t="shared" si="12"/>
        <v>34</v>
      </c>
      <c r="P95" s="63" t="str">
        <f t="shared" si="13"/>
        <v>0x27</v>
      </c>
      <c r="Q95" s="57">
        <f t="shared" si="10"/>
        <v>13</v>
      </c>
      <c r="R95" s="94">
        <f t="shared" si="9"/>
        <v>45</v>
      </c>
      <c r="T95" t="s">
        <v>707</v>
      </c>
    </row>
    <row r="96" spans="1:20" x14ac:dyDescent="0.25">
      <c r="A96" s="1" t="s">
        <v>223</v>
      </c>
      <c r="B96" t="s">
        <v>273</v>
      </c>
      <c r="C96" s="1" t="s">
        <v>521</v>
      </c>
      <c r="D96" s="1" t="s">
        <v>322</v>
      </c>
      <c r="E96" s="1">
        <v>7</v>
      </c>
      <c r="F96" s="22" t="s">
        <v>554</v>
      </c>
      <c r="G96" s="22" t="s">
        <v>322</v>
      </c>
      <c r="H96" s="22">
        <v>0</v>
      </c>
      <c r="I96" s="22">
        <v>1</v>
      </c>
      <c r="J96" s="22">
        <v>0</v>
      </c>
      <c r="K96" s="22">
        <v>0</v>
      </c>
      <c r="L96" s="22">
        <v>7</v>
      </c>
      <c r="M96" s="34" t="s">
        <v>714</v>
      </c>
      <c r="N96" s="34">
        <v>838</v>
      </c>
      <c r="O96" s="51" t="str">
        <f t="shared" si="12"/>
        <v>38</v>
      </c>
      <c r="P96" s="63" t="str">
        <f t="shared" si="13"/>
        <v>0x27</v>
      </c>
      <c r="Q96" s="57">
        <f t="shared" si="10"/>
        <v>14</v>
      </c>
      <c r="R96" s="94">
        <f t="shared" si="9"/>
        <v>46</v>
      </c>
      <c r="T96" t="s">
        <v>707</v>
      </c>
    </row>
    <row r="97" spans="1:22" x14ac:dyDescent="0.25">
      <c r="A97" s="1" t="s">
        <v>224</v>
      </c>
      <c r="B97" t="s">
        <v>274</v>
      </c>
      <c r="C97" s="1" t="s">
        <v>521</v>
      </c>
      <c r="D97" s="1" t="s">
        <v>323</v>
      </c>
      <c r="E97" s="2">
        <v>7</v>
      </c>
      <c r="F97" s="22" t="s">
        <v>553</v>
      </c>
      <c r="G97" s="22" t="s">
        <v>323</v>
      </c>
      <c r="H97" s="22">
        <v>0</v>
      </c>
      <c r="I97" s="22">
        <v>1</v>
      </c>
      <c r="J97" s="22">
        <v>0</v>
      </c>
      <c r="K97" s="22">
        <v>0</v>
      </c>
      <c r="L97" s="22">
        <v>7</v>
      </c>
      <c r="M97" s="34" t="s">
        <v>715</v>
      </c>
      <c r="N97" s="34" t="s">
        <v>716</v>
      </c>
      <c r="O97" s="51" t="str">
        <f t="shared" si="12"/>
        <v>3C</v>
      </c>
      <c r="P97" s="63" t="str">
        <f t="shared" si="13"/>
        <v>0x27</v>
      </c>
      <c r="Q97" s="57">
        <f t="shared" si="10"/>
        <v>15</v>
      </c>
      <c r="R97" s="94">
        <f t="shared" si="9"/>
        <v>47</v>
      </c>
      <c r="T97" t="s">
        <v>707</v>
      </c>
    </row>
    <row r="98" spans="1:22" x14ac:dyDescent="0.25">
      <c r="A98" s="1" t="s">
        <v>225</v>
      </c>
      <c r="B98" t="s">
        <v>275</v>
      </c>
      <c r="C98" s="1" t="s">
        <v>524</v>
      </c>
      <c r="D98" s="1" t="s">
        <v>324</v>
      </c>
      <c r="E98" s="2">
        <v>7</v>
      </c>
      <c r="F98" s="41" t="s">
        <v>538</v>
      </c>
      <c r="G98" s="42" t="s">
        <v>434</v>
      </c>
      <c r="H98" s="42">
        <v>0</v>
      </c>
      <c r="I98" s="42">
        <v>0</v>
      </c>
      <c r="J98" s="42">
        <v>0</v>
      </c>
      <c r="K98" s="42">
        <v>1</v>
      </c>
      <c r="L98" s="42">
        <v>7</v>
      </c>
      <c r="M98" s="43" t="s">
        <v>717</v>
      </c>
      <c r="N98" s="43">
        <v>890</v>
      </c>
      <c r="O98" s="54" t="str">
        <f t="shared" si="12"/>
        <v>90</v>
      </c>
      <c r="P98" s="67" t="str">
        <f t="shared" si="13"/>
        <v>0x0F</v>
      </c>
      <c r="Q98" s="57">
        <f t="shared" si="10"/>
        <v>36</v>
      </c>
      <c r="R98" s="91">
        <f t="shared" ref="R98:R115" si="14">IF(MID(B98,FIND("GPIO",B98),4)="GPIO",MID(B98,FIND("GPIO",B98)+4,1) * 32 + MID(B98,FIND("GPIO",B98)+6,2),"")</f>
        <v>66</v>
      </c>
      <c r="T98" t="s">
        <v>778</v>
      </c>
      <c r="U98" s="17"/>
      <c r="V98" s="17"/>
    </row>
    <row r="99" spans="1:22" x14ac:dyDescent="0.25">
      <c r="A99" s="1" t="s">
        <v>226</v>
      </c>
      <c r="B99" t="s">
        <v>276</v>
      </c>
      <c r="C99" s="1" t="s">
        <v>524</v>
      </c>
      <c r="D99" s="1" t="s">
        <v>325</v>
      </c>
      <c r="E99" s="2">
        <v>7</v>
      </c>
      <c r="F99" s="41" t="s">
        <v>533</v>
      </c>
      <c r="G99" s="42" t="s">
        <v>437</v>
      </c>
      <c r="H99" s="42">
        <v>0</v>
      </c>
      <c r="I99" s="42">
        <v>0</v>
      </c>
      <c r="J99" s="42">
        <v>0</v>
      </c>
      <c r="K99" s="42">
        <v>1</v>
      </c>
      <c r="L99" s="42">
        <v>7</v>
      </c>
      <c r="M99" s="43" t="s">
        <v>718</v>
      </c>
      <c r="N99" s="43" t="s">
        <v>719</v>
      </c>
      <c r="O99" s="54" t="str">
        <f t="shared" si="12"/>
        <v>9C</v>
      </c>
      <c r="P99" s="67" t="str">
        <f t="shared" si="13"/>
        <v>0x0F</v>
      </c>
      <c r="Q99" s="57">
        <f t="shared" si="10"/>
        <v>39</v>
      </c>
      <c r="R99" s="91">
        <f t="shared" si="14"/>
        <v>69</v>
      </c>
      <c r="T99" t="s">
        <v>778</v>
      </c>
    </row>
    <row r="100" spans="1:22" x14ac:dyDescent="0.25">
      <c r="A100" s="1" t="s">
        <v>227</v>
      </c>
      <c r="B100" t="s">
        <v>277</v>
      </c>
      <c r="C100" s="1" t="s">
        <v>521</v>
      </c>
      <c r="D100" s="1" t="s">
        <v>326</v>
      </c>
      <c r="E100" s="1">
        <v>7</v>
      </c>
      <c r="F100" s="25" t="s">
        <v>346</v>
      </c>
      <c r="G100" s="25" t="s">
        <v>364</v>
      </c>
      <c r="H100" s="25">
        <v>0</v>
      </c>
      <c r="I100" s="25">
        <v>1</v>
      </c>
      <c r="J100" s="25">
        <v>0</v>
      </c>
      <c r="K100" s="25">
        <v>1</v>
      </c>
      <c r="L100" s="26">
        <v>1</v>
      </c>
      <c r="M100" s="44" t="s">
        <v>720</v>
      </c>
      <c r="N100" s="44">
        <v>878</v>
      </c>
      <c r="O100" s="53" t="str">
        <f t="shared" si="12"/>
        <v>78</v>
      </c>
      <c r="P100" s="66" t="str">
        <f t="shared" si="13"/>
        <v>0x29</v>
      </c>
      <c r="Q100" s="57">
        <f t="shared" si="10"/>
        <v>30</v>
      </c>
      <c r="R100">
        <f t="shared" si="14"/>
        <v>60</v>
      </c>
      <c r="T100" t="s">
        <v>731</v>
      </c>
    </row>
    <row r="101" spans="1:22" x14ac:dyDescent="0.25">
      <c r="A101" s="1" t="s">
        <v>228</v>
      </c>
      <c r="B101" t="s">
        <v>278</v>
      </c>
      <c r="C101" s="1" t="s">
        <v>521</v>
      </c>
      <c r="D101" s="1" t="s">
        <v>327</v>
      </c>
      <c r="E101" s="2">
        <v>7</v>
      </c>
      <c r="F101" s="1" t="s">
        <v>501</v>
      </c>
      <c r="G101" s="5" t="s">
        <v>539</v>
      </c>
      <c r="H101" s="5"/>
      <c r="I101" s="5"/>
      <c r="J101" s="5"/>
      <c r="K101" s="5"/>
      <c r="L101" s="5">
        <v>7</v>
      </c>
      <c r="M101" s="12" t="s">
        <v>732</v>
      </c>
      <c r="N101" s="12" t="s">
        <v>733</v>
      </c>
      <c r="O101" s="52" t="str">
        <f t="shared" si="12"/>
        <v>8C</v>
      </c>
      <c r="P101" s="59" t="s">
        <v>575</v>
      </c>
      <c r="Q101" s="57">
        <f t="shared" si="10"/>
        <v>35</v>
      </c>
      <c r="R101">
        <f t="shared" si="14"/>
        <v>65</v>
      </c>
      <c r="T101" t="s">
        <v>736</v>
      </c>
    </row>
    <row r="102" spans="1:22" x14ac:dyDescent="0.25">
      <c r="A102" s="1" t="s">
        <v>229</v>
      </c>
      <c r="B102" t="s">
        <v>279</v>
      </c>
      <c r="C102" s="1" t="s">
        <v>521</v>
      </c>
      <c r="D102" s="1" t="s">
        <v>328</v>
      </c>
      <c r="E102" s="1">
        <v>7</v>
      </c>
      <c r="F102" s="82" t="s">
        <v>555</v>
      </c>
      <c r="G102" s="82" t="s">
        <v>328</v>
      </c>
      <c r="H102" s="82">
        <v>0</v>
      </c>
      <c r="I102" s="82">
        <v>0</v>
      </c>
      <c r="J102" s="82">
        <v>0</v>
      </c>
      <c r="K102" s="82">
        <v>1</v>
      </c>
      <c r="L102" s="82">
        <v>7</v>
      </c>
      <c r="M102" s="83" t="s">
        <v>734</v>
      </c>
      <c r="N102" s="83" t="s">
        <v>735</v>
      </c>
      <c r="O102" s="84" t="str">
        <f t="shared" si="12"/>
        <v>7C</v>
      </c>
      <c r="P102" s="85" t="str">
        <f t="shared" si="13"/>
        <v>0x0F</v>
      </c>
      <c r="Q102" s="57">
        <f t="shared" si="10"/>
        <v>31</v>
      </c>
      <c r="R102">
        <f t="shared" si="14"/>
        <v>61</v>
      </c>
      <c r="T102" t="s">
        <v>744</v>
      </c>
    </row>
    <row r="103" spans="1:22" x14ac:dyDescent="0.25">
      <c r="A103" s="1" t="s">
        <v>230</v>
      </c>
      <c r="B103" t="s">
        <v>280</v>
      </c>
      <c r="C103" s="1" t="s">
        <v>431</v>
      </c>
      <c r="D103" s="1" t="s">
        <v>329</v>
      </c>
      <c r="E103" s="2">
        <v>2</v>
      </c>
      <c r="F103" s="1" t="s">
        <v>431</v>
      </c>
      <c r="G103" s="1" t="s">
        <v>329</v>
      </c>
      <c r="H103" s="1"/>
      <c r="I103" s="1"/>
      <c r="J103" s="1"/>
      <c r="K103" s="1"/>
      <c r="L103" s="5">
        <v>2</v>
      </c>
      <c r="M103" s="12" t="s">
        <v>740</v>
      </c>
      <c r="N103" s="12">
        <v>880</v>
      </c>
      <c r="O103" s="52" t="str">
        <f t="shared" si="12"/>
        <v>80</v>
      </c>
      <c r="P103" s="59" t="s">
        <v>741</v>
      </c>
      <c r="Q103" s="57">
        <f t="shared" si="10"/>
        <v>32</v>
      </c>
      <c r="R103">
        <f t="shared" si="14"/>
        <v>62</v>
      </c>
      <c r="T103" t="s">
        <v>742</v>
      </c>
    </row>
    <row r="104" spans="1:22" x14ac:dyDescent="0.25">
      <c r="A104" s="1" t="s">
        <v>231</v>
      </c>
      <c r="B104" t="s">
        <v>281</v>
      </c>
      <c r="C104" s="1" t="s">
        <v>431</v>
      </c>
      <c r="D104" s="1" t="s">
        <v>330</v>
      </c>
      <c r="E104" s="2">
        <v>2</v>
      </c>
      <c r="F104" s="1" t="s">
        <v>431</v>
      </c>
      <c r="G104" s="1" t="s">
        <v>330</v>
      </c>
      <c r="H104" s="1"/>
      <c r="I104" s="1"/>
      <c r="J104" s="1"/>
      <c r="K104" s="1"/>
      <c r="L104" s="5">
        <v>2</v>
      </c>
      <c r="M104" s="12" t="s">
        <v>743</v>
      </c>
      <c r="N104" s="12">
        <v>884</v>
      </c>
      <c r="O104" s="52" t="str">
        <f t="shared" si="12"/>
        <v>84</v>
      </c>
      <c r="P104" s="59" t="s">
        <v>741</v>
      </c>
      <c r="Q104" s="57">
        <f t="shared" si="10"/>
        <v>33</v>
      </c>
      <c r="R104">
        <f t="shared" si="14"/>
        <v>63</v>
      </c>
      <c r="T104" t="s">
        <v>742</v>
      </c>
    </row>
    <row r="105" spans="1:22" x14ac:dyDescent="0.25">
      <c r="A105" s="1" t="s">
        <v>232</v>
      </c>
      <c r="B105" t="s">
        <v>282</v>
      </c>
      <c r="C105" s="1" t="s">
        <v>522</v>
      </c>
      <c r="D105" s="1" t="s">
        <v>331</v>
      </c>
      <c r="F105" s="20" t="s">
        <v>737</v>
      </c>
      <c r="G105" s="23" t="s">
        <v>433</v>
      </c>
      <c r="H105" s="23">
        <v>0</v>
      </c>
      <c r="I105" s="23">
        <v>1</v>
      </c>
      <c r="J105" s="23">
        <v>0</v>
      </c>
      <c r="K105" s="23">
        <v>0</v>
      </c>
      <c r="L105" s="23">
        <v>7</v>
      </c>
      <c r="M105" s="24" t="s">
        <v>738</v>
      </c>
      <c r="N105" s="24">
        <v>888</v>
      </c>
      <c r="O105" s="50" t="str">
        <f t="shared" si="12"/>
        <v>88</v>
      </c>
      <c r="P105" s="62" t="str">
        <f t="shared" ref="P105" si="15">CONCATENATE("0x",DEC2HEX(H105*64 + I105*32 + J105*16 +K105*8 + L105,2))</f>
        <v>0x27</v>
      </c>
      <c r="Q105" s="57">
        <f t="shared" si="10"/>
        <v>34</v>
      </c>
      <c r="R105">
        <f t="shared" si="14"/>
        <v>64</v>
      </c>
    </row>
    <row r="106" spans="1:22" x14ac:dyDescent="0.25">
      <c r="A106" s="1" t="s">
        <v>233</v>
      </c>
      <c r="B106" t="s">
        <v>283</v>
      </c>
      <c r="C106" s="1" t="s">
        <v>524</v>
      </c>
      <c r="D106" s="1" t="s">
        <v>332</v>
      </c>
      <c r="E106" s="2">
        <v>7</v>
      </c>
      <c r="F106" s="41" t="s">
        <v>531</v>
      </c>
      <c r="G106" s="42" t="s">
        <v>435</v>
      </c>
      <c r="H106" s="42">
        <v>0</v>
      </c>
      <c r="I106" s="42">
        <v>0</v>
      </c>
      <c r="J106" s="42">
        <v>0</v>
      </c>
      <c r="K106" s="42">
        <v>1</v>
      </c>
      <c r="L106" s="42">
        <v>7</v>
      </c>
      <c r="M106" s="43" t="s">
        <v>739</v>
      </c>
      <c r="N106" s="43">
        <v>894</v>
      </c>
      <c r="O106" s="54" t="str">
        <f t="shared" si="12"/>
        <v>94</v>
      </c>
      <c r="P106" s="67" t="str">
        <f t="shared" ref="P106:P109" si="16">CONCATENATE("0x",DEC2HEX(H106*64 + I106*32 + J106*16 +K106*8 + L106,2))</f>
        <v>0x0F</v>
      </c>
      <c r="Q106" s="57">
        <f t="shared" si="10"/>
        <v>37</v>
      </c>
      <c r="R106" s="91">
        <f t="shared" si="14"/>
        <v>67</v>
      </c>
      <c r="T106" t="s">
        <v>778</v>
      </c>
    </row>
    <row r="107" spans="1:22" x14ac:dyDescent="0.25">
      <c r="A107" s="1" t="s">
        <v>234</v>
      </c>
      <c r="B107" t="s">
        <v>284</v>
      </c>
      <c r="C107" s="1" t="s">
        <v>523</v>
      </c>
      <c r="D107" s="1" t="s">
        <v>333</v>
      </c>
      <c r="E107" s="2">
        <v>7</v>
      </c>
      <c r="F107" s="25" t="s">
        <v>346</v>
      </c>
      <c r="G107" s="25" t="s">
        <v>366</v>
      </c>
      <c r="H107" s="25">
        <v>0</v>
      </c>
      <c r="I107" s="25">
        <v>1</v>
      </c>
      <c r="J107" s="25">
        <v>0</v>
      </c>
      <c r="K107" s="25">
        <v>1</v>
      </c>
      <c r="L107" s="26">
        <v>1</v>
      </c>
      <c r="M107" s="44" t="s">
        <v>721</v>
      </c>
      <c r="N107" s="44">
        <v>870</v>
      </c>
      <c r="O107" s="53" t="str">
        <f t="shared" si="12"/>
        <v>70</v>
      </c>
      <c r="P107" s="66" t="str">
        <f t="shared" si="16"/>
        <v>0x29</v>
      </c>
      <c r="Q107" s="57">
        <f t="shared" si="10"/>
        <v>28</v>
      </c>
      <c r="R107">
        <f t="shared" si="14"/>
        <v>30</v>
      </c>
      <c r="T107" t="s">
        <v>731</v>
      </c>
    </row>
    <row r="108" spans="1:22" x14ac:dyDescent="0.25">
      <c r="A108" s="1" t="s">
        <v>235</v>
      </c>
      <c r="B108" t="s">
        <v>285</v>
      </c>
      <c r="C108" s="1" t="s">
        <v>524</v>
      </c>
      <c r="D108" s="1" t="s">
        <v>334</v>
      </c>
      <c r="E108" s="2">
        <v>7</v>
      </c>
      <c r="F108" s="41" t="s">
        <v>532</v>
      </c>
      <c r="G108" s="42" t="s">
        <v>436</v>
      </c>
      <c r="H108" s="42">
        <v>0</v>
      </c>
      <c r="I108" s="42">
        <v>0</v>
      </c>
      <c r="J108" s="42">
        <v>0</v>
      </c>
      <c r="K108" s="42">
        <v>1</v>
      </c>
      <c r="L108" s="42">
        <v>7</v>
      </c>
      <c r="M108" s="43" t="s">
        <v>722</v>
      </c>
      <c r="N108" s="43">
        <v>898</v>
      </c>
      <c r="O108" s="54" t="str">
        <f t="shared" si="12"/>
        <v>98</v>
      </c>
      <c r="P108" s="67" t="str">
        <f t="shared" ref="P108" si="17">CONCATENATE("0x",DEC2HEX(H108*64 + I108*32 + J108*16 +K108*8 + L108,2))</f>
        <v>0x0F</v>
      </c>
      <c r="Q108" s="57">
        <f t="shared" si="10"/>
        <v>38</v>
      </c>
      <c r="R108" s="91">
        <f t="shared" si="14"/>
        <v>68</v>
      </c>
      <c r="T108" t="s">
        <v>778</v>
      </c>
    </row>
    <row r="109" spans="1:22" x14ac:dyDescent="0.25">
      <c r="A109" s="1" t="s">
        <v>236</v>
      </c>
      <c r="B109" t="s">
        <v>286</v>
      </c>
      <c r="C109" s="1" t="s">
        <v>523</v>
      </c>
      <c r="D109" s="1" t="s">
        <v>335</v>
      </c>
      <c r="E109" s="2">
        <v>7</v>
      </c>
      <c r="F109" s="25" t="s">
        <v>346</v>
      </c>
      <c r="G109" s="25" t="s">
        <v>365</v>
      </c>
      <c r="H109" s="25">
        <v>0</v>
      </c>
      <c r="I109" s="25">
        <v>1</v>
      </c>
      <c r="J109" s="25">
        <v>0</v>
      </c>
      <c r="K109" s="25">
        <v>0</v>
      </c>
      <c r="L109" s="26">
        <v>1</v>
      </c>
      <c r="M109" s="44" t="s">
        <v>723</v>
      </c>
      <c r="N109" s="44">
        <v>874</v>
      </c>
      <c r="O109" s="53" t="str">
        <f t="shared" si="12"/>
        <v>74</v>
      </c>
      <c r="P109" s="66" t="str">
        <f t="shared" si="16"/>
        <v>0x21</v>
      </c>
      <c r="Q109" s="57">
        <f t="shared" si="10"/>
        <v>29</v>
      </c>
      <c r="R109">
        <f t="shared" si="14"/>
        <v>31</v>
      </c>
      <c r="T109" t="s">
        <v>730</v>
      </c>
    </row>
    <row r="110" spans="1:22" x14ac:dyDescent="0.25">
      <c r="A110" s="1" t="s">
        <v>237</v>
      </c>
      <c r="B110" t="s">
        <v>287</v>
      </c>
      <c r="C110" s="1" t="s">
        <v>367</v>
      </c>
      <c r="D110" s="1" t="s">
        <v>336</v>
      </c>
      <c r="F110" s="1" t="s">
        <v>367</v>
      </c>
      <c r="G110" s="1" t="s">
        <v>336</v>
      </c>
      <c r="H110" s="1"/>
      <c r="I110" s="1"/>
      <c r="J110" s="1"/>
      <c r="K110" s="1"/>
      <c r="L110" s="5">
        <v>0</v>
      </c>
      <c r="M110" s="12" t="s">
        <v>724</v>
      </c>
      <c r="N110" s="12">
        <v>900</v>
      </c>
      <c r="O110" s="52" t="str">
        <f t="shared" si="12"/>
        <v>100</v>
      </c>
      <c r="P110" s="59" t="s">
        <v>660</v>
      </c>
      <c r="Q110" s="57">
        <f t="shared" si="10"/>
        <v>64</v>
      </c>
      <c r="R110">
        <f t="shared" si="14"/>
        <v>94</v>
      </c>
      <c r="T110" t="s">
        <v>757</v>
      </c>
    </row>
    <row r="111" spans="1:22" x14ac:dyDescent="0.25">
      <c r="A111" s="1" t="s">
        <v>238</v>
      </c>
      <c r="B111" t="s">
        <v>288</v>
      </c>
      <c r="C111" s="1" t="s">
        <v>367</v>
      </c>
      <c r="D111" s="1" t="s">
        <v>337</v>
      </c>
      <c r="F111" s="1" t="s">
        <v>367</v>
      </c>
      <c r="G111" s="1" t="s">
        <v>337</v>
      </c>
      <c r="H111" s="1"/>
      <c r="I111" s="1"/>
      <c r="J111" s="1"/>
      <c r="K111" s="1"/>
      <c r="L111" s="5">
        <v>0</v>
      </c>
      <c r="M111" s="12" t="s">
        <v>725</v>
      </c>
      <c r="N111" s="12">
        <v>904</v>
      </c>
      <c r="O111" s="52" t="str">
        <f t="shared" si="12"/>
        <v>104</v>
      </c>
      <c r="P111" s="59" t="s">
        <v>660</v>
      </c>
      <c r="Q111" s="57">
        <f t="shared" si="10"/>
        <v>65</v>
      </c>
      <c r="R111">
        <f t="shared" si="14"/>
        <v>95</v>
      </c>
      <c r="T111" t="s">
        <v>757</v>
      </c>
    </row>
    <row r="112" spans="1:22" x14ac:dyDescent="0.25">
      <c r="A112" s="1" t="s">
        <v>239</v>
      </c>
      <c r="B112" t="s">
        <v>289</v>
      </c>
      <c r="C112" s="1" t="s">
        <v>367</v>
      </c>
      <c r="D112" s="1" t="s">
        <v>338</v>
      </c>
      <c r="F112" s="1" t="s">
        <v>367</v>
      </c>
      <c r="G112" s="1" t="s">
        <v>338</v>
      </c>
      <c r="H112" s="1"/>
      <c r="I112" s="1"/>
      <c r="J112" s="1"/>
      <c r="K112" s="1"/>
      <c r="L112" s="5">
        <v>0</v>
      </c>
      <c r="M112" s="12" t="s">
        <v>726</v>
      </c>
      <c r="N112" s="12" t="s">
        <v>758</v>
      </c>
      <c r="O112" s="52" t="str">
        <f t="shared" si="12"/>
        <v>FC</v>
      </c>
      <c r="P112" s="59" t="s">
        <v>660</v>
      </c>
      <c r="Q112" s="57">
        <f t="shared" si="10"/>
        <v>63</v>
      </c>
      <c r="R112">
        <f t="shared" si="14"/>
        <v>93</v>
      </c>
      <c r="T112" t="s">
        <v>757</v>
      </c>
    </row>
    <row r="113" spans="1:20" x14ac:dyDescent="0.25">
      <c r="A113" s="1" t="s">
        <v>240</v>
      </c>
      <c r="B113" t="s">
        <v>290</v>
      </c>
      <c r="C113" s="1" t="s">
        <v>367</v>
      </c>
      <c r="D113" s="1" t="s">
        <v>339</v>
      </c>
      <c r="F113" s="1" t="s">
        <v>367</v>
      </c>
      <c r="G113" s="1" t="s">
        <v>339</v>
      </c>
      <c r="H113" s="1"/>
      <c r="I113" s="1"/>
      <c r="J113" s="1"/>
      <c r="K113" s="1"/>
      <c r="L113" s="5">
        <v>0</v>
      </c>
      <c r="M113" s="12" t="s">
        <v>727</v>
      </c>
      <c r="N113" s="12" t="s">
        <v>759</v>
      </c>
      <c r="O113" s="52" t="str">
        <f t="shared" si="12"/>
        <v>F8</v>
      </c>
      <c r="P113" s="59" t="s">
        <v>660</v>
      </c>
      <c r="Q113" s="57">
        <f t="shared" si="10"/>
        <v>62</v>
      </c>
      <c r="R113">
        <f t="shared" si="14"/>
        <v>92</v>
      </c>
      <c r="T113" t="s">
        <v>757</v>
      </c>
    </row>
    <row r="114" spans="1:20" x14ac:dyDescent="0.25">
      <c r="A114" s="1" t="s">
        <v>241</v>
      </c>
      <c r="B114" t="s">
        <v>291</v>
      </c>
      <c r="C114" s="1" t="s">
        <v>367</v>
      </c>
      <c r="D114" s="1" t="s">
        <v>340</v>
      </c>
      <c r="F114" s="1" t="s">
        <v>367</v>
      </c>
      <c r="G114" s="1" t="s">
        <v>340</v>
      </c>
      <c r="H114" s="1"/>
      <c r="I114" s="1"/>
      <c r="J114" s="1"/>
      <c r="K114" s="1"/>
      <c r="L114" s="5">
        <v>0</v>
      </c>
      <c r="M114" s="12" t="s">
        <v>728</v>
      </c>
      <c r="N114" s="12" t="s">
        <v>760</v>
      </c>
      <c r="O114" s="52" t="str">
        <f t="shared" si="12"/>
        <v>F4</v>
      </c>
      <c r="P114" s="59" t="s">
        <v>660</v>
      </c>
      <c r="Q114" s="57">
        <f t="shared" si="10"/>
        <v>61</v>
      </c>
      <c r="R114">
        <f t="shared" si="14"/>
        <v>91</v>
      </c>
      <c r="T114" t="s">
        <v>757</v>
      </c>
    </row>
    <row r="115" spans="1:20" ht="15.75" thickBot="1" x14ac:dyDescent="0.3">
      <c r="A115" s="1" t="s">
        <v>242</v>
      </c>
      <c r="B115" t="s">
        <v>292</v>
      </c>
      <c r="C115" s="1" t="s">
        <v>367</v>
      </c>
      <c r="D115" s="1" t="s">
        <v>341</v>
      </c>
      <c r="F115" s="1" t="s">
        <v>367</v>
      </c>
      <c r="G115" s="1" t="s">
        <v>341</v>
      </c>
      <c r="H115" s="1"/>
      <c r="I115" s="1"/>
      <c r="J115" s="1"/>
      <c r="K115" s="1"/>
      <c r="L115" s="5">
        <v>0</v>
      </c>
      <c r="M115" s="12" t="s">
        <v>729</v>
      </c>
      <c r="N115" s="12" t="s">
        <v>761</v>
      </c>
      <c r="O115" s="55" t="str">
        <f t="shared" si="12"/>
        <v>F0</v>
      </c>
      <c r="P115" s="68" t="s">
        <v>660</v>
      </c>
      <c r="Q115" s="57">
        <f t="shared" si="10"/>
        <v>60</v>
      </c>
      <c r="R115">
        <f t="shared" si="14"/>
        <v>90</v>
      </c>
      <c r="T115" t="s">
        <v>757</v>
      </c>
    </row>
  </sheetData>
  <pageMargins left="0.7" right="0.7" top="0.75" bottom="0.75" header="0.3" footer="0.3"/>
  <pageSetup orientation="portrait" r:id="rId1"/>
  <ignoredErrors>
    <ignoredError sqref="N66:N6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workbookViewId="0">
      <selection activeCell="F34" sqref="F34"/>
    </sheetView>
  </sheetViews>
  <sheetFormatPr defaultRowHeight="15" x14ac:dyDescent="0.25"/>
  <cols>
    <col min="4" max="4" width="16.5703125" customWidth="1"/>
    <col min="5" max="5" width="8.85546875" customWidth="1"/>
    <col min="6" max="6" width="12.28515625" customWidth="1"/>
    <col min="7" max="7" width="13" customWidth="1"/>
    <col min="8" max="8" width="5.28515625" customWidth="1"/>
    <col min="11" max="11" width="6.5703125" customWidth="1"/>
  </cols>
  <sheetData>
    <row r="1" spans="1:12" x14ac:dyDescent="0.25">
      <c r="A1" s="87" t="s">
        <v>779</v>
      </c>
    </row>
    <row r="2" spans="1:12" x14ac:dyDescent="0.25">
      <c r="A2" s="87" t="s">
        <v>767</v>
      </c>
    </row>
    <row r="3" spans="1:12" x14ac:dyDescent="0.25">
      <c r="A3" t="str">
        <f ca="1">CONCATENATE("0x",INDIRECT(MID(SUBSTITUTE(_xlfn.FORMULATEXT(D3),"F","O"),2,100)))</f>
        <v>0xC0</v>
      </c>
      <c r="B3" t="str">
        <f ca="1">INDIRECT(MID(SUBSTITUTE(_xlfn.FORMULATEXT(D3),"F","P"),2,100))</f>
        <v>0x2F</v>
      </c>
      <c r="C3" t="s">
        <v>768</v>
      </c>
      <c r="D3" t="str">
        <f>Sheet1!F28</f>
        <v>DOUT0</v>
      </c>
      <c r="E3" t="s">
        <v>799</v>
      </c>
      <c r="F3" t="str">
        <f ca="1">INDIRECT(MID(SUBSTITUTE(_xlfn.FORMULATEXT(D3),"F","G"),2,100))</f>
        <v>GPIO2_14</v>
      </c>
      <c r="G3" t="s">
        <v>800</v>
      </c>
      <c r="H3">
        <f ca="1">INDIRECT(MID(SUBSTITUTE(_xlfn.FORMULATEXT(D3),"F","Q"),2,100))</f>
        <v>48</v>
      </c>
      <c r="I3" t="s">
        <v>801</v>
      </c>
      <c r="J3" t="str">
        <f ca="1">MID( INDIRECT(MID(SUBSTITUTE(_xlfn.FORMULATEXT(D3),"F","B"),2,100)),FIND("GPIO", INDIRECT(MID(SUBSTITUTE(_xlfn.FORMULATEXT(D3),"F","B"),2,100))),8)</f>
        <v>GPIO2_14</v>
      </c>
      <c r="K3">
        <f ca="1">INDIRECT(MID(SUBSTITUTE(_xlfn.FORMULATEXT(D3),"F","R"),2,100))</f>
        <v>78</v>
      </c>
      <c r="L3" t="str">
        <f ca="1">INDIRECT(MID(SUBSTITUTE(_xlfn.FORMULATEXT(D3),"F","T"),2,100))</f>
        <v>disable HDMI/LCD! 0x2F = slew fast, I/O, pull disabled, mode 7, SYS_BOOT8</v>
      </c>
    </row>
    <row r="4" spans="1:12" x14ac:dyDescent="0.25">
      <c r="A4" t="str">
        <f t="shared" ref="A4:A6" ca="1" si="0">CONCATENATE("0x",INDIRECT(MID(SUBSTITUTE(_xlfn.FORMULATEXT(D4),"F","O"),2,100)))</f>
        <v>0xC4</v>
      </c>
      <c r="B4" t="str">
        <f t="shared" ref="B4:B6" ca="1" si="1">INDIRECT(MID(SUBSTITUTE(_xlfn.FORMULATEXT(D4),"F","P"),2,100))</f>
        <v>0x2F</v>
      </c>
      <c r="C4" t="s">
        <v>768</v>
      </c>
      <c r="D4" t="str">
        <f>Sheet1!F29</f>
        <v>DOUT1</v>
      </c>
      <c r="E4" t="s">
        <v>799</v>
      </c>
      <c r="F4" t="str">
        <f t="shared" ref="F4:F6" ca="1" si="2">INDIRECT(MID(SUBSTITUTE(_xlfn.FORMULATEXT(D4),"F","G"),2,100))</f>
        <v>GPIO2_15</v>
      </c>
      <c r="G4" t="s">
        <v>800</v>
      </c>
      <c r="H4">
        <f t="shared" ref="H4:H6" ca="1" si="3">INDIRECT(MID(SUBSTITUTE(_xlfn.FORMULATEXT(D4),"F","Q"),2,100))</f>
        <v>49</v>
      </c>
      <c r="I4" t="s">
        <v>801</v>
      </c>
      <c r="J4" t="str">
        <f t="shared" ref="J4:J6" ca="1" si="4">MID( INDIRECT(MID(SUBSTITUTE(_xlfn.FORMULATEXT(D4),"F","B"),2,100)),FIND("GPIO", INDIRECT(MID(SUBSTITUTE(_xlfn.FORMULATEXT(D4),"F","B"),2,100))),8)</f>
        <v>GPIO2_15</v>
      </c>
      <c r="K4">
        <f t="shared" ref="K4:K6" ca="1" si="5">INDIRECT(MID(SUBSTITUTE(_xlfn.FORMULATEXT(D4),"F","R"),2,100))</f>
        <v>79</v>
      </c>
      <c r="L4" t="str">
        <f t="shared" ref="L4:L6" ca="1" si="6">INDIRECT(MID(SUBSTITUTE(_xlfn.FORMULATEXT(D4),"F","T"),2,100))</f>
        <v>disable HDMI/LCD! 0x2F = slew fast, I/O, pull disabled, mode 7, SYS_BOOT9</v>
      </c>
    </row>
    <row r="5" spans="1:12" x14ac:dyDescent="0.25">
      <c r="A5" t="str">
        <f t="shared" ca="1" si="0"/>
        <v>0xC8</v>
      </c>
      <c r="B5" t="str">
        <f t="shared" ca="1" si="1"/>
        <v>0x2F</v>
      </c>
      <c r="C5" t="s">
        <v>768</v>
      </c>
      <c r="D5" t="str">
        <f>Sheet1!F30</f>
        <v>DOUT2</v>
      </c>
      <c r="E5" t="s">
        <v>799</v>
      </c>
      <c r="F5" t="str">
        <f t="shared" ca="1" si="2"/>
        <v>GPIO2_16</v>
      </c>
      <c r="G5" t="s">
        <v>800</v>
      </c>
      <c r="H5">
        <f t="shared" ca="1" si="3"/>
        <v>50</v>
      </c>
      <c r="I5" t="s">
        <v>801</v>
      </c>
      <c r="J5" t="str">
        <f t="shared" ca="1" si="4"/>
        <v>GPIO2_16</v>
      </c>
      <c r="K5">
        <f t="shared" ca="1" si="5"/>
        <v>80</v>
      </c>
      <c r="L5" t="str">
        <f t="shared" ca="1" si="6"/>
        <v>disable HDMI/LCD! 0x2F = slew fast, I/O, pull disabled, mode 7, SYS_BOOT10</v>
      </c>
    </row>
    <row r="6" spans="1:12" x14ac:dyDescent="0.25">
      <c r="A6" t="str">
        <f t="shared" ca="1" si="0"/>
        <v>0xCC</v>
      </c>
      <c r="B6" t="str">
        <f t="shared" ca="1" si="1"/>
        <v>0x2F</v>
      </c>
      <c r="C6" t="s">
        <v>768</v>
      </c>
      <c r="D6" t="str">
        <f>Sheet1!F31</f>
        <v>DOUT3</v>
      </c>
      <c r="E6" t="s">
        <v>799</v>
      </c>
      <c r="F6" t="str">
        <f t="shared" ca="1" si="2"/>
        <v>GPIO2_17</v>
      </c>
      <c r="G6" t="s">
        <v>800</v>
      </c>
      <c r="H6">
        <f t="shared" ca="1" si="3"/>
        <v>51</v>
      </c>
      <c r="I6" t="s">
        <v>801</v>
      </c>
      <c r="J6" t="str">
        <f t="shared" ca="1" si="4"/>
        <v>GPIO2_17</v>
      </c>
      <c r="K6">
        <f t="shared" ca="1" si="5"/>
        <v>81</v>
      </c>
      <c r="L6" t="str">
        <f t="shared" ca="1" si="6"/>
        <v>disable HDMI/LCD! 0x2F = slew fast, I/O, pull disabled, mode 7, SYS_BOOT11</v>
      </c>
    </row>
    <row r="7" spans="1:12" x14ac:dyDescent="0.25">
      <c r="A7" t="s">
        <v>769</v>
      </c>
    </row>
    <row r="8" spans="1:12" x14ac:dyDescent="0.25">
      <c r="A8" t="s">
        <v>770</v>
      </c>
    </row>
    <row r="10" spans="1:12" x14ac:dyDescent="0.25">
      <c r="A10" s="87" t="s">
        <v>798</v>
      </c>
    </row>
    <row r="11" spans="1:12" x14ac:dyDescent="0.25">
      <c r="A11" s="87" t="s">
        <v>767</v>
      </c>
    </row>
    <row r="12" spans="1:12" x14ac:dyDescent="0.25">
      <c r="A12" t="str">
        <f ca="1">CONCATENATE("0x",INDIRECT(MID(SUBSTITUTE(_xlfn.FORMULATEXT(D12),"F","O"),2,100)))</f>
        <v>0xA0</v>
      </c>
      <c r="B12" t="str">
        <f ca="1">INDIRECT(MID(SUBSTITUTE(_xlfn.FORMULATEXT(D12),"F","P"),2,100))</f>
        <v>0x2F</v>
      </c>
      <c r="C12" t="s">
        <v>768</v>
      </c>
      <c r="D12" t="str">
        <f>Sheet1!F20</f>
        <v>Digital Input</v>
      </c>
      <c r="E12" t="s">
        <v>799</v>
      </c>
      <c r="F12" t="str">
        <f t="shared" ref="F12:F23" ca="1" si="7">INDIRECT(MID(SUBSTITUTE(_xlfn.FORMULATEXT(D12),"F","G"),2,100))</f>
        <v>GPIO2_6</v>
      </c>
      <c r="G12" t="s">
        <v>800</v>
      </c>
      <c r="H12">
        <f ca="1">INDIRECT(MID(SUBSTITUTE(_xlfn.FORMULATEXT(D12),"F","Q"),2,100))</f>
        <v>40</v>
      </c>
      <c r="I12" t="s">
        <v>801</v>
      </c>
      <c r="J12" t="str">
        <f ca="1">MID( INDIRECT(MID(SUBSTITUTE(_xlfn.FORMULATEXT(D12),"F","B"),2,100)),FIND("GPIO", INDIRECT(MID(SUBSTITUTE(_xlfn.FORMULATEXT(D12),"F","B"),2,100))),8)</f>
        <v>GPIO2_6</v>
      </c>
      <c r="K12">
        <f ca="1">INDIRECT(MID(SUBSTITUTE(_xlfn.FORMULATEXT(D12),"F","R"),2,100))</f>
        <v>70</v>
      </c>
      <c r="L12" t="str">
        <f ca="1">INDIRECT(MID(SUBSTITUTE(_xlfn.FORMULATEXT(D12),"F","T"),2,100))</f>
        <v>disable HDMI/LCD! 0x2F = slew fast, I/O, pull disabled, mode 7, SYS_BOOT0</v>
      </c>
    </row>
    <row r="13" spans="1:12" x14ac:dyDescent="0.25">
      <c r="A13" t="str">
        <f t="shared" ref="A13:A19" ca="1" si="8">CONCATENATE("0x",INDIRECT(MID(SUBSTITUTE(_xlfn.FORMULATEXT(D13),"F","O"),2,100)))</f>
        <v>0xA4</v>
      </c>
      <c r="B13" t="str">
        <f t="shared" ref="B13:B19" ca="1" si="9">INDIRECT(MID(SUBSTITUTE(_xlfn.FORMULATEXT(D13),"F","P"),2,100))</f>
        <v>0x2F</v>
      </c>
      <c r="C13" t="s">
        <v>768</v>
      </c>
      <c r="D13" t="str">
        <f>Sheet1!F21</f>
        <v>Digital Input</v>
      </c>
      <c r="E13" t="s">
        <v>799</v>
      </c>
      <c r="F13" t="str">
        <f t="shared" ca="1" si="7"/>
        <v>GPIO2_7</v>
      </c>
      <c r="G13" t="s">
        <v>800</v>
      </c>
      <c r="H13">
        <f t="shared" ref="H13:H19" ca="1" si="10">INDIRECT(MID(SUBSTITUTE(_xlfn.FORMULATEXT(D13),"F","Q"),2,100))</f>
        <v>41</v>
      </c>
      <c r="I13" t="s">
        <v>801</v>
      </c>
      <c r="J13" t="str">
        <f t="shared" ref="J13:J19" ca="1" si="11">MID( INDIRECT(MID(SUBSTITUTE(_xlfn.FORMULATEXT(D13),"F","B"),2,100)),FIND("GPIO", INDIRECT(MID(SUBSTITUTE(_xlfn.FORMULATEXT(D13),"F","B"),2,100))),8)</f>
        <v>GPIO2_7</v>
      </c>
      <c r="K13">
        <f t="shared" ref="K13:K19" ca="1" si="12">INDIRECT(MID(SUBSTITUTE(_xlfn.FORMULATEXT(D13),"F","R"),2,100))</f>
        <v>71</v>
      </c>
      <c r="L13" t="str">
        <f t="shared" ref="L13:L19" ca="1" si="13">INDIRECT(MID(SUBSTITUTE(_xlfn.FORMULATEXT(D13),"F","T"),2,100))</f>
        <v>disable HDMI/LCD! 0x2F = slew fast, I/O, pull disabled, mode 7, SYS_BOOT1</v>
      </c>
    </row>
    <row r="14" spans="1:12" x14ac:dyDescent="0.25">
      <c r="A14" t="str">
        <f t="shared" ca="1" si="8"/>
        <v>0xA8</v>
      </c>
      <c r="B14" t="str">
        <f t="shared" ca="1" si="9"/>
        <v>0x2F</v>
      </c>
      <c r="C14" t="s">
        <v>768</v>
      </c>
      <c r="D14" t="str">
        <f>Sheet1!F22</f>
        <v>Digital Input</v>
      </c>
      <c r="E14" t="s">
        <v>799</v>
      </c>
      <c r="F14" t="str">
        <f t="shared" ca="1" si="7"/>
        <v>GPIO2_8</v>
      </c>
      <c r="G14" t="s">
        <v>800</v>
      </c>
      <c r="H14">
        <f t="shared" ca="1" si="10"/>
        <v>42</v>
      </c>
      <c r="I14" t="s">
        <v>801</v>
      </c>
      <c r="J14" t="str">
        <f t="shared" ca="1" si="11"/>
        <v>GPIO2_8</v>
      </c>
      <c r="K14">
        <f t="shared" ca="1" si="12"/>
        <v>72</v>
      </c>
      <c r="L14" t="str">
        <f t="shared" ca="1" si="13"/>
        <v>disable HDMI/LCD! 0x2F = slew fast, I/O, pull disabled, mode 7, SYS_BOOT2</v>
      </c>
    </row>
    <row r="15" spans="1:12" x14ac:dyDescent="0.25">
      <c r="A15" t="str">
        <f t="shared" ca="1" si="8"/>
        <v>0xAC</v>
      </c>
      <c r="B15" t="str">
        <f t="shared" ca="1" si="9"/>
        <v>0x2F</v>
      </c>
      <c r="C15" t="s">
        <v>768</v>
      </c>
      <c r="D15" t="str">
        <f>Sheet1!F23</f>
        <v>Digital Input</v>
      </c>
      <c r="E15" t="s">
        <v>799</v>
      </c>
      <c r="F15" t="str">
        <f t="shared" ca="1" si="7"/>
        <v>GPIO2_9</v>
      </c>
      <c r="G15" t="s">
        <v>800</v>
      </c>
      <c r="H15">
        <f t="shared" ca="1" si="10"/>
        <v>43</v>
      </c>
      <c r="I15" t="s">
        <v>801</v>
      </c>
      <c r="J15" t="str">
        <f t="shared" ca="1" si="11"/>
        <v>GPIO2_9</v>
      </c>
      <c r="K15">
        <f t="shared" ca="1" si="12"/>
        <v>73</v>
      </c>
      <c r="L15" t="str">
        <f t="shared" ca="1" si="13"/>
        <v>disable HDMI/LCD! 0x2F = slew fast, I/O, pull disabled, mode 7, SYS_BOOT3</v>
      </c>
    </row>
    <row r="16" spans="1:12" x14ac:dyDescent="0.25">
      <c r="A16" t="str">
        <f t="shared" ca="1" si="8"/>
        <v>0xB0</v>
      </c>
      <c r="B16" t="str">
        <f t="shared" ca="1" si="9"/>
        <v>0x2F</v>
      </c>
      <c r="C16" t="s">
        <v>768</v>
      </c>
      <c r="D16" t="str">
        <f>Sheet1!F24</f>
        <v>Digital Input</v>
      </c>
      <c r="E16" t="s">
        <v>799</v>
      </c>
      <c r="F16" t="str">
        <f t="shared" ca="1" si="7"/>
        <v>GPIO2_10</v>
      </c>
      <c r="G16" t="s">
        <v>800</v>
      </c>
      <c r="H16">
        <f t="shared" ca="1" si="10"/>
        <v>44</v>
      </c>
      <c r="I16" t="s">
        <v>801</v>
      </c>
      <c r="J16" t="str">
        <f t="shared" ca="1" si="11"/>
        <v>GPIO2_10</v>
      </c>
      <c r="K16">
        <f t="shared" ca="1" si="12"/>
        <v>74</v>
      </c>
      <c r="L16" t="str">
        <f t="shared" ca="1" si="13"/>
        <v>disable HDMI/LCD! 0x2F = slew fast, I/O, pull disabled, mode 7, SYS_BOOT4</v>
      </c>
    </row>
    <row r="17" spans="1:12" x14ac:dyDescent="0.25">
      <c r="A17" t="str">
        <f t="shared" ca="1" si="8"/>
        <v>0xB4</v>
      </c>
      <c r="B17" t="str">
        <f t="shared" ca="1" si="9"/>
        <v>0x2F</v>
      </c>
      <c r="C17" t="s">
        <v>768</v>
      </c>
      <c r="D17" t="str">
        <f>Sheet1!F25</f>
        <v>Digital Input</v>
      </c>
      <c r="E17" t="s">
        <v>799</v>
      </c>
      <c r="F17" t="str">
        <f t="shared" ca="1" si="7"/>
        <v>GPIO2_11</v>
      </c>
      <c r="G17" t="s">
        <v>800</v>
      </c>
      <c r="H17">
        <f t="shared" ca="1" si="10"/>
        <v>45</v>
      </c>
      <c r="I17" t="s">
        <v>801</v>
      </c>
      <c r="J17" t="str">
        <f t="shared" ca="1" si="11"/>
        <v>GPIO2_11</v>
      </c>
      <c r="K17">
        <f t="shared" ca="1" si="12"/>
        <v>75</v>
      </c>
      <c r="L17" t="str">
        <f t="shared" ca="1" si="13"/>
        <v>disable HDMI/LCD! 0x2F = slew fast, I/O, pull disabled, mode 7, SYS_BOOT5</v>
      </c>
    </row>
    <row r="18" spans="1:12" x14ac:dyDescent="0.25">
      <c r="A18" t="str">
        <f t="shared" ca="1" si="8"/>
        <v>0xB8</v>
      </c>
      <c r="B18" t="str">
        <f t="shared" ca="1" si="9"/>
        <v>0x2F</v>
      </c>
      <c r="C18" t="s">
        <v>768</v>
      </c>
      <c r="D18" t="str">
        <f>Sheet1!F26</f>
        <v>Digital Input</v>
      </c>
      <c r="E18" t="s">
        <v>799</v>
      </c>
      <c r="F18" t="str">
        <f t="shared" ca="1" si="7"/>
        <v>GPIO2_12</v>
      </c>
      <c r="G18" t="s">
        <v>800</v>
      </c>
      <c r="H18">
        <f t="shared" ca="1" si="10"/>
        <v>46</v>
      </c>
      <c r="I18" t="s">
        <v>801</v>
      </c>
      <c r="J18" t="str">
        <f t="shared" ca="1" si="11"/>
        <v>GPIO2_12</v>
      </c>
      <c r="K18">
        <f t="shared" ca="1" si="12"/>
        <v>76</v>
      </c>
      <c r="L18" t="str">
        <f t="shared" ca="1" si="13"/>
        <v>disable HDMI/LCD! 0x2F = slew fast, I/O, pull disabled, mode 7, SYS_BOOT6</v>
      </c>
    </row>
    <row r="19" spans="1:12" x14ac:dyDescent="0.25">
      <c r="A19" t="str">
        <f t="shared" ca="1" si="8"/>
        <v>0xBC</v>
      </c>
      <c r="B19" t="str">
        <f t="shared" ca="1" si="9"/>
        <v>0x2F</v>
      </c>
      <c r="C19" t="s">
        <v>768</v>
      </c>
      <c r="D19" t="str">
        <f>Sheet1!F27</f>
        <v>Digital Input</v>
      </c>
      <c r="E19" t="s">
        <v>799</v>
      </c>
      <c r="F19" t="str">
        <f t="shared" ca="1" si="7"/>
        <v>GPIO2_13</v>
      </c>
      <c r="G19" t="s">
        <v>800</v>
      </c>
      <c r="H19">
        <f t="shared" ca="1" si="10"/>
        <v>47</v>
      </c>
      <c r="I19" t="s">
        <v>801</v>
      </c>
      <c r="J19" t="str">
        <f t="shared" ca="1" si="11"/>
        <v>GPIO2_13</v>
      </c>
      <c r="K19">
        <f t="shared" ca="1" si="12"/>
        <v>77</v>
      </c>
      <c r="L19" t="str">
        <f t="shared" ca="1" si="13"/>
        <v>disable HDMI/LCD! 0x2F = slew fast, I/O, pull disabled, mode 7, SYS_BOOT7</v>
      </c>
    </row>
    <row r="20" spans="1:12" x14ac:dyDescent="0.25">
      <c r="A20" t="str">
        <f t="shared" ref="A20" ca="1" si="14">CONCATENATE("0x",INDIRECT(MID(SUBSTITUTE(_xlfn.FORMULATEXT(D20),"F","O"),2,100)))</f>
        <v>0xD0</v>
      </c>
      <c r="B20" t="str">
        <f t="shared" ref="B20" ca="1" si="15">INDIRECT(MID(SUBSTITUTE(_xlfn.FORMULATEXT(D20),"F","P"),2,100))</f>
        <v>0x2F</v>
      </c>
      <c r="C20" t="s">
        <v>768</v>
      </c>
      <c r="D20" t="str">
        <f>Sheet1!F32</f>
        <v>Digital Input</v>
      </c>
      <c r="E20" t="s">
        <v>799</v>
      </c>
      <c r="F20" t="str">
        <f t="shared" ca="1" si="7"/>
        <v>GPIO0_8</v>
      </c>
      <c r="G20" t="s">
        <v>800</v>
      </c>
      <c r="H20">
        <f t="shared" ref="H20" ca="1" si="16">INDIRECT(MID(SUBSTITUTE(_xlfn.FORMULATEXT(D20),"F","Q"),2,100))</f>
        <v>52</v>
      </c>
      <c r="I20" t="s">
        <v>801</v>
      </c>
      <c r="J20" t="str">
        <f t="shared" ref="J20" ca="1" si="17">MID( INDIRECT(MID(SUBSTITUTE(_xlfn.FORMULATEXT(D20),"F","B"),2,100)),FIND("GPIO", INDIRECT(MID(SUBSTITUTE(_xlfn.FORMULATEXT(D20),"F","B"),2,100))),8)</f>
        <v>GPIO0_8</v>
      </c>
      <c r="K20">
        <f t="shared" ref="K20" ca="1" si="18">INDIRECT(MID(SUBSTITUTE(_xlfn.FORMULATEXT(D20),"F","R"),2,100))</f>
        <v>8</v>
      </c>
      <c r="L20" t="str">
        <f t="shared" ref="L20" ca="1" si="19">INDIRECT(MID(SUBSTITUTE(_xlfn.FORMULATEXT(D20),"F","T"),2,100))</f>
        <v>disable HDMI/LCD! 0x2F = slew fast, I/O, pull disabled, mode 7, SYS_BOOT12</v>
      </c>
    </row>
    <row r="21" spans="1:12" x14ac:dyDescent="0.25">
      <c r="A21" t="str">
        <f t="shared" ref="A21:A23" ca="1" si="20">CONCATENATE("0x",INDIRECT(MID(SUBSTITUTE(_xlfn.FORMULATEXT(D21),"F","O"),2,100)))</f>
        <v>0xD4</v>
      </c>
      <c r="B21" t="str">
        <f t="shared" ref="B21:B23" ca="1" si="21">INDIRECT(MID(SUBSTITUTE(_xlfn.FORMULATEXT(D21),"F","P"),2,100))</f>
        <v>0x2F</v>
      </c>
      <c r="C21" t="s">
        <v>768</v>
      </c>
      <c r="D21" t="str">
        <f>Sheet1!F33</f>
        <v>Digital Input</v>
      </c>
      <c r="E21" t="s">
        <v>799</v>
      </c>
      <c r="F21" t="str">
        <f t="shared" ca="1" si="7"/>
        <v>GPIO0_9</v>
      </c>
      <c r="G21" t="s">
        <v>800</v>
      </c>
      <c r="H21">
        <f t="shared" ref="H21:H23" ca="1" si="22">INDIRECT(MID(SUBSTITUTE(_xlfn.FORMULATEXT(D21),"F","Q"),2,100))</f>
        <v>53</v>
      </c>
      <c r="I21" t="s">
        <v>801</v>
      </c>
      <c r="J21" t="str">
        <f t="shared" ref="J21:J23" ca="1" si="23">MID( INDIRECT(MID(SUBSTITUTE(_xlfn.FORMULATEXT(D21),"F","B"),2,100)),FIND("GPIO", INDIRECT(MID(SUBSTITUTE(_xlfn.FORMULATEXT(D21),"F","B"),2,100))),8)</f>
        <v>GPIO0_9</v>
      </c>
      <c r="K21">
        <f t="shared" ref="K21:K23" ca="1" si="24">INDIRECT(MID(SUBSTITUTE(_xlfn.FORMULATEXT(D21),"F","R"),2,100))</f>
        <v>9</v>
      </c>
      <c r="L21" t="str">
        <f t="shared" ref="L21:L23" ca="1" si="25">INDIRECT(MID(SUBSTITUTE(_xlfn.FORMULATEXT(D21),"F","T"),2,100))</f>
        <v>disable HDMI/LCD! 0x2F = slew fast, I/O, pull disabled, mode 7, SYS_BOOT13</v>
      </c>
    </row>
    <row r="22" spans="1:12" x14ac:dyDescent="0.25">
      <c r="A22" t="str">
        <f t="shared" ca="1" si="20"/>
        <v>0xD8</v>
      </c>
      <c r="B22" t="str">
        <f t="shared" ca="1" si="21"/>
        <v>0x2F</v>
      </c>
      <c r="C22" t="s">
        <v>768</v>
      </c>
      <c r="D22" t="str">
        <f>Sheet1!F34</f>
        <v>Digital Input</v>
      </c>
      <c r="E22" t="s">
        <v>799</v>
      </c>
      <c r="F22" t="str">
        <f t="shared" ca="1" si="7"/>
        <v>GPIO0_10</v>
      </c>
      <c r="G22" t="s">
        <v>800</v>
      </c>
      <c r="H22">
        <f t="shared" ca="1" si="22"/>
        <v>54</v>
      </c>
      <c r="I22" t="s">
        <v>801</v>
      </c>
      <c r="J22" t="str">
        <f t="shared" ca="1" si="23"/>
        <v>GPIO0_10</v>
      </c>
      <c r="K22">
        <f t="shared" ca="1" si="24"/>
        <v>10</v>
      </c>
      <c r="L22" t="str">
        <f t="shared" ca="1" si="25"/>
        <v>disable HDMI/LCD! 0x2F = slew fast, I/O, pull disabled, mode 7, SYS_BOOT14</v>
      </c>
    </row>
    <row r="23" spans="1:12" x14ac:dyDescent="0.25">
      <c r="A23" t="str">
        <f t="shared" ca="1" si="20"/>
        <v>0xDC</v>
      </c>
      <c r="B23" t="str">
        <f t="shared" ca="1" si="21"/>
        <v>0x2F</v>
      </c>
      <c r="C23" t="s">
        <v>768</v>
      </c>
      <c r="D23" t="str">
        <f>Sheet1!F35</f>
        <v>Digital Input</v>
      </c>
      <c r="E23" t="s">
        <v>799</v>
      </c>
      <c r="F23" t="str">
        <f t="shared" ca="1" si="7"/>
        <v>GPIO0_11</v>
      </c>
      <c r="G23" t="s">
        <v>800</v>
      </c>
      <c r="H23">
        <f t="shared" ca="1" si="22"/>
        <v>55</v>
      </c>
      <c r="I23" t="s">
        <v>801</v>
      </c>
      <c r="J23" t="str">
        <f t="shared" ca="1" si="23"/>
        <v>GPIO0_11</v>
      </c>
      <c r="K23">
        <f t="shared" ca="1" si="24"/>
        <v>11</v>
      </c>
      <c r="L23" t="str">
        <f t="shared" ca="1" si="25"/>
        <v>disable HDMI/LCD! 0x2F = slew fast, I/O, pull disabled, mode 7, SYS_BOOT15</v>
      </c>
    </row>
    <row r="24" spans="1:12" x14ac:dyDescent="0.25">
      <c r="A24" t="s">
        <v>769</v>
      </c>
    </row>
    <row r="25" spans="1:12" x14ac:dyDescent="0.25">
      <c r="A25" t="s">
        <v>770</v>
      </c>
    </row>
    <row r="27" spans="1:12" x14ac:dyDescent="0.25">
      <c r="A27" s="87" t="s">
        <v>803</v>
      </c>
    </row>
    <row r="28" spans="1:12" x14ac:dyDescent="0.25">
      <c r="A28" s="87" t="s">
        <v>767</v>
      </c>
    </row>
    <row r="29" spans="1:12" x14ac:dyDescent="0.25">
      <c r="A29" t="str">
        <f ca="1">CONCATENATE("0x",INDIRECT(MID(SUBSTITUTE(_xlfn.FORMULATEXT(D29),"F","O"),2,100)))</f>
        <v>0xE0</v>
      </c>
      <c r="B29" t="str">
        <f ca="1">INDIRECT(MID(SUBSTITUTE(_xlfn.FORMULATEXT(D29),"F","P"),2,100))</f>
        <v>0x2F</v>
      </c>
      <c r="C29" t="s">
        <v>768</v>
      </c>
      <c r="D29" t="str">
        <f>Sheet1!F36</f>
        <v>LED0</v>
      </c>
      <c r="E29" t="s">
        <v>799</v>
      </c>
      <c r="F29" t="str">
        <f t="shared" ref="F29:F32" ca="1" si="26">INDIRECT(MID(SUBSTITUTE(_xlfn.FORMULATEXT(D29),"F","G"),2,100))</f>
        <v>GPIO2_22</v>
      </c>
      <c r="G29" t="s">
        <v>800</v>
      </c>
      <c r="H29">
        <f ca="1">INDIRECT(MID(SUBSTITUTE(_xlfn.FORMULATEXT(D29),"F","Q"),2,100))</f>
        <v>56</v>
      </c>
      <c r="I29" t="s">
        <v>801</v>
      </c>
      <c r="J29" t="str">
        <f ca="1">MID( INDIRECT(MID(SUBSTITUTE(_xlfn.FORMULATEXT(D29),"F","B"),2,100)),FIND("GPIO", INDIRECT(MID(SUBSTITUTE(_xlfn.FORMULATEXT(D29),"F","B"),2,100))),8)</f>
        <v>GPIO2_22</v>
      </c>
      <c r="K29">
        <f ca="1">INDIRECT(MID(SUBSTITUTE(_xlfn.FORMULATEXT(D29),"F","R"),2,100))</f>
        <v>86</v>
      </c>
      <c r="L29" t="str">
        <f ca="1">INDIRECT(MID(SUBSTITUTE(_xlfn.FORMULATEXT(D29),"F","T"),2,100))</f>
        <v>Per charles, disable pull (we have external resistors)</v>
      </c>
    </row>
    <row r="30" spans="1:12" x14ac:dyDescent="0.25">
      <c r="A30" t="str">
        <f t="shared" ref="A30:A32" ca="1" si="27">CONCATENATE("0x",INDIRECT(MID(SUBSTITUTE(_xlfn.FORMULATEXT(D30),"F","O"),2,100)))</f>
        <v>0xE4</v>
      </c>
      <c r="B30" t="str">
        <f t="shared" ref="B30:B32" ca="1" si="28">INDIRECT(MID(SUBSTITUTE(_xlfn.FORMULATEXT(D30),"F","P"),2,100))</f>
        <v>0x2F</v>
      </c>
      <c r="C30" t="s">
        <v>768</v>
      </c>
      <c r="D30" t="str">
        <f>Sheet1!F37</f>
        <v>LED1</v>
      </c>
      <c r="E30" t="s">
        <v>799</v>
      </c>
      <c r="F30" t="str">
        <f t="shared" ca="1" si="26"/>
        <v>GPIO2_23</v>
      </c>
      <c r="G30" t="s">
        <v>800</v>
      </c>
      <c r="H30">
        <f t="shared" ref="H30:H32" ca="1" si="29">INDIRECT(MID(SUBSTITUTE(_xlfn.FORMULATEXT(D30),"F","Q"),2,100))</f>
        <v>57</v>
      </c>
      <c r="I30" t="s">
        <v>801</v>
      </c>
      <c r="J30" t="str">
        <f t="shared" ref="J30:J32" ca="1" si="30">MID( INDIRECT(MID(SUBSTITUTE(_xlfn.FORMULATEXT(D30),"F","B"),2,100)),FIND("GPIO", INDIRECT(MID(SUBSTITUTE(_xlfn.FORMULATEXT(D30),"F","B"),2,100))),8)</f>
        <v>GPIO2_23</v>
      </c>
      <c r="K30">
        <f t="shared" ref="K30:K32" ca="1" si="31">INDIRECT(MID(SUBSTITUTE(_xlfn.FORMULATEXT(D30),"F","R"),2,100))</f>
        <v>87</v>
      </c>
      <c r="L30" t="str">
        <f t="shared" ref="L30:L32" ca="1" si="32">INDIRECT(MID(SUBSTITUTE(_xlfn.FORMULATEXT(D30),"F","T"),2,100))</f>
        <v>Per charles, disable pull (we have external resistors)</v>
      </c>
    </row>
    <row r="31" spans="1:12" x14ac:dyDescent="0.25">
      <c r="A31" t="str">
        <f t="shared" ca="1" si="27"/>
        <v>0xE8</v>
      </c>
      <c r="B31" t="str">
        <f t="shared" ca="1" si="28"/>
        <v>0x2F</v>
      </c>
      <c r="C31" t="s">
        <v>768</v>
      </c>
      <c r="D31" t="str">
        <f>Sheet1!F38</f>
        <v>LED2</v>
      </c>
      <c r="E31" t="s">
        <v>799</v>
      </c>
      <c r="F31" t="str">
        <f t="shared" ca="1" si="26"/>
        <v>GPIO2_24</v>
      </c>
      <c r="G31" t="s">
        <v>800</v>
      </c>
      <c r="H31">
        <f t="shared" ca="1" si="29"/>
        <v>58</v>
      </c>
      <c r="I31" t="s">
        <v>801</v>
      </c>
      <c r="J31" t="str">
        <f t="shared" ca="1" si="30"/>
        <v>GPIO2_24</v>
      </c>
      <c r="K31">
        <f t="shared" ca="1" si="31"/>
        <v>88</v>
      </c>
      <c r="L31" t="str">
        <f t="shared" ca="1" si="32"/>
        <v>Per charles, disable pull (we have external resistors)</v>
      </c>
    </row>
    <row r="32" spans="1:12" x14ac:dyDescent="0.25">
      <c r="A32" t="str">
        <f t="shared" ca="1" si="27"/>
        <v>0xEC</v>
      </c>
      <c r="B32" t="str">
        <f t="shared" ca="1" si="28"/>
        <v>0x2F</v>
      </c>
      <c r="C32" t="s">
        <v>768</v>
      </c>
      <c r="D32" t="str">
        <f>Sheet1!F39</f>
        <v>LED3</v>
      </c>
      <c r="E32" t="s">
        <v>799</v>
      </c>
      <c r="F32" t="str">
        <f t="shared" ca="1" si="26"/>
        <v>GPIO2_25</v>
      </c>
      <c r="G32" t="s">
        <v>800</v>
      </c>
      <c r="H32">
        <f t="shared" ca="1" si="29"/>
        <v>59</v>
      </c>
      <c r="I32" t="s">
        <v>801</v>
      </c>
      <c r="J32" t="str">
        <f t="shared" ca="1" si="30"/>
        <v>GPIO2_25</v>
      </c>
      <c r="K32">
        <f t="shared" ca="1" si="31"/>
        <v>89</v>
      </c>
      <c r="L32" t="str">
        <f t="shared" ca="1" si="32"/>
        <v>Per charles, disable pull (we have external resistors)</v>
      </c>
    </row>
    <row r="33" spans="1:12" x14ac:dyDescent="0.25">
      <c r="A33" t="s">
        <v>769</v>
      </c>
    </row>
    <row r="34" spans="1:12" x14ac:dyDescent="0.25">
      <c r="A34" t="s">
        <v>770</v>
      </c>
    </row>
    <row r="36" spans="1:12" x14ac:dyDescent="0.25">
      <c r="A36" s="87" t="s">
        <v>804</v>
      </c>
    </row>
    <row r="37" spans="1:12" x14ac:dyDescent="0.25">
      <c r="A37" s="87" t="s">
        <v>767</v>
      </c>
    </row>
    <row r="38" spans="1:12" x14ac:dyDescent="0.25">
      <c r="A38" t="str">
        <f ca="1">CONCATENATE("0x",INDIRECT(MID(SUBSTITUTE(_xlfn.FORMULATEXT(D38),"F","O"),2,100)))</f>
        <v>0x180</v>
      </c>
      <c r="B38" t="str">
        <f ca="1">INDIRECT(MID(SUBSTITUTE(_xlfn.FORMULATEXT(D38),"F","P"),2,100))</f>
        <v>0x28</v>
      </c>
      <c r="C38" t="s">
        <v>768</v>
      </c>
      <c r="D38" t="str">
        <f>Sheet1!F62</f>
        <v>RS485</v>
      </c>
      <c r="E38" t="s">
        <v>799</v>
      </c>
      <c r="F38" t="str">
        <f t="shared" ref="F38:F39" ca="1" si="33">INDIRECT(MID(SUBSTITUTE(_xlfn.FORMULATEXT(D38),"F","G"),2,100))</f>
        <v>UART1_RXD</v>
      </c>
      <c r="G38" t="s">
        <v>800</v>
      </c>
      <c r="H38">
        <f ca="1">INDIRECT(MID(SUBSTITUTE(_xlfn.FORMULATEXT(D38),"F","Q"),2,100))</f>
        <v>96</v>
      </c>
      <c r="I38" t="s">
        <v>801</v>
      </c>
      <c r="J38" t="str">
        <f ca="1">MID( INDIRECT(MID(SUBSTITUTE(_xlfn.FORMULATEXT(D38),"F","B"),2,100)),FIND("GPIO", INDIRECT(MID(SUBSTITUTE(_xlfn.FORMULATEXT(D38),"F","B"),2,100))),8)</f>
        <v>GPIO0_14</v>
      </c>
      <c r="K38">
        <f ca="1">INDIRECT(MID(SUBSTITUTE(_xlfn.FORMULATEXT(D38),"F","R"),2,100))</f>
        <v>14</v>
      </c>
      <c r="L38" t="str">
        <f ca="1">INDIRECT(MID(SUBSTITUTE(_xlfn.FORMULATEXT(D38),"F","T"),2,100))</f>
        <v>slew=fast,I/O,pull disabled,mode=0</v>
      </c>
    </row>
    <row r="39" spans="1:12" x14ac:dyDescent="0.25">
      <c r="A39" t="str">
        <f ca="1">CONCATENATE("0x",INDIRECT(MID(SUBSTITUTE(_xlfn.FORMULATEXT(D39),"F","O"),2,100)))</f>
        <v>0x184</v>
      </c>
      <c r="B39" t="str">
        <f ca="1">INDIRECT(MID(SUBSTITUTE(_xlfn.FORMULATEXT(D39),"F","P"),2,100))</f>
        <v>0x08</v>
      </c>
      <c r="C39" t="s">
        <v>768</v>
      </c>
      <c r="D39" t="str">
        <f>Sheet1!F63</f>
        <v>RS485</v>
      </c>
      <c r="E39" t="s">
        <v>799</v>
      </c>
      <c r="F39" t="str">
        <f t="shared" ca="1" si="33"/>
        <v>UART1_TXD</v>
      </c>
      <c r="G39" t="s">
        <v>800</v>
      </c>
      <c r="H39">
        <f ca="1">INDIRECT(MID(SUBSTITUTE(_xlfn.FORMULATEXT(D39),"F","Q"),2,100))</f>
        <v>97</v>
      </c>
      <c r="I39" t="s">
        <v>801</v>
      </c>
      <c r="J39" t="str">
        <f ca="1">MID( INDIRECT(MID(SUBSTITUTE(_xlfn.FORMULATEXT(D39),"F","B"),2,100)),FIND("GPIO", INDIRECT(MID(SUBSTITUTE(_xlfn.FORMULATEXT(D39),"F","B"),2,100))),8)</f>
        <v>GPIO0_15</v>
      </c>
      <c r="K39">
        <f ca="1">INDIRECT(MID(SUBSTITUTE(_xlfn.FORMULATEXT(D39),"F","R"),2,100))</f>
        <v>15</v>
      </c>
      <c r="L39" t="str">
        <f ca="1">INDIRECT(MID(SUBSTITUTE(_xlfn.FORMULATEXT(D39),"F","T"),2,100))</f>
        <v>slew=fast, O,pull disabled, mode =0</v>
      </c>
    </row>
    <row r="40" spans="1:12" x14ac:dyDescent="0.25">
      <c r="A40" t="s">
        <v>769</v>
      </c>
    </row>
    <row r="41" spans="1:12" x14ac:dyDescent="0.25">
      <c r="A41" t="s">
        <v>770</v>
      </c>
    </row>
    <row r="43" spans="1:12" x14ac:dyDescent="0.25">
      <c r="A43" s="87" t="s">
        <v>805</v>
      </c>
    </row>
    <row r="44" spans="1:12" x14ac:dyDescent="0.25">
      <c r="A44" s="87" t="s">
        <v>767</v>
      </c>
    </row>
    <row r="45" spans="1:12" x14ac:dyDescent="0.25">
      <c r="A45" t="str">
        <f ca="1">CONCATENATE("0x",INDIRECT(MID(SUBSTITUTE(_xlfn.FORMULATEXT(D45),"F","O"),2,100)))</f>
        <v>0x190</v>
      </c>
      <c r="B45" t="str">
        <f ca="1">INDIRECT(MID(SUBSTITUTE(_xlfn.FORMULATEXT(D45),"F","P"),2,100))</f>
        <v>0x27</v>
      </c>
      <c r="C45" t="s">
        <v>768</v>
      </c>
      <c r="D45" t="str">
        <f>Sheet1!F41</f>
        <v>DIN0</v>
      </c>
      <c r="E45" t="s">
        <v>799</v>
      </c>
      <c r="F45" t="str">
        <f t="shared" ref="F45:F52" ca="1" si="34">INDIRECT(MID(SUBSTITUTE(_xlfn.FORMULATEXT(D45),"F","G"),2,100))</f>
        <v>GPIO3_14</v>
      </c>
      <c r="G45" t="s">
        <v>800</v>
      </c>
      <c r="H45">
        <f ca="1">INDIRECT(MID(SUBSTITUTE(_xlfn.FORMULATEXT(D45),"F","Q"),2,100))</f>
        <v>100</v>
      </c>
      <c r="I45" t="s">
        <v>801</v>
      </c>
      <c r="J45" t="str">
        <f ca="1">MID( INDIRECT(MID(SUBSTITUTE(_xlfn.FORMULATEXT(D45),"F","B"),2,100)),FIND("GPIO", INDIRECT(MID(SUBSTITUTE(_xlfn.FORMULATEXT(D45),"F","B"),2,100))),8)</f>
        <v>GPIO3_14</v>
      </c>
      <c r="K45">
        <f ca="1">INDIRECT(MID(SUBSTITUTE(_xlfn.FORMULATEXT(D45),"F","R"),2,100))</f>
        <v>110</v>
      </c>
      <c r="L45" t="str">
        <f ca="1">INDIRECT(MID(SUBSTITUTE(_xlfn.FORMULATEXT(D45),"F","T"),2,100))</f>
        <v>0x27 = slew fast, I/O, pull down, pull enabled, mode 7</v>
      </c>
    </row>
    <row r="46" spans="1:12" x14ac:dyDescent="0.25">
      <c r="A46" t="str">
        <f t="shared" ref="A46:A49" ca="1" si="35">CONCATENATE("0x",INDIRECT(MID(SUBSTITUTE(_xlfn.FORMULATEXT(D46),"F","O"),2,100)))</f>
        <v>0x194</v>
      </c>
      <c r="B46" t="str">
        <f t="shared" ref="B46:B49" ca="1" si="36">INDIRECT(MID(SUBSTITUTE(_xlfn.FORMULATEXT(D46),"F","P"),2,100))</f>
        <v>0x27</v>
      </c>
      <c r="C46" t="s">
        <v>768</v>
      </c>
      <c r="D46" t="str">
        <f>Sheet1!F47</f>
        <v>DIN1</v>
      </c>
      <c r="E46" t="s">
        <v>799</v>
      </c>
      <c r="F46" t="str">
        <f t="shared" ca="1" si="34"/>
        <v>GPIO3_15</v>
      </c>
      <c r="G46" t="s">
        <v>800</v>
      </c>
      <c r="H46">
        <f ca="1">INDIRECT(MID(SUBSTITUTE(_xlfn.FORMULATEXT(D46),"F","Q"),2,100))</f>
        <v>101</v>
      </c>
      <c r="I46" t="s">
        <v>801</v>
      </c>
      <c r="J46" t="str">
        <f ca="1">MID( INDIRECT(MID(SUBSTITUTE(_xlfn.FORMULATEXT(D46),"F","B"),2,100)),FIND("GPIO", INDIRECT(MID(SUBSTITUTE(_xlfn.FORMULATEXT(D46),"F","B"),2,100))),8)</f>
        <v>GPIO3_15</v>
      </c>
      <c r="K46">
        <f ca="1">INDIRECT(MID(SUBSTITUTE(_xlfn.FORMULATEXT(D46),"F","R"),2,100))</f>
        <v>111</v>
      </c>
      <c r="L46" t="str">
        <f ca="1">INDIRECT(MID(SUBSTITUTE(_xlfn.FORMULATEXT(D46),"F","T"),2,100))</f>
        <v>0x27 = slew fast, I/O, pull down, pull enabled, mode 7</v>
      </c>
    </row>
    <row r="47" spans="1:12" x14ac:dyDescent="0.25">
      <c r="A47" t="str">
        <f t="shared" ca="1" si="35"/>
        <v>0x198</v>
      </c>
      <c r="B47" t="str">
        <f t="shared" ca="1" si="36"/>
        <v>0x27</v>
      </c>
      <c r="C47" t="s">
        <v>768</v>
      </c>
      <c r="D47" t="str">
        <f>Sheet1!F44</f>
        <v>DIN2</v>
      </c>
      <c r="E47" t="s">
        <v>799</v>
      </c>
      <c r="F47" t="str">
        <f t="shared" ca="1" si="34"/>
        <v>GPIO3_16</v>
      </c>
      <c r="G47" t="s">
        <v>800</v>
      </c>
      <c r="H47">
        <f ca="1">INDIRECT(MID(SUBSTITUTE(_xlfn.FORMULATEXT(D47),"F","Q"),2,100))</f>
        <v>102</v>
      </c>
      <c r="I47" t="s">
        <v>801</v>
      </c>
      <c r="J47" t="str">
        <f ca="1">MID( INDIRECT(MID(SUBSTITUTE(_xlfn.FORMULATEXT(D47),"F","B"),2,100)),FIND("GPIO", INDIRECT(MID(SUBSTITUTE(_xlfn.FORMULATEXT(D47),"F","B"),2,100))),8)</f>
        <v>GPIO3_16</v>
      </c>
      <c r="K47">
        <f ca="1">INDIRECT(MID(SUBSTITUTE(_xlfn.FORMULATEXT(D47),"F","R"),2,100))</f>
        <v>112</v>
      </c>
      <c r="L47" t="str">
        <f ca="1">INDIRECT(MID(SUBSTITUTE(_xlfn.FORMULATEXT(D47),"F","T"),2,100))</f>
        <v>0x27 = slew fast, I/O, pull down, pull enabled, mode 7</v>
      </c>
    </row>
    <row r="48" spans="1:12" x14ac:dyDescent="0.25">
      <c r="A48" t="str">
        <f t="shared" ca="1" si="35"/>
        <v>0x19C</v>
      </c>
      <c r="B48" t="str">
        <f t="shared" ca="1" si="36"/>
        <v>0x27</v>
      </c>
      <c r="C48" t="s">
        <v>768</v>
      </c>
      <c r="D48" t="str">
        <f>Sheet1!F42</f>
        <v>DIN3</v>
      </c>
      <c r="E48" t="s">
        <v>799</v>
      </c>
      <c r="F48" t="str">
        <f t="shared" ca="1" si="34"/>
        <v>GPIO3_17</v>
      </c>
      <c r="G48" t="s">
        <v>800</v>
      </c>
      <c r="H48">
        <f ca="1">INDIRECT(MID(SUBSTITUTE(_xlfn.FORMULATEXT(D48),"F","Q"),2,100))</f>
        <v>103</v>
      </c>
      <c r="I48" t="s">
        <v>801</v>
      </c>
      <c r="J48" t="str">
        <f ca="1">MID( INDIRECT(MID(SUBSTITUTE(_xlfn.FORMULATEXT(D48),"F","B"),2,100)),FIND("GPIO", INDIRECT(MID(SUBSTITUTE(_xlfn.FORMULATEXT(D48),"F","B"),2,100))),8)</f>
        <v>GPIO3_17</v>
      </c>
      <c r="K48">
        <f ca="1">INDIRECT(MID(SUBSTITUTE(_xlfn.FORMULATEXT(D48),"F","R"),2,100))</f>
        <v>113</v>
      </c>
      <c r="L48" t="str">
        <f ca="1">INDIRECT(MID(SUBSTITUTE(_xlfn.FORMULATEXT(D48),"F","T"),2,100))</f>
        <v>0x27 = slew fast, I/O, pull down, pull enabled, mode 7</v>
      </c>
    </row>
    <row r="49" spans="1:12" x14ac:dyDescent="0.25">
      <c r="A49" t="str">
        <f t="shared" ca="1" si="35"/>
        <v>0x30</v>
      </c>
      <c r="B49" t="str">
        <f t="shared" ca="1" si="36"/>
        <v>0x27</v>
      </c>
      <c r="C49" t="s">
        <v>768</v>
      </c>
      <c r="D49" t="str">
        <f>Sheet1!F94</f>
        <v>DIN4</v>
      </c>
      <c r="E49" t="s">
        <v>799</v>
      </c>
      <c r="F49" t="str">
        <f t="shared" ca="1" si="34"/>
        <v>GPIO1_12</v>
      </c>
      <c r="G49" t="s">
        <v>800</v>
      </c>
      <c r="H49">
        <f ca="1">INDIRECT(MID(SUBSTITUTE(_xlfn.FORMULATEXT(D49),"F","Q"),2,100))</f>
        <v>12</v>
      </c>
      <c r="I49" t="s">
        <v>801</v>
      </c>
      <c r="J49" t="str">
        <f ca="1">MID( INDIRECT(MID(SUBSTITUTE(_xlfn.FORMULATEXT(D49),"F","B"),2,100)),FIND("GPIO", INDIRECT(MID(SUBSTITUTE(_xlfn.FORMULATEXT(D49),"F","B"),2,100))),8)</f>
        <v>GPIO1_12</v>
      </c>
      <c r="K49">
        <f ca="1">INDIRECT(MID(SUBSTITUTE(_xlfn.FORMULATEXT(D49),"F","R"),2,100))</f>
        <v>44</v>
      </c>
      <c r="L49" t="str">
        <f ca="1">INDIRECT(MID(SUBSTITUTE(_xlfn.FORMULATEXT(D49),"F","T"),2,100))</f>
        <v>slew=fast,I/O,pulldown,mode=7</v>
      </c>
    </row>
    <row r="50" spans="1:12" x14ac:dyDescent="0.25">
      <c r="A50" t="str">
        <f t="shared" ref="A50:A52" ca="1" si="37">CONCATENATE("0x",INDIRECT(MID(SUBSTITUTE(_xlfn.FORMULATEXT(D50),"F","O"),2,100)))</f>
        <v>0x34</v>
      </c>
      <c r="B50" t="str">
        <f t="shared" ref="B50:B52" ca="1" si="38">INDIRECT(MID(SUBSTITUTE(_xlfn.FORMULATEXT(D50),"F","P"),2,100))</f>
        <v>0x27</v>
      </c>
      <c r="C50" t="s">
        <v>768</v>
      </c>
      <c r="D50" t="str">
        <f>Sheet1!F95</f>
        <v>DIN5</v>
      </c>
      <c r="E50" t="s">
        <v>799</v>
      </c>
      <c r="F50" t="str">
        <f t="shared" ca="1" si="34"/>
        <v>GPIO1_13</v>
      </c>
      <c r="G50" t="s">
        <v>800</v>
      </c>
      <c r="H50">
        <f t="shared" ref="H50:H52" ca="1" si="39">INDIRECT(MID(SUBSTITUTE(_xlfn.FORMULATEXT(D50),"F","Q"),2,100))</f>
        <v>13</v>
      </c>
      <c r="I50" t="s">
        <v>801</v>
      </c>
      <c r="J50" t="str">
        <f t="shared" ref="J50:J52" ca="1" si="40">MID( INDIRECT(MID(SUBSTITUTE(_xlfn.FORMULATEXT(D50),"F","B"),2,100)),FIND("GPIO", INDIRECT(MID(SUBSTITUTE(_xlfn.FORMULATEXT(D50),"F","B"),2,100))),8)</f>
        <v>GPIO1_13</v>
      </c>
      <c r="K50">
        <f t="shared" ref="K50:K52" ca="1" si="41">INDIRECT(MID(SUBSTITUTE(_xlfn.FORMULATEXT(D50),"F","R"),2,100))</f>
        <v>45</v>
      </c>
      <c r="L50" t="str">
        <f t="shared" ref="L50:L52" ca="1" si="42">INDIRECT(MID(SUBSTITUTE(_xlfn.FORMULATEXT(D50),"F","T"),2,100))</f>
        <v>slew=fast,I/O,pulldown,mode=7</v>
      </c>
    </row>
    <row r="51" spans="1:12" x14ac:dyDescent="0.25">
      <c r="A51" t="str">
        <f t="shared" ca="1" si="37"/>
        <v>0x38</v>
      </c>
      <c r="B51" t="str">
        <f t="shared" ca="1" si="38"/>
        <v>0x27</v>
      </c>
      <c r="C51" t="s">
        <v>768</v>
      </c>
      <c r="D51" t="str">
        <f>Sheet1!F96</f>
        <v>DIN6</v>
      </c>
      <c r="E51" t="s">
        <v>799</v>
      </c>
      <c r="F51" t="str">
        <f t="shared" ca="1" si="34"/>
        <v>GPIO1_14</v>
      </c>
      <c r="G51" t="s">
        <v>800</v>
      </c>
      <c r="H51">
        <f t="shared" ca="1" si="39"/>
        <v>14</v>
      </c>
      <c r="I51" t="s">
        <v>801</v>
      </c>
      <c r="J51" t="str">
        <f t="shared" ca="1" si="40"/>
        <v>GPIO1_14</v>
      </c>
      <c r="K51">
        <f t="shared" ca="1" si="41"/>
        <v>46</v>
      </c>
      <c r="L51" t="str">
        <f t="shared" ca="1" si="42"/>
        <v>slew=fast,I/O,pulldown,mode=7</v>
      </c>
    </row>
    <row r="52" spans="1:12" x14ac:dyDescent="0.25">
      <c r="A52" t="str">
        <f t="shared" ca="1" si="37"/>
        <v>0x3C</v>
      </c>
      <c r="B52" t="str">
        <f t="shared" ca="1" si="38"/>
        <v>0x27</v>
      </c>
      <c r="C52" t="s">
        <v>768</v>
      </c>
      <c r="D52" t="str">
        <f>Sheet1!F97</f>
        <v>DIN7</v>
      </c>
      <c r="E52" t="s">
        <v>799</v>
      </c>
      <c r="F52" t="str">
        <f t="shared" ca="1" si="34"/>
        <v>GPIO1_15</v>
      </c>
      <c r="G52" t="s">
        <v>800</v>
      </c>
      <c r="H52">
        <f t="shared" ca="1" si="39"/>
        <v>15</v>
      </c>
      <c r="I52" t="s">
        <v>801</v>
      </c>
      <c r="J52" t="str">
        <f t="shared" ca="1" si="40"/>
        <v>GPIO1_15</v>
      </c>
      <c r="K52">
        <f t="shared" ca="1" si="41"/>
        <v>47</v>
      </c>
      <c r="L52" t="str">
        <f t="shared" ca="1" si="42"/>
        <v>slew=fast,I/O,pulldown,mode=7</v>
      </c>
    </row>
    <row r="53" spans="1:12" x14ac:dyDescent="0.25">
      <c r="A53" t="s">
        <v>769</v>
      </c>
    </row>
    <row r="54" spans="1:12" x14ac:dyDescent="0.25">
      <c r="A54" t="s">
        <v>770</v>
      </c>
    </row>
    <row r="55" spans="1:12" x14ac:dyDescent="0.25">
      <c r="A55" s="87" t="s">
        <v>806</v>
      </c>
    </row>
    <row r="56" spans="1:12" x14ac:dyDescent="0.25">
      <c r="A56" s="87" t="s">
        <v>767</v>
      </c>
    </row>
    <row r="57" spans="1:12" x14ac:dyDescent="0.25">
      <c r="A57" t="str">
        <f ca="1">CONCATENATE("0x",INDIRECT(MID(SUBSTITUTE(_xlfn.FORMULATEXT(D57),"F","O"),2,100)))</f>
        <v>0x90</v>
      </c>
      <c r="B57" t="str">
        <f ca="1">INDIRECT(MID(SUBSTITUTE(_xlfn.FORMULATEXT(D57),"F","P"),2,100))</f>
        <v>0x0F</v>
      </c>
      <c r="C57" t="s">
        <v>768</v>
      </c>
      <c r="D57" t="str">
        <f>Sheet1!F98</f>
        <v>Relay0</v>
      </c>
      <c r="E57" t="s">
        <v>799</v>
      </c>
      <c r="F57" t="str">
        <f t="shared" ref="F57:F60" ca="1" si="43">INDIRECT(MID(SUBSTITUTE(_xlfn.FORMULATEXT(D57),"F","G"),2,100))</f>
        <v>GPIO2_2</v>
      </c>
      <c r="G57" t="s">
        <v>800</v>
      </c>
      <c r="H57">
        <f ca="1">INDIRECT(MID(SUBSTITUTE(_xlfn.FORMULATEXT(D57),"F","Q"),2,100))</f>
        <v>36</v>
      </c>
      <c r="I57" t="s">
        <v>801</v>
      </c>
      <c r="J57" t="str">
        <f ca="1">MID( INDIRECT(MID(SUBSTITUTE(_xlfn.FORMULATEXT(D57),"F","B"),2,100)),FIND("GPIO", INDIRECT(MID(SUBSTITUTE(_xlfn.FORMULATEXT(D57),"F","B"),2,100))),8)</f>
        <v>GPIO2_2</v>
      </c>
      <c r="K57">
        <f ca="1">INDIRECT(MID(SUBSTITUTE(_xlfn.FORMULATEXT(D57),"F","R"),2,100))</f>
        <v>66</v>
      </c>
      <c r="L57" t="str">
        <f ca="1">INDIRECT(MID(SUBSTITUTE(_xlfn.FORMULATEXT(D57),"F","T"),2,100))</f>
        <v>slew=fast,O,pull disabled,mode=7</v>
      </c>
    </row>
    <row r="58" spans="1:12" x14ac:dyDescent="0.25">
      <c r="A58" t="str">
        <f t="shared" ref="A58:A60" ca="1" si="44">CONCATENATE("0x",INDIRECT(MID(SUBSTITUTE(_xlfn.FORMULATEXT(D58),"F","O"),2,100)))</f>
        <v>0x94</v>
      </c>
      <c r="B58" t="str">
        <f t="shared" ref="B58:B60" ca="1" si="45">INDIRECT(MID(SUBSTITUTE(_xlfn.FORMULATEXT(D58),"F","P"),2,100))</f>
        <v>0x0F</v>
      </c>
      <c r="C58" t="s">
        <v>768</v>
      </c>
      <c r="D58" t="str">
        <f>Sheet1!F106</f>
        <v>Relay1</v>
      </c>
      <c r="E58" t="s">
        <v>799</v>
      </c>
      <c r="F58" t="str">
        <f t="shared" ca="1" si="43"/>
        <v>GPIO2_3</v>
      </c>
      <c r="G58" t="s">
        <v>800</v>
      </c>
      <c r="H58">
        <f t="shared" ref="H58:H60" ca="1" si="46">INDIRECT(MID(SUBSTITUTE(_xlfn.FORMULATEXT(D58),"F","Q"),2,100))</f>
        <v>37</v>
      </c>
      <c r="I58" t="s">
        <v>801</v>
      </c>
      <c r="J58" t="str">
        <f t="shared" ref="J58:J60" ca="1" si="47">MID( INDIRECT(MID(SUBSTITUTE(_xlfn.FORMULATEXT(D58),"F","B"),2,100)),FIND("GPIO", INDIRECT(MID(SUBSTITUTE(_xlfn.FORMULATEXT(D58),"F","B"),2,100))),8)</f>
        <v>GPIO2_3</v>
      </c>
      <c r="K58">
        <f t="shared" ref="K58:K60" ca="1" si="48">INDIRECT(MID(SUBSTITUTE(_xlfn.FORMULATEXT(D58),"F","R"),2,100))</f>
        <v>67</v>
      </c>
      <c r="L58" t="str">
        <f t="shared" ref="L58:L60" ca="1" si="49">INDIRECT(MID(SUBSTITUTE(_xlfn.FORMULATEXT(D58),"F","T"),2,100))</f>
        <v>slew=fast,O,pull disabled,mode=7</v>
      </c>
    </row>
    <row r="59" spans="1:12" x14ac:dyDescent="0.25">
      <c r="A59" t="str">
        <f t="shared" ca="1" si="44"/>
        <v>0x98</v>
      </c>
      <c r="B59" t="str">
        <f t="shared" ca="1" si="45"/>
        <v>0x0F</v>
      </c>
      <c r="C59" t="s">
        <v>768</v>
      </c>
      <c r="D59" t="str">
        <f>Sheet1!F108</f>
        <v>Relay2</v>
      </c>
      <c r="E59" t="s">
        <v>799</v>
      </c>
      <c r="F59" t="str">
        <f t="shared" ca="1" si="43"/>
        <v>GPIO2_4</v>
      </c>
      <c r="G59" t="s">
        <v>800</v>
      </c>
      <c r="H59">
        <f t="shared" ca="1" si="46"/>
        <v>38</v>
      </c>
      <c r="I59" t="s">
        <v>801</v>
      </c>
      <c r="J59" t="str">
        <f t="shared" ca="1" si="47"/>
        <v>GPIO2_4</v>
      </c>
      <c r="K59">
        <f t="shared" ca="1" si="48"/>
        <v>68</v>
      </c>
      <c r="L59" t="str">
        <f t="shared" ca="1" si="49"/>
        <v>slew=fast,O,pull disabled,mode=7</v>
      </c>
    </row>
    <row r="60" spans="1:12" x14ac:dyDescent="0.25">
      <c r="A60" t="str">
        <f t="shared" ca="1" si="44"/>
        <v>0x9C</v>
      </c>
      <c r="B60" t="str">
        <f t="shared" ca="1" si="45"/>
        <v>0x0F</v>
      </c>
      <c r="C60" t="s">
        <v>768</v>
      </c>
      <c r="D60" t="str">
        <f>Sheet1!F99</f>
        <v>Relay3</v>
      </c>
      <c r="E60" t="s">
        <v>799</v>
      </c>
      <c r="F60" t="str">
        <f t="shared" ca="1" si="43"/>
        <v>GPIO2_5</v>
      </c>
      <c r="G60" t="s">
        <v>800</v>
      </c>
      <c r="H60">
        <f t="shared" ca="1" si="46"/>
        <v>39</v>
      </c>
      <c r="I60" t="s">
        <v>801</v>
      </c>
      <c r="J60" t="str">
        <f t="shared" ca="1" si="47"/>
        <v>GPIO2_5</v>
      </c>
      <c r="K60">
        <f t="shared" ca="1" si="48"/>
        <v>69</v>
      </c>
      <c r="L60" t="str">
        <f t="shared" ca="1" si="49"/>
        <v>slew=fast,O,pull disabled,mode=7</v>
      </c>
    </row>
    <row r="61" spans="1:12" x14ac:dyDescent="0.25">
      <c r="A61" t="s">
        <v>769</v>
      </c>
    </row>
    <row r="62" spans="1:12" x14ac:dyDescent="0.25">
      <c r="A62" t="s">
        <v>770</v>
      </c>
    </row>
    <row r="64" spans="1:12" x14ac:dyDescent="0.25">
      <c r="A64" s="87" t="s">
        <v>807</v>
      </c>
    </row>
    <row r="65" spans="1:12" x14ac:dyDescent="0.25">
      <c r="A65" s="87" t="s">
        <v>767</v>
      </c>
    </row>
    <row r="66" spans="1:12" x14ac:dyDescent="0.25">
      <c r="A66" t="str">
        <f t="shared" ref="A66" ca="1" si="50">CONCATENATE("0x",INDIRECT(MID(SUBSTITUTE(_xlfn.FORMULATEXT(D66),"F","O"),2,100)))</f>
        <v>0x1A4</v>
      </c>
      <c r="B66" t="str">
        <f t="shared" ref="B66" ca="1" si="51">INDIRECT(MID(SUBSTITUTE(_xlfn.FORMULATEXT(D66),"F","P"),2,100))</f>
        <v>0x34</v>
      </c>
      <c r="C66" t="s">
        <v>768</v>
      </c>
      <c r="D66" t="str">
        <f>Sheet1!F46</f>
        <v>JTAG_EMU2</v>
      </c>
      <c r="E66" t="s">
        <v>799</v>
      </c>
      <c r="F66" t="str">
        <f t="shared" ref="F66" ca="1" si="52">INDIRECT(MID(SUBSTITUTE(_xlfn.FORMULATEXT(D66),"F","G"),2,100))</f>
        <v>EMU2</v>
      </c>
      <c r="G66" t="s">
        <v>800</v>
      </c>
      <c r="H66">
        <f ca="1">INDIRECT(MID(SUBSTITUTE(_xlfn.FORMULATEXT(D66),"F","Q"),2,100))</f>
        <v>105</v>
      </c>
      <c r="I66" t="s">
        <v>801</v>
      </c>
      <c r="J66" t="str">
        <f ca="1">MID( INDIRECT(MID(SUBSTITUTE(_xlfn.FORMULATEXT(D66),"F","B"),2,100)),FIND("GPIO", INDIRECT(MID(SUBSTITUTE(_xlfn.FORMULATEXT(D66),"F","B"),2,100))),8)</f>
        <v>GPIO3_19</v>
      </c>
      <c r="K66">
        <f ca="1">INDIRECT(MID(SUBSTITUTE(_xlfn.FORMULATEXT(D66),"F","R"),2,100))</f>
        <v>115</v>
      </c>
      <c r="L66" t="str">
        <f ca="1">INDIRECT(MID(SUBSTITUTE(_xlfn.FORMULATEXT(D66),"F","T"),2,100))</f>
        <v>0x34 = slew fast, I/O, pullup, mode 4 (used same settings as EMU0 and EMU1 for I/O, slew, and pullup)</v>
      </c>
    </row>
    <row r="67" spans="1:12" x14ac:dyDescent="0.25">
      <c r="A67" t="s">
        <v>769</v>
      </c>
    </row>
    <row r="68" spans="1:12" x14ac:dyDescent="0.25">
      <c r="A68" t="s">
        <v>770</v>
      </c>
    </row>
    <row r="70" spans="1:12" x14ac:dyDescent="0.25">
      <c r="A70" s="87" t="s">
        <v>808</v>
      </c>
    </row>
    <row r="71" spans="1:12" x14ac:dyDescent="0.25">
      <c r="A71" s="87" t="s">
        <v>767</v>
      </c>
    </row>
    <row r="72" spans="1:12" x14ac:dyDescent="0.25">
      <c r="A72" t="str">
        <f t="shared" ref="A72" ca="1" si="53">CONCATENATE("0x",INDIRECT(MID(SUBSTITUTE(_xlfn.FORMULATEXT(D72),"F","O"),2,100)))</f>
        <v>0x1B0</v>
      </c>
      <c r="B72" t="str">
        <f t="shared" ref="B72" ca="1" si="54">INDIRECT(MID(SUBSTITUTE(_xlfn.FORMULATEXT(D72),"F","P"),2,100))</f>
        <v>0x27</v>
      </c>
      <c r="C72" t="s">
        <v>768</v>
      </c>
      <c r="D72" t="str">
        <f>Sheet1!F68</f>
        <v>RTC_INT</v>
      </c>
      <c r="E72" t="s">
        <v>799</v>
      </c>
      <c r="F72" t="str">
        <f t="shared" ref="F72" ca="1" si="55">INDIRECT(MID(SUBSTITUTE(_xlfn.FORMULATEXT(D72),"F","G"),2,100))</f>
        <v>GPIO0_19</v>
      </c>
      <c r="G72" t="s">
        <v>800</v>
      </c>
      <c r="H72">
        <f t="shared" ref="H72" ca="1" si="56">INDIRECT(MID(SUBSTITUTE(_xlfn.FORMULATEXT(D72),"F","Q"),2,100))</f>
        <v>108</v>
      </c>
      <c r="I72" t="s">
        <v>801</v>
      </c>
      <c r="J72" t="str">
        <f t="shared" ref="J72" ca="1" si="57">MID( INDIRECT(MID(SUBSTITUTE(_xlfn.FORMULATEXT(D72),"F","B"),2,100)),FIND("GPIO", INDIRECT(MID(SUBSTITUTE(_xlfn.FORMULATEXT(D72),"F","B"),2,100))),8)</f>
        <v>GPIO0_19</v>
      </c>
      <c r="K72">
        <f t="shared" ref="K72" ca="1" si="58">INDIRECT(MID(SUBSTITUTE(_xlfn.FORMULATEXT(D72),"F","R"),2,100))</f>
        <v>19</v>
      </c>
      <c r="L72" t="str">
        <f t="shared" ref="L72" ca="1" si="59">INDIRECT(MID(SUBSTITUTE(_xlfn.FORMULATEXT(D72),"F","T"),2,100))</f>
        <v>setup as GPIO for now - See firmware/capes/BB-BONE-CRYPTO-00A0.dts and BB-BONE-RTC-00A0.dts - uses ds1307 driver for RTC!!</v>
      </c>
    </row>
    <row r="73" spans="1:12" x14ac:dyDescent="0.25">
      <c r="A73" t="s">
        <v>769</v>
      </c>
    </row>
    <row r="74" spans="1:12" x14ac:dyDescent="0.25">
      <c r="A74" t="s">
        <v>770</v>
      </c>
    </row>
    <row r="76" spans="1:12" x14ac:dyDescent="0.25">
      <c r="A76" s="87" t="s">
        <v>809</v>
      </c>
    </row>
    <row r="77" spans="1:12" x14ac:dyDescent="0.25">
      <c r="A77" s="87" t="s">
        <v>767</v>
      </c>
    </row>
    <row r="78" spans="1:12" x14ac:dyDescent="0.25">
      <c r="A78" t="str">
        <f t="shared" ref="A78" ca="1" si="60">CONCATENATE("0x",INDIRECT(MID(SUBSTITUTE(_xlfn.FORMULATEXT(D78),"F","O"),2,100)))</f>
        <v>0x7C</v>
      </c>
      <c r="B78" t="str">
        <f t="shared" ref="B78" ca="1" si="61">INDIRECT(MID(SUBSTITUTE(_xlfn.FORMULATEXT(D78),"F","P"),2,100))</f>
        <v>0x0F</v>
      </c>
      <c r="C78" t="s">
        <v>768</v>
      </c>
      <c r="D78" t="str">
        <f>Sheet1!F102</f>
        <v>EMMC_RST_INT</v>
      </c>
      <c r="E78" t="s">
        <v>799</v>
      </c>
      <c r="F78" t="str">
        <f t="shared" ref="F78" ca="1" si="62">INDIRECT(MID(SUBSTITUTE(_xlfn.FORMULATEXT(D78),"F","G"),2,100))</f>
        <v>GPIO1_29</v>
      </c>
      <c r="G78" t="s">
        <v>800</v>
      </c>
      <c r="H78">
        <f t="shared" ref="H78" ca="1" si="63">INDIRECT(MID(SUBSTITUTE(_xlfn.FORMULATEXT(D78),"F","Q"),2,100))</f>
        <v>31</v>
      </c>
      <c r="I78" t="s">
        <v>801</v>
      </c>
      <c r="J78" t="str">
        <f t="shared" ref="J78" ca="1" si="64">MID( INDIRECT(MID(SUBSTITUTE(_xlfn.FORMULATEXT(D78),"F","B"),2,100)),FIND("GPIO", INDIRECT(MID(SUBSTITUTE(_xlfn.FORMULATEXT(D78),"F","B"),2,100))),8)</f>
        <v>GPIO1_29</v>
      </c>
      <c r="K78">
        <f t="shared" ref="K78" ca="1" si="65">INDIRECT(MID(SUBSTITUTE(_xlfn.FORMULATEXT(D78),"F","R"),2,100))</f>
        <v>61</v>
      </c>
      <c r="L78" t="str">
        <f t="shared" ref="L78" ca="1" si="66">INDIRECT(MID(SUBSTITUTE(_xlfn.FORMULATEXT(D78),"F","T"),2,100))</f>
        <v>slew=fast, O, pull disabled, mode 7</v>
      </c>
    </row>
    <row r="79" spans="1:12" x14ac:dyDescent="0.25">
      <c r="A79" t="s">
        <v>769</v>
      </c>
    </row>
    <row r="80" spans="1:12" x14ac:dyDescent="0.25">
      <c r="A80" t="s">
        <v>770</v>
      </c>
    </row>
    <row r="82" spans="1:12" x14ac:dyDescent="0.25">
      <c r="A82" s="87" t="s">
        <v>810</v>
      </c>
    </row>
    <row r="83" spans="1:12" x14ac:dyDescent="0.25">
      <c r="A83" s="87" t="s">
        <v>767</v>
      </c>
    </row>
    <row r="84" spans="1:12" x14ac:dyDescent="0.25">
      <c r="A84" t="str">
        <f t="shared" ref="A84" ca="1" si="67">CONCATENATE("0x",INDIRECT(MID(SUBSTITUTE(_xlfn.FORMULATEXT(D84),"F","O"),2,100)))</f>
        <v>0x40</v>
      </c>
      <c r="B84" t="str">
        <f t="shared" ref="B84" ca="1" si="68">INDIRECT(MID(SUBSTITUTE(_xlfn.FORMULATEXT(D84),"F","P"),2,100))</f>
        <v>0x01</v>
      </c>
      <c r="C84" t="s">
        <v>768</v>
      </c>
      <c r="D84" t="str">
        <f>Sheet1!F70</f>
        <v>Ethernet 2nd module</v>
      </c>
      <c r="E84" t="s">
        <v>799</v>
      </c>
      <c r="F84" t="str">
        <f t="shared" ref="F84:F98" ca="1" si="69">INDIRECT(MID(SUBSTITUTE(_xlfn.FORMULATEXT(D84),"F","G"),2,100))</f>
        <v>GMII2_TXEN</v>
      </c>
      <c r="G84" t="s">
        <v>800</v>
      </c>
      <c r="H84">
        <f t="shared" ref="H84" ca="1" si="70">INDIRECT(MID(SUBSTITUTE(_xlfn.FORMULATEXT(D84),"F","Q"),2,100))</f>
        <v>16</v>
      </c>
      <c r="I84" t="s">
        <v>801</v>
      </c>
      <c r="J84" t="str">
        <f t="shared" ref="J84" ca="1" si="71">MID( INDIRECT(MID(SUBSTITUTE(_xlfn.FORMULATEXT(D84),"F","B"),2,100)),FIND("GPIO", INDIRECT(MID(SUBSTITUTE(_xlfn.FORMULATEXT(D84),"F","B"),2,100))),8)</f>
        <v>GPIO1_16</v>
      </c>
      <c r="K84">
        <f t="shared" ref="K84" ca="1" si="72">INDIRECT(MID(SUBSTITUTE(_xlfn.FORMULATEXT(D84),"F","R"),2,100))</f>
        <v>48</v>
      </c>
      <c r="L84" t="str">
        <f t="shared" ref="L84" ca="1" si="73">INDIRECT(MID(SUBSTITUTE(_xlfn.FORMULATEXT(D84),"F","T"),2,100))</f>
        <v>O</v>
      </c>
    </row>
    <row r="85" spans="1:12" x14ac:dyDescent="0.25">
      <c r="A85" t="str">
        <f t="shared" ref="A85:A104" ca="1" si="74">CONCATENATE("0x",INDIRECT(MID(SUBSTITUTE(_xlfn.FORMULATEXT(D85),"F","O"),2,100)))</f>
        <v>0x44</v>
      </c>
      <c r="B85" t="str">
        <f t="shared" ref="B85:B104" ca="1" si="75">INDIRECT(MID(SUBSTITUTE(_xlfn.FORMULATEXT(D85),"F","P"),2,100))</f>
        <v>0x21</v>
      </c>
      <c r="C85" t="s">
        <v>768</v>
      </c>
      <c r="D85" t="str">
        <f>Sheet1!F71</f>
        <v>Ethernet 2nd module</v>
      </c>
      <c r="E85" t="s">
        <v>799</v>
      </c>
      <c r="F85" t="str">
        <f t="shared" ca="1" si="69"/>
        <v>GMII2_RXDV</v>
      </c>
      <c r="G85" t="s">
        <v>800</v>
      </c>
      <c r="H85">
        <f t="shared" ref="H85:H104" ca="1" si="76">INDIRECT(MID(SUBSTITUTE(_xlfn.FORMULATEXT(D85),"F","Q"),2,100))</f>
        <v>17</v>
      </c>
      <c r="I85" t="s">
        <v>801</v>
      </c>
      <c r="J85" t="str">
        <f t="shared" ref="J85:J104" ca="1" si="77">MID( INDIRECT(MID(SUBSTITUTE(_xlfn.FORMULATEXT(D85),"F","B"),2,100)),FIND("GPIO", INDIRECT(MID(SUBSTITUTE(_xlfn.FORMULATEXT(D85),"F","B"),2,100))),8)</f>
        <v>GPIO1_17</v>
      </c>
      <c r="K85">
        <f t="shared" ref="K85:K104" ca="1" si="78">INDIRECT(MID(SUBSTITUTE(_xlfn.FORMULATEXT(D85),"F","R"),2,100))</f>
        <v>49</v>
      </c>
      <c r="L85" t="str">
        <f t="shared" ref="L85:L104" ca="1" si="79">INDIRECT(MID(SUBSTITUTE(_xlfn.FORMULATEXT(D85),"F","T"),2,100))</f>
        <v>slew fast, I, pulldown, mode 1</v>
      </c>
    </row>
    <row r="86" spans="1:12" x14ac:dyDescent="0.25">
      <c r="A86" t="str">
        <f t="shared" ca="1" si="74"/>
        <v>0x48</v>
      </c>
      <c r="B86" t="str">
        <f t="shared" ca="1" si="75"/>
        <v>0x01</v>
      </c>
      <c r="C86" t="s">
        <v>768</v>
      </c>
      <c r="D86" t="str">
        <f>Sheet1!F72</f>
        <v>Ethernet 2nd module</v>
      </c>
      <c r="E86" t="s">
        <v>799</v>
      </c>
      <c r="F86" t="str">
        <f t="shared" ca="1" si="69"/>
        <v>GMII2_TXD3</v>
      </c>
      <c r="G86" t="s">
        <v>800</v>
      </c>
      <c r="H86">
        <f t="shared" ca="1" si="76"/>
        <v>18</v>
      </c>
      <c r="I86" t="s">
        <v>801</v>
      </c>
      <c r="J86" t="str">
        <f t="shared" ca="1" si="77"/>
        <v>GPIO1_18</v>
      </c>
      <c r="K86">
        <f t="shared" ca="1" si="78"/>
        <v>50</v>
      </c>
      <c r="L86" t="str">
        <f t="shared" ca="1" si="79"/>
        <v>slew fast, O, pulldown, mode 1</v>
      </c>
    </row>
    <row r="87" spans="1:12" x14ac:dyDescent="0.25">
      <c r="A87" t="str">
        <f t="shared" ca="1" si="74"/>
        <v>0x4C</v>
      </c>
      <c r="B87" t="str">
        <f t="shared" ca="1" si="75"/>
        <v>0x01</v>
      </c>
      <c r="C87" t="s">
        <v>768</v>
      </c>
      <c r="D87" t="str">
        <f>Sheet1!F73</f>
        <v>Ethernet 2nd module</v>
      </c>
      <c r="E87" t="s">
        <v>799</v>
      </c>
      <c r="F87" t="str">
        <f t="shared" ca="1" si="69"/>
        <v>GMII2_TXD2</v>
      </c>
      <c r="G87" t="s">
        <v>800</v>
      </c>
      <c r="H87">
        <f t="shared" ca="1" si="76"/>
        <v>19</v>
      </c>
      <c r="I87" t="s">
        <v>801</v>
      </c>
      <c r="J87" t="str">
        <f t="shared" ca="1" si="77"/>
        <v>GPIO1_19</v>
      </c>
      <c r="K87">
        <f t="shared" ca="1" si="78"/>
        <v>51</v>
      </c>
      <c r="L87" t="str">
        <f t="shared" ca="1" si="79"/>
        <v>slew fast, O, pulldown, mode 1</v>
      </c>
    </row>
    <row r="88" spans="1:12" x14ac:dyDescent="0.25">
      <c r="A88" t="str">
        <f t="shared" ca="1" si="74"/>
        <v>0x50</v>
      </c>
      <c r="B88" t="str">
        <f t="shared" ca="1" si="75"/>
        <v>0x01</v>
      </c>
      <c r="C88" t="s">
        <v>768</v>
      </c>
      <c r="D88" t="str">
        <f>Sheet1!F74</f>
        <v>Ethernet 2nd module</v>
      </c>
      <c r="E88" t="s">
        <v>799</v>
      </c>
      <c r="F88" t="str">
        <f t="shared" ca="1" si="69"/>
        <v>GMII2_TXD1</v>
      </c>
      <c r="G88" t="s">
        <v>800</v>
      </c>
      <c r="H88">
        <f t="shared" ca="1" si="76"/>
        <v>20</v>
      </c>
      <c r="I88" t="s">
        <v>801</v>
      </c>
      <c r="J88" t="str">
        <f t="shared" ca="1" si="77"/>
        <v>GPIO1_20</v>
      </c>
      <c r="K88">
        <f t="shared" ca="1" si="78"/>
        <v>52</v>
      </c>
      <c r="L88" t="str">
        <f t="shared" ca="1" si="79"/>
        <v>slew fast, O, pulldown, mode 1</v>
      </c>
    </row>
    <row r="89" spans="1:12" x14ac:dyDescent="0.25">
      <c r="A89" t="str">
        <f t="shared" ca="1" si="74"/>
        <v>0x54</v>
      </c>
      <c r="B89" t="str">
        <f t="shared" ca="1" si="75"/>
        <v>0x01</v>
      </c>
      <c r="C89" t="s">
        <v>768</v>
      </c>
      <c r="D89" t="str">
        <f>Sheet1!F75</f>
        <v>Ethernet 2nd module</v>
      </c>
      <c r="E89" t="s">
        <v>799</v>
      </c>
      <c r="F89" t="str">
        <f t="shared" ca="1" si="69"/>
        <v>GMII2_TXD0</v>
      </c>
      <c r="G89" t="s">
        <v>800</v>
      </c>
      <c r="H89">
        <f t="shared" ca="1" si="76"/>
        <v>21</v>
      </c>
      <c r="I89" t="s">
        <v>801</v>
      </c>
      <c r="J89" t="str">
        <f t="shared" ca="1" si="77"/>
        <v>GPIO1_21</v>
      </c>
      <c r="K89">
        <f t="shared" ca="1" si="78"/>
        <v>53</v>
      </c>
      <c r="L89" t="str">
        <f t="shared" ca="1" si="79"/>
        <v>remove "user_leds"! slew fast, O, pulldown, mode 1</v>
      </c>
    </row>
    <row r="90" spans="1:12" x14ac:dyDescent="0.25">
      <c r="A90" t="str">
        <f t="shared" ca="1" si="74"/>
        <v>0x58</v>
      </c>
      <c r="B90" t="str">
        <f t="shared" ca="1" si="75"/>
        <v>0x21</v>
      </c>
      <c r="C90" t="s">
        <v>768</v>
      </c>
      <c r="D90" t="str">
        <f>Sheet1!F76</f>
        <v>Ethernet 2nd module</v>
      </c>
      <c r="E90" t="s">
        <v>799</v>
      </c>
      <c r="F90" t="str">
        <f t="shared" ca="1" si="69"/>
        <v>GMII2_TXCLK</v>
      </c>
      <c r="G90" t="s">
        <v>800</v>
      </c>
      <c r="H90">
        <f t="shared" ca="1" si="76"/>
        <v>22</v>
      </c>
      <c r="I90" t="s">
        <v>801</v>
      </c>
      <c r="J90" t="str">
        <f t="shared" ca="1" si="77"/>
        <v>GPIO1_22</v>
      </c>
      <c r="K90">
        <f t="shared" ca="1" si="78"/>
        <v>54</v>
      </c>
      <c r="L90" t="str">
        <f t="shared" ca="1" si="79"/>
        <v>remove "user_leds"! slew fast, I, pulldown, mode 1</v>
      </c>
    </row>
    <row r="91" spans="1:12" x14ac:dyDescent="0.25">
      <c r="A91" t="str">
        <f t="shared" ca="1" si="74"/>
        <v>0x5C</v>
      </c>
      <c r="B91" t="str">
        <f t="shared" ca="1" si="75"/>
        <v>0x21</v>
      </c>
      <c r="C91" t="s">
        <v>768</v>
      </c>
      <c r="D91" t="str">
        <f>Sheet1!F77</f>
        <v>Ethernet 2nd module</v>
      </c>
      <c r="E91" t="s">
        <v>799</v>
      </c>
      <c r="F91" t="str">
        <f t="shared" ca="1" si="69"/>
        <v>GMII2_RXCLK</v>
      </c>
      <c r="G91" t="s">
        <v>800</v>
      </c>
      <c r="H91">
        <f t="shared" ca="1" si="76"/>
        <v>23</v>
      </c>
      <c r="I91" t="s">
        <v>801</v>
      </c>
      <c r="J91" t="str">
        <f t="shared" ca="1" si="77"/>
        <v>GPIO1_23</v>
      </c>
      <c r="K91">
        <f t="shared" ca="1" si="78"/>
        <v>55</v>
      </c>
      <c r="L91" t="str">
        <f t="shared" ca="1" si="79"/>
        <v>remove "user_leds"! slew fast, I, pulldown, mode 1</v>
      </c>
    </row>
    <row r="92" spans="1:12" x14ac:dyDescent="0.25">
      <c r="A92" t="str">
        <f t="shared" ca="1" si="74"/>
        <v>0x60</v>
      </c>
      <c r="B92" t="str">
        <f t="shared" ca="1" si="75"/>
        <v>0x21</v>
      </c>
      <c r="C92" t="s">
        <v>768</v>
      </c>
      <c r="D92" t="str">
        <f>Sheet1!F78</f>
        <v>Ethernet 2nd module</v>
      </c>
      <c r="E92" t="s">
        <v>799</v>
      </c>
      <c r="F92" t="str">
        <f t="shared" ca="1" si="69"/>
        <v>GMII2_RXD3</v>
      </c>
      <c r="G92" t="s">
        <v>800</v>
      </c>
      <c r="H92">
        <f t="shared" ca="1" si="76"/>
        <v>24</v>
      </c>
      <c r="I92" t="s">
        <v>801</v>
      </c>
      <c r="J92" t="str">
        <f t="shared" ca="1" si="77"/>
        <v>GPIO1_24</v>
      </c>
      <c r="K92">
        <f t="shared" ca="1" si="78"/>
        <v>56</v>
      </c>
      <c r="L92" t="str">
        <f t="shared" ca="1" si="79"/>
        <v>remove "user_leds"! slew fast, I, pulldown, mode 1</v>
      </c>
    </row>
    <row r="93" spans="1:12" x14ac:dyDescent="0.25">
      <c r="A93" t="str">
        <f t="shared" ca="1" si="74"/>
        <v>0x64</v>
      </c>
      <c r="B93" t="str">
        <f t="shared" ca="1" si="75"/>
        <v>0x21</v>
      </c>
      <c r="C93" t="s">
        <v>768</v>
      </c>
      <c r="D93" t="str">
        <f>Sheet1!F79</f>
        <v>Ethernet 2nd module</v>
      </c>
      <c r="E93" t="s">
        <v>799</v>
      </c>
      <c r="F93" t="str">
        <f t="shared" ca="1" si="69"/>
        <v>GMII2_RXD2</v>
      </c>
      <c r="G93" t="s">
        <v>800</v>
      </c>
      <c r="H93">
        <f t="shared" ca="1" si="76"/>
        <v>25</v>
      </c>
      <c r="I93" t="s">
        <v>801</v>
      </c>
      <c r="J93" t="str">
        <f t="shared" ca="1" si="77"/>
        <v>GPIO1_25</v>
      </c>
      <c r="K93">
        <f t="shared" ca="1" si="78"/>
        <v>57</v>
      </c>
      <c r="L93" t="str">
        <f t="shared" ca="1" si="79"/>
        <v>slew fast, I, pulldown, mode 1</v>
      </c>
    </row>
    <row r="94" spans="1:12" x14ac:dyDescent="0.25">
      <c r="A94" t="str">
        <f t="shared" ca="1" si="74"/>
        <v>0x68</v>
      </c>
      <c r="B94" t="str">
        <f t="shared" ca="1" si="75"/>
        <v>0x21</v>
      </c>
      <c r="C94" t="s">
        <v>768</v>
      </c>
      <c r="D94" t="str">
        <f>Sheet1!F80</f>
        <v>Ethernet 2nd module</v>
      </c>
      <c r="E94" t="s">
        <v>799</v>
      </c>
      <c r="F94" t="str">
        <f t="shared" ca="1" si="69"/>
        <v>GMII2_RXD1</v>
      </c>
      <c r="G94" t="s">
        <v>800</v>
      </c>
      <c r="H94">
        <f t="shared" ca="1" si="76"/>
        <v>26</v>
      </c>
      <c r="I94" t="s">
        <v>801</v>
      </c>
      <c r="J94" t="str">
        <f t="shared" ca="1" si="77"/>
        <v>GPIO1_26</v>
      </c>
      <c r="K94">
        <f t="shared" ca="1" si="78"/>
        <v>58</v>
      </c>
      <c r="L94" t="str">
        <f t="shared" ca="1" si="79"/>
        <v>slew fast, I, pulldown, mode 1</v>
      </c>
    </row>
    <row r="95" spans="1:12" x14ac:dyDescent="0.25">
      <c r="A95" t="str">
        <f t="shared" ca="1" si="74"/>
        <v>0x6C</v>
      </c>
      <c r="B95" t="str">
        <f t="shared" ca="1" si="75"/>
        <v>0x21</v>
      </c>
      <c r="C95" t="s">
        <v>768</v>
      </c>
      <c r="D95" t="str">
        <f>Sheet1!F81</f>
        <v>Ethernet 2nd module</v>
      </c>
      <c r="E95" t="s">
        <v>799</v>
      </c>
      <c r="F95" t="str">
        <f t="shared" ca="1" si="69"/>
        <v>GMII2_RXD0</v>
      </c>
      <c r="G95" t="s">
        <v>800</v>
      </c>
      <c r="H95">
        <f t="shared" ca="1" si="76"/>
        <v>27</v>
      </c>
      <c r="I95" t="s">
        <v>801</v>
      </c>
      <c r="J95" t="str">
        <f t="shared" ca="1" si="77"/>
        <v>GPIO1_27</v>
      </c>
      <c r="K95">
        <f t="shared" ca="1" si="78"/>
        <v>59</v>
      </c>
      <c r="L95" t="str">
        <f t="shared" ca="1" si="79"/>
        <v>slew fast, I, pulldown, mode 1</v>
      </c>
    </row>
    <row r="96" spans="1:12" x14ac:dyDescent="0.25">
      <c r="A96" t="str">
        <f t="shared" ca="1" si="74"/>
        <v>0x78</v>
      </c>
      <c r="B96" t="str">
        <f t="shared" ca="1" si="75"/>
        <v>0x29</v>
      </c>
      <c r="C96" t="s">
        <v>768</v>
      </c>
      <c r="D96" t="str">
        <f>Sheet1!F100</f>
        <v>Ethernet 2nd module</v>
      </c>
      <c r="E96" t="s">
        <v>799</v>
      </c>
      <c r="F96" t="str">
        <f t="shared" ca="1" si="69"/>
        <v>GMII2_COL</v>
      </c>
      <c r="G96" t="s">
        <v>800</v>
      </c>
      <c r="H96">
        <f t="shared" ca="1" si="76"/>
        <v>30</v>
      </c>
      <c r="I96" t="s">
        <v>801</v>
      </c>
      <c r="J96" t="str">
        <f t="shared" ca="1" si="77"/>
        <v>GPIO1_28</v>
      </c>
      <c r="K96">
        <f t="shared" ca="1" si="78"/>
        <v>60</v>
      </c>
      <c r="L96" t="str">
        <f t="shared" ca="1" si="79"/>
        <v>slew=fast, I/O, pull disabled, mode = 1 - enet 1 doesn't appear to be configured, has default of 0x27. Peek for this one is 0x37.</v>
      </c>
    </row>
    <row r="97" spans="1:12" x14ac:dyDescent="0.25">
      <c r="A97" t="str">
        <f t="shared" ca="1" si="74"/>
        <v>0x70</v>
      </c>
      <c r="B97" t="str">
        <f t="shared" ca="1" si="75"/>
        <v>0x29</v>
      </c>
      <c r="C97" t="s">
        <v>768</v>
      </c>
      <c r="D97" t="str">
        <f>Sheet1!F107</f>
        <v>Ethernet 2nd module</v>
      </c>
      <c r="E97" t="s">
        <v>799</v>
      </c>
      <c r="F97" t="str">
        <f t="shared" ca="1" si="69"/>
        <v>GMII2_CRS</v>
      </c>
      <c r="G97" t="s">
        <v>800</v>
      </c>
      <c r="H97">
        <f t="shared" ca="1" si="76"/>
        <v>28</v>
      </c>
      <c r="I97" t="s">
        <v>801</v>
      </c>
      <c r="J97" t="str">
        <f t="shared" ca="1" si="77"/>
        <v>GPIO0_30</v>
      </c>
      <c r="K97">
        <f t="shared" ca="1" si="78"/>
        <v>30</v>
      </c>
      <c r="L97" t="str">
        <f t="shared" ca="1" si="79"/>
        <v>slew=fast, I/O, pull disabled, mode = 1 - enet 1 doesn't appear to be configured, has default of 0x27. Peek for this one is 0x37.</v>
      </c>
    </row>
    <row r="98" spans="1:12" x14ac:dyDescent="0.25">
      <c r="A98" t="str">
        <f t="shared" ca="1" si="74"/>
        <v>0x74</v>
      </c>
      <c r="B98" t="str">
        <f t="shared" ca="1" si="75"/>
        <v>0x21</v>
      </c>
      <c r="C98" t="s">
        <v>768</v>
      </c>
      <c r="D98" t="str">
        <f>Sheet1!F109</f>
        <v>Ethernet 2nd module</v>
      </c>
      <c r="E98" t="s">
        <v>799</v>
      </c>
      <c r="F98" t="str">
        <f t="shared" ca="1" si="69"/>
        <v>GMII2_RXERR</v>
      </c>
      <c r="G98" t="s">
        <v>800</v>
      </c>
      <c r="H98">
        <f t="shared" ca="1" si="76"/>
        <v>29</v>
      </c>
      <c r="I98" t="s">
        <v>801</v>
      </c>
      <c r="J98" t="str">
        <f t="shared" ca="1" si="77"/>
        <v>GPIO0_31</v>
      </c>
      <c r="K98">
        <f t="shared" ca="1" si="78"/>
        <v>31</v>
      </c>
      <c r="L98" t="str">
        <f t="shared" ca="1" si="79"/>
        <v>slew=fast,I/O,pulldown, mode=1</v>
      </c>
    </row>
    <row r="99" spans="1:12" x14ac:dyDescent="0.25">
      <c r="A99" t="s">
        <v>769</v>
      </c>
    </row>
    <row r="100" spans="1:12" x14ac:dyDescent="0.25">
      <c r="A100" t="s">
        <v>770</v>
      </c>
    </row>
    <row r="102" spans="1:12" x14ac:dyDescent="0.25">
      <c r="A102" s="87" t="s">
        <v>811</v>
      </c>
    </row>
    <row r="103" spans="1:12" x14ac:dyDescent="0.25">
      <c r="A103" s="87" t="s">
        <v>767</v>
      </c>
    </row>
    <row r="104" spans="1:12" x14ac:dyDescent="0.25">
      <c r="A104" t="str">
        <f t="shared" ca="1" si="74"/>
        <v>0x1A0</v>
      </c>
      <c r="B104" t="str">
        <f t="shared" ca="1" si="75"/>
        <v>0x27</v>
      </c>
      <c r="C104" t="s">
        <v>768</v>
      </c>
      <c r="D104" t="str">
        <f>Sheet1!F40</f>
        <v>TP41</v>
      </c>
      <c r="E104" t="s">
        <v>799</v>
      </c>
      <c r="F104" t="str">
        <f t="shared" ref="F104:F115" ca="1" si="80">INDIRECT(MID(SUBSTITUTE(_xlfn.FORMULATEXT(D104),"F","G"),2,100))</f>
        <v>GPIO3_18</v>
      </c>
      <c r="G104" t="s">
        <v>800</v>
      </c>
      <c r="H104">
        <f t="shared" ca="1" si="76"/>
        <v>104</v>
      </c>
      <c r="I104" t="s">
        <v>801</v>
      </c>
      <c r="J104" t="str">
        <f t="shared" ca="1" si="77"/>
        <v>GPIO3_18</v>
      </c>
      <c r="K104">
        <f t="shared" ca="1" si="78"/>
        <v>114</v>
      </c>
      <c r="L104" t="str">
        <f t="shared" ca="1" si="79"/>
        <v xml:space="preserve"> 0x27 = slew fast, I/O, pull down, mode 7</v>
      </c>
    </row>
    <row r="105" spans="1:12" x14ac:dyDescent="0.25">
      <c r="A105" t="str">
        <f t="shared" ref="A105:A111" ca="1" si="81">CONCATENATE("0x",INDIRECT(MID(SUBSTITUTE(_xlfn.FORMULATEXT(D105),"F","O"),2,100)))</f>
        <v>0x1AC</v>
      </c>
      <c r="B105" t="str">
        <f t="shared" ref="B105:B111" ca="1" si="82">INDIRECT(MID(SUBSTITUTE(_xlfn.FORMULATEXT(D105),"F","P"),2,100))</f>
        <v>0x27</v>
      </c>
      <c r="C105" t="s">
        <v>768</v>
      </c>
      <c r="D105" t="str">
        <f>Sheet1!F43</f>
        <v>TP36</v>
      </c>
      <c r="E105" t="s">
        <v>799</v>
      </c>
      <c r="F105" t="str">
        <f t="shared" ca="1" si="80"/>
        <v>GPIO3_21</v>
      </c>
      <c r="G105" t="s">
        <v>800</v>
      </c>
      <c r="H105">
        <f t="shared" ref="H105:H111" ca="1" si="83">INDIRECT(MID(SUBSTITUTE(_xlfn.FORMULATEXT(D105),"F","Q"),2,100))</f>
        <v>107</v>
      </c>
      <c r="I105" t="s">
        <v>801</v>
      </c>
      <c r="J105" t="str">
        <f t="shared" ref="J105:J111" ca="1" si="84">MID( INDIRECT(MID(SUBSTITUTE(_xlfn.FORMULATEXT(D105),"F","B"),2,100)),FIND("GPIO", INDIRECT(MID(SUBSTITUTE(_xlfn.FORMULATEXT(D105),"F","B"),2,100))),8)</f>
        <v>GPIO3_21</v>
      </c>
      <c r="K105">
        <f t="shared" ref="K105:K111" ca="1" si="85">INDIRECT(MID(SUBSTITUTE(_xlfn.FORMULATEXT(D105),"F","R"),2,100))</f>
        <v>117</v>
      </c>
      <c r="L105" t="str">
        <f t="shared" ref="L105:L111" ca="1" si="86">INDIRECT(MID(SUBSTITUTE(_xlfn.FORMULATEXT(D105),"F","T"),2,100))</f>
        <v xml:space="preserve"> 0x2F = slew fast, I/O, pull down, mode 7</v>
      </c>
    </row>
    <row r="106" spans="1:12" x14ac:dyDescent="0.25">
      <c r="A106" t="str">
        <f t="shared" ca="1" si="81"/>
        <v>0x154</v>
      </c>
      <c r="B106" t="str">
        <f t="shared" ca="1" si="82"/>
        <v>0x27</v>
      </c>
      <c r="C106" t="s">
        <v>768</v>
      </c>
      <c r="D106" t="str">
        <f>Sheet1!F53</f>
        <v>TP32</v>
      </c>
      <c r="E106" t="s">
        <v>799</v>
      </c>
      <c r="F106" t="str">
        <f t="shared" ca="1" si="80"/>
        <v>GPIO0_3</v>
      </c>
      <c r="G106" t="s">
        <v>800</v>
      </c>
      <c r="H106">
        <f t="shared" ca="1" si="83"/>
        <v>85</v>
      </c>
      <c r="I106" t="s">
        <v>801</v>
      </c>
      <c r="J106" t="str">
        <f t="shared" ca="1" si="84"/>
        <v>GPIO0_3</v>
      </c>
      <c r="K106">
        <f t="shared" ca="1" si="85"/>
        <v>3</v>
      </c>
      <c r="L106" t="str">
        <f t="shared" ca="1" si="86"/>
        <v>slew=fast,I/O,pulldown,mode=7</v>
      </c>
    </row>
    <row r="107" spans="1:12" x14ac:dyDescent="0.25">
      <c r="A107" t="str">
        <f t="shared" ca="1" si="81"/>
        <v>0x150</v>
      </c>
      <c r="B107" t="str">
        <f t="shared" ca="1" si="82"/>
        <v>0x27</v>
      </c>
      <c r="C107" t="s">
        <v>768</v>
      </c>
      <c r="D107" t="str">
        <f>Sheet1!F55</f>
        <v>TP31</v>
      </c>
      <c r="E107" t="s">
        <v>799</v>
      </c>
      <c r="F107" t="str">
        <f t="shared" ca="1" si="80"/>
        <v>GPIO0_2</v>
      </c>
      <c r="G107" t="s">
        <v>800</v>
      </c>
      <c r="H107">
        <f t="shared" ca="1" si="83"/>
        <v>84</v>
      </c>
      <c r="I107" t="s">
        <v>801</v>
      </c>
      <c r="J107" t="str">
        <f t="shared" ca="1" si="84"/>
        <v>GPIO0_2</v>
      </c>
      <c r="K107">
        <f t="shared" ca="1" si="85"/>
        <v>2</v>
      </c>
      <c r="L107" t="str">
        <f t="shared" ca="1" si="86"/>
        <v>slew=fast,I/O,pulldown,mode=7</v>
      </c>
    </row>
    <row r="108" spans="1:12" x14ac:dyDescent="0.25">
      <c r="A108" t="str">
        <f t="shared" ca="1" si="81"/>
        <v>0x16C</v>
      </c>
      <c r="B108" t="str">
        <f t="shared" ca="1" si="82"/>
        <v>0x27</v>
      </c>
      <c r="C108" t="s">
        <v>768</v>
      </c>
      <c r="D108" t="str">
        <f>Sheet1!F57</f>
        <v>TP33</v>
      </c>
      <c r="E108" t="s">
        <v>799</v>
      </c>
      <c r="F108" t="str">
        <f t="shared" ca="1" si="80"/>
        <v>GPIO1_9</v>
      </c>
      <c r="G108" t="s">
        <v>800</v>
      </c>
      <c r="H108">
        <f t="shared" ca="1" si="83"/>
        <v>91</v>
      </c>
      <c r="I108" t="s">
        <v>801</v>
      </c>
      <c r="J108" t="str">
        <f t="shared" ca="1" si="84"/>
        <v>GPIO1_9</v>
      </c>
      <c r="K108">
        <f t="shared" ca="1" si="85"/>
        <v>41</v>
      </c>
      <c r="L108" t="str">
        <f t="shared" ca="1" si="86"/>
        <v>slew=fast,I/O,pulldown,mode=7</v>
      </c>
    </row>
    <row r="109" spans="1:12" x14ac:dyDescent="0.25">
      <c r="A109" t="str">
        <f t="shared" ca="1" si="81"/>
        <v>0x178</v>
      </c>
      <c r="B109" t="str">
        <f t="shared" ca="1" si="82"/>
        <v>0x73</v>
      </c>
      <c r="C109" t="s">
        <v>768</v>
      </c>
      <c r="D109" t="str">
        <f>Sheet1!F60</f>
        <v>TP34</v>
      </c>
      <c r="E109" t="s">
        <v>799</v>
      </c>
      <c r="F109" t="str">
        <f t="shared" ca="1" si="80"/>
        <v>GPIO0_12</v>
      </c>
      <c r="G109" t="s">
        <v>800</v>
      </c>
      <c r="H109">
        <f t="shared" ca="1" si="83"/>
        <v>94</v>
      </c>
      <c r="I109" t="s">
        <v>801</v>
      </c>
      <c r="J109" t="str">
        <f t="shared" ca="1" si="84"/>
        <v>GPIO0_12</v>
      </c>
      <c r="K109">
        <f t="shared" ca="1" si="85"/>
        <v>12</v>
      </c>
      <c r="L109" t="str">
        <f t="shared" ca="1" si="86"/>
        <v>no change. Kernel panic on boot (capemgr crashing?) without i2c2, not sure why. Peek = 0x73</v>
      </c>
    </row>
    <row r="110" spans="1:12" x14ac:dyDescent="0.25">
      <c r="A110" t="str">
        <f t="shared" ca="1" si="81"/>
        <v>0x17C</v>
      </c>
      <c r="B110" t="str">
        <f t="shared" ca="1" si="82"/>
        <v>0x73</v>
      </c>
      <c r="C110" t="s">
        <v>768</v>
      </c>
      <c r="D110" t="str">
        <f>Sheet1!F61</f>
        <v>TP35</v>
      </c>
      <c r="E110" t="s">
        <v>799</v>
      </c>
      <c r="F110" t="str">
        <f t="shared" ca="1" si="80"/>
        <v>GPIO0_13</v>
      </c>
      <c r="G110" t="s">
        <v>800</v>
      </c>
      <c r="H110">
        <f t="shared" ca="1" si="83"/>
        <v>95</v>
      </c>
      <c r="I110" t="s">
        <v>801</v>
      </c>
      <c r="J110" t="str">
        <f t="shared" ca="1" si="84"/>
        <v>GPIO0_13</v>
      </c>
      <c r="K110">
        <f t="shared" ca="1" si="85"/>
        <v>13</v>
      </c>
      <c r="L110" t="str">
        <f t="shared" ca="1" si="86"/>
        <v>no change. Kernel panic on boot (capemgr crashing?) without i2c2, not sure why. Peek = 0x73</v>
      </c>
    </row>
    <row r="111" spans="1:12" x14ac:dyDescent="0.25">
      <c r="A111" t="str">
        <f t="shared" ca="1" si="81"/>
        <v>0x20</v>
      </c>
      <c r="B111" t="str">
        <f t="shared" ca="1" si="82"/>
        <v>0x27</v>
      </c>
      <c r="C111" t="s">
        <v>768</v>
      </c>
      <c r="D111" t="str">
        <f>Sheet1!F90</f>
        <v>TP23</v>
      </c>
      <c r="E111" t="s">
        <v>799</v>
      </c>
      <c r="F111" t="str">
        <f t="shared" ca="1" si="80"/>
        <v>GPIO0_22</v>
      </c>
      <c r="G111" t="s">
        <v>800</v>
      </c>
      <c r="H111">
        <f t="shared" ca="1" si="83"/>
        <v>8</v>
      </c>
      <c r="I111" t="s">
        <v>801</v>
      </c>
      <c r="J111" t="str">
        <f t="shared" ca="1" si="84"/>
        <v>GPIO0_22</v>
      </c>
      <c r="K111">
        <f t="shared" ca="1" si="85"/>
        <v>22</v>
      </c>
      <c r="L111" t="str">
        <f t="shared" ca="1" si="86"/>
        <v>slew=fast,I/O,pulldown,mode=7</v>
      </c>
    </row>
    <row r="112" spans="1:12" x14ac:dyDescent="0.25">
      <c r="A112" t="str">
        <f t="shared" ref="A112:A114" ca="1" si="87">CONCATENATE("0x",INDIRECT(MID(SUBSTITUTE(_xlfn.FORMULATEXT(D112),"F","O"),2,100)))</f>
        <v>0x24</v>
      </c>
      <c r="B112" t="str">
        <f t="shared" ref="B112:B114" ca="1" si="88">INDIRECT(MID(SUBSTITUTE(_xlfn.FORMULATEXT(D112),"F","P"),2,100))</f>
        <v>0x27</v>
      </c>
      <c r="C112" t="s">
        <v>768</v>
      </c>
      <c r="D112" t="str">
        <f>Sheet1!F91</f>
        <v>TP24</v>
      </c>
      <c r="E112" t="s">
        <v>799</v>
      </c>
      <c r="F112" t="str">
        <f t="shared" ca="1" si="80"/>
        <v>GPIO0_23</v>
      </c>
      <c r="G112" t="s">
        <v>800</v>
      </c>
      <c r="H112">
        <f t="shared" ref="H112:H114" ca="1" si="89">INDIRECT(MID(SUBSTITUTE(_xlfn.FORMULATEXT(D112),"F","Q"),2,100))</f>
        <v>9</v>
      </c>
      <c r="I112" t="s">
        <v>801</v>
      </c>
      <c r="J112" t="str">
        <f t="shared" ref="J112:J114" ca="1" si="90">MID( INDIRECT(MID(SUBSTITUTE(_xlfn.FORMULATEXT(D112),"F","B"),2,100)),FIND("GPIO", INDIRECT(MID(SUBSTITUTE(_xlfn.FORMULATEXT(D112),"F","B"),2,100))),8)</f>
        <v>GPIO0_23</v>
      </c>
      <c r="K112">
        <f t="shared" ref="K112:K114" ca="1" si="91">INDIRECT(MID(SUBSTITUTE(_xlfn.FORMULATEXT(D112),"F","R"),2,100))</f>
        <v>23</v>
      </c>
      <c r="L112" t="str">
        <f t="shared" ref="L112:L114" ca="1" si="92">INDIRECT(MID(SUBSTITUTE(_xlfn.FORMULATEXT(D112),"F","T"),2,100))</f>
        <v>slew=fast,I/O,pulldown,mode=7</v>
      </c>
    </row>
    <row r="113" spans="1:12" x14ac:dyDescent="0.25">
      <c r="A113" t="str">
        <f t="shared" ca="1" si="87"/>
        <v>0x28</v>
      </c>
      <c r="B113" t="str">
        <f t="shared" ca="1" si="88"/>
        <v>0x27</v>
      </c>
      <c r="C113" t="s">
        <v>768</v>
      </c>
      <c r="D113" t="str">
        <f>Sheet1!F92</f>
        <v>TP25</v>
      </c>
      <c r="E113" t="s">
        <v>799</v>
      </c>
      <c r="F113" t="str">
        <f t="shared" ca="1" si="80"/>
        <v>GPIO0_26</v>
      </c>
      <c r="G113" t="s">
        <v>800</v>
      </c>
      <c r="H113">
        <f t="shared" ca="1" si="89"/>
        <v>10</v>
      </c>
      <c r="I113" t="s">
        <v>801</v>
      </c>
      <c r="J113" t="str">
        <f t="shared" ca="1" si="90"/>
        <v>GPIO0_26</v>
      </c>
      <c r="K113">
        <f t="shared" ca="1" si="91"/>
        <v>26</v>
      </c>
      <c r="L113" t="str">
        <f t="shared" ca="1" si="92"/>
        <v>slew=fast,I/O,pulldown,mode=7</v>
      </c>
    </row>
    <row r="114" spans="1:12" x14ac:dyDescent="0.25">
      <c r="A114" t="str">
        <f t="shared" ca="1" si="87"/>
        <v>0x2C</v>
      </c>
      <c r="B114" t="str">
        <f t="shared" ca="1" si="88"/>
        <v>0x27</v>
      </c>
      <c r="C114" t="s">
        <v>768</v>
      </c>
      <c r="D114" t="str">
        <f>Sheet1!F93</f>
        <v>TP26</v>
      </c>
      <c r="E114" t="s">
        <v>799</v>
      </c>
      <c r="F114" t="str">
        <f t="shared" ca="1" si="80"/>
        <v>GPIO0_27</v>
      </c>
      <c r="G114" t="s">
        <v>800</v>
      </c>
      <c r="H114">
        <f t="shared" ca="1" si="89"/>
        <v>11</v>
      </c>
      <c r="I114" t="s">
        <v>801</v>
      </c>
      <c r="J114" t="str">
        <f t="shared" ca="1" si="90"/>
        <v>GPIO0_27</v>
      </c>
      <c r="K114">
        <f t="shared" ca="1" si="91"/>
        <v>27</v>
      </c>
      <c r="L114" t="str">
        <f t="shared" ca="1" si="92"/>
        <v>slew=fast,I/O,pulldown,mode=7</v>
      </c>
    </row>
    <row r="115" spans="1:12" x14ac:dyDescent="0.25">
      <c r="A115" t="str">
        <f t="shared" ref="A115" ca="1" si="93">CONCATENATE("0x",INDIRECT(MID(SUBSTITUTE(_xlfn.FORMULATEXT(D115),"F","O"),2,100)))</f>
        <v>0x88</v>
      </c>
      <c r="B115" t="str">
        <f t="shared" ref="B115" ca="1" si="94">INDIRECT(MID(SUBSTITUTE(_xlfn.FORMULATEXT(D115),"F","P"),2,100))</f>
        <v>0x27</v>
      </c>
      <c r="C115" t="s">
        <v>768</v>
      </c>
      <c r="D115" t="str">
        <f>Sheet1!F105</f>
        <v>TP29</v>
      </c>
      <c r="E115" t="s">
        <v>799</v>
      </c>
      <c r="F115" t="str">
        <f t="shared" ca="1" si="80"/>
        <v>GPIO2_0</v>
      </c>
      <c r="G115" t="s">
        <v>800</v>
      </c>
      <c r="H115">
        <f ca="1">INDIRECT(MID(SUBSTITUTE(_xlfn.FORMULATEXT(D115),"F","Q"),2,100))</f>
        <v>34</v>
      </c>
      <c r="I115" t="s">
        <v>801</v>
      </c>
      <c r="J115" t="str">
        <f ca="1">MID( INDIRECT(MID(SUBSTITUTE(_xlfn.FORMULATEXT(D115),"F","B"),2,100)),FIND("GPIO", INDIRECT(MID(SUBSTITUTE(_xlfn.FORMULATEXT(D115),"F","B"),2,100))),8)</f>
        <v>GPIO2_0</v>
      </c>
      <c r="K115">
        <f ca="1">INDIRECT(MID(SUBSTITUTE(_xlfn.FORMULATEXT(D115),"F","R"),2,100))</f>
        <v>64</v>
      </c>
      <c r="L115">
        <f ca="1">INDIRECT(MID(SUBSTITUTE(_xlfn.FORMULATEXT(D115),"F","T"),2,100))</f>
        <v>0</v>
      </c>
    </row>
    <row r="116" spans="1:12" x14ac:dyDescent="0.25">
      <c r="A116" t="s">
        <v>769</v>
      </c>
    </row>
    <row r="117" spans="1:12" x14ac:dyDescent="0.25">
      <c r="A117" t="s">
        <v>770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ySplit="1" topLeftCell="A2" activePane="bottomLeft" state="frozen"/>
      <selection pane="bottomLeft" activeCell="Q8" sqref="Q8"/>
    </sheetView>
  </sheetViews>
  <sheetFormatPr defaultRowHeight="15" x14ac:dyDescent="0.25"/>
  <cols>
    <col min="1" max="1" width="19" style="5" bestFit="1" customWidth="1"/>
    <col min="2" max="2" width="9.140625" style="5"/>
    <col min="3" max="3" width="16.7109375" style="5" bestFit="1" customWidth="1"/>
    <col min="4" max="4" width="9.140625" style="1"/>
    <col min="5" max="5" width="19" style="5" bestFit="1" customWidth="1"/>
    <col min="6" max="6" width="9.140625" style="5"/>
    <col min="7" max="7" width="10.140625" style="5" bestFit="1" customWidth="1"/>
    <col min="8" max="8" width="9.140625" style="5"/>
    <col min="9" max="9" width="19" style="5" bestFit="1" customWidth="1"/>
    <col min="10" max="10" width="9.140625" style="5"/>
    <col min="11" max="11" width="11.85546875" style="5" bestFit="1" customWidth="1"/>
    <col min="12" max="12" width="9.140625" style="5"/>
    <col min="13" max="13" width="19" style="5" bestFit="1" customWidth="1"/>
    <col min="14" max="14" width="9.140625" style="5"/>
    <col min="15" max="15" width="14" style="5" bestFit="1" customWidth="1"/>
    <col min="16" max="16" width="17" bestFit="1" customWidth="1"/>
    <col min="17" max="17" width="9.140625" style="5"/>
  </cols>
  <sheetData>
    <row r="1" spans="1:17" ht="18" thickBot="1" x14ac:dyDescent="0.35">
      <c r="A1" s="3" t="s">
        <v>401</v>
      </c>
      <c r="B1" s="3" t="s">
        <v>402</v>
      </c>
      <c r="C1" s="3" t="s">
        <v>2</v>
      </c>
      <c r="E1" s="3" t="s">
        <v>403</v>
      </c>
      <c r="F1" s="3" t="s">
        <v>402</v>
      </c>
      <c r="G1" s="3" t="s">
        <v>2</v>
      </c>
      <c r="I1" s="3" t="s">
        <v>404</v>
      </c>
      <c r="J1" s="3" t="s">
        <v>402</v>
      </c>
      <c r="K1" s="3" t="s">
        <v>2</v>
      </c>
      <c r="M1" s="3" t="s">
        <v>405</v>
      </c>
      <c r="N1" s="3" t="s">
        <v>402</v>
      </c>
      <c r="O1" s="3" t="s">
        <v>2</v>
      </c>
    </row>
    <row r="2" spans="1:17" ht="15.75" thickTop="1" x14ac:dyDescent="0.25">
      <c r="A2" s="5" t="s">
        <v>371</v>
      </c>
      <c r="B2" s="5" t="s">
        <v>432</v>
      </c>
      <c r="C2" s="5" t="s">
        <v>344</v>
      </c>
      <c r="D2" s="1">
        <v>0</v>
      </c>
      <c r="E2" s="5" t="s">
        <v>406</v>
      </c>
      <c r="F2" s="5" t="s">
        <v>432</v>
      </c>
      <c r="G2" s="5" t="s">
        <v>431</v>
      </c>
      <c r="H2" s="5">
        <v>1</v>
      </c>
      <c r="I2" s="5" t="s">
        <v>433</v>
      </c>
      <c r="J2" s="5" t="s">
        <v>500</v>
      </c>
      <c r="L2" s="5">
        <v>7</v>
      </c>
      <c r="M2" s="5" t="s">
        <v>465</v>
      </c>
      <c r="N2" s="5" t="s">
        <v>432</v>
      </c>
      <c r="O2" s="5" t="s">
        <v>493</v>
      </c>
      <c r="Q2" s="5">
        <v>0</v>
      </c>
    </row>
    <row r="3" spans="1:17" x14ac:dyDescent="0.25">
      <c r="A3" s="5" t="s">
        <v>372</v>
      </c>
      <c r="B3" s="5" t="s">
        <v>432</v>
      </c>
      <c r="C3" s="5" t="s">
        <v>344</v>
      </c>
      <c r="D3" s="1">
        <v>0</v>
      </c>
      <c r="E3" s="5" t="s">
        <v>407</v>
      </c>
      <c r="F3" s="5" t="s">
        <v>432</v>
      </c>
      <c r="G3" s="5" t="s">
        <v>431</v>
      </c>
      <c r="H3" s="5">
        <v>1</v>
      </c>
      <c r="I3" s="5" t="s">
        <v>327</v>
      </c>
      <c r="J3" s="5" t="s">
        <v>500</v>
      </c>
      <c r="L3" s="5">
        <v>7</v>
      </c>
      <c r="M3" s="5" t="s">
        <v>466</v>
      </c>
      <c r="N3" s="5" t="s">
        <v>432</v>
      </c>
      <c r="O3" s="5" t="s">
        <v>493</v>
      </c>
      <c r="Q3" s="5">
        <v>0</v>
      </c>
    </row>
    <row r="4" spans="1:17" x14ac:dyDescent="0.25">
      <c r="A4" s="5" t="s">
        <v>373</v>
      </c>
      <c r="B4" s="5" t="s">
        <v>500</v>
      </c>
      <c r="D4" s="1">
        <v>7</v>
      </c>
      <c r="E4" s="5" t="s">
        <v>408</v>
      </c>
      <c r="F4" s="5" t="s">
        <v>432</v>
      </c>
      <c r="G4" s="5" t="s">
        <v>431</v>
      </c>
      <c r="H4" s="5">
        <v>1</v>
      </c>
      <c r="I4" s="5" t="s">
        <v>434</v>
      </c>
      <c r="J4" s="5" t="s">
        <v>502</v>
      </c>
      <c r="K4" s="5" t="s">
        <v>508</v>
      </c>
      <c r="L4" s="5">
        <v>7</v>
      </c>
      <c r="M4" s="5" t="s">
        <v>467</v>
      </c>
      <c r="N4" s="5" t="s">
        <v>432</v>
      </c>
      <c r="O4" s="5" t="s">
        <v>493</v>
      </c>
      <c r="Q4" s="5">
        <v>0</v>
      </c>
    </row>
    <row r="5" spans="1:17" x14ac:dyDescent="0.25">
      <c r="A5" s="5" t="s">
        <v>374</v>
      </c>
      <c r="B5" s="5" t="s">
        <v>500</v>
      </c>
      <c r="D5" s="1">
        <v>7</v>
      </c>
      <c r="E5" s="5" t="s">
        <v>409</v>
      </c>
      <c r="F5" s="5" t="s">
        <v>432</v>
      </c>
      <c r="G5" s="5" t="s">
        <v>431</v>
      </c>
      <c r="H5" s="5">
        <v>1</v>
      </c>
      <c r="I5" s="5" t="s">
        <v>435</v>
      </c>
      <c r="J5" s="5" t="s">
        <v>502</v>
      </c>
      <c r="K5" s="5" t="s">
        <v>508</v>
      </c>
      <c r="L5" s="5">
        <v>7</v>
      </c>
      <c r="M5" s="5" t="s">
        <v>468</v>
      </c>
      <c r="N5" s="5" t="s">
        <v>432</v>
      </c>
      <c r="O5" s="5" t="s">
        <v>493</v>
      </c>
      <c r="Q5" s="5">
        <v>0</v>
      </c>
    </row>
    <row r="6" spans="1:17" x14ac:dyDescent="0.25">
      <c r="A6" s="5" t="s">
        <v>375</v>
      </c>
      <c r="B6" s="5" t="s">
        <v>432</v>
      </c>
      <c r="C6" s="5" t="s">
        <v>530</v>
      </c>
      <c r="D6" s="1">
        <v>2</v>
      </c>
      <c r="E6" s="5" t="s">
        <v>410</v>
      </c>
      <c r="F6" s="5" t="s">
        <v>432</v>
      </c>
      <c r="G6" s="5" t="s">
        <v>431</v>
      </c>
      <c r="H6" s="5">
        <v>1</v>
      </c>
      <c r="I6" s="5" t="s">
        <v>436</v>
      </c>
      <c r="J6" s="5" t="s">
        <v>502</v>
      </c>
      <c r="K6" s="5" t="s">
        <v>508</v>
      </c>
      <c r="L6" s="5">
        <v>7</v>
      </c>
      <c r="M6" s="5" t="s">
        <v>469</v>
      </c>
      <c r="N6" s="5" t="s">
        <v>432</v>
      </c>
      <c r="O6" s="5" t="s">
        <v>493</v>
      </c>
      <c r="Q6" s="5">
        <v>0</v>
      </c>
    </row>
    <row r="7" spans="1:17" x14ac:dyDescent="0.25">
      <c r="A7" s="5" t="s">
        <v>376</v>
      </c>
      <c r="B7" s="5" t="s">
        <v>432</v>
      </c>
      <c r="C7" s="5" t="s">
        <v>530</v>
      </c>
      <c r="D7" s="1">
        <v>2</v>
      </c>
      <c r="E7" s="5" t="s">
        <v>411</v>
      </c>
      <c r="F7" s="5" t="s">
        <v>432</v>
      </c>
      <c r="G7" s="5" t="s">
        <v>431</v>
      </c>
      <c r="H7" s="5">
        <v>1</v>
      </c>
      <c r="I7" s="5" t="s">
        <v>437</v>
      </c>
      <c r="J7" s="5" t="s">
        <v>502</v>
      </c>
      <c r="K7" s="5" t="s">
        <v>508</v>
      </c>
      <c r="L7" s="5">
        <v>7</v>
      </c>
      <c r="M7" s="5" t="s">
        <v>470</v>
      </c>
      <c r="N7" s="5" t="s">
        <v>502</v>
      </c>
      <c r="O7" s="5" t="s">
        <v>506</v>
      </c>
      <c r="P7" t="s">
        <v>507</v>
      </c>
      <c r="Q7" s="5">
        <v>0</v>
      </c>
    </row>
    <row r="8" spans="1:17" x14ac:dyDescent="0.25">
      <c r="A8" s="5" t="s">
        <v>377</v>
      </c>
      <c r="B8" s="5" t="s">
        <v>432</v>
      </c>
      <c r="C8" s="5" t="s">
        <v>464</v>
      </c>
      <c r="D8" s="1">
        <v>5</v>
      </c>
      <c r="E8" s="5" t="s">
        <v>412</v>
      </c>
      <c r="F8" s="5" t="s">
        <v>432</v>
      </c>
      <c r="G8" s="5" t="s">
        <v>431</v>
      </c>
      <c r="H8" s="5">
        <v>1</v>
      </c>
      <c r="I8" s="5" t="s">
        <v>438</v>
      </c>
      <c r="J8" s="5" t="s">
        <v>432</v>
      </c>
      <c r="K8" s="5" t="s">
        <v>499</v>
      </c>
      <c r="L8" s="5">
        <v>7</v>
      </c>
      <c r="M8" s="5" t="s">
        <v>471</v>
      </c>
      <c r="N8" s="5" t="s">
        <v>502</v>
      </c>
      <c r="O8" s="5" t="s">
        <v>506</v>
      </c>
      <c r="P8" t="s">
        <v>507</v>
      </c>
      <c r="Q8" s="5">
        <v>0</v>
      </c>
    </row>
    <row r="9" spans="1:17" x14ac:dyDescent="0.25">
      <c r="A9" s="5" t="s">
        <v>378</v>
      </c>
      <c r="B9" s="5" t="s">
        <v>502</v>
      </c>
      <c r="D9" s="1">
        <v>7</v>
      </c>
      <c r="E9" s="5" t="s">
        <v>413</v>
      </c>
      <c r="F9" s="5" t="s">
        <v>432</v>
      </c>
      <c r="G9" s="5" t="s">
        <v>431</v>
      </c>
      <c r="H9" s="5">
        <v>1</v>
      </c>
      <c r="I9" s="5" t="s">
        <v>439</v>
      </c>
      <c r="J9" s="5" t="s">
        <v>432</v>
      </c>
      <c r="K9" s="5" t="s">
        <v>499</v>
      </c>
      <c r="L9" s="5">
        <v>7</v>
      </c>
      <c r="M9" s="5" t="s">
        <v>472</v>
      </c>
      <c r="N9" s="5" t="s">
        <v>510</v>
      </c>
      <c r="O9" s="5" t="s">
        <v>505</v>
      </c>
    </row>
    <row r="10" spans="1:17" x14ac:dyDescent="0.25">
      <c r="A10" s="5" t="s">
        <v>379</v>
      </c>
      <c r="B10" s="5" t="s">
        <v>432</v>
      </c>
      <c r="C10" s="5" t="s">
        <v>498</v>
      </c>
      <c r="D10" s="1">
        <v>7</v>
      </c>
      <c r="E10" s="5" t="s">
        <v>414</v>
      </c>
      <c r="F10" s="5" t="s">
        <v>432</v>
      </c>
      <c r="G10" s="5" t="s">
        <v>528</v>
      </c>
      <c r="I10" s="5" t="s">
        <v>440</v>
      </c>
      <c r="J10" s="5" t="s">
        <v>432</v>
      </c>
      <c r="K10" s="5" t="s">
        <v>499</v>
      </c>
      <c r="L10" s="5">
        <v>7</v>
      </c>
      <c r="M10" s="5" t="s">
        <v>473</v>
      </c>
      <c r="N10" s="5" t="s">
        <v>510</v>
      </c>
      <c r="O10" s="5" t="s">
        <v>505</v>
      </c>
    </row>
    <row r="11" spans="1:17" x14ac:dyDescent="0.25">
      <c r="A11" s="5" t="s">
        <v>380</v>
      </c>
      <c r="B11" s="5" t="s">
        <v>432</v>
      </c>
      <c r="C11" s="5" t="s">
        <v>498</v>
      </c>
      <c r="D11" s="1">
        <v>7</v>
      </c>
      <c r="E11" s="5" t="s">
        <v>415</v>
      </c>
      <c r="F11" s="5" t="s">
        <v>432</v>
      </c>
      <c r="G11" s="5" t="s">
        <v>529</v>
      </c>
      <c r="I11" s="5" t="s">
        <v>441</v>
      </c>
      <c r="J11" s="5" t="s">
        <v>432</v>
      </c>
      <c r="K11" s="5" t="s">
        <v>499</v>
      </c>
      <c r="L11" s="5">
        <v>7</v>
      </c>
      <c r="M11" s="5" t="s">
        <v>474</v>
      </c>
      <c r="N11" s="5" t="s">
        <v>432</v>
      </c>
      <c r="O11" s="5" t="s">
        <v>493</v>
      </c>
    </row>
    <row r="12" spans="1:17" x14ac:dyDescent="0.25">
      <c r="A12" s="5" t="s">
        <v>381</v>
      </c>
      <c r="B12" s="5" t="s">
        <v>432</v>
      </c>
      <c r="C12" s="5" t="s">
        <v>498</v>
      </c>
      <c r="D12" s="1">
        <v>7</v>
      </c>
      <c r="E12" s="5" t="s">
        <v>416</v>
      </c>
      <c r="F12" s="5" t="s">
        <v>432</v>
      </c>
      <c r="G12" s="5" t="s">
        <v>495</v>
      </c>
      <c r="H12" s="5">
        <v>0</v>
      </c>
      <c r="I12" s="5" t="s">
        <v>442</v>
      </c>
      <c r="J12" s="5" t="s">
        <v>432</v>
      </c>
      <c r="K12" s="5" t="s">
        <v>499</v>
      </c>
      <c r="L12" s="5">
        <v>7</v>
      </c>
      <c r="M12" s="5" t="s">
        <v>475</v>
      </c>
      <c r="N12" s="5" t="s">
        <v>432</v>
      </c>
      <c r="O12" s="5" t="s">
        <v>493</v>
      </c>
    </row>
    <row r="13" spans="1:17" x14ac:dyDescent="0.25">
      <c r="A13" s="5" t="s">
        <v>382</v>
      </c>
      <c r="B13" s="5" t="s">
        <v>432</v>
      </c>
      <c r="C13" s="5" t="s">
        <v>498</v>
      </c>
      <c r="D13" s="1">
        <v>7</v>
      </c>
      <c r="E13" s="5" t="s">
        <v>417</v>
      </c>
      <c r="F13" s="5" t="s">
        <v>432</v>
      </c>
      <c r="G13" s="5" t="s">
        <v>495</v>
      </c>
      <c r="H13" s="5">
        <v>0</v>
      </c>
      <c r="I13" s="5" t="s">
        <v>443</v>
      </c>
      <c r="J13" s="5" t="s">
        <v>432</v>
      </c>
      <c r="K13" s="5" t="s">
        <v>499</v>
      </c>
      <c r="L13" s="5">
        <v>7</v>
      </c>
      <c r="M13" s="5" t="s">
        <v>476</v>
      </c>
    </row>
    <row r="14" spans="1:17" x14ac:dyDescent="0.25">
      <c r="A14" s="5" t="s">
        <v>383</v>
      </c>
      <c r="B14" s="5" t="s">
        <v>432</v>
      </c>
      <c r="C14" s="5" t="s">
        <v>509</v>
      </c>
      <c r="D14" s="1">
        <v>0</v>
      </c>
      <c r="E14" s="5" t="s">
        <v>320</v>
      </c>
      <c r="F14" s="5" t="s">
        <v>500</v>
      </c>
      <c r="H14" s="5">
        <v>7</v>
      </c>
      <c r="I14" s="5" t="s">
        <v>444</v>
      </c>
      <c r="J14" s="5" t="s">
        <v>432</v>
      </c>
      <c r="K14" s="5" t="s">
        <v>499</v>
      </c>
      <c r="L14" s="5">
        <v>7</v>
      </c>
      <c r="M14" s="5" t="s">
        <v>477</v>
      </c>
    </row>
    <row r="15" spans="1:17" x14ac:dyDescent="0.25">
      <c r="A15" s="5" t="s">
        <v>384</v>
      </c>
      <c r="B15" s="5" t="s">
        <v>432</v>
      </c>
      <c r="C15" s="5" t="s">
        <v>509</v>
      </c>
      <c r="D15" s="1">
        <v>0</v>
      </c>
      <c r="E15" s="5" t="s">
        <v>321</v>
      </c>
      <c r="F15" s="5" t="s">
        <v>500</v>
      </c>
      <c r="H15" s="5">
        <v>7</v>
      </c>
      <c r="I15" s="5" t="s">
        <v>445</v>
      </c>
      <c r="J15" s="5" t="s">
        <v>432</v>
      </c>
      <c r="K15" s="5" t="s">
        <v>499</v>
      </c>
      <c r="L15" s="5">
        <v>7</v>
      </c>
      <c r="M15" s="5" t="s">
        <v>478</v>
      </c>
      <c r="N15" s="5" t="s">
        <v>432</v>
      </c>
      <c r="O15" s="5" t="s">
        <v>496</v>
      </c>
    </row>
    <row r="16" spans="1:17" x14ac:dyDescent="0.25">
      <c r="A16" s="5" t="s">
        <v>385</v>
      </c>
      <c r="B16" s="5" t="s">
        <v>432</v>
      </c>
      <c r="C16" s="5" t="s">
        <v>509</v>
      </c>
      <c r="D16" s="1">
        <v>0</v>
      </c>
      <c r="E16" s="5" t="s">
        <v>322</v>
      </c>
      <c r="F16" s="5" t="s">
        <v>500</v>
      </c>
      <c r="H16" s="5">
        <v>7</v>
      </c>
      <c r="I16" s="5" t="s">
        <v>453</v>
      </c>
      <c r="J16" s="5" t="s">
        <v>500</v>
      </c>
      <c r="L16" s="5">
        <v>7</v>
      </c>
      <c r="M16" s="5" t="s">
        <v>479</v>
      </c>
      <c r="N16" s="5" t="s">
        <v>500</v>
      </c>
    </row>
    <row r="17" spans="1:15" x14ac:dyDescent="0.25">
      <c r="A17" s="5" t="s">
        <v>386</v>
      </c>
      <c r="B17" s="5" t="s">
        <v>432</v>
      </c>
      <c r="C17" s="5" t="s">
        <v>509</v>
      </c>
      <c r="D17" s="1">
        <v>0</v>
      </c>
      <c r="E17" s="5" t="s">
        <v>323</v>
      </c>
      <c r="F17" s="5" t="s">
        <v>500</v>
      </c>
      <c r="H17" s="5">
        <v>7</v>
      </c>
      <c r="I17" s="5" t="s">
        <v>454</v>
      </c>
      <c r="J17" s="5" t="s">
        <v>500</v>
      </c>
      <c r="L17" s="5">
        <v>7</v>
      </c>
      <c r="M17" s="5" t="s">
        <v>480</v>
      </c>
      <c r="N17" s="5" t="s">
        <v>500</v>
      </c>
    </row>
    <row r="18" spans="1:15" x14ac:dyDescent="0.25">
      <c r="A18" s="5" t="s">
        <v>387</v>
      </c>
      <c r="B18" s="5" t="s">
        <v>432</v>
      </c>
      <c r="C18" s="5" t="s">
        <v>493</v>
      </c>
      <c r="D18" s="1">
        <v>0</v>
      </c>
      <c r="E18" s="5" t="s">
        <v>418</v>
      </c>
      <c r="F18" s="5" t="s">
        <v>432</v>
      </c>
      <c r="G18" s="5" t="s">
        <v>494</v>
      </c>
      <c r="H18" s="5">
        <v>1</v>
      </c>
      <c r="I18" s="5" t="s">
        <v>455</v>
      </c>
      <c r="J18" s="5" t="s">
        <v>500</v>
      </c>
      <c r="L18" s="5">
        <v>7</v>
      </c>
      <c r="M18" s="5" t="s">
        <v>481</v>
      </c>
      <c r="N18" s="5" t="s">
        <v>500</v>
      </c>
    </row>
    <row r="19" spans="1:15" x14ac:dyDescent="0.25">
      <c r="A19" s="5" t="s">
        <v>388</v>
      </c>
      <c r="B19" s="5" t="s">
        <v>432</v>
      </c>
      <c r="C19" s="5" t="s">
        <v>493</v>
      </c>
      <c r="D19" s="1">
        <v>0</v>
      </c>
      <c r="E19" s="5" t="s">
        <v>298</v>
      </c>
      <c r="F19" s="5" t="s">
        <v>432</v>
      </c>
      <c r="G19" s="5" t="s">
        <v>494</v>
      </c>
      <c r="H19" s="5">
        <v>1</v>
      </c>
      <c r="I19" s="5" t="s">
        <v>456</v>
      </c>
      <c r="J19" s="5" t="s">
        <v>500</v>
      </c>
      <c r="L19" s="5">
        <v>7</v>
      </c>
      <c r="M19" s="5" t="s">
        <v>482</v>
      </c>
      <c r="N19" s="5" t="s">
        <v>500</v>
      </c>
    </row>
    <row r="20" spans="1:15" x14ac:dyDescent="0.25">
      <c r="A20" s="5" t="s">
        <v>389</v>
      </c>
      <c r="B20" s="5" t="s">
        <v>432</v>
      </c>
      <c r="C20" s="5" t="s">
        <v>497</v>
      </c>
      <c r="E20" s="5" t="s">
        <v>419</v>
      </c>
      <c r="F20" s="5" t="s">
        <v>432</v>
      </c>
      <c r="G20" s="5" t="s">
        <v>494</v>
      </c>
      <c r="H20" s="5">
        <v>1</v>
      </c>
      <c r="I20" s="5" t="s">
        <v>457</v>
      </c>
      <c r="J20" s="5" t="s">
        <v>432</v>
      </c>
      <c r="K20" s="5" t="s">
        <v>493</v>
      </c>
      <c r="M20" s="5" t="s">
        <v>170</v>
      </c>
      <c r="N20" s="5" t="s">
        <v>500</v>
      </c>
    </row>
    <row r="21" spans="1:15" x14ac:dyDescent="0.25">
      <c r="A21" s="5" t="s">
        <v>390</v>
      </c>
      <c r="B21" s="5" t="s">
        <v>500</v>
      </c>
      <c r="E21" s="5" t="s">
        <v>420</v>
      </c>
      <c r="F21" s="5" t="s">
        <v>432</v>
      </c>
      <c r="G21" s="5" t="s">
        <v>494</v>
      </c>
      <c r="H21" s="5">
        <v>1</v>
      </c>
      <c r="I21" s="5" t="s">
        <v>458</v>
      </c>
      <c r="J21" s="5" t="s">
        <v>432</v>
      </c>
      <c r="K21" s="5" t="s">
        <v>493</v>
      </c>
      <c r="M21" s="5" t="s">
        <v>176</v>
      </c>
      <c r="N21" s="5" t="s">
        <v>500</v>
      </c>
    </row>
    <row r="22" spans="1:15" x14ac:dyDescent="0.25">
      <c r="A22" s="5" t="s">
        <v>391</v>
      </c>
      <c r="B22" s="5" t="s">
        <v>510</v>
      </c>
      <c r="C22" s="5" t="s">
        <v>511</v>
      </c>
      <c r="E22" s="5" t="s">
        <v>421</v>
      </c>
      <c r="F22" s="5" t="s">
        <v>432</v>
      </c>
      <c r="G22" s="5" t="s">
        <v>494</v>
      </c>
      <c r="H22" s="5">
        <v>1</v>
      </c>
      <c r="I22" s="5" t="s">
        <v>459</v>
      </c>
      <c r="J22" s="5" t="s">
        <v>432</v>
      </c>
      <c r="K22" s="5" t="s">
        <v>493</v>
      </c>
      <c r="M22" s="5" t="s">
        <v>175</v>
      </c>
      <c r="N22" s="5" t="s">
        <v>510</v>
      </c>
      <c r="O22" s="5" t="s">
        <v>391</v>
      </c>
    </row>
    <row r="23" spans="1:15" x14ac:dyDescent="0.25">
      <c r="A23" s="5" t="s">
        <v>392</v>
      </c>
      <c r="B23" s="5" t="s">
        <v>432</v>
      </c>
      <c r="C23" s="5" t="s">
        <v>493</v>
      </c>
      <c r="D23" s="1">
        <v>0</v>
      </c>
      <c r="E23" s="5" t="s">
        <v>422</v>
      </c>
      <c r="F23" s="5" t="s">
        <v>432</v>
      </c>
      <c r="G23" s="5" t="s">
        <v>494</v>
      </c>
      <c r="H23" s="5">
        <v>1</v>
      </c>
      <c r="I23" s="5" t="s">
        <v>460</v>
      </c>
      <c r="J23" s="5" t="s">
        <v>432</v>
      </c>
      <c r="K23" s="5" t="s">
        <v>493</v>
      </c>
      <c r="M23" s="5" t="s">
        <v>173</v>
      </c>
      <c r="N23" s="5" t="s">
        <v>500</v>
      </c>
    </row>
    <row r="24" spans="1:15" x14ac:dyDescent="0.25">
      <c r="A24" s="5" t="s">
        <v>393</v>
      </c>
      <c r="B24" s="5" t="s">
        <v>500</v>
      </c>
      <c r="D24" s="1">
        <v>7</v>
      </c>
      <c r="E24" s="5" t="s">
        <v>423</v>
      </c>
      <c r="F24" s="5" t="s">
        <v>432</v>
      </c>
      <c r="G24" s="5" t="s">
        <v>494</v>
      </c>
      <c r="H24" s="5">
        <v>1</v>
      </c>
      <c r="I24" s="5" t="s">
        <v>461</v>
      </c>
      <c r="J24" s="5" t="s">
        <v>500</v>
      </c>
      <c r="L24" s="5">
        <v>7</v>
      </c>
      <c r="M24" s="5" t="s">
        <v>483</v>
      </c>
    </row>
    <row r="25" spans="1:15" x14ac:dyDescent="0.25">
      <c r="A25" s="5" t="s">
        <v>394</v>
      </c>
      <c r="B25" s="5" t="s">
        <v>500</v>
      </c>
      <c r="D25" s="1">
        <v>7</v>
      </c>
      <c r="E25" s="5" t="s">
        <v>425</v>
      </c>
      <c r="F25" s="5" t="s">
        <v>432</v>
      </c>
      <c r="G25" s="5" t="s">
        <v>494</v>
      </c>
      <c r="H25" s="5">
        <v>1</v>
      </c>
      <c r="I25" s="5" t="s">
        <v>462</v>
      </c>
      <c r="J25" s="5" t="s">
        <v>500</v>
      </c>
      <c r="L25" s="5">
        <v>7</v>
      </c>
      <c r="M25" s="5" t="s">
        <v>484</v>
      </c>
    </row>
    <row r="26" spans="1:15" x14ac:dyDescent="0.25">
      <c r="A26" s="5" t="s">
        <v>395</v>
      </c>
      <c r="E26" s="5" t="s">
        <v>424</v>
      </c>
      <c r="F26" s="5" t="s">
        <v>432</v>
      </c>
      <c r="G26" s="5" t="s">
        <v>494</v>
      </c>
      <c r="H26" s="5">
        <v>1</v>
      </c>
      <c r="I26" s="5" t="s">
        <v>463</v>
      </c>
      <c r="J26" s="5" t="s">
        <v>500</v>
      </c>
      <c r="L26" s="5">
        <v>7</v>
      </c>
      <c r="M26" s="5" t="s">
        <v>485</v>
      </c>
    </row>
    <row r="27" spans="1:15" x14ac:dyDescent="0.25">
      <c r="A27" s="5" t="s">
        <v>396</v>
      </c>
      <c r="E27" s="5" t="s">
        <v>426</v>
      </c>
      <c r="F27" s="5" t="s">
        <v>432</v>
      </c>
      <c r="G27" s="5" t="s">
        <v>494</v>
      </c>
      <c r="H27" s="5">
        <v>1</v>
      </c>
      <c r="I27" s="5" t="s">
        <v>452</v>
      </c>
      <c r="J27" s="5" t="s">
        <v>500</v>
      </c>
      <c r="L27" s="5">
        <v>7</v>
      </c>
      <c r="M27" s="5" t="s">
        <v>486</v>
      </c>
    </row>
    <row r="28" spans="1:15" x14ac:dyDescent="0.25">
      <c r="A28" s="5" t="s">
        <v>318</v>
      </c>
      <c r="B28" s="5" t="s">
        <v>500</v>
      </c>
      <c r="D28" s="1">
        <v>7</v>
      </c>
      <c r="E28" s="5" t="s">
        <v>427</v>
      </c>
      <c r="F28" s="5" t="s">
        <v>432</v>
      </c>
      <c r="G28" s="5" t="s">
        <v>494</v>
      </c>
      <c r="H28" s="5">
        <v>1</v>
      </c>
      <c r="I28" s="5" t="s">
        <v>451</v>
      </c>
      <c r="J28" s="5" t="s">
        <v>432</v>
      </c>
      <c r="K28" s="5" t="s">
        <v>464</v>
      </c>
      <c r="L28" s="5">
        <v>0</v>
      </c>
      <c r="M28" s="5" t="s">
        <v>487</v>
      </c>
    </row>
    <row r="29" spans="1:15" x14ac:dyDescent="0.25">
      <c r="A29" s="5" t="s">
        <v>319</v>
      </c>
      <c r="B29" s="5" t="s">
        <v>500</v>
      </c>
      <c r="D29" s="1">
        <v>7</v>
      </c>
      <c r="E29" s="5" t="s">
        <v>428</v>
      </c>
      <c r="F29" s="5" t="s">
        <v>432</v>
      </c>
      <c r="G29" s="5" t="s">
        <v>494</v>
      </c>
      <c r="H29" s="5">
        <v>1</v>
      </c>
      <c r="I29" s="5" t="s">
        <v>450</v>
      </c>
      <c r="J29" s="5" t="s">
        <v>432</v>
      </c>
      <c r="K29" s="5" t="s">
        <v>464</v>
      </c>
      <c r="L29" s="5">
        <v>0</v>
      </c>
      <c r="M29" s="5" t="s">
        <v>488</v>
      </c>
    </row>
    <row r="30" spans="1:15" x14ac:dyDescent="0.25">
      <c r="A30" s="5" t="s">
        <v>397</v>
      </c>
      <c r="B30" s="5" t="s">
        <v>432</v>
      </c>
      <c r="C30" s="5" t="s">
        <v>493</v>
      </c>
      <c r="D30" s="1">
        <v>0</v>
      </c>
      <c r="E30" s="5" t="s">
        <v>326</v>
      </c>
      <c r="F30" s="5" t="s">
        <v>432</v>
      </c>
      <c r="G30" s="5" t="s">
        <v>494</v>
      </c>
      <c r="H30" s="5">
        <v>1</v>
      </c>
      <c r="I30" s="5" t="s">
        <v>449</v>
      </c>
      <c r="J30" s="5" t="s">
        <v>432</v>
      </c>
      <c r="K30" s="5" t="s">
        <v>464</v>
      </c>
      <c r="L30" s="5">
        <v>0</v>
      </c>
      <c r="M30" s="5" t="s">
        <v>489</v>
      </c>
    </row>
    <row r="31" spans="1:15" x14ac:dyDescent="0.25">
      <c r="A31" s="5" t="s">
        <v>398</v>
      </c>
      <c r="B31" s="5" t="s">
        <v>432</v>
      </c>
      <c r="C31" s="5" t="s">
        <v>504</v>
      </c>
      <c r="D31" s="1">
        <v>7</v>
      </c>
      <c r="E31" s="5" t="s">
        <v>328</v>
      </c>
      <c r="F31" s="5" t="s">
        <v>500</v>
      </c>
      <c r="H31" s="5">
        <v>7</v>
      </c>
      <c r="I31" s="5" t="s">
        <v>448</v>
      </c>
      <c r="J31" s="5" t="s">
        <v>432</v>
      </c>
      <c r="K31" s="5" t="s">
        <v>464</v>
      </c>
      <c r="L31" s="5">
        <v>0</v>
      </c>
      <c r="M31" s="5" t="s">
        <v>490</v>
      </c>
    </row>
    <row r="32" spans="1:15" x14ac:dyDescent="0.25">
      <c r="A32" s="5" t="s">
        <v>399</v>
      </c>
      <c r="B32" s="5" t="s">
        <v>432</v>
      </c>
      <c r="C32" s="5" t="s">
        <v>494</v>
      </c>
      <c r="E32" s="5" t="s">
        <v>429</v>
      </c>
      <c r="F32" s="5" t="s">
        <v>432</v>
      </c>
      <c r="G32" s="5" t="s">
        <v>431</v>
      </c>
      <c r="H32" s="5">
        <v>2</v>
      </c>
      <c r="I32" s="5" t="s">
        <v>447</v>
      </c>
      <c r="J32" s="5" t="s">
        <v>432</v>
      </c>
      <c r="K32" s="5" t="s">
        <v>464</v>
      </c>
      <c r="L32" s="5">
        <v>0</v>
      </c>
      <c r="M32" s="5" t="s">
        <v>491</v>
      </c>
    </row>
    <row r="33" spans="1:13" x14ac:dyDescent="0.25">
      <c r="A33" s="5" t="s">
        <v>400</v>
      </c>
      <c r="B33" s="5" t="s">
        <v>432</v>
      </c>
      <c r="C33" s="5" t="s">
        <v>494</v>
      </c>
      <c r="E33" s="5" t="s">
        <v>430</v>
      </c>
      <c r="F33" s="5" t="s">
        <v>432</v>
      </c>
      <c r="G33" s="5" t="s">
        <v>431</v>
      </c>
      <c r="H33" s="5">
        <v>2</v>
      </c>
      <c r="I33" s="5" t="s">
        <v>446</v>
      </c>
      <c r="J33" s="5" t="s">
        <v>432</v>
      </c>
      <c r="K33" s="5" t="s">
        <v>464</v>
      </c>
      <c r="L33" s="5">
        <v>0</v>
      </c>
      <c r="M33" s="5" t="s">
        <v>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extract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Serrano</dc:creator>
  <cp:lastModifiedBy>sscott</cp:lastModifiedBy>
  <dcterms:created xsi:type="dcterms:W3CDTF">2014-08-27T16:28:53Z</dcterms:created>
  <dcterms:modified xsi:type="dcterms:W3CDTF">2015-02-19T20:40:15Z</dcterms:modified>
</cp:coreProperties>
</file>