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serra\GitHub\huiini_local\"/>
    </mc:Choice>
  </mc:AlternateContent>
  <xr:revisionPtr revIDLastSave="0" documentId="8_{CA379B76-AFCB-48F2-9B4B-B37486553569}" xr6:coauthVersionLast="47" xr6:coauthVersionMax="47" xr10:uidLastSave="{00000000-0000-0000-0000-000000000000}"/>
  <bookViews>
    <workbookView xWindow="4200" yWindow="-16320" windowWidth="29040" windowHeight="15720" tabRatio="773" firstSheet="4" activeTab="11" xr2:uid="{00000000-000D-0000-FFFF-FFFF00000000}"/>
  </bookViews>
  <sheets>
    <sheet name="DICIEMBRE" sheetId="2" r:id="rId1"/>
    <sheet name="NOVIEMBRE" sheetId="3" r:id="rId2"/>
    <sheet name="OCTUBRE" sheetId="4" r:id="rId3"/>
    <sheet name="SEPTIEMBRE" sheetId="5" r:id="rId4"/>
    <sheet name="AGOSTO" sheetId="6" r:id="rId5"/>
    <sheet name="JULIO" sheetId="7" r:id="rId6"/>
    <sheet name="JUNIO" sheetId="8" r:id="rId7"/>
    <sheet name="MAYO" sheetId="9" r:id="rId8"/>
    <sheet name="ABRIL" sheetId="10" r:id="rId9"/>
    <sheet name="MARZO" sheetId="11" r:id="rId10"/>
    <sheet name="FEBRERO" sheetId="12" r:id="rId11"/>
    <sheet name="ENERO" sheetId="1" r:id="rId12"/>
    <sheet name="Ingresos" sheetId="13" r:id="rId13"/>
    <sheet name="Conceptos" sheetId="14" r:id="rId14"/>
    <sheet name="ACUMULADO GASTOS IVA" sheetId="15" r:id="rId15"/>
    <sheet name="ACUMULADO GASTOS ISR" sheetId="16" r:id="rId16"/>
    <sheet name="Categorias" sheetId="17" state="hidden" r:id="rId17"/>
    <sheet name="CALCULO IVA FISCAL" sheetId="20" r:id="rId18"/>
    <sheet name="CALCULO ISR" sheetId="18" r:id="rId19"/>
    <sheet name="TABLAS ISR" sheetId="19" r:id="rId20"/>
    <sheet name="HISTORICO PAGOS" sheetId="21" r:id="rId21"/>
  </sheets>
  <externalReferences>
    <externalReference r:id="rId22"/>
  </externalReferences>
  <definedNames>
    <definedName name="_xlnm._FilterDatabase" localSheetId="12" hidden="1">Ingresos!$A$1:$Z$37</definedName>
    <definedName name="_xlnm.Print_Area" localSheetId="18">'CALCULO ISR'!$A$88:$H$115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8" l="1"/>
  <c r="I16" i="21"/>
  <c r="H7" i="21"/>
  <c r="H6" i="21"/>
  <c r="H5" i="21"/>
  <c r="H4" i="21"/>
  <c r="H16" i="21" s="1"/>
  <c r="G16" i="21"/>
  <c r="F7" i="21"/>
  <c r="F6" i="21"/>
  <c r="F5" i="21"/>
  <c r="F4" i="21"/>
  <c r="F16" i="21" l="1"/>
  <c r="O4" i="20"/>
  <c r="H135" i="18"/>
  <c r="H127" i="18"/>
  <c r="H106" i="18"/>
  <c r="H98" i="18"/>
  <c r="H81" i="18"/>
  <c r="H85" i="18" s="1"/>
  <c r="H48" i="18"/>
  <c r="H40" i="18"/>
  <c r="H34" i="18"/>
  <c r="H63" i="18" s="1"/>
  <c r="H92" i="18" s="1"/>
  <c r="H121" i="18" s="1"/>
  <c r="H150" i="18" s="1"/>
  <c r="H179" i="18" s="1"/>
  <c r="H208" i="18" s="1"/>
  <c r="H237" i="18" s="1"/>
  <c r="H266" i="18" s="1"/>
  <c r="H295" i="18" s="1"/>
  <c r="H324" i="18" s="1"/>
  <c r="H11" i="18"/>
  <c r="H5" i="18"/>
  <c r="H340" i="18"/>
  <c r="H311" i="18"/>
  <c r="H282" i="18"/>
  <c r="H253" i="18"/>
  <c r="H224" i="18"/>
  <c r="H195" i="18"/>
  <c r="H166" i="18"/>
  <c r="H79" i="18"/>
  <c r="H110" i="18" l="1"/>
  <c r="H139" i="18" s="1"/>
  <c r="H168" i="18" s="1"/>
  <c r="H197" i="18" s="1"/>
  <c r="H226" i="18" s="1"/>
  <c r="H255" i="18" s="1"/>
  <c r="H284" i="18" s="1"/>
  <c r="H313" i="18" s="1"/>
  <c r="H342" i="18" s="1"/>
  <c r="H346" i="18" s="1"/>
  <c r="H288" i="18"/>
  <c r="H259" i="18"/>
  <c r="H230" i="18"/>
  <c r="H201" i="18"/>
  <c r="H172" i="18"/>
  <c r="N5" i="20"/>
  <c r="M5" i="20"/>
  <c r="L5" i="20"/>
  <c r="K5" i="20"/>
  <c r="J5" i="20"/>
  <c r="I5" i="20"/>
  <c r="H5" i="20"/>
  <c r="G5" i="20"/>
  <c r="F5" i="20"/>
  <c r="E5" i="20"/>
  <c r="C5" i="20"/>
  <c r="D5" i="20"/>
  <c r="H317" i="18" l="1"/>
  <c r="O12" i="20"/>
  <c r="O7" i="20"/>
  <c r="O3" i="20"/>
  <c r="O2" i="20"/>
  <c r="O5" i="20" l="1"/>
  <c r="R2" i="16" l="1"/>
  <c r="G25" i="1"/>
  <c r="M14" i="2"/>
  <c r="L14" i="2"/>
  <c r="K14" i="2"/>
  <c r="J14" i="2"/>
  <c r="I14" i="2"/>
  <c r="H14" i="2"/>
  <c r="G14" i="2"/>
  <c r="H15" i="2" s="1"/>
  <c r="M20" i="3"/>
  <c r="L20" i="3"/>
  <c r="K20" i="3"/>
  <c r="J20" i="3"/>
  <c r="I20" i="3"/>
  <c r="H20" i="3"/>
  <c r="H21" i="3" s="1"/>
  <c r="G20" i="3"/>
  <c r="M18" i="4"/>
  <c r="L18" i="4"/>
  <c r="K18" i="4"/>
  <c r="J18" i="4"/>
  <c r="I18" i="4"/>
  <c r="H18" i="4"/>
  <c r="G18" i="4"/>
  <c r="H19" i="4" s="1"/>
  <c r="M14" i="5"/>
  <c r="L14" i="5"/>
  <c r="K14" i="5"/>
  <c r="J14" i="5"/>
  <c r="I14" i="5"/>
  <c r="H14" i="5"/>
  <c r="H15" i="5" s="1"/>
  <c r="G14" i="5"/>
  <c r="M17" i="6"/>
  <c r="L17" i="6"/>
  <c r="K17" i="6"/>
  <c r="J17" i="6"/>
  <c r="I17" i="6"/>
  <c r="H17" i="6"/>
  <c r="G17" i="6"/>
  <c r="H18" i="6" s="1"/>
  <c r="M23" i="7"/>
  <c r="L23" i="7"/>
  <c r="K23" i="7"/>
  <c r="J23" i="7"/>
  <c r="I23" i="7"/>
  <c r="H23" i="7"/>
  <c r="H24" i="7" s="1"/>
  <c r="G23" i="7"/>
  <c r="M23" i="8"/>
  <c r="L23" i="8"/>
  <c r="K23" i="8"/>
  <c r="J23" i="8"/>
  <c r="I23" i="8"/>
  <c r="H23" i="8"/>
  <c r="G23" i="8"/>
  <c r="H24" i="8" s="1"/>
  <c r="M16" i="9"/>
  <c r="L16" i="9"/>
  <c r="K16" i="9"/>
  <c r="J16" i="9"/>
  <c r="I16" i="9"/>
  <c r="H16" i="9"/>
  <c r="G16" i="9"/>
  <c r="M23" i="10"/>
  <c r="L23" i="10"/>
  <c r="K23" i="10"/>
  <c r="J23" i="10"/>
  <c r="I23" i="10"/>
  <c r="H23" i="10"/>
  <c r="G23" i="10"/>
  <c r="H24" i="10" s="1"/>
  <c r="M17" i="11"/>
  <c r="L17" i="11"/>
  <c r="K17" i="11"/>
  <c r="J17" i="11"/>
  <c r="I17" i="11"/>
  <c r="H17" i="11"/>
  <c r="G17" i="11"/>
  <c r="H18" i="11" s="1"/>
  <c r="M19" i="12"/>
  <c r="L19" i="12"/>
  <c r="K19" i="12"/>
  <c r="J19" i="12"/>
  <c r="I19" i="12"/>
  <c r="H19" i="12"/>
  <c r="G19" i="12"/>
  <c r="H20" i="12" s="1"/>
  <c r="M25" i="1"/>
  <c r="L25" i="1"/>
  <c r="K25" i="1"/>
  <c r="J25" i="1"/>
  <c r="I25" i="1"/>
  <c r="H25" i="1"/>
  <c r="R3" i="16"/>
  <c r="R13" i="16"/>
  <c r="R12" i="16"/>
  <c r="R11" i="16"/>
  <c r="R10" i="16"/>
  <c r="R9" i="16"/>
  <c r="R8" i="16"/>
  <c r="R7" i="16"/>
  <c r="R6" i="16"/>
  <c r="R5" i="16"/>
  <c r="R4" i="16"/>
  <c r="L13" i="16"/>
  <c r="H13" i="16"/>
  <c r="G13" i="16"/>
  <c r="D13" i="16"/>
  <c r="C13" i="16"/>
  <c r="M12" i="16"/>
  <c r="L12" i="16"/>
  <c r="J12" i="16"/>
  <c r="I12" i="16"/>
  <c r="G12" i="16"/>
  <c r="C12" i="16"/>
  <c r="B12" i="16"/>
  <c r="M11" i="16"/>
  <c r="L11" i="16"/>
  <c r="J11" i="16"/>
  <c r="H11" i="16"/>
  <c r="G11" i="16"/>
  <c r="D11" i="16"/>
  <c r="C11" i="16"/>
  <c r="N10" i="16"/>
  <c r="M10" i="16"/>
  <c r="L10" i="16"/>
  <c r="I10" i="16"/>
  <c r="H10" i="16"/>
  <c r="G10" i="16"/>
  <c r="C10" i="16"/>
  <c r="B10" i="16"/>
  <c r="M9" i="16"/>
  <c r="L9" i="16"/>
  <c r="J9" i="16"/>
  <c r="H9" i="16"/>
  <c r="G9" i="16"/>
  <c r="C9" i="16"/>
  <c r="M8" i="16"/>
  <c r="J8" i="16"/>
  <c r="G8" i="16"/>
  <c r="D8" i="16"/>
  <c r="M7" i="16"/>
  <c r="J7" i="16"/>
  <c r="G7" i="16"/>
  <c r="D7" i="16"/>
  <c r="M6" i="16"/>
  <c r="I6" i="16"/>
  <c r="C6" i="16"/>
  <c r="B6" i="16"/>
  <c r="M5" i="16"/>
  <c r="L5" i="16"/>
  <c r="J5" i="16"/>
  <c r="H5" i="16"/>
  <c r="G5" i="16"/>
  <c r="C5" i="16"/>
  <c r="M4" i="16"/>
  <c r="L4" i="16"/>
  <c r="I4" i="16"/>
  <c r="H4" i="16"/>
  <c r="C4" i="16"/>
  <c r="B4" i="16"/>
  <c r="M3" i="16"/>
  <c r="L3" i="16"/>
  <c r="H3" i="16"/>
  <c r="C3" i="16"/>
  <c r="M2" i="16"/>
  <c r="L2" i="16"/>
  <c r="J2" i="16"/>
  <c r="I2" i="16"/>
  <c r="G2" i="16"/>
  <c r="C2" i="16"/>
  <c r="B2" i="16"/>
  <c r="L13" i="15"/>
  <c r="H13" i="15"/>
  <c r="G13" i="15"/>
  <c r="D13" i="15"/>
  <c r="C13" i="15"/>
  <c r="M12" i="15"/>
  <c r="L12" i="15"/>
  <c r="J12" i="15"/>
  <c r="I12" i="15"/>
  <c r="G12" i="15"/>
  <c r="C12" i="15"/>
  <c r="B12" i="15"/>
  <c r="M11" i="15"/>
  <c r="L11" i="15"/>
  <c r="J11" i="15"/>
  <c r="H11" i="15"/>
  <c r="G11" i="15"/>
  <c r="D11" i="15"/>
  <c r="C11" i="15"/>
  <c r="N10" i="15"/>
  <c r="M10" i="15"/>
  <c r="L10" i="15"/>
  <c r="I10" i="15"/>
  <c r="H10" i="15"/>
  <c r="G10" i="15"/>
  <c r="C10" i="15"/>
  <c r="B10" i="15"/>
  <c r="M9" i="15"/>
  <c r="L9" i="15"/>
  <c r="J9" i="15"/>
  <c r="H9" i="15"/>
  <c r="G9" i="15"/>
  <c r="C9" i="15"/>
  <c r="M8" i="15"/>
  <c r="J8" i="15"/>
  <c r="G8" i="15"/>
  <c r="D8" i="15"/>
  <c r="M7" i="15"/>
  <c r="J7" i="15"/>
  <c r="G7" i="15"/>
  <c r="D7" i="15"/>
  <c r="M6" i="15"/>
  <c r="I6" i="15"/>
  <c r="C6" i="15"/>
  <c r="B6" i="15"/>
  <c r="M5" i="15"/>
  <c r="L5" i="15"/>
  <c r="J5" i="15"/>
  <c r="H5" i="15"/>
  <c r="G5" i="15"/>
  <c r="C5" i="15"/>
  <c r="M4" i="15"/>
  <c r="L4" i="15"/>
  <c r="I4" i="15"/>
  <c r="H4" i="15"/>
  <c r="C4" i="15"/>
  <c r="B4" i="15"/>
  <c r="M3" i="15"/>
  <c r="L3" i="15"/>
  <c r="H3" i="15"/>
  <c r="C3" i="15"/>
  <c r="M2" i="15"/>
  <c r="L2" i="15"/>
  <c r="J2" i="15"/>
  <c r="I2" i="15"/>
  <c r="G2" i="15"/>
  <c r="C2" i="15"/>
  <c r="B2" i="15"/>
  <c r="M264" i="14"/>
  <c r="M263" i="14"/>
  <c r="M262" i="14"/>
  <c r="M261" i="14"/>
  <c r="M260" i="14"/>
  <c r="B13" i="15" s="1"/>
  <c r="M259" i="14"/>
  <c r="I13" i="15" s="1"/>
  <c r="M258" i="14"/>
  <c r="M257" i="14"/>
  <c r="M256" i="14"/>
  <c r="M13" i="16" s="1"/>
  <c r="M255" i="14"/>
  <c r="M254" i="14"/>
  <c r="M253" i="14"/>
  <c r="M252" i="14"/>
  <c r="K13" i="15" s="1"/>
  <c r="M251" i="14"/>
  <c r="M250" i="14"/>
  <c r="M249" i="14"/>
  <c r="M248" i="14"/>
  <c r="M247" i="14"/>
  <c r="M246" i="14"/>
  <c r="M245" i="14"/>
  <c r="M244" i="14"/>
  <c r="M243" i="14"/>
  <c r="M242" i="14"/>
  <c r="M241" i="14"/>
  <c r="M240" i="14"/>
  <c r="M239" i="14"/>
  <c r="M238" i="14"/>
  <c r="M237" i="14"/>
  <c r="M236" i="14"/>
  <c r="M235" i="14"/>
  <c r="M234" i="14"/>
  <c r="M233" i="14"/>
  <c r="M232" i="14"/>
  <c r="M231" i="14"/>
  <c r="M230" i="14"/>
  <c r="M229" i="14"/>
  <c r="D12" i="16" s="1"/>
  <c r="M228" i="14"/>
  <c r="K12" i="16" s="1"/>
  <c r="M227" i="14"/>
  <c r="M226" i="14"/>
  <c r="M225" i="14"/>
  <c r="M224" i="14"/>
  <c r="M223" i="14"/>
  <c r="M222" i="14"/>
  <c r="M221" i="14"/>
  <c r="I11" i="15" s="1"/>
  <c r="M220" i="14"/>
  <c r="B11" i="16" s="1"/>
  <c r="M219" i="14"/>
  <c r="M218" i="14"/>
  <c r="M217" i="14"/>
  <c r="M216" i="14"/>
  <c r="M215" i="14"/>
  <c r="M214" i="14"/>
  <c r="M213" i="14"/>
  <c r="M212" i="14"/>
  <c r="M211" i="14"/>
  <c r="M210" i="14"/>
  <c r="K11" i="16" s="1"/>
  <c r="M209" i="14"/>
  <c r="M208" i="14"/>
  <c r="M207" i="14"/>
  <c r="M206" i="14"/>
  <c r="M205" i="14"/>
  <c r="M204" i="14"/>
  <c r="M203" i="14"/>
  <c r="D10" i="16" s="1"/>
  <c r="M202" i="14"/>
  <c r="M201" i="14"/>
  <c r="M200" i="14"/>
  <c r="M199" i="14"/>
  <c r="K10" i="16" s="1"/>
  <c r="M198" i="14"/>
  <c r="M197" i="14"/>
  <c r="M196" i="14"/>
  <c r="J10" i="16" s="1"/>
  <c r="M195" i="14"/>
  <c r="M194" i="14"/>
  <c r="M193" i="14"/>
  <c r="M192" i="14"/>
  <c r="M191" i="14"/>
  <c r="B9" i="16" s="1"/>
  <c r="M190" i="14"/>
  <c r="I9" i="16" s="1"/>
  <c r="M189" i="14"/>
  <c r="D9" i="15" s="1"/>
  <c r="M188" i="14"/>
  <c r="M187" i="14"/>
  <c r="M186" i="14"/>
  <c r="M185" i="14"/>
  <c r="M184" i="14"/>
  <c r="M183" i="14"/>
  <c r="M182" i="14"/>
  <c r="M181" i="14"/>
  <c r="M180" i="14"/>
  <c r="M179" i="14"/>
  <c r="M178" i="14"/>
  <c r="M177" i="14"/>
  <c r="M176" i="14"/>
  <c r="M175" i="14"/>
  <c r="M174" i="14"/>
  <c r="K9" i="16" s="1"/>
  <c r="M173" i="14"/>
  <c r="M172" i="14"/>
  <c r="M171" i="14"/>
  <c r="M170" i="14"/>
  <c r="M169" i="14"/>
  <c r="M168" i="14"/>
  <c r="M167" i="14"/>
  <c r="M166" i="14"/>
  <c r="M165" i="14"/>
  <c r="M164" i="14"/>
  <c r="M163" i="14"/>
  <c r="M162" i="14"/>
  <c r="M161" i="14"/>
  <c r="M160" i="14"/>
  <c r="B8" i="16" s="1"/>
  <c r="M159" i="14"/>
  <c r="I8" i="16" s="1"/>
  <c r="M158" i="14"/>
  <c r="M157" i="14"/>
  <c r="M156" i="14"/>
  <c r="M155" i="14"/>
  <c r="M154" i="14"/>
  <c r="M153" i="14"/>
  <c r="L8" i="15" s="1"/>
  <c r="M152" i="14"/>
  <c r="C8" i="15" s="1"/>
  <c r="M151" i="14"/>
  <c r="M150" i="14"/>
  <c r="M149" i="14"/>
  <c r="M148" i="14"/>
  <c r="M147" i="14"/>
  <c r="M146" i="14"/>
  <c r="M145" i="14"/>
  <c r="M144" i="14"/>
  <c r="K8" i="15" s="1"/>
  <c r="M143" i="14"/>
  <c r="M142" i="14"/>
  <c r="M141" i="14"/>
  <c r="M140" i="14"/>
  <c r="M139" i="14"/>
  <c r="M138" i="14"/>
  <c r="M137" i="14"/>
  <c r="M136" i="14"/>
  <c r="M135" i="14"/>
  <c r="M134" i="14"/>
  <c r="M133" i="14"/>
  <c r="M132" i="14"/>
  <c r="M131" i="14"/>
  <c r="M130" i="14"/>
  <c r="B7" i="15" s="1"/>
  <c r="M129" i="14"/>
  <c r="I7" i="16" s="1"/>
  <c r="M128" i="14"/>
  <c r="M127" i="14"/>
  <c r="M126" i="14"/>
  <c r="M125" i="14"/>
  <c r="M124" i="14"/>
  <c r="M123" i="14"/>
  <c r="L7" i="16" s="1"/>
  <c r="M122" i="14"/>
  <c r="C7" i="15" s="1"/>
  <c r="M121" i="14"/>
  <c r="M120" i="14"/>
  <c r="M119" i="14"/>
  <c r="M118" i="14"/>
  <c r="M117" i="14"/>
  <c r="M116" i="14"/>
  <c r="M115" i="14"/>
  <c r="M114" i="14"/>
  <c r="K7" i="15" s="1"/>
  <c r="M113" i="14"/>
  <c r="M112" i="14"/>
  <c r="G6" i="16" s="1"/>
  <c r="M111" i="14"/>
  <c r="M110" i="14"/>
  <c r="M109" i="14"/>
  <c r="M108" i="14"/>
  <c r="M107" i="14"/>
  <c r="M106" i="14"/>
  <c r="M105" i="14"/>
  <c r="M104" i="14"/>
  <c r="M103" i="14"/>
  <c r="M102" i="14"/>
  <c r="M101" i="14"/>
  <c r="M100" i="14"/>
  <c r="M99" i="14"/>
  <c r="D6" i="15" s="1"/>
  <c r="M98" i="14"/>
  <c r="M97" i="14"/>
  <c r="M96" i="14"/>
  <c r="M95" i="14"/>
  <c r="M94" i="14"/>
  <c r="K6" i="15" s="1"/>
  <c r="M93" i="14"/>
  <c r="M92" i="14"/>
  <c r="J6" i="15" s="1"/>
  <c r="M91" i="14"/>
  <c r="M90" i="14"/>
  <c r="M89" i="14"/>
  <c r="M88" i="14"/>
  <c r="M87" i="14"/>
  <c r="M86" i="14"/>
  <c r="M85" i="14"/>
  <c r="M84" i="14"/>
  <c r="M83" i="14"/>
  <c r="M82" i="14"/>
  <c r="M81" i="14"/>
  <c r="M80" i="14"/>
  <c r="M79" i="14"/>
  <c r="M78" i="14"/>
  <c r="M77" i="14"/>
  <c r="M76" i="14"/>
  <c r="M75" i="14"/>
  <c r="M74" i="14"/>
  <c r="M73" i="14"/>
  <c r="M72" i="14"/>
  <c r="M71" i="14"/>
  <c r="M70" i="14"/>
  <c r="M69" i="14"/>
  <c r="M68" i="14"/>
  <c r="M67" i="14"/>
  <c r="M66" i="14"/>
  <c r="M65" i="14"/>
  <c r="M64" i="14"/>
  <c r="M63" i="14"/>
  <c r="M62" i="14"/>
  <c r="K5" i="16" s="1"/>
  <c r="M61" i="14"/>
  <c r="M60" i="14"/>
  <c r="M59" i="14"/>
  <c r="M58" i="14"/>
  <c r="M57" i="14"/>
  <c r="M56" i="14"/>
  <c r="M55" i="14"/>
  <c r="M54" i="14"/>
  <c r="M53" i="14"/>
  <c r="M52" i="14"/>
  <c r="M51" i="14"/>
  <c r="M50" i="14"/>
  <c r="M49" i="14"/>
  <c r="G4" i="15" s="1"/>
  <c r="M48" i="14"/>
  <c r="M47" i="14"/>
  <c r="M46" i="14"/>
  <c r="M45" i="14"/>
  <c r="K4" i="16" s="1"/>
  <c r="M44" i="14"/>
  <c r="M43" i="14"/>
  <c r="M42" i="14"/>
  <c r="M41" i="14"/>
  <c r="M40" i="14"/>
  <c r="M39" i="14"/>
  <c r="M38" i="14"/>
  <c r="M37" i="14"/>
  <c r="M36" i="14"/>
  <c r="G3" i="15" s="1"/>
  <c r="M35" i="14"/>
  <c r="M34" i="14"/>
  <c r="M33" i="14"/>
  <c r="I3" i="16" s="1"/>
  <c r="M32" i="14"/>
  <c r="B3" i="15" s="1"/>
  <c r="M31" i="14"/>
  <c r="M30" i="14"/>
  <c r="M29" i="14"/>
  <c r="M28" i="14"/>
  <c r="D3" i="16" s="1"/>
  <c r="M27" i="14"/>
  <c r="M26" i="14"/>
  <c r="M25" i="14"/>
  <c r="M24" i="14"/>
  <c r="M23" i="14"/>
  <c r="M22" i="14"/>
  <c r="M21" i="14"/>
  <c r="K3" i="16" s="1"/>
  <c r="M20" i="14"/>
  <c r="J3" i="16" s="1"/>
  <c r="M19" i="14"/>
  <c r="M18" i="14"/>
  <c r="M17" i="14"/>
  <c r="M16" i="14"/>
  <c r="M15" i="14"/>
  <c r="M14" i="14"/>
  <c r="M13" i="14"/>
  <c r="M12" i="14"/>
  <c r="H2" i="15" s="1"/>
  <c r="M11" i="14"/>
  <c r="M10" i="14"/>
  <c r="M9" i="14"/>
  <c r="D2" i="16" s="1"/>
  <c r="M8" i="14"/>
  <c r="M7" i="14"/>
  <c r="M6" i="14"/>
  <c r="M5" i="14"/>
  <c r="M4" i="14"/>
  <c r="M3" i="14"/>
  <c r="K2" i="16" s="1"/>
  <c r="M2" i="14"/>
  <c r="L37" i="13"/>
  <c r="K37" i="13"/>
  <c r="J37" i="13"/>
  <c r="I37" i="13"/>
  <c r="H37" i="13"/>
  <c r="Z32" i="13"/>
  <c r="Y32" i="13"/>
  <c r="X32" i="13"/>
  <c r="W32" i="13"/>
  <c r="V32" i="13"/>
  <c r="U32" i="13"/>
  <c r="Z31" i="13"/>
  <c r="Y31" i="13"/>
  <c r="X31" i="13"/>
  <c r="W31" i="13"/>
  <c r="V31" i="13"/>
  <c r="U31" i="13"/>
  <c r="Z30" i="13"/>
  <c r="Y30" i="13"/>
  <c r="X30" i="13"/>
  <c r="W30" i="13"/>
  <c r="V30" i="13"/>
  <c r="U30" i="13"/>
  <c r="Z29" i="13"/>
  <c r="Y29" i="13"/>
  <c r="X29" i="13"/>
  <c r="W29" i="13"/>
  <c r="V29" i="13"/>
  <c r="U29" i="13"/>
  <c r="Z28" i="13"/>
  <c r="Y28" i="13"/>
  <c r="X28" i="13"/>
  <c r="W28" i="13"/>
  <c r="V28" i="13"/>
  <c r="U28" i="13"/>
  <c r="Z27" i="13"/>
  <c r="Y27" i="13"/>
  <c r="X27" i="13"/>
  <c r="W27" i="13"/>
  <c r="V27" i="13"/>
  <c r="U27" i="13"/>
  <c r="Z26" i="13"/>
  <c r="Y26" i="13"/>
  <c r="X26" i="13"/>
  <c r="W26" i="13"/>
  <c r="V26" i="13"/>
  <c r="U26" i="13"/>
  <c r="Z25" i="13"/>
  <c r="Y25" i="13"/>
  <c r="X25" i="13"/>
  <c r="W25" i="13"/>
  <c r="V25" i="13"/>
  <c r="U25" i="13"/>
  <c r="Z24" i="13"/>
  <c r="Y24" i="13"/>
  <c r="X24" i="13"/>
  <c r="W24" i="13"/>
  <c r="V24" i="13"/>
  <c r="U24" i="13"/>
  <c r="Z23" i="13"/>
  <c r="Y23" i="13"/>
  <c r="X23" i="13"/>
  <c r="W23" i="13"/>
  <c r="V23" i="13"/>
  <c r="U23" i="13"/>
  <c r="Z22" i="13"/>
  <c r="Y22" i="13"/>
  <c r="X22" i="13"/>
  <c r="W22" i="13"/>
  <c r="V22" i="13"/>
  <c r="U22" i="13"/>
  <c r="Z21" i="13"/>
  <c r="Y21" i="13"/>
  <c r="X21" i="13"/>
  <c r="W21" i="13"/>
  <c r="V21" i="13"/>
  <c r="U21" i="13"/>
  <c r="Z15" i="13"/>
  <c r="Y15" i="13"/>
  <c r="X15" i="13"/>
  <c r="W15" i="13"/>
  <c r="V15" i="13"/>
  <c r="U15" i="13"/>
  <c r="Z14" i="13"/>
  <c r="Y14" i="13"/>
  <c r="X14" i="13"/>
  <c r="W14" i="13"/>
  <c r="V14" i="13"/>
  <c r="U14" i="13"/>
  <c r="Z13" i="13"/>
  <c r="Y13" i="13"/>
  <c r="X13" i="13"/>
  <c r="W13" i="13"/>
  <c r="V13" i="13"/>
  <c r="U13" i="13"/>
  <c r="Z12" i="13"/>
  <c r="Y12" i="13"/>
  <c r="X12" i="13"/>
  <c r="W12" i="13"/>
  <c r="V12" i="13"/>
  <c r="U12" i="13"/>
  <c r="Z11" i="13"/>
  <c r="Y11" i="13"/>
  <c r="X11" i="13"/>
  <c r="W11" i="13"/>
  <c r="V11" i="13"/>
  <c r="U11" i="13"/>
  <c r="Z10" i="13"/>
  <c r="Y10" i="13"/>
  <c r="X10" i="13"/>
  <c r="W10" i="13"/>
  <c r="V10" i="13"/>
  <c r="U10" i="13"/>
  <c r="Z9" i="13"/>
  <c r="Y9" i="13"/>
  <c r="X9" i="13"/>
  <c r="W9" i="13"/>
  <c r="V9" i="13"/>
  <c r="U9" i="13"/>
  <c r="Z8" i="13"/>
  <c r="Y8" i="13"/>
  <c r="X8" i="13"/>
  <c r="W8" i="13"/>
  <c r="V8" i="13"/>
  <c r="U8" i="13"/>
  <c r="Z7" i="13"/>
  <c r="Y7" i="13"/>
  <c r="X7" i="13"/>
  <c r="W7" i="13"/>
  <c r="V7" i="13"/>
  <c r="U7" i="13"/>
  <c r="Z6" i="13"/>
  <c r="Y6" i="13"/>
  <c r="X6" i="13"/>
  <c r="W6" i="13"/>
  <c r="V6" i="13"/>
  <c r="U6" i="13"/>
  <c r="Z5" i="13"/>
  <c r="Y5" i="13"/>
  <c r="X5" i="13"/>
  <c r="W5" i="13"/>
  <c r="V5" i="13"/>
  <c r="U5" i="13"/>
  <c r="Z4" i="13"/>
  <c r="Y4" i="13"/>
  <c r="X4" i="13"/>
  <c r="W4" i="13"/>
  <c r="V4" i="13"/>
  <c r="U4" i="13"/>
  <c r="O2" i="16" l="1"/>
  <c r="F9" i="15"/>
  <c r="H26" i="1"/>
  <c r="O9" i="15"/>
  <c r="V16" i="13"/>
  <c r="V33" i="13"/>
  <c r="W16" i="13"/>
  <c r="W33" i="13"/>
  <c r="Y33" i="13"/>
  <c r="Y16" i="13"/>
  <c r="R14" i="16"/>
  <c r="O3" i="15"/>
  <c r="O2" i="15"/>
  <c r="X16" i="13"/>
  <c r="X33" i="13"/>
  <c r="Z16" i="13"/>
  <c r="Z33" i="13"/>
  <c r="U16" i="13"/>
  <c r="U33" i="13"/>
  <c r="N13" i="16"/>
  <c r="J13" i="15"/>
  <c r="O13" i="16"/>
  <c r="E11" i="16"/>
  <c r="O11" i="16"/>
  <c r="H8" i="16"/>
  <c r="H17" i="9"/>
  <c r="F6" i="16"/>
  <c r="N6" i="16"/>
  <c r="L6" i="15"/>
  <c r="H6" i="16"/>
  <c r="O4" i="15"/>
  <c r="E3" i="15"/>
  <c r="F2" i="15"/>
  <c r="E13" i="16"/>
  <c r="F13" i="16"/>
  <c r="N13" i="15"/>
  <c r="F13" i="15"/>
  <c r="I13" i="16"/>
  <c r="K13" i="16"/>
  <c r="E12" i="16"/>
  <c r="O12" i="15"/>
  <c r="K12" i="15"/>
  <c r="E12" i="15"/>
  <c r="H12" i="15"/>
  <c r="H12" i="16"/>
  <c r="F12" i="16"/>
  <c r="N12" i="16"/>
  <c r="N11" i="15"/>
  <c r="B11" i="15"/>
  <c r="O11" i="15"/>
  <c r="F11" i="15"/>
  <c r="I11" i="16"/>
  <c r="E10" i="15"/>
  <c r="F10" i="15"/>
  <c r="J10" i="15"/>
  <c r="O10" i="15"/>
  <c r="K10" i="15"/>
  <c r="F10" i="16"/>
  <c r="N9" i="15"/>
  <c r="B9" i="15"/>
  <c r="E9" i="15"/>
  <c r="E9" i="16"/>
  <c r="O9" i="16"/>
  <c r="N8" i="16"/>
  <c r="L8" i="16"/>
  <c r="F8" i="16"/>
  <c r="O8" i="16"/>
  <c r="E8" i="15"/>
  <c r="H8" i="15"/>
  <c r="I8" i="15"/>
  <c r="N8" i="15"/>
  <c r="O8" i="15"/>
  <c r="E7" i="15"/>
  <c r="N7" i="15"/>
  <c r="H7" i="15"/>
  <c r="O7" i="16"/>
  <c r="F7" i="16"/>
  <c r="K7" i="16"/>
  <c r="E7" i="16"/>
  <c r="N7" i="16"/>
  <c r="H7" i="16"/>
  <c r="L7" i="15"/>
  <c r="C7" i="16"/>
  <c r="O6" i="16"/>
  <c r="L6" i="16"/>
  <c r="N6" i="15"/>
  <c r="E6" i="16"/>
  <c r="D6" i="16"/>
  <c r="E6" i="15"/>
  <c r="F6" i="15"/>
  <c r="J6" i="16"/>
  <c r="O6" i="15"/>
  <c r="E5" i="16"/>
  <c r="F5" i="16"/>
  <c r="D5" i="15"/>
  <c r="O5" i="16"/>
  <c r="E5" i="15"/>
  <c r="N5" i="15"/>
  <c r="B5" i="16"/>
  <c r="D5" i="16"/>
  <c r="I5" i="15"/>
  <c r="F5" i="15"/>
  <c r="I5" i="16"/>
  <c r="N4" i="16"/>
  <c r="E4" i="15"/>
  <c r="K4" i="15"/>
  <c r="J4" i="16"/>
  <c r="D4" i="16"/>
  <c r="F4" i="16"/>
  <c r="E4" i="16"/>
  <c r="D4" i="15"/>
  <c r="F3" i="15"/>
  <c r="E3" i="16"/>
  <c r="D3" i="15"/>
  <c r="O3" i="16"/>
  <c r="J3" i="15"/>
  <c r="K3" i="15"/>
  <c r="N3" i="15"/>
  <c r="G3" i="16"/>
  <c r="N2" i="16"/>
  <c r="H2" i="16"/>
  <c r="N2" i="15"/>
  <c r="K2" i="15"/>
  <c r="E2" i="15"/>
  <c r="F2" i="16"/>
  <c r="C14" i="15"/>
  <c r="M14" i="16"/>
  <c r="B5" i="15"/>
  <c r="I3" i="15"/>
  <c r="J4" i="15"/>
  <c r="K5" i="15"/>
  <c r="F8" i="15"/>
  <c r="E2" i="16"/>
  <c r="F3" i="16"/>
  <c r="N3" i="16"/>
  <c r="G4" i="16"/>
  <c r="O4" i="16"/>
  <c r="B7" i="16"/>
  <c r="C8" i="16"/>
  <c r="K8" i="16"/>
  <c r="D9" i="16"/>
  <c r="E10" i="16"/>
  <c r="F11" i="16"/>
  <c r="N11" i="16"/>
  <c r="O12" i="16"/>
  <c r="F7" i="15"/>
  <c r="O7" i="15"/>
  <c r="I9" i="15"/>
  <c r="K11" i="15"/>
  <c r="D12" i="15"/>
  <c r="E13" i="15"/>
  <c r="M13" i="15"/>
  <c r="M14" i="15" s="1"/>
  <c r="K6" i="16"/>
  <c r="E8" i="16"/>
  <c r="F9" i="16"/>
  <c r="N9" i="16"/>
  <c r="O10" i="16"/>
  <c r="B13" i="16"/>
  <c r="J13" i="16"/>
  <c r="G6" i="15"/>
  <c r="G14" i="15" s="1"/>
  <c r="D2" i="15"/>
  <c r="F4" i="15"/>
  <c r="N4" i="15"/>
  <c r="O5" i="15"/>
  <c r="H6" i="15"/>
  <c r="I7" i="15"/>
  <c r="B8" i="15"/>
  <c r="K9" i="15"/>
  <c r="D10" i="15"/>
  <c r="E11" i="15"/>
  <c r="F12" i="15"/>
  <c r="N12" i="15"/>
  <c r="O13" i="15"/>
  <c r="B3" i="16"/>
  <c r="N5" i="16"/>
  <c r="L14" i="15" l="1"/>
  <c r="P2" i="16"/>
  <c r="S2" i="16" s="1"/>
  <c r="H7" i="18" s="1"/>
  <c r="P2" i="15"/>
  <c r="C9" i="20" s="1"/>
  <c r="H14" i="16"/>
  <c r="J14" i="16"/>
  <c r="I14" i="16"/>
  <c r="P12" i="16"/>
  <c r="S12" i="16" s="1"/>
  <c r="C14" i="16"/>
  <c r="L14" i="16"/>
  <c r="P10" i="15"/>
  <c r="K9" i="20" s="1"/>
  <c r="P7" i="16"/>
  <c r="S7" i="16" s="1"/>
  <c r="P8" i="15"/>
  <c r="I9" i="20" s="1"/>
  <c r="H14" i="15"/>
  <c r="P11" i="15"/>
  <c r="L9" i="20" s="1"/>
  <c r="P5" i="16"/>
  <c r="S5" i="16" s="1"/>
  <c r="D14" i="16"/>
  <c r="P6" i="16"/>
  <c r="S6" i="16" s="1"/>
  <c r="P3" i="16"/>
  <c r="S3" i="16" s="1"/>
  <c r="J14" i="15"/>
  <c r="P7" i="15"/>
  <c r="H9" i="20" s="1"/>
  <c r="P3" i="15"/>
  <c r="D9" i="20" s="1"/>
  <c r="P11" i="16"/>
  <c r="S11" i="16" s="1"/>
  <c r="K14" i="15"/>
  <c r="D14" i="15"/>
  <c r="O14" i="16"/>
  <c r="P4" i="16"/>
  <c r="S4" i="16" s="1"/>
  <c r="G14" i="16"/>
  <c r="P13" i="15"/>
  <c r="N9" i="20" s="1"/>
  <c r="N14" i="16"/>
  <c r="P12" i="15"/>
  <c r="M9" i="20" s="1"/>
  <c r="P10" i="16"/>
  <c r="S10" i="16" s="1"/>
  <c r="F14" i="16"/>
  <c r="P9" i="15"/>
  <c r="J9" i="20" s="1"/>
  <c r="N14" i="15"/>
  <c r="F14" i="15"/>
  <c r="P8" i="16"/>
  <c r="S8" i="16" s="1"/>
  <c r="B14" i="16"/>
  <c r="E14" i="15"/>
  <c r="P6" i="15"/>
  <c r="G9" i="20" s="1"/>
  <c r="K14" i="16"/>
  <c r="I14" i="15"/>
  <c r="P5" i="15"/>
  <c r="F9" i="20" s="1"/>
  <c r="P9" i="16"/>
  <c r="S9" i="16" s="1"/>
  <c r="P4" i="15"/>
  <c r="E9" i="20" s="1"/>
  <c r="P13" i="16"/>
  <c r="S13" i="16" s="1"/>
  <c r="O14" i="15"/>
  <c r="B14" i="15"/>
  <c r="E14" i="16"/>
  <c r="H36" i="18" l="1"/>
  <c r="H9" i="18"/>
  <c r="H13" i="18" s="1"/>
  <c r="H17" i="18" s="1"/>
  <c r="H21" i="18" s="1"/>
  <c r="H27" i="18" s="1"/>
  <c r="J11" i="20"/>
  <c r="J14" i="20" s="1"/>
  <c r="J13" i="20"/>
  <c r="B26" i="20" s="1"/>
  <c r="G13" i="20"/>
  <c r="G11" i="20"/>
  <c r="G14" i="20" s="1"/>
  <c r="M11" i="20"/>
  <c r="M14" i="20" s="1"/>
  <c r="M13" i="20"/>
  <c r="B29" i="20" s="1"/>
  <c r="L13" i="20"/>
  <c r="B28" i="20" s="1"/>
  <c r="L11" i="20"/>
  <c r="L14" i="20" s="1"/>
  <c r="D11" i="20"/>
  <c r="D14" i="20" s="1"/>
  <c r="D13" i="20"/>
  <c r="B20" i="20" s="1"/>
  <c r="I13" i="20"/>
  <c r="B25" i="20" s="1"/>
  <c r="I11" i="20"/>
  <c r="I14" i="20" s="1"/>
  <c r="H11" i="20"/>
  <c r="H14" i="20" s="1"/>
  <c r="H13" i="20"/>
  <c r="B24" i="20" s="1"/>
  <c r="C13" i="20"/>
  <c r="C11" i="20"/>
  <c r="O9" i="20"/>
  <c r="E11" i="20"/>
  <c r="E14" i="20" s="1"/>
  <c r="E13" i="20"/>
  <c r="B21" i="20" s="1"/>
  <c r="N13" i="20"/>
  <c r="N11" i="20"/>
  <c r="N14" i="20" s="1"/>
  <c r="F11" i="20"/>
  <c r="F14" i="20" s="1"/>
  <c r="F13" i="20"/>
  <c r="K11" i="20"/>
  <c r="K14" i="20" s="1"/>
  <c r="K13" i="20"/>
  <c r="S14" i="16"/>
  <c r="P14" i="15"/>
  <c r="P14" i="16"/>
  <c r="C32" i="20" l="1"/>
  <c r="H38" i="18"/>
  <c r="H42" i="18" s="1"/>
  <c r="H46" i="18" s="1"/>
  <c r="H50" i="18" s="1"/>
  <c r="H56" i="18" s="1"/>
  <c r="H65" i="18"/>
  <c r="C14" i="20"/>
  <c r="O14" i="20" s="1"/>
  <c r="O11" i="20"/>
  <c r="O13" i="20"/>
  <c r="H67" i="18" l="1"/>
  <c r="H71" i="18" s="1"/>
  <c r="H94" i="18"/>
  <c r="H123" i="18" l="1"/>
  <c r="H96" i="18"/>
  <c r="H100" i="18" s="1"/>
  <c r="H104" i="18" s="1"/>
  <c r="H108" i="18" s="1"/>
  <c r="H114" i="18" s="1"/>
  <c r="H125" i="18" l="1"/>
  <c r="H129" i="18" s="1"/>
  <c r="H133" i="18" s="1"/>
  <c r="H137" i="18" s="1"/>
  <c r="H143" i="18" s="1"/>
  <c r="H152" i="18"/>
  <c r="H181" i="18" l="1"/>
  <c r="H154" i="18"/>
  <c r="H158" i="18" s="1"/>
  <c r="H183" i="18" l="1"/>
  <c r="H187" i="18" s="1"/>
  <c r="H210" i="18"/>
  <c r="H239" i="18" l="1"/>
  <c r="H212" i="18"/>
  <c r="H216" i="18" s="1"/>
  <c r="H241" i="18" l="1"/>
  <c r="H245" i="18" s="1"/>
  <c r="H268" i="18"/>
  <c r="H297" i="18" l="1"/>
  <c r="H270" i="18"/>
  <c r="H274" i="18" s="1"/>
  <c r="H299" i="18" l="1"/>
  <c r="H303" i="18" s="1"/>
  <c r="H326" i="18"/>
  <c r="H328" i="18" s="1"/>
  <c r="H332" i="18" s="1"/>
</calcChain>
</file>

<file path=xl/sharedStrings.xml><?xml version="1.0" encoding="utf-8"?>
<sst xmlns="http://schemas.openxmlformats.org/spreadsheetml/2006/main" count="5412" uniqueCount="771">
  <si>
    <t>clave_ps</t>
  </si>
  <si>
    <t>Fecha</t>
  </si>
  <si>
    <t>UUID</t>
  </si>
  <si>
    <t>Nombre</t>
  </si>
  <si>
    <t>RFC</t>
  </si>
  <si>
    <t>Concepto</t>
  </si>
  <si>
    <t>Sub</t>
  </si>
  <si>
    <t>Descuento</t>
  </si>
  <si>
    <t>IVA</t>
  </si>
  <si>
    <t>TUA</t>
  </si>
  <si>
    <t>ISH</t>
  </si>
  <si>
    <t>IEPS</t>
  </si>
  <si>
    <t>Total</t>
  </si>
  <si>
    <t>F-Pago</t>
  </si>
  <si>
    <t>M-Pago</t>
  </si>
  <si>
    <t>Tipo</t>
  </si>
  <si>
    <t>Status</t>
  </si>
  <si>
    <t>TipoDeComprobante</t>
  </si>
  <si>
    <t>complementosDePago</t>
  </si>
  <si>
    <t>81161700</t>
  </si>
  <si>
    <t>2021-01-02T21:32:01</t>
  </si>
  <si>
    <t>C0543972-C269-40FC-8B64-799C5E8815E7</t>
  </si>
  <si>
    <t>CABLEVISION S.A. DE C.V.</t>
  </si>
  <si>
    <t>CAB6610044K1</t>
  </si>
  <si>
    <t>Servicios TV Digital</t>
  </si>
  <si>
    <t>Otros</t>
  </si>
  <si>
    <t>PPD</t>
  </si>
  <si>
    <t>Teléfono</t>
  </si>
  <si>
    <t>Pagado</t>
  </si>
  <si>
    <t>I</t>
  </si>
  <si>
    <t>81161800</t>
  </si>
  <si>
    <t>2021-01-02T21:32:02</t>
  </si>
  <si>
    <t>9522B534-BEB9-47A0-A637-CFB5F0B12D40</t>
  </si>
  <si>
    <t>CABLEBOX S.A. DE C.V.</t>
  </si>
  <si>
    <t>CAB1001272R8</t>
  </si>
  <si>
    <t>Servicio Renta de Equipos</t>
  </si>
  <si>
    <t>Renta de Equipo</t>
  </si>
  <si>
    <t>84111506</t>
  </si>
  <si>
    <t>2021-01-05T01:39:46</t>
  </si>
  <si>
    <t>88067D64-A5E3-4B87-9AEB-F00BA8FA0133</t>
  </si>
  <si>
    <t>GENERAL DE SEGUROS, S.A.B.</t>
  </si>
  <si>
    <t>GSE720216JJ6</t>
  </si>
  <si>
    <t>Pago</t>
  </si>
  <si>
    <t>None</t>
  </si>
  <si>
    <t>Gastos Admin</t>
  </si>
  <si>
    <t>P</t>
  </si>
  <si>
    <t>2021-01-05T01:39:47</t>
  </si>
  <si>
    <t>60BD2C25-C44C-47AF-8DC8-B65AF405D8B6</t>
  </si>
  <si>
    <t>2021-01-05T20:43:18</t>
  </si>
  <si>
    <t>1D282C1A-C906-4768-90A6-60179F27530E</t>
  </si>
  <si>
    <t>2021-01-05T20:43:36</t>
  </si>
  <si>
    <t>408A2BF6-836C-4905-B892-C66DAB343032</t>
  </si>
  <si>
    <t>84111505</t>
  </si>
  <si>
    <t>2021-01-06T18:38:10</t>
  </si>
  <si>
    <t>893c7c1b-0e0b-400a-834e-d5334e2f56e1</t>
  </si>
  <si>
    <t>COLEGIO UNIVERSITARIO MARCELINO CHAMPAGNAT, S.C.</t>
  </si>
  <si>
    <t>CUM850506ML3</t>
  </si>
  <si>
    <t>Pago de nómina</t>
  </si>
  <si>
    <t>PUE</t>
  </si>
  <si>
    <t>Nómina</t>
  </si>
  <si>
    <t>N</t>
  </si>
  <si>
    <t>2021-01-06T20:51:32</t>
  </si>
  <si>
    <t>f7f008a1-2746-4998-b134-a369efce96c6</t>
  </si>
  <si>
    <t>TELEFONOS DE MEXICO S.A.B. DE C.V.</t>
  </si>
  <si>
    <t>TME840315KT6</t>
  </si>
  <si>
    <t>84131602</t>
  </si>
  <si>
    <t>2021-01-09T10:10:21</t>
  </si>
  <si>
    <t>de6bb507-b4a3-4dde-866d-52a346ca847e</t>
  </si>
  <si>
    <t>Chubb Seguros México S.A</t>
  </si>
  <si>
    <t>ASE901221SM4</t>
  </si>
  <si>
    <t>FUTURO PROTEGIDO II</t>
  </si>
  <si>
    <t>Transferencia Electrónica de Fondos</t>
  </si>
  <si>
    <t>Gasto Personal</t>
  </si>
  <si>
    <t>2021-01-11T03:08:30</t>
  </si>
  <si>
    <t>865accfd-e336-4aad-9af1-a369efceb604</t>
  </si>
  <si>
    <t>Servicios de Telecomunicaciones</t>
  </si>
  <si>
    <t>Pendiente</t>
  </si>
  <si>
    <t>31231400</t>
  </si>
  <si>
    <t>2021-01-12T13:41:25</t>
  </si>
  <si>
    <t>8344AB4F-7B86-4190-8E16-2DA467EA4D17</t>
  </si>
  <si>
    <t>AMWAY DE MEXICO, S. de R.L. de C.V.</t>
  </si>
  <si>
    <t>AME900126RZ5</t>
  </si>
  <si>
    <t>NFS OMEGA 3 PLUS 90S</t>
  </si>
  <si>
    <t>Efectivo</t>
  </si>
  <si>
    <t>Suministro</t>
  </si>
  <si>
    <t>2021-01-12T16:22:29</t>
  </si>
  <si>
    <t>1192EF28-7BB7-4626-8737-B8A92AFBC54D</t>
  </si>
  <si>
    <t>AMWAY DE MEXICO, S. DE R.L. DE C.V.</t>
  </si>
  <si>
    <t>01010101</t>
  </si>
  <si>
    <t>2021-01-12T17:25:38</t>
  </si>
  <si>
    <t>CB9DCE18-767E-4F3B-BEE5-1464B921E43F</t>
  </si>
  <si>
    <t>Descuento por volumen y/o Descuento Retroactivo 12 2020</t>
  </si>
  <si>
    <t>E</t>
  </si>
  <si>
    <t>84121501</t>
  </si>
  <si>
    <t>2021-01-14T20:35:11</t>
  </si>
  <si>
    <t>C4D62FB7-5C1A-4541-A1C1-E5AA8130C984</t>
  </si>
  <si>
    <t>BANCO AZTECA SA INSTITUCION DE BANCA MULTIPLE</t>
  </si>
  <si>
    <t>BAI0205236Y8</t>
  </si>
  <si>
    <t>TOTAL DE COMISIONES</t>
  </si>
  <si>
    <t>Institución Bancaria</t>
  </si>
  <si>
    <t>12352202</t>
  </si>
  <si>
    <t>2021-01-16T15:52:39</t>
  </si>
  <si>
    <t>6AFF4566-2924-4153-AB3A-29353B0A07BF</t>
  </si>
  <si>
    <t>NFS NUTRI FIBER POWDER</t>
  </si>
  <si>
    <t>Tarjeta de Crédito</t>
  </si>
  <si>
    <t>84121500</t>
  </si>
  <si>
    <t>2021-01-23T08:56:35</t>
  </si>
  <si>
    <t>B8E016F3-E12D-4D57-BECC-FDDFF2B69CCA</t>
  </si>
  <si>
    <t>BBVA BANCOMER, S A</t>
  </si>
  <si>
    <t>BBA830831LJ2</t>
  </si>
  <si>
    <t>Servicios de Facturación</t>
  </si>
  <si>
    <t>2021-01-25T21:25:55</t>
  </si>
  <si>
    <t>7539c98b-2bca-4e8a-a95f-a4fa83cec8c5</t>
  </si>
  <si>
    <t>2021-01-26T18:47:06</t>
  </si>
  <si>
    <t>a84cf045-66d2-4bfc-81a1-15242c7e89ef</t>
  </si>
  <si>
    <t>2021-01-30T19:25:02</t>
  </si>
  <si>
    <t>968ca660-10ff-40c4-8e20-55578380c83e</t>
  </si>
  <si>
    <t>2021-02-01T16:47:28</t>
  </si>
  <si>
    <t>D745F69D-1033-4686-944E-FE19B2823F9E</t>
  </si>
  <si>
    <t>BANCO MERCANTIL DEL NORTE SA INSTITUCION DE BANCA MULTIPLE GRUPO FINANCIERO BANORTE</t>
  </si>
  <si>
    <t>BMN930209927</t>
  </si>
  <si>
    <t>SERVICIOS BANCARIOS</t>
  </si>
  <si>
    <t>95111615</t>
  </si>
  <si>
    <t>2021-12-01T18:56:25</t>
  </si>
  <si>
    <t>AC8AD21F-530A-11EC-AD2D-00155D012007</t>
  </si>
  <si>
    <t>PASE, SERVICIOS ELECTRONICOS, S.A. DE C.V.</t>
  </si>
  <si>
    <t>ISD950921HE5</t>
  </si>
  <si>
    <t>ESTAC CUICUILCO</t>
  </si>
  <si>
    <t>Peajes</t>
  </si>
  <si>
    <t>2021-12-03T03:00:54</t>
  </si>
  <si>
    <t>9AC988C1-D304-43BF-BE46-E1CCC2BD5047</t>
  </si>
  <si>
    <t>2021-12-03T03:00:55</t>
  </si>
  <si>
    <t>2EFADA77-7620-477D-9FBB-F00FA7E7C8D8</t>
  </si>
  <si>
    <t>2021-12-03T21:18:09</t>
  </si>
  <si>
    <t>dfbccbe4-71fb-4603-917f-73622875d904</t>
  </si>
  <si>
    <t>2021-12-04T15:36:25</t>
  </si>
  <si>
    <t>5D0026B4-8DE6-47C3-9F6B-F094D814AF67</t>
  </si>
  <si>
    <t>NFS BLACK COHOSH AND SOY</t>
  </si>
  <si>
    <t>2021-12-07T01:27:51</t>
  </si>
  <si>
    <t>31C35707-01FF-4E74-B10F-938E3CA98731</t>
  </si>
  <si>
    <t>2021-12-10T02:39:39</t>
  </si>
  <si>
    <t>4e040628-7ed1-4957-b835-73622875a8cf</t>
  </si>
  <si>
    <t>31181701</t>
  </si>
  <si>
    <t>2021-12-10T15:45:00</t>
  </si>
  <si>
    <t>99689EE4-3BED-4546-A465-026FC0E24AA1</t>
  </si>
  <si>
    <t>FEDERAL EXPRESS HOLDINGS MEXICO Y COMPAÑIA, S.N.C. DE C.V.</t>
  </si>
  <si>
    <t>FEH940630UG2</t>
  </si>
  <si>
    <t>CAJA 20 CMS</t>
  </si>
  <si>
    <t>Tarjeta de Débito</t>
  </si>
  <si>
    <t>Papeleria</t>
  </si>
  <si>
    <t>2021-12-14T12:15:29</t>
  </si>
  <si>
    <t>955DA0C2-5153-4D80-A1E1-E6A465CAB898</t>
  </si>
  <si>
    <t>2021-12-23T07:04:33</t>
  </si>
  <si>
    <t>1D5F5621-EEE4-4E39-BE21-FC3CED12D4C1</t>
  </si>
  <si>
    <t>BBVA MEXICO, S.A., INSTITUCION DE BANCA MULTIPLE, GRUPO FINANCIERO BBVA MEXICO.</t>
  </si>
  <si>
    <t>2021-12-31T18:26:36</t>
  </si>
  <si>
    <t>4ba5158b-f443-4a65-bde1-6ed6c843606a</t>
  </si>
  <si>
    <t>2021-12-31T19:04:46</t>
  </si>
  <si>
    <t>0df0c015-22de-446d-82a4-8dbb8b8c4789</t>
  </si>
  <si>
    <t>2021-12-31T20:10:44</t>
  </si>
  <si>
    <t>cb934e8c-93a3-4457-b377-65b85641c587</t>
  </si>
  <si>
    <t>2022-01-01T18:12:18</t>
  </si>
  <si>
    <t>50313A47-B51E-41BB-A718-B51CF235A5C1</t>
  </si>
  <si>
    <t>2022-01-01T18:28:20</t>
  </si>
  <si>
    <t>FCDEEE04-963C-459A-A65E-7DBD1B85C390</t>
  </si>
  <si>
    <t>2021-11-02T18:14:14</t>
  </si>
  <si>
    <t>995FDFFF-AF1A-49FA-8DCB-92EA2B1E0D1C</t>
  </si>
  <si>
    <t>2021-11-02T18:14:15</t>
  </si>
  <si>
    <t>4B515C6C-6334-4C84-83DE-60689BBC56E0</t>
  </si>
  <si>
    <t>2021-11-03T21:53:12</t>
  </si>
  <si>
    <t>39a7650d-1552-4bfe-8c66-e8762b5501a2</t>
  </si>
  <si>
    <t>Paquete de Muerte Accidental con Protección Integral</t>
  </si>
  <si>
    <t>2021-11-05T15:47:54</t>
  </si>
  <si>
    <t>6E3FB419-8F3B-47C0-BBF8-FD905F6BF0A8</t>
  </si>
  <si>
    <t>2021-11-05T20:39:28</t>
  </si>
  <si>
    <t>C7477C31-6DF9-4854-9DDF-E8B366329DF3</t>
  </si>
  <si>
    <t>2021-11-05T20:40:05</t>
  </si>
  <si>
    <t>6C6BBFEA-75B3-4662-829C-119A78079ADF</t>
  </si>
  <si>
    <t>2021-11-10T02:39:23</t>
  </si>
  <si>
    <t>0194a972-f417-4bdd-8096-736228752524</t>
  </si>
  <si>
    <t>2021-11-12T14:58:42</t>
  </si>
  <si>
    <t>9DAA0FD8-F85B-4FA8-BDCD-B7A7915CAA36</t>
  </si>
  <si>
    <t>Descuento por volumen y/o Descuento Retroactivo 10 2021</t>
  </si>
  <si>
    <t>2021-11-13T11:25:32</t>
  </si>
  <si>
    <t>0D000035-B121-4160-BB50-11F6170D21EB</t>
  </si>
  <si>
    <t>51191905</t>
  </si>
  <si>
    <t>2021-11-13T12:57:54</t>
  </si>
  <si>
    <t>63235ED6-BF0D-4074-BA5C-03F546A510B1</t>
  </si>
  <si>
    <t>NFS CAL MAG D 90S</t>
  </si>
  <si>
    <t>2021-11-18T20:52:54</t>
  </si>
  <si>
    <t>f379df20-e654-4f81-a658-edef6d7a475f</t>
  </si>
  <si>
    <t>2021-11-20T21:49:54</t>
  </si>
  <si>
    <t>0d77521a-d25c-4d24-a4e7-bebf403e4abf</t>
  </si>
  <si>
    <t>2021-11-23T05:29:40</t>
  </si>
  <si>
    <t>5C77E80A-F6BD-4CF5-B769-945A1D0465B5</t>
  </si>
  <si>
    <t>2021-11-27T03:57:22</t>
  </si>
  <si>
    <t>8501E82E-01BE-4DF2-972C-A5E81E789EE2</t>
  </si>
  <si>
    <t>2021-11-30T11:39:38</t>
  </si>
  <si>
    <t>5ed4c9b3-f8c9-4885-9086-32fc836f0212</t>
  </si>
  <si>
    <t>2021-11-30T23:38:37</t>
  </si>
  <si>
    <t>271472d9-224f-4c94-bb89-1f28058159a0</t>
  </si>
  <si>
    <t>2021-12-02T06:54:27</t>
  </si>
  <si>
    <t>5ECB7348-4E7A-4C4B-9E75-785AEE47B2A9</t>
  </si>
  <si>
    <t>2021-12-02T09:32:25</t>
  </si>
  <si>
    <t>555F4355-2766-4404-91E2-15CF83620B55</t>
  </si>
  <si>
    <t>41104211</t>
  </si>
  <si>
    <t>2021-10-02T12:33:40</t>
  </si>
  <si>
    <t>D6F17038-348A-491B-977C-1E3C5468EE6C</t>
  </si>
  <si>
    <t>AMWAY HOME SA8 FAB SOFT F</t>
  </si>
  <si>
    <t>2021-10-02T22:22:18</t>
  </si>
  <si>
    <t>2522F040-A1E0-4E57-9DD1-3D50906968E7</t>
  </si>
  <si>
    <t>D6C2C263-9B70-4549-9F2A-21B8F3FABEF7</t>
  </si>
  <si>
    <t>2021-10-04T20:40:47</t>
  </si>
  <si>
    <t>6C61E1AF-5919-4CA2-89B4-728EEA4500D8</t>
  </si>
  <si>
    <t>2021-10-04T20:41:02</t>
  </si>
  <si>
    <t>B7CE750A-4058-4DB0-AD3D-416853B83A09</t>
  </si>
  <si>
    <t>2021-10-05T01:05:06</t>
  </si>
  <si>
    <t>DF0C2B75-B197-493E-86C2-4F2386332AF2</t>
  </si>
  <si>
    <t>2021-10-09T12:29:13</t>
  </si>
  <si>
    <t>7CCBFD46-D152-4E4B-8322-39733F44C924</t>
  </si>
  <si>
    <t>2021-10-10T19:11:22</t>
  </si>
  <si>
    <t>5f21b7e5-3e67-487d-81a2-736228753f57</t>
  </si>
  <si>
    <t>2021-10-12T20:45:54</t>
  </si>
  <si>
    <t>f3786ca2-b99c-4ca9-8262-7362287554c1</t>
  </si>
  <si>
    <t>2021-10-13T12:01:44</t>
  </si>
  <si>
    <t>95C328D9-7A2F-40A0-8B77-312377CC66A6</t>
  </si>
  <si>
    <t>2021-10-15T00:48:45</t>
  </si>
  <si>
    <t>48a6d88c-914b-4452-958c-f1df538da49c</t>
  </si>
  <si>
    <t>78102204</t>
  </si>
  <si>
    <t>2021-10-18T15:26:40</t>
  </si>
  <si>
    <t>9C1C87CA-B5A9-D948-B003-9F1293A67610</t>
  </si>
  <si>
    <t>Cargo por Transporte Express</t>
  </si>
  <si>
    <t>Envios</t>
  </si>
  <si>
    <t>2021-10-22T14:31:07</t>
  </si>
  <si>
    <t>9FD32C92-0C05-4117-959F-E0BFB128493B</t>
  </si>
  <si>
    <t>2021-10-23T09:01:29</t>
  </si>
  <si>
    <t>B6A8405F-51EF-43DD-826A-C0DCF8AAE2C7</t>
  </si>
  <si>
    <t>2021-10-27T01:02:57</t>
  </si>
  <si>
    <t>C13CDD1B-959F-4ED6-9B6C-DC46375F5EA4</t>
  </si>
  <si>
    <t>2021-11-01T19:30:55</t>
  </si>
  <si>
    <t>1ABA493B-0473-450F-98FF-8B207D957C93</t>
  </si>
  <si>
    <t>2021-11-01T19:31:20</t>
  </si>
  <si>
    <t>22F18507-36BE-498E-86E5-5B5F2DA27F02</t>
  </si>
  <si>
    <t>2021-09-01T19:29:16</t>
  </si>
  <si>
    <t>CDEC0BE6-0B84-11EC-8181-00155D012007</t>
  </si>
  <si>
    <t>2021-09-03T00:52:26</t>
  </si>
  <si>
    <t>88DFE9D8-4FBF-48E2-9699-0EB673C7B942</t>
  </si>
  <si>
    <t>2021-09-03T00:52:27</t>
  </si>
  <si>
    <t>E962BFDF-3751-494B-9B0C-8CEBCD108946</t>
  </si>
  <si>
    <t>2021-09-07T18:45:23</t>
  </si>
  <si>
    <t>D3876065-53E7-426B-A155-6B364792B151</t>
  </si>
  <si>
    <t>2021-09-08T20:21:37</t>
  </si>
  <si>
    <t>0866997d-ffc2-4399-9f37-736228752ed4</t>
  </si>
  <si>
    <t>2021-09-10T00:50:36</t>
  </si>
  <si>
    <t>0ed2450b-796c-48e3-a00b-73622875be30</t>
  </si>
  <si>
    <t>2021-09-10T11:08:24</t>
  </si>
  <si>
    <t>16ff7355-15eb-4dd1-bce5-26295fbf2135</t>
  </si>
  <si>
    <t>2021-09-13T17:14:39</t>
  </si>
  <si>
    <t>3B6E6FD3-D822-441A-96F6-13816B019856</t>
  </si>
  <si>
    <t>2021-09-23T17:40:46</t>
  </si>
  <si>
    <t>B7C112D4-578E-4C7C-924E-0F62EEF9152A</t>
  </si>
  <si>
    <t>2021-09-28T01:01:38</t>
  </si>
  <si>
    <t>4E32F224-404D-4AEB-857A-FEBD4F388B9C</t>
  </si>
  <si>
    <t>2021-09-29T00:09:15</t>
  </si>
  <si>
    <t>bf98ebc2-acd6-46d1-8178-6513b9c0689a</t>
  </si>
  <si>
    <t>2021-09-29T18:27:41</t>
  </si>
  <si>
    <t>a20752f4-8913-46df-88ce-db776547694c</t>
  </si>
  <si>
    <t>2021-09-30T17:34:04</t>
  </si>
  <si>
    <t>62793dc4-a5fd-4dbe-bcc1-f10d5d13fc70</t>
  </si>
  <si>
    <t>2021-10-02T01:50:15</t>
  </si>
  <si>
    <t>6624AA4B-7A37-4EEE-A869-9C5C92563F67</t>
  </si>
  <si>
    <t>2021-10-02T04:36:17</t>
  </si>
  <si>
    <t>4A2F6384-7C97-46B2-B5C6-4D62E256D40D</t>
  </si>
  <si>
    <t>2021-08-02T17:56:28</t>
  </si>
  <si>
    <t>15799487-3556-42DE-91CD-144D207B182A</t>
  </si>
  <si>
    <t>4106970A-AD1F-447A-86F4-FB48FDB266D6</t>
  </si>
  <si>
    <t>2021-08-03T20:45:57</t>
  </si>
  <si>
    <t>4017A6AB-D138-4E88-B499-55B455FEB647</t>
  </si>
  <si>
    <t>2021-08-03T20:46:01</t>
  </si>
  <si>
    <t>7252FEAB-9029-49B3-AB70-1C7ADA471385</t>
  </si>
  <si>
    <t>2021-08-04T20:48:40</t>
  </si>
  <si>
    <t>8681ac5f-4d58-4c5d-a986-e17d9de71aad</t>
  </si>
  <si>
    <t>2021-08-05T01:09:33</t>
  </si>
  <si>
    <t>BBAFE160-0641-4620-9248-C115CD8A1350</t>
  </si>
  <si>
    <t>2021-08-05T14:54:21</t>
  </si>
  <si>
    <t>4A7DC5E8-5B85-4875-842A-087B114AA576</t>
  </si>
  <si>
    <t>2021-08-10T00:53:34</t>
  </si>
  <si>
    <t>492e1516-7678-4325-8fe2-e17d9de7c150</t>
  </si>
  <si>
    <t>2021-08-12T23:37:22</t>
  </si>
  <si>
    <t>4df51a6a-000d-44f2-9106-b43f618f2f76</t>
  </si>
  <si>
    <t>2021-08-13T11:04:58</t>
  </si>
  <si>
    <t>98913763-FC22-4EBE-BE03-7143E03E8FF3</t>
  </si>
  <si>
    <t>2021-08-13T23:09:51</t>
  </si>
  <si>
    <t>2844421d-1ccd-4de9-b228-bbf0b2a80f4b</t>
  </si>
  <si>
    <t>2021-08-14T14:15:24</t>
  </si>
  <si>
    <t>F0A15065-76DE-493E-B80F-5AB052919A2F</t>
  </si>
  <si>
    <t>2021-08-15T10:43:22</t>
  </si>
  <si>
    <t>5273aad1-a566-477b-9a8b-4ce3c25c48b2</t>
  </si>
  <si>
    <t>2021-08-17T17:07:20</t>
  </si>
  <si>
    <t>40320B51-5BC1-D849-8DA9-91242192DA10</t>
  </si>
  <si>
    <t>FEDEX DE MEXICO S DE RL DE CV</t>
  </si>
  <si>
    <t>FDM9911259E3</t>
  </si>
  <si>
    <t>CAJA 23 X 31 X 15</t>
  </si>
  <si>
    <t>2021-08-21T13:06:53</t>
  </si>
  <si>
    <t>51DC5AEB-34C6-4F31-8913-C12A1F923976</t>
  </si>
  <si>
    <t>NFS NAT MULTI CAROTENE 90</t>
  </si>
  <si>
    <t>2021-08-21T17:10:47</t>
  </si>
  <si>
    <t>A399A9C3-6689-43FB-9B62-F3F15FE04853</t>
  </si>
  <si>
    <t>2021-08-27T01:18:33</t>
  </si>
  <si>
    <t>D666D41F-6B9B-4027-B11C-499B5F60CE21</t>
  </si>
  <si>
    <t>2021-06-01T16:45:57</t>
  </si>
  <si>
    <t>c509a601-1b8c-40e6-a136-b1a952157043</t>
  </si>
  <si>
    <t>2021-06-02T18:02:09</t>
  </si>
  <si>
    <t>B2531535-D5D9-4FC6-BB92-45239E2BD1BF</t>
  </si>
  <si>
    <t>2021-06-02T18:02:10</t>
  </si>
  <si>
    <t>A7D101B1-D848-4E7B-8687-81504D067DA2</t>
  </si>
  <si>
    <t>2021-06-03T20:39:58</t>
  </si>
  <si>
    <t>7BAF41F8-8C03-441B-9752-E0C99A2C4531</t>
  </si>
  <si>
    <t>2021-06-03T20:40:15</t>
  </si>
  <si>
    <t>339551F6-10C4-4432-8A00-F6D0F02FCCC5</t>
  </si>
  <si>
    <t>2021-06-04T20:37:52</t>
  </si>
  <si>
    <t>17df8887-a168-4a68-ba36-a369efce700d</t>
  </si>
  <si>
    <t>2021-06-05T12:29:13</t>
  </si>
  <si>
    <t>43348DF1-8223-4A6E-BE5F-6328AB697101</t>
  </si>
  <si>
    <t>47131811</t>
  </si>
  <si>
    <t>2021-06-05T13:11:35</t>
  </si>
  <si>
    <t>13C5CCAB-A69B-47DC-89A0-74F701B27699</t>
  </si>
  <si>
    <t>SA8 LIQUID LAUNDRY DETERG</t>
  </si>
  <si>
    <t>83111603</t>
  </si>
  <si>
    <t>2021-06-05T18:51:39</t>
  </si>
  <si>
    <t>25E275B7-DEB6-4365-B3BC-64997B443B34</t>
  </si>
  <si>
    <t>AT Y T Comunicaciones Digitales, S. de R.L. de C.V.</t>
  </si>
  <si>
    <t>CNM980114PI2</t>
  </si>
  <si>
    <t>Anticipo por servicio plan ATT Simple 349 por 7 meses pagados más 5 de servicio</t>
  </si>
  <si>
    <t>84131503</t>
  </si>
  <si>
    <t>2021-06-08T02:07:57</t>
  </si>
  <si>
    <t>4D971048-23D5-4804-857E-BEF2E51A9F6F</t>
  </si>
  <si>
    <t>OBLIGATORIO AUTOMOVILES  DESCRIPCION: SPARK 1.2L PAQ B L4 STD 5P D/T CA SE TELA CD SQ SB MODELO:   2011 SERIE: KL1CJ6AD3BC534875  MOTOR: HECHOENMEXICO</t>
  </si>
  <si>
    <t>Seguros</t>
  </si>
  <si>
    <t>2021-06-08T02:08:46</t>
  </si>
  <si>
    <t>79C994E4-D7C8-416B-A6CE-0C300920B92A</t>
  </si>
  <si>
    <t>SEGURO DE AUTOMOVILES  DISMINUCION SUMA ASEGURADA DEL SEGURO OBLIGATORIO</t>
  </si>
  <si>
    <t>15</t>
  </si>
  <si>
    <t>2021-06-08T02:32:14</t>
  </si>
  <si>
    <t>7719AD7B-4A90-4AC9-BE4C-DD2B8FDEB266</t>
  </si>
  <si>
    <t>2021-06-10T01:54:09</t>
  </si>
  <si>
    <t>f88a7167-4bca-4adf-abaa-e17d9de721dc</t>
  </si>
  <si>
    <t>47101514</t>
  </si>
  <si>
    <t>2021-06-10T12:18:07</t>
  </si>
  <si>
    <t>78007A78-52B5-4891-BD34-D51185EFBDC0</t>
  </si>
  <si>
    <t>REPL FILTER/UV/PRE FILTER</t>
  </si>
  <si>
    <t>2021-06-14T12:31:00</t>
  </si>
  <si>
    <t>23567D9B-1304-430E-87B3-FF0AF4B12892</t>
  </si>
  <si>
    <t>2021-06-16T18:06:22</t>
  </si>
  <si>
    <t>79F7F6DB-C1F2-9C4B-8363-432322BE3EBE</t>
  </si>
  <si>
    <t>26121800</t>
  </si>
  <si>
    <t>2021-06-21T13:47:43</t>
  </si>
  <si>
    <t>073867B2-F99A-4C66-BED5-E18D8AD6E5D0</t>
  </si>
  <si>
    <t>REFACCIONES AUTOMOTRICES DEL SUR, S.A. DE C.V.</t>
  </si>
  <si>
    <t>RAS051026SH0</t>
  </si>
  <si>
    <t>CABLES BUJIA JGO</t>
  </si>
  <si>
    <t>2021-06-23T04:20:42</t>
  </si>
  <si>
    <t>539B8222-FE46-467F-A0CC-E9F2ED4E4E8B</t>
  </si>
  <si>
    <t>47131803</t>
  </si>
  <si>
    <t>2021-06-28T11:31:26</t>
  </si>
  <si>
    <t>AFBCFAD3-4E2F-4E27-8401-DD1E39175002</t>
  </si>
  <si>
    <t>AMWAY PURSUE DISINFECTANT</t>
  </si>
  <si>
    <t>2021-06-29T18:21:41</t>
  </si>
  <si>
    <t>36B66BB8-8DF6-4463-BBE9-10EF154343D2</t>
  </si>
  <si>
    <t>GRIFO AUXILIAR (KIT)</t>
  </si>
  <si>
    <t>2021-07-02T09:04:57</t>
  </si>
  <si>
    <t>E4402114-9D17-4F8D-BB80-AD991E1F47EA</t>
  </si>
  <si>
    <t>2021-07-02T09:07:24</t>
  </si>
  <si>
    <t>B4BE9769-FDEB-4D94-BF83-D899FC7CE7DA</t>
  </si>
  <si>
    <t>2021-05-01T19:58:56</t>
  </si>
  <si>
    <t>925CA330-AAE1-11EB-92C1-00155D012007</t>
  </si>
  <si>
    <t>2021-05-02T16:59:08</t>
  </si>
  <si>
    <t>6318BED5-EFDC-4B02-951A-065607F43A47</t>
  </si>
  <si>
    <t>2021-05-02T16:59:09</t>
  </si>
  <si>
    <t>662CA8BF-C830-4CBB-86CE-2CC024445FBF</t>
  </si>
  <si>
    <t>2021-05-05T02:38:47</t>
  </si>
  <si>
    <t>8C32970F-5E7C-491E-925E-FCDFB210B24B</t>
  </si>
  <si>
    <t>2021-05-05T20:41:26</t>
  </si>
  <si>
    <t>06F0069A-B6C1-47FC-8D7A-3BDC2FA22ADF</t>
  </si>
  <si>
    <t>2021-05-05T20:41:45</t>
  </si>
  <si>
    <t>6D677B94-C5F2-445D-B2FE-684DD37F3E92</t>
  </si>
  <si>
    <t>2021-05-05T20:46:18</t>
  </si>
  <si>
    <t>00fc50bc-aa58-4025-9bc2-a369efce00c1</t>
  </si>
  <si>
    <t>2021-05-06T09:14:35</t>
  </si>
  <si>
    <t>cf3c1dd5-6702-496a-9655-7b24e0565d3b</t>
  </si>
  <si>
    <t>2021-05-06T18:55:16</t>
  </si>
  <si>
    <t>DEF74E40-8E6E-4F9F-8CEC-55A548844219</t>
  </si>
  <si>
    <t>53121804</t>
  </si>
  <si>
    <t>2021-05-08T15:40:23</t>
  </si>
  <si>
    <t>A8ACD70C-C9A6-4E88-A0AF-E1D0E959F742</t>
  </si>
  <si>
    <t>ART SIG CLR BLUSH DST MAV</t>
  </si>
  <si>
    <t>2021-05-10T21:58:13</t>
  </si>
  <si>
    <t>88697b04-06fa-4f01-aeee-e17d9de79bf3</t>
  </si>
  <si>
    <t>2021-05-13T11:31:57</t>
  </si>
  <si>
    <t>6CB96156-C114-4A59-9C75-F87FF6157038</t>
  </si>
  <si>
    <t>2021-05-14T02:32:12</t>
  </si>
  <si>
    <t>B8239427-5D43-4F76-BB2B-F9B8391268E3</t>
  </si>
  <si>
    <t>SEGURO DE AUTOMOVILES  DESCRIPCION: PONTIAC G3 PAQ.B 1.6 L 103 HP L4 STD MODELO:   2009 SERIE: 3G2TU52E19L133619</t>
  </si>
  <si>
    <t>2021-05-14T02:32:17</t>
  </si>
  <si>
    <t>4F8A909D-8317-42A7-862E-DAF345C383C9</t>
  </si>
  <si>
    <t>SEGURO DE AUTOMOVILES  DESCRIPCION: SPARK 1.2L PAQ B L4 STD 5P D/T CA SE TELA CD SQ SB MODELO:   2011 SERIE: KL1CJ6AD3BC534875  MOTOR: HECHOENMEXICO</t>
  </si>
  <si>
    <t>2021-05-22T04:30:08</t>
  </si>
  <si>
    <t>DD19F734-C9EA-4D18-B6B5-E6C3F2D0B2F4</t>
  </si>
  <si>
    <t>2021-05-25T00:38:24</t>
  </si>
  <si>
    <t>24ff1148-c4bd-44c8-a149-475689052ae6</t>
  </si>
  <si>
    <t>26101769</t>
  </si>
  <si>
    <t>2021-05-25T10:38:39</t>
  </si>
  <si>
    <t>A260704B-E32C-4ED5-AABB-17E75FAB8C91</t>
  </si>
  <si>
    <t>BOBINA ENCENDIDO ELEC</t>
  </si>
  <si>
    <t>Mant. Auto</t>
  </si>
  <si>
    <t>2021-04-02T17:09:56</t>
  </si>
  <si>
    <t>C9A92ACE-9236-423A-92A5-F2B7120D906C</t>
  </si>
  <si>
    <t>E2C4057B-6BD4-4A7D-B941-6A6979AA3B15</t>
  </si>
  <si>
    <t>2021-04-03T20:41:15</t>
  </si>
  <si>
    <t>74AA0C12-EDF6-4287-8015-41CB06693D11</t>
  </si>
  <si>
    <t>2021-04-03T20:41:32</t>
  </si>
  <si>
    <t>5E245C7D-BDD3-4880-A29D-EC6C0F37773E</t>
  </si>
  <si>
    <t>2021-04-06T02:57:01</t>
  </si>
  <si>
    <t>5ED106BB-CBEC-42BD-8400-A2F0E8AF80D1</t>
  </si>
  <si>
    <t>85101502</t>
  </si>
  <si>
    <t>2021-04-07T12:42:12</t>
  </si>
  <si>
    <t>EFF729E7-01F5-4EF8-B47B-767318D2E722</t>
  </si>
  <si>
    <t>DAVID ANTONIO OVALLE OCHOA</t>
  </si>
  <si>
    <t>OAOD840623S44</t>
  </si>
  <si>
    <t>CONSULTA</t>
  </si>
  <si>
    <t>2021-04-07T20:41:45</t>
  </si>
  <si>
    <t>066b52ca-e689-44da-96f8-a369efceadb3</t>
  </si>
  <si>
    <t>2021-04-10T02:41:47</t>
  </si>
  <si>
    <t>7a694db6-f985-442e-9a68-a369efcec6a9</t>
  </si>
  <si>
    <t>2021-04-10T10:11:01</t>
  </si>
  <si>
    <t>448c2a4d-c32c-4dd1-a720-49e7886d2e28</t>
  </si>
  <si>
    <t>85121801</t>
  </si>
  <si>
    <t>2021-04-12T13:53:24</t>
  </si>
  <si>
    <t>74017DF4-B4BB-4192-9ACE-7DBEC2B71845</t>
  </si>
  <si>
    <t xml:space="preserve"> SALUD DIGNA A.C.</t>
  </si>
  <si>
    <t>SDI121109B14</t>
  </si>
  <si>
    <t>ESTUDIOS DE LABORATORIO</t>
  </si>
  <si>
    <t>2021-04-13T18:34:19</t>
  </si>
  <si>
    <t>6239AEE1-2019-45D6-9EED-460C78726F2C</t>
  </si>
  <si>
    <t>2021-04-15T18:34:54</t>
  </si>
  <si>
    <t>116143a0-882e-4ffa-90a6-7f34c0f8d061</t>
  </si>
  <si>
    <t>2021-04-16T19:22:10</t>
  </si>
  <si>
    <t>95fe4c83-4b5b-4fb4-bb07-5bd6e3bf67f3</t>
  </si>
  <si>
    <t>47131805</t>
  </si>
  <si>
    <t>2021-04-17T15:11:42</t>
  </si>
  <si>
    <t>A0CE84F5-195C-48BF-BF22-EEDE8C5FA2E2</t>
  </si>
  <si>
    <t>LOC PLUS BATHR CLEANER</t>
  </si>
  <si>
    <t>2021-04-20T14:41:24</t>
  </si>
  <si>
    <t>FBA1439E-CA43-4712-8DCA-DA2928DFDA3B</t>
  </si>
  <si>
    <t xml:space="preserve">ESTUDIOS ESTRADIOL
HORMONA FOLICO ESTIMULANTE FSH
HORMONA LUTEINIZANTE LH
PROGESTERONA
PROLACTINA
T3 LIBRE
T3 TOTAL
T4 LIBRE
T4 TOTAL
TSH
</t>
  </si>
  <si>
    <t>2021-04-21T16:58:47</t>
  </si>
  <si>
    <t>1E3E6A57-97B4-B547-BCBC-B47E36A67672</t>
  </si>
  <si>
    <t>2021-04-21T16:59:22</t>
  </si>
  <si>
    <t>77913F83-A3FC-2147-A914-731EAF677843</t>
  </si>
  <si>
    <t>2021-04-21T16:59:45</t>
  </si>
  <si>
    <t>5B444CD3-8E54-2346-ACE8-F28F87C550EB</t>
  </si>
  <si>
    <t>2021-04-23T03:29:15</t>
  </si>
  <si>
    <t>631BC043-EF0F-4883-931A-1FEABFB70160</t>
  </si>
  <si>
    <t>2021-04-26T21:55:32</t>
  </si>
  <si>
    <t>F75E2E4C-E46C-4273-A9E4-0388FAE72AD7</t>
  </si>
  <si>
    <t>2021-04-28T02:55:28</t>
  </si>
  <si>
    <t>9DF55BC0-9A01-4888-ADA3-D326BDC319FE</t>
  </si>
  <si>
    <t>2021-04-29T18:24:12</t>
  </si>
  <si>
    <t>b97f3d55-eb77-4f76-9261-01aadffcad8e</t>
  </si>
  <si>
    <t>2021-05-01T22:23:59</t>
  </si>
  <si>
    <t>9D54C8BF-F896-4BCC-BDD3-C882FFEAE519</t>
  </si>
  <si>
    <t>2021-05-01T22:26:12</t>
  </si>
  <si>
    <t>3D6939AA-62A1-4536-A149-9C42757F3186</t>
  </si>
  <si>
    <t>2021-03-02T02:24:40</t>
  </si>
  <si>
    <t>BBE14075-7B30-11EB-B6C4-00155D012007</t>
  </si>
  <si>
    <t>2021-03-02T23:38:34</t>
  </si>
  <si>
    <t>54F99773-486A-4240-9058-24F5E1A9E928</t>
  </si>
  <si>
    <t>967AB4E4-CE6E-449A-AF66-D3A291C39701</t>
  </si>
  <si>
    <t>2021-03-04T20:44:58</t>
  </si>
  <si>
    <t>3af1fee9-69d3-4a3b-b970-a369efcece32</t>
  </si>
  <si>
    <t>2021-03-05T00:58:42</t>
  </si>
  <si>
    <t>3DB4ED0B-1E1F-4A45-87A9-3B434459F321</t>
  </si>
  <si>
    <t>4FEBC21D-A880-44D2-B87F-1C40AD83C821</t>
  </si>
  <si>
    <t>78181500</t>
  </si>
  <si>
    <t>2021-03-08T11:11:00</t>
  </si>
  <si>
    <t>10175E59-B39C-4A56-97E4-DBC934958E37</t>
  </si>
  <si>
    <t>JORGE MAYO MARINA</t>
  </si>
  <si>
    <t>MAMJ701016QG6</t>
  </si>
  <si>
    <t>MANTENIMIENTO DE VEHICULO</t>
  </si>
  <si>
    <t>2021-03-10T12:27:35</t>
  </si>
  <si>
    <t>06d06233-f0fe-41f3-afda-a369efce5f29</t>
  </si>
  <si>
    <t>2021-03-11T08:50:45</t>
  </si>
  <si>
    <t>71e495cc-ff1f-4379-ae1b-546317d388ff</t>
  </si>
  <si>
    <t>2021-03-12T20:59:15</t>
  </si>
  <si>
    <t>01737f6b-7c8f-4dc1-afd5-48dd5fa2fa0e</t>
  </si>
  <si>
    <t>2021-03-13T00:32:21</t>
  </si>
  <si>
    <t>cbbb49f7-1d40-4054-9f71-ff8e0dfebd62</t>
  </si>
  <si>
    <t>2021-03-13T07:14:47</t>
  </si>
  <si>
    <t>5D5652AC-5A58-48C2-AE95-B85E65A75A5B</t>
  </si>
  <si>
    <t>85121800</t>
  </si>
  <si>
    <t>2021-03-13T07:49:24</t>
  </si>
  <si>
    <t>B2D470D9-7494-407E-A0CD-B6684F21E5CD</t>
  </si>
  <si>
    <t>LABORATORIO MEDICO POLANCO S.A DE C.V</t>
  </si>
  <si>
    <t>LMP771017AM6</t>
  </si>
  <si>
    <t>CHECK UP MUJER LMP 36</t>
  </si>
  <si>
    <t>2021-03-19T16:42:09</t>
  </si>
  <si>
    <t>8F4B574D-B602-49E5-9020-E00DC2896985</t>
  </si>
  <si>
    <t>2021-03-19T17:45:28</t>
  </si>
  <si>
    <t>CA840443-017F-4F8A-BF8B-87CCB65D5440</t>
  </si>
  <si>
    <t>2021-03-23T03:34:21</t>
  </si>
  <si>
    <t>7572EE68-FE54-415C-B1BF-68599DF79B81</t>
  </si>
  <si>
    <t>2021-03-29T18:44:56</t>
  </si>
  <si>
    <t>C33B6DF8-F7BD-4E81-A432-8DCFDA209CE1</t>
  </si>
  <si>
    <t>2021-02-01T19:58:44</t>
  </si>
  <si>
    <t>2E79FCF7-64FA-11EB-9C75-00155D014007</t>
  </si>
  <si>
    <t>2021-02-02T17:04:24</t>
  </si>
  <si>
    <t>B2DFD4B8-99CF-428F-AFF3-7B427BAE0807</t>
  </si>
  <si>
    <t>B44CA0B8-08C6-42D2-BB90-077953817335</t>
  </si>
  <si>
    <t>2021-02-04T20:40:55</t>
  </si>
  <si>
    <t>16a5b825-d861-4892-9f5a-a369efce797e</t>
  </si>
  <si>
    <t>2021-02-04T20:44:48</t>
  </si>
  <si>
    <t>9FDA6B72-3211-45A8-8C60-26140C6E4018</t>
  </si>
  <si>
    <t>2021-02-04T20:45:22</t>
  </si>
  <si>
    <t>89EBBE93-5C7A-455E-9EBF-3BC92A7FCE81</t>
  </si>
  <si>
    <t>2021-02-05T01:36:23</t>
  </si>
  <si>
    <t>6B5AB47C-09C7-4409-B36F-42884443F6F7</t>
  </si>
  <si>
    <t>2021-02-05T01:36:24</t>
  </si>
  <si>
    <t>9018E6C7-FB52-4AF1-95FB-7F18080AECD0</t>
  </si>
  <si>
    <t>2021-02-05T16:07:49</t>
  </si>
  <si>
    <t>3d66acd4-83d2-4c6e-8571-2a8e7f9720cb</t>
  </si>
  <si>
    <t>2021-02-06T14:16:53</t>
  </si>
  <si>
    <t>3C100524-B391-4ACD-8264-EF3229DF1882</t>
  </si>
  <si>
    <t>78102205</t>
  </si>
  <si>
    <t>2021-02-09T18:37:08</t>
  </si>
  <si>
    <t>95B3114B-171A-1341-AB3E-FB3A4B7E09B8</t>
  </si>
  <si>
    <t>2021-02-09T18:40:01</t>
  </si>
  <si>
    <t>71067094-A533-A24C-B91B-F7AC0C9001E7</t>
  </si>
  <si>
    <t>CAJA 33 X 23 X 28</t>
  </si>
  <si>
    <t>2021-02-11T09:29:31</t>
  </si>
  <si>
    <t>a28cb806-f795-44e6-a945-e17d9de7d066</t>
  </si>
  <si>
    <t>2021-02-14T21:21:39</t>
  </si>
  <si>
    <t>A2DD0E78-0E11-462C-9E6A-0D6E1F68473C</t>
  </si>
  <si>
    <t>2021-02-18T12:38:34</t>
  </si>
  <si>
    <t>3C65C467-8F17-4C1B-AB15-5DDBE2F53BB7</t>
  </si>
  <si>
    <t>AFINACION</t>
  </si>
  <si>
    <t>2021-02-20T14:37:36</t>
  </si>
  <si>
    <t>5BFB61C9-1F45-4D6A-BE5F-EEA7C64468DB</t>
  </si>
  <si>
    <t>2021-02-23T03:50:57</t>
  </si>
  <si>
    <t>550BB9CC-0E1C-4C5E-9DEA-59F5E090F369</t>
  </si>
  <si>
    <t>2021-02-23T17:53:57</t>
  </si>
  <si>
    <t>589d966a-159c-4359-a0b7-c98e86c6a515</t>
  </si>
  <si>
    <t>MesEmision</t>
  </si>
  <si>
    <t>MesPago</t>
  </si>
  <si>
    <t>uuid</t>
  </si>
  <si>
    <t>FECHA</t>
  </si>
  <si>
    <t>RFC (Receptor)</t>
  </si>
  <si>
    <t>RAZON SOCIAL</t>
  </si>
  <si>
    <t>DESCRIPCION</t>
  </si>
  <si>
    <t>SUBTOTAL</t>
  </si>
  <si>
    <t>I.V.A.</t>
  </si>
  <si>
    <t>IMPORTE</t>
  </si>
  <si>
    <t>RET ISR</t>
  </si>
  <si>
    <t>RET IVA</t>
  </si>
  <si>
    <t>T O T A L</t>
  </si>
  <si>
    <t>ENERO</t>
  </si>
  <si>
    <t>SOCH680630KK6</t>
  </si>
  <si>
    <t>SOTO CORIA HELIDA</t>
  </si>
  <si>
    <t>Facturado</t>
  </si>
  <si>
    <t>Mes</t>
  </si>
  <si>
    <t>FEBRERO</t>
  </si>
  <si>
    <t>MARZO</t>
  </si>
  <si>
    <t>ABRIL</t>
  </si>
  <si>
    <t>009359B8-8B0B-4D85-A816-DFF30BB06E77</t>
  </si>
  <si>
    <t>2021-02-13T09:10:27</t>
  </si>
  <si>
    <t>GAC191115H13</t>
  </si>
  <si>
    <t>GEN ACADEMICO S.A.S de C.V</t>
  </si>
  <si>
    <t>Curso dieta paleolitica</t>
  </si>
  <si>
    <t>MAYO</t>
  </si>
  <si>
    <t>JUNIO</t>
  </si>
  <si>
    <t>JULIO</t>
  </si>
  <si>
    <t>F2EB737F-107D-4E5C-AE6E-5633B937959D</t>
  </si>
  <si>
    <t>2021-04-01T11:00:22</t>
  </si>
  <si>
    <t>Curso Ayuno intermitente</t>
  </si>
  <si>
    <t>AGOSTO</t>
  </si>
  <si>
    <t>SEPTIEMBRE</t>
  </si>
  <si>
    <t>OCTUBRE</t>
  </si>
  <si>
    <t>NOVIEMBRE</t>
  </si>
  <si>
    <t>DICIEMBRE</t>
  </si>
  <si>
    <t>14851CE4-CE5E-4039-986E-EB26A6B683F8</t>
  </si>
  <si>
    <t>2021-05-03T09:24:25</t>
  </si>
  <si>
    <t>Curso de Hormona de Crecimiento</t>
  </si>
  <si>
    <t>97C84ED1-880B-4F77-9FF2-FB639DBE9AB3</t>
  </si>
  <si>
    <t>2021-06-28T17:58:24</t>
  </si>
  <si>
    <t>Curso dieta Paleolítica</t>
  </si>
  <si>
    <t>BEE8C1B5-A62E-46CD-9CDC-D7F3DA2B72C7</t>
  </si>
  <si>
    <t>2021-08-02T11:25:38</t>
  </si>
  <si>
    <t>Dieta Paleo 2</t>
  </si>
  <si>
    <t>mes</t>
  </si>
  <si>
    <t>clave_concepto</t>
  </si>
  <si>
    <t>concepto_sat</t>
  </si>
  <si>
    <t>cantidad</t>
  </si>
  <si>
    <t>descripcion</t>
  </si>
  <si>
    <t>importeConcepto</t>
  </si>
  <si>
    <t>descuento</t>
  </si>
  <si>
    <t>subTotal</t>
  </si>
  <si>
    <t>impuestos</t>
  </si>
  <si>
    <t>total</t>
  </si>
  <si>
    <t>tipo</t>
  </si>
  <si>
    <t>status</t>
  </si>
  <si>
    <t>Servicios de telecomunicaciones</t>
  </si>
  <si>
    <t>1</t>
  </si>
  <si>
    <t>Servicios de alquiler o arrendamiento de equipos o plataformas de voz y datos o multimedia</t>
  </si>
  <si>
    <t>Servicios de facturación</t>
  </si>
  <si>
    <t>Seguros de asistencia médica y hospitalización</t>
  </si>
  <si>
    <t>1.00</t>
  </si>
  <si>
    <t>Suplementos</t>
  </si>
  <si>
    <t>No existe en el catálogo</t>
  </si>
  <si>
    <t>Bancos privados</t>
  </si>
  <si>
    <t>Proteínas</t>
  </si>
  <si>
    <t>Suplementos vitamínicos</t>
  </si>
  <si>
    <t>Suavizantes</t>
  </si>
  <si>
    <t>Productos de lavandería</t>
  </si>
  <si>
    <t>Instituciones bancarias</t>
  </si>
  <si>
    <t>Cruce de carreteras</t>
  </si>
  <si>
    <t>1.000000</t>
  </si>
  <si>
    <t>Limpiadores de propósito general</t>
  </si>
  <si>
    <t>LOC PLUS KITCHEN CLNR</t>
  </si>
  <si>
    <t>Servicios de entrega local de cartas o paquetes pequeños</t>
  </si>
  <si>
    <t>Empaques</t>
  </si>
  <si>
    <t>Servicios de mantenimiento y reparación de vehículos</t>
  </si>
  <si>
    <t>Laboratorios médicos</t>
  </si>
  <si>
    <t>47131810</t>
  </si>
  <si>
    <t>Productos para el lavaplatos</t>
  </si>
  <si>
    <t>DISH DROPS</t>
  </si>
  <si>
    <t>47131827</t>
  </si>
  <si>
    <t>Limpiadores o removedores de manchas</t>
  </si>
  <si>
    <t>LOC MULTI PURPOSE CLEANER</t>
  </si>
  <si>
    <t>Servicios clínicos especializados privados</t>
  </si>
  <si>
    <t>Servicios de laboratorios de análisis de sangre</t>
  </si>
  <si>
    <t>Desinfectantes para uso doméstico</t>
  </si>
  <si>
    <t>47131603</t>
  </si>
  <si>
    <t>Esponjas</t>
  </si>
  <si>
    <t>DISH DROPS SCRUB BUDS</t>
  </si>
  <si>
    <t>Servicios de entrega a nivel mundial de cartas o paquetes pequeños</t>
  </si>
  <si>
    <t>Estuches de maquillaje o manicure</t>
  </si>
  <si>
    <t>53131619</t>
  </si>
  <si>
    <t>Cosméticos</t>
  </si>
  <si>
    <t>A3SN HYDRATING SMOOTHING</t>
  </si>
  <si>
    <t>47131807</t>
  </si>
  <si>
    <t>Blanqueadores</t>
  </si>
  <si>
    <t>SA8 PREWASH SPRAY</t>
  </si>
  <si>
    <t>Seguro de automóviles o camiones</t>
  </si>
  <si>
    <t>Bobina de ignición</t>
  </si>
  <si>
    <t>SA8 ALL FAB BLEACH 1KG</t>
  </si>
  <si>
    <t>Servicios de telefonía celular</t>
  </si>
  <si>
    <t>43201415</t>
  </si>
  <si>
    <t>Tarjeta de módulo de identidad del suscriptor sim</t>
  </si>
  <si>
    <t>..., SIM8952050102001212577F</t>
  </si>
  <si>
    <t>Equipo de Computo</t>
  </si>
  <si>
    <t>Equipos de purificación de agua</t>
  </si>
  <si>
    <t>Cable automotriz</t>
  </si>
  <si>
    <t>42151909</t>
  </si>
  <si>
    <t>Pastas o kits de prevención dental</t>
  </si>
  <si>
    <t>GLISTER MRS NON AEROSOL</t>
  </si>
  <si>
    <t>GLISTER FLUORIDE TTHPASTE</t>
  </si>
  <si>
    <t>78121603</t>
  </si>
  <si>
    <t>Tarifa de los fletes</t>
  </si>
  <si>
    <t>Flete</t>
  </si>
  <si>
    <t>2</t>
  </si>
  <si>
    <t>NFS CHEW CONC FR VEG 60S</t>
  </si>
  <si>
    <t>12</t>
  </si>
  <si>
    <t>47131816</t>
  </si>
  <si>
    <t>Desodorantes</t>
  </si>
  <si>
    <t>GH PROTECT AP ROLLON</t>
  </si>
  <si>
    <t>SA8 HOME ALL FABRIC BLEAC</t>
  </si>
  <si>
    <t>2.000000</t>
  </si>
  <si>
    <t>80141612</t>
  </si>
  <si>
    <t>Programas de venta o de mercadeo</t>
  </si>
  <si>
    <t>CUOTA DE RENOVACION</t>
  </si>
  <si>
    <t>Servicios de comisionistas</t>
  </si>
  <si>
    <t>Anual</t>
  </si>
  <si>
    <t>Combustible</t>
  </si>
  <si>
    <t>Pasajes</t>
  </si>
  <si>
    <t>Consumo en Restaurante</t>
  </si>
  <si>
    <t>Alimentos</t>
  </si>
  <si>
    <t>Hospedaje</t>
  </si>
  <si>
    <t>Internet</t>
  </si>
  <si>
    <t>Servcios Admin</t>
  </si>
  <si>
    <t>Renta</t>
  </si>
  <si>
    <t>Soporte Técnico</t>
  </si>
  <si>
    <t>Mant. Oficina</t>
  </si>
  <si>
    <t>Estacionamiento</t>
  </si>
  <si>
    <t>Donativos</t>
  </si>
  <si>
    <t>Gestion de Eventos</t>
  </si>
  <si>
    <t>Politicas de Salud</t>
  </si>
  <si>
    <t>Equipos Multimedia</t>
  </si>
  <si>
    <t>Comisiones</t>
  </si>
  <si>
    <t>Interes execto</t>
  </si>
  <si>
    <t>Intereses sujeto iva</t>
  </si>
  <si>
    <t>SEP</t>
  </si>
  <si>
    <t>OCT</t>
  </si>
  <si>
    <t>NOV</t>
  </si>
  <si>
    <t>DIC</t>
  </si>
  <si>
    <t>TOTAL</t>
  </si>
  <si>
    <t>INGRESOS EXENTOS</t>
  </si>
  <si>
    <t>INGRESOS GRAVADOS</t>
  </si>
  <si>
    <t>IVA 16%</t>
  </si>
  <si>
    <t>IVA RETENIDO</t>
  </si>
  <si>
    <t>ACREEDITABLE</t>
  </si>
  <si>
    <t>A PAGAR</t>
  </si>
  <si>
    <t>APLICACIÓN</t>
  </si>
  <si>
    <t>A FAVOR</t>
  </si>
  <si>
    <t>SALDO A 2020</t>
  </si>
  <si>
    <t>SALDO A 2021</t>
  </si>
  <si>
    <t>VPG</t>
  </si>
  <si>
    <t>RFC:SOCH680630KK6</t>
  </si>
  <si>
    <t>CURP:SOCH680630MDFTRL00</t>
  </si>
  <si>
    <t>INGRESO GRAVABLE</t>
  </si>
  <si>
    <t>TARIFA</t>
  </si>
  <si>
    <t>EXCEDENTE DEL LIMITE INFERIOR</t>
  </si>
  <si>
    <t>POR CIENTO PARA APLICARSE EL EXCEDENTE L.I.</t>
  </si>
  <si>
    <t>CUOTA FIJA</t>
  </si>
  <si>
    <t>IMPUESTO</t>
  </si>
  <si>
    <t>PAGO PROVISIONAL</t>
  </si>
  <si>
    <t>IMPUESTO A FAVOR</t>
  </si>
  <si>
    <t>PAGO PROVISIONAL ISR 2021</t>
  </si>
  <si>
    <t>INGRESOS DE ENERO 2021</t>
  </si>
  <si>
    <t>GASTOS DE ENERO DEL 2021</t>
  </si>
  <si>
    <t>RETENCIONES ISR</t>
  </si>
  <si>
    <t>RETENCIONES</t>
  </si>
  <si>
    <t>II.- Tarifas mensuales de pagos provisionales de ISR para personas físicas con actividad empresarial:</t>
  </si>
  <si>
    <t>Límite inferior</t>
  </si>
  <si>
    <t>Límite superior</t>
  </si>
  <si>
    <t>Cuota fija</t>
  </si>
  <si>
    <t>% Sobre excedente</t>
  </si>
  <si>
    <t>del límite inferior</t>
  </si>
  <si>
    <t>En adelante</t>
  </si>
  <si>
    <t>RETENCIONES ISR DE ENERO 2021</t>
  </si>
  <si>
    <t>RETENCIONES ISR A JUNIO 2021</t>
  </si>
  <si>
    <t>RETENCIONES ISR A JUNIO DEL 2021</t>
  </si>
  <si>
    <t>RENTENCIONES ISR A MAYO DEL 2021</t>
  </si>
  <si>
    <t>RENTENCIONES ISR A ABRIL 2021</t>
  </si>
  <si>
    <t>RETENCIONES ISR A MARZO 2021</t>
  </si>
  <si>
    <t>RETENCIONES ISR A FEBRERO 2021</t>
  </si>
  <si>
    <t>INGRESOS A FEBRERO 2021</t>
  </si>
  <si>
    <t>GASTOS A FEBRERO DEL 2021</t>
  </si>
  <si>
    <t>INGRESOS A MARZO DEL 2021</t>
  </si>
  <si>
    <t>GASTOS A MARZO DEL 2021</t>
  </si>
  <si>
    <t>INGRESOS A ABRIL DEL 2021</t>
  </si>
  <si>
    <t>GASTOS A ABRIL DEL 2021</t>
  </si>
  <si>
    <t>INGRESOS A MAYO DEL 2021</t>
  </si>
  <si>
    <t>GASTOS A MAYO DEL 2021</t>
  </si>
  <si>
    <t>INGRESOS A JUNIO DEL 2021</t>
  </si>
  <si>
    <t>GASTOS A JUNIO DEL 2021</t>
  </si>
  <si>
    <t>INGRESOS A JULIO DEL 2021</t>
  </si>
  <si>
    <t>GASTOS A JULIO DEL 2021</t>
  </si>
  <si>
    <t>INGRESOS A AGOSTO DEL 2021</t>
  </si>
  <si>
    <t>GASTOS A AGOSTO DEL 2021</t>
  </si>
  <si>
    <t>INGRESOS A SEPTIEMBRE DEL 2021</t>
  </si>
  <si>
    <t>GASTOS A SEPTIEMBRE DEL 2021</t>
  </si>
  <si>
    <t>INGRESOS A OCTUBRE DEL 2021</t>
  </si>
  <si>
    <t>GASTOS A OCTUBRE DEL 2021</t>
  </si>
  <si>
    <t>INGRESOS A NOVIEMBRE DEL 2021</t>
  </si>
  <si>
    <t>GASTOS A NOVIEMBRE DEL 2021</t>
  </si>
  <si>
    <t>INGRESOS A DICIEMBRE DEL 2021</t>
  </si>
  <si>
    <t>GASTOS A DICIEMBRE DEL 2021</t>
  </si>
  <si>
    <t>HELIDA</t>
  </si>
  <si>
    <t>ISR</t>
  </si>
  <si>
    <t>CLIENTE</t>
  </si>
  <si>
    <t>PERIODO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</si>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</sst>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CCBFF"/>
        <bgColor rgb="FF8CCBFF"/>
      </patternFill>
    </fill>
    <fill>
      <patternFill patternType="solid">
        <fgColor rgb="FF4AC6FF"/>
        <bgColor rgb="FF4AC6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12" borderId="0" applyNumberFormat="0" applyBorder="0" applyAlignment="0" applyProtection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" fontId="0" fillId="0" borderId="0" xfId="0" applyNumberFormat="1"/>
    <xf numFmtId="0" fontId="1" fillId="0" borderId="2" xfId="0" applyFont="1" applyBorder="1"/>
    <xf numFmtId="4" fontId="1" fillId="0" borderId="2" xfId="0" applyNumberFormat="1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3" xfId="0" applyFont="1" applyFill="1" applyBorder="1"/>
    <xf numFmtId="0" fontId="1" fillId="2" borderId="4" xfId="0" applyFont="1" applyFill="1" applyBorder="1" applyAlignment="1">
      <alignment horizontal="center" vertical="center" wrapText="1"/>
    </xf>
    <xf numFmtId="4" fontId="0" fillId="4" borderId="0" xfId="0" applyNumberFormat="1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3" fillId="0" borderId="0" xfId="0" applyFont="1"/>
    <xf numFmtId="0" fontId="4" fillId="6" borderId="0" xfId="0" applyFont="1" applyFill="1" applyAlignment="1">
      <alignment horizontal="center"/>
    </xf>
    <xf numFmtId="0" fontId="4" fillId="0" borderId="0" xfId="0" applyFont="1"/>
    <xf numFmtId="165" fontId="5" fillId="0" borderId="0" xfId="0" applyNumberFormat="1" applyFont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right"/>
    </xf>
    <xf numFmtId="165" fontId="5" fillId="0" borderId="5" xfId="0" applyNumberFormat="1" applyFont="1" applyBorder="1" applyAlignment="1">
      <alignment horizontal="right"/>
    </xf>
    <xf numFmtId="165" fontId="3" fillId="0" borderId="0" xfId="0" applyNumberFormat="1" applyFont="1"/>
    <xf numFmtId="165" fontId="4" fillId="0" borderId="0" xfId="0" applyNumberFormat="1" applyFont="1" applyAlignment="1">
      <alignment horizontal="center"/>
    </xf>
    <xf numFmtId="0" fontId="4" fillId="8" borderId="0" xfId="0" applyFont="1" applyFill="1"/>
    <xf numFmtId="17" fontId="3" fillId="0" borderId="0" xfId="0" applyNumberFormat="1" applyFont="1"/>
    <xf numFmtId="4" fontId="0" fillId="5" borderId="0" xfId="0" applyNumberFormat="1" applyFill="1"/>
    <xf numFmtId="164" fontId="5" fillId="0" borderId="0" xfId="0" applyNumberFormat="1" applyFont="1" applyAlignment="1">
      <alignment horizontal="right"/>
    </xf>
    <xf numFmtId="164" fontId="3" fillId="0" borderId="0" xfId="0" applyNumberFormat="1" applyFont="1"/>
    <xf numFmtId="164" fontId="3" fillId="7" borderId="0" xfId="0" applyNumberFormat="1" applyFont="1" applyFill="1"/>
    <xf numFmtId="164" fontId="3" fillId="0" borderId="0" xfId="0" applyNumberFormat="1" applyFont="1" applyAlignment="1">
      <alignment horizontal="right"/>
    </xf>
    <xf numFmtId="0" fontId="7" fillId="0" borderId="6" xfId="0" applyFont="1" applyBorder="1" applyAlignment="1">
      <alignment vertical="center"/>
    </xf>
    <xf numFmtId="2" fontId="0" fillId="0" borderId="0" xfId="0" applyNumberFormat="1" applyAlignment="1">
      <alignment horizontal="right"/>
    </xf>
    <xf numFmtId="0" fontId="8" fillId="0" borderId="0" xfId="0" applyFont="1" applyAlignment="1">
      <alignment vertical="center"/>
    </xf>
    <xf numFmtId="165" fontId="0" fillId="0" borderId="0" xfId="0" applyNumberFormat="1"/>
    <xf numFmtId="9" fontId="0" fillId="0" borderId="0" xfId="2" applyFont="1"/>
    <xf numFmtId="165" fontId="0" fillId="0" borderId="7" xfId="0" applyNumberFormat="1" applyBorder="1"/>
    <xf numFmtId="0" fontId="0" fillId="9" borderId="0" xfId="0" applyFill="1"/>
    <xf numFmtId="0" fontId="0" fillId="0" borderId="0" xfId="0" applyAlignment="1">
      <alignment horizontal="left"/>
    </xf>
    <xf numFmtId="10" fontId="0" fillId="0" borderId="0" xfId="2" applyNumberFormat="1" applyFont="1"/>
    <xf numFmtId="166" fontId="0" fillId="0" borderId="0" xfId="0" applyNumberFormat="1"/>
    <xf numFmtId="165" fontId="0" fillId="0" borderId="0" xfId="1" applyFont="1" applyAlignment="1">
      <alignment horizontal="right"/>
    </xf>
    <xf numFmtId="165" fontId="0" fillId="0" borderId="0" xfId="1" applyFont="1"/>
    <xf numFmtId="165" fontId="0" fillId="0" borderId="0" xfId="1" applyFont="1" applyAlignment="1">
      <alignment horizontal="left"/>
    </xf>
    <xf numFmtId="166" fontId="0" fillId="0" borderId="7" xfId="0" applyNumberFormat="1" applyBorder="1"/>
    <xf numFmtId="4" fontId="0" fillId="10" borderId="0" xfId="0" applyNumberFormat="1" applyFill="1"/>
    <xf numFmtId="1" fontId="0" fillId="0" borderId="0" xfId="0" applyNumberFormat="1"/>
    <xf numFmtId="1" fontId="0" fillId="0" borderId="7" xfId="0" applyNumberFormat="1" applyBorder="1"/>
    <xf numFmtId="164" fontId="4" fillId="8" borderId="0" xfId="0" applyNumberFormat="1" applyFont="1" applyFill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11" borderId="8" xfId="0" applyFill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9" fillId="12" borderId="0" xfId="3"/>
  </cellXfs>
  <cellStyles count="4">
    <cellStyle name="Bad" xfId="3" builtinId="27"/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SICAD%202022/HELIDA%20SOTO/2020/HELIDA%20SOTO_2020respaldo_2022_07_11T17_02_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IEMBRE"/>
      <sheetName val="NOVIEMBRE"/>
      <sheetName val="OCTUBRE"/>
      <sheetName val="SEPTIEMBRE"/>
      <sheetName val="AGOSTO"/>
      <sheetName val="JULIO"/>
      <sheetName val="JUNIO"/>
      <sheetName val="MAYO"/>
      <sheetName val="ABRIL"/>
      <sheetName val="MARZO"/>
      <sheetName val="FEBRERO"/>
      <sheetName val="ENERO"/>
      <sheetName val="Ingresos"/>
      <sheetName val="Conceptos"/>
      <sheetName val="IVA_anual"/>
      <sheetName val="Importe_anual"/>
      <sheetName val="Categorias"/>
      <sheetName val="IVA FISCAL"/>
      <sheetName val="CALCULO"/>
      <sheetName val="Hoja1"/>
      <sheetName val="TABLAS ISR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7">
          <cell r="H27">
            <v>0</v>
          </cell>
        </row>
        <row r="56">
          <cell r="H56">
            <v>0</v>
          </cell>
        </row>
        <row r="85">
          <cell r="H85">
            <v>0</v>
          </cell>
        </row>
        <row r="114">
          <cell r="H114">
            <v>0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3"/>
  <sheetViews>
    <sheetView workbookViewId="0">
      <selection activeCell="C6" sqref="C6"/>
    </sheetView>
  </sheetViews>
  <sheetFormatPr defaultColWidth="9.140625" defaultRowHeight="15" x14ac:dyDescent="0.25"/>
  <cols>
    <col min="1" max="1" width="10" customWidth="1"/>
    <col min="2" max="2" width="20" customWidth="1"/>
    <col min="3" max="3" width="40" customWidth="1"/>
    <col min="4" max="4" width="35" customWidth="1"/>
    <col min="5" max="5" width="16" customWidth="1"/>
    <col min="6" max="6" width="30" customWidth="1"/>
    <col min="7" max="13" width="9" customWidth="1"/>
    <col min="14" max="14" width="20" customWidth="1"/>
    <col min="15" max="15" width="7" customWidth="1"/>
    <col min="16" max="17" width="20" customWidth="1"/>
    <col min="18" max="18" width="10" customWidth="1"/>
    <col min="19" max="19" width="7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122</v>
      </c>
      <c r="B2" t="s">
        <v>123</v>
      </c>
      <c r="C2" t="s">
        <v>124</v>
      </c>
      <c r="D2" t="s">
        <v>125</v>
      </c>
      <c r="E2" t="s">
        <v>126</v>
      </c>
      <c r="F2" t="s">
        <v>127</v>
      </c>
      <c r="G2">
        <v>35.340000000000003</v>
      </c>
      <c r="H2">
        <v>0</v>
      </c>
      <c r="I2">
        <v>5.66</v>
      </c>
      <c r="J2">
        <v>0</v>
      </c>
      <c r="K2">
        <v>0</v>
      </c>
      <c r="L2">
        <v>0</v>
      </c>
      <c r="M2">
        <v>41</v>
      </c>
      <c r="N2" t="s">
        <v>104</v>
      </c>
      <c r="O2" t="s">
        <v>58</v>
      </c>
      <c r="P2" t="s">
        <v>128</v>
      </c>
      <c r="Q2" t="s">
        <v>28</v>
      </c>
      <c r="R2" t="s">
        <v>29</v>
      </c>
    </row>
    <row r="3" spans="1:19" x14ac:dyDescent="0.25">
      <c r="A3" t="s">
        <v>19</v>
      </c>
      <c r="B3" t="s">
        <v>129</v>
      </c>
      <c r="C3" t="s">
        <v>130</v>
      </c>
      <c r="D3" t="s">
        <v>22</v>
      </c>
      <c r="E3" t="s">
        <v>23</v>
      </c>
      <c r="F3" t="s">
        <v>24</v>
      </c>
      <c r="G3">
        <v>310.73</v>
      </c>
      <c r="H3">
        <v>0</v>
      </c>
      <c r="I3">
        <v>49.71</v>
      </c>
      <c r="J3">
        <v>0</v>
      </c>
      <c r="K3">
        <v>0</v>
      </c>
      <c r="L3">
        <v>0</v>
      </c>
      <c r="M3">
        <v>360.44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</row>
    <row r="4" spans="1:19" x14ac:dyDescent="0.25">
      <c r="A4" t="s">
        <v>30</v>
      </c>
      <c r="B4" t="s">
        <v>131</v>
      </c>
      <c r="C4" t="s">
        <v>132</v>
      </c>
      <c r="D4" t="s">
        <v>33</v>
      </c>
      <c r="E4" t="s">
        <v>34</v>
      </c>
      <c r="F4" t="s">
        <v>35</v>
      </c>
      <c r="G4">
        <v>25</v>
      </c>
      <c r="H4">
        <v>0</v>
      </c>
      <c r="I4">
        <v>3.99</v>
      </c>
      <c r="J4">
        <v>0</v>
      </c>
      <c r="K4">
        <v>0</v>
      </c>
      <c r="L4">
        <v>0</v>
      </c>
      <c r="M4">
        <v>28.99</v>
      </c>
      <c r="N4" t="s">
        <v>25</v>
      </c>
      <c r="O4" t="s">
        <v>26</v>
      </c>
      <c r="P4" t="s">
        <v>36</v>
      </c>
      <c r="Q4" t="s">
        <v>28</v>
      </c>
      <c r="R4" t="s">
        <v>29</v>
      </c>
    </row>
    <row r="5" spans="1:19" x14ac:dyDescent="0.25">
      <c r="A5" t="s">
        <v>37</v>
      </c>
      <c r="B5" t="s">
        <v>133</v>
      </c>
      <c r="C5" t="s">
        <v>134</v>
      </c>
      <c r="D5" t="s">
        <v>63</v>
      </c>
      <c r="E5" t="s">
        <v>64</v>
      </c>
      <c r="F5" t="s">
        <v>42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43</v>
      </c>
      <c r="O5" t="s">
        <v>43</v>
      </c>
      <c r="P5" t="s">
        <v>44</v>
      </c>
      <c r="Q5" t="s">
        <v>28</v>
      </c>
      <c r="R5" t="s">
        <v>45</v>
      </c>
    </row>
    <row r="6" spans="1:19" x14ac:dyDescent="0.25">
      <c r="A6" t="s">
        <v>77</v>
      </c>
      <c r="B6" t="s">
        <v>135</v>
      </c>
      <c r="C6" t="s">
        <v>136</v>
      </c>
      <c r="D6" t="s">
        <v>80</v>
      </c>
      <c r="E6" t="s">
        <v>81</v>
      </c>
      <c r="F6" t="s">
        <v>137</v>
      </c>
      <c r="G6">
        <v>1482.97</v>
      </c>
      <c r="H6">
        <v>304.74</v>
      </c>
      <c r="I6">
        <v>188.51</v>
      </c>
      <c r="J6">
        <v>0</v>
      </c>
      <c r="K6">
        <v>0</v>
      </c>
      <c r="L6">
        <v>0</v>
      </c>
      <c r="M6">
        <v>1366.74</v>
      </c>
      <c r="N6" t="s">
        <v>104</v>
      </c>
      <c r="O6" t="s">
        <v>58</v>
      </c>
      <c r="P6" t="s">
        <v>84</v>
      </c>
      <c r="Q6" t="s">
        <v>28</v>
      </c>
      <c r="R6" t="s">
        <v>29</v>
      </c>
    </row>
    <row r="7" spans="1:19" x14ac:dyDescent="0.25">
      <c r="A7" t="s">
        <v>37</v>
      </c>
      <c r="B7" t="s">
        <v>138</v>
      </c>
      <c r="C7" t="s">
        <v>139</v>
      </c>
      <c r="D7" t="s">
        <v>40</v>
      </c>
      <c r="E7" t="s">
        <v>41</v>
      </c>
      <c r="F7" t="s">
        <v>42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43</v>
      </c>
      <c r="O7" t="s">
        <v>43</v>
      </c>
      <c r="P7" t="s">
        <v>44</v>
      </c>
      <c r="Q7" t="s">
        <v>28</v>
      </c>
      <c r="R7" t="s">
        <v>45</v>
      </c>
    </row>
    <row r="8" spans="1:19" x14ac:dyDescent="0.25">
      <c r="A8" t="s">
        <v>19</v>
      </c>
      <c r="B8" t="s">
        <v>140</v>
      </c>
      <c r="C8" t="s">
        <v>141</v>
      </c>
      <c r="D8" t="s">
        <v>63</v>
      </c>
      <c r="E8" t="s">
        <v>64</v>
      </c>
      <c r="F8" t="s">
        <v>75</v>
      </c>
      <c r="G8">
        <v>505.76</v>
      </c>
      <c r="H8">
        <v>0</v>
      </c>
      <c r="I8">
        <v>82.62</v>
      </c>
      <c r="J8">
        <v>0</v>
      </c>
      <c r="K8">
        <v>0</v>
      </c>
      <c r="L8">
        <v>10.61</v>
      </c>
      <c r="M8">
        <v>598.99</v>
      </c>
      <c r="N8" t="s">
        <v>25</v>
      </c>
      <c r="O8" t="s">
        <v>26</v>
      </c>
      <c r="P8" t="s">
        <v>27</v>
      </c>
      <c r="Q8" t="s">
        <v>28</v>
      </c>
      <c r="R8" t="s">
        <v>29</v>
      </c>
    </row>
    <row r="9" spans="1:19" x14ac:dyDescent="0.25">
      <c r="A9" t="s">
        <v>142</v>
      </c>
      <c r="B9" t="s">
        <v>143</v>
      </c>
      <c r="C9" t="s">
        <v>144</v>
      </c>
      <c r="D9" t="s">
        <v>145</v>
      </c>
      <c r="E9" t="s">
        <v>146</v>
      </c>
      <c r="F9" t="s">
        <v>147</v>
      </c>
      <c r="G9">
        <v>257.7</v>
      </c>
      <c r="H9">
        <v>10</v>
      </c>
      <c r="I9">
        <v>39.630000000000003</v>
      </c>
      <c r="J9">
        <v>0</v>
      </c>
      <c r="K9">
        <v>0</v>
      </c>
      <c r="L9">
        <v>0</v>
      </c>
      <c r="M9">
        <v>287.33</v>
      </c>
      <c r="N9" t="s">
        <v>148</v>
      </c>
      <c r="O9" t="s">
        <v>58</v>
      </c>
      <c r="P9" t="s">
        <v>149</v>
      </c>
      <c r="Q9" t="s">
        <v>28</v>
      </c>
      <c r="R9" t="s">
        <v>29</v>
      </c>
    </row>
    <row r="10" spans="1:19" x14ac:dyDescent="0.25">
      <c r="A10" t="s">
        <v>93</v>
      </c>
      <c r="B10" t="s">
        <v>150</v>
      </c>
      <c r="C10" t="s">
        <v>151</v>
      </c>
      <c r="D10" t="s">
        <v>96</v>
      </c>
      <c r="E10" t="s">
        <v>97</v>
      </c>
      <c r="F10" t="s">
        <v>98</v>
      </c>
      <c r="G10">
        <v>0.01</v>
      </c>
      <c r="H10">
        <v>0.01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71</v>
      </c>
      <c r="O10" t="s">
        <v>58</v>
      </c>
      <c r="P10" t="s">
        <v>99</v>
      </c>
      <c r="Q10" t="s">
        <v>28</v>
      </c>
      <c r="R10" t="s">
        <v>29</v>
      </c>
    </row>
    <row r="11" spans="1:19" x14ac:dyDescent="0.25">
      <c r="A11" t="s">
        <v>105</v>
      </c>
      <c r="B11" t="s">
        <v>152</v>
      </c>
      <c r="C11" t="s">
        <v>153</v>
      </c>
      <c r="D11" t="s">
        <v>154</v>
      </c>
      <c r="E11" t="s">
        <v>109</v>
      </c>
      <c r="F11" t="s">
        <v>110</v>
      </c>
      <c r="G11">
        <v>0.01</v>
      </c>
      <c r="H11">
        <v>0.01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71</v>
      </c>
      <c r="O11" t="s">
        <v>58</v>
      </c>
      <c r="P11" t="s">
        <v>99</v>
      </c>
      <c r="Q11" t="s">
        <v>28</v>
      </c>
      <c r="R11" t="s">
        <v>29</v>
      </c>
    </row>
    <row r="12" spans="1:19" x14ac:dyDescent="0.25">
      <c r="A12" t="s">
        <v>105</v>
      </c>
      <c r="B12" t="s">
        <v>161</v>
      </c>
      <c r="C12" t="s">
        <v>162</v>
      </c>
      <c r="D12" t="s">
        <v>119</v>
      </c>
      <c r="E12" t="s">
        <v>120</v>
      </c>
      <c r="F12" t="s">
        <v>121</v>
      </c>
      <c r="G12">
        <v>0.01</v>
      </c>
      <c r="H12">
        <v>0.01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71</v>
      </c>
      <c r="O12" t="s">
        <v>58</v>
      </c>
      <c r="P12" t="s">
        <v>99</v>
      </c>
      <c r="Q12" t="s">
        <v>28</v>
      </c>
      <c r="R12" t="s">
        <v>29</v>
      </c>
    </row>
    <row r="13" spans="1:19" x14ac:dyDescent="0.25">
      <c r="A13" t="s">
        <v>105</v>
      </c>
      <c r="B13" t="s">
        <v>163</v>
      </c>
      <c r="C13" t="s">
        <v>164</v>
      </c>
      <c r="D13" t="s">
        <v>119</v>
      </c>
      <c r="E13" t="s">
        <v>120</v>
      </c>
      <c r="F13" t="s">
        <v>121</v>
      </c>
      <c r="G13">
        <v>60</v>
      </c>
      <c r="H13">
        <v>0</v>
      </c>
      <c r="I13">
        <v>9.6</v>
      </c>
      <c r="J13">
        <v>0</v>
      </c>
      <c r="K13">
        <v>0</v>
      </c>
      <c r="L13">
        <v>0</v>
      </c>
      <c r="M13">
        <v>69.599999999999994</v>
      </c>
      <c r="N13" t="s">
        <v>71</v>
      </c>
      <c r="O13" t="s">
        <v>58</v>
      </c>
      <c r="P13" t="s">
        <v>99</v>
      </c>
      <c r="Q13" t="s">
        <v>28</v>
      </c>
      <c r="R13" t="s">
        <v>29</v>
      </c>
    </row>
    <row r="14" spans="1:19" x14ac:dyDescent="0.25">
      <c r="G14">
        <f>SUM(G2:G13)</f>
        <v>2677.5300000000007</v>
      </c>
      <c r="H14">
        <f t="shared" ref="H14:M14" si="0">SUM(H2:H13)</f>
        <v>314.77</v>
      </c>
      <c r="I14">
        <f t="shared" si="0"/>
        <v>379.72</v>
      </c>
      <c r="J14">
        <f t="shared" si="0"/>
        <v>0</v>
      </c>
      <c r="K14">
        <f t="shared" si="0"/>
        <v>0</v>
      </c>
      <c r="L14">
        <f t="shared" si="0"/>
        <v>10.61</v>
      </c>
      <c r="M14">
        <f t="shared" si="0"/>
        <v>2753.0899999999997</v>
      </c>
    </row>
    <row r="15" spans="1:19" x14ac:dyDescent="0.25">
      <c r="H15">
        <f>G14-H14</f>
        <v>2362.7600000000007</v>
      </c>
    </row>
    <row r="21" spans="1:18" x14ac:dyDescent="0.25">
      <c r="A21" t="s">
        <v>52</v>
      </c>
      <c r="B21" t="s">
        <v>155</v>
      </c>
      <c r="C21" t="s">
        <v>156</v>
      </c>
      <c r="D21" t="s">
        <v>55</v>
      </c>
      <c r="E21" t="s">
        <v>56</v>
      </c>
      <c r="F21" t="s">
        <v>57</v>
      </c>
      <c r="G21">
        <v>5130</v>
      </c>
      <c r="H21">
        <v>438</v>
      </c>
      <c r="I21">
        <v>0</v>
      </c>
      <c r="J21">
        <v>0</v>
      </c>
      <c r="K21">
        <v>0</v>
      </c>
      <c r="L21">
        <v>0</v>
      </c>
      <c r="M21">
        <v>4692</v>
      </c>
      <c r="N21" t="s">
        <v>25</v>
      </c>
      <c r="O21" t="s">
        <v>58</v>
      </c>
      <c r="P21" t="s">
        <v>59</v>
      </c>
      <c r="Q21" t="s">
        <v>76</v>
      </c>
      <c r="R21" t="s">
        <v>60</v>
      </c>
    </row>
    <row r="22" spans="1:18" x14ac:dyDescent="0.25">
      <c r="A22" t="s">
        <v>52</v>
      </c>
      <c r="B22" t="s">
        <v>157</v>
      </c>
      <c r="C22" t="s">
        <v>158</v>
      </c>
      <c r="D22" t="s">
        <v>55</v>
      </c>
      <c r="E22" t="s">
        <v>56</v>
      </c>
      <c r="F22" t="s">
        <v>57</v>
      </c>
      <c r="G22">
        <v>5130</v>
      </c>
      <c r="H22">
        <v>438</v>
      </c>
      <c r="I22">
        <v>0</v>
      </c>
      <c r="J22">
        <v>0</v>
      </c>
      <c r="K22">
        <v>0</v>
      </c>
      <c r="L22">
        <v>0</v>
      </c>
      <c r="M22">
        <v>4692</v>
      </c>
      <c r="N22" t="s">
        <v>25</v>
      </c>
      <c r="O22" t="s">
        <v>58</v>
      </c>
      <c r="P22" t="s">
        <v>59</v>
      </c>
      <c r="Q22" t="s">
        <v>76</v>
      </c>
      <c r="R22" t="s">
        <v>60</v>
      </c>
    </row>
    <row r="23" spans="1:18" x14ac:dyDescent="0.25">
      <c r="A23" t="s">
        <v>52</v>
      </c>
      <c r="B23" t="s">
        <v>159</v>
      </c>
      <c r="C23" t="s">
        <v>160</v>
      </c>
      <c r="D23" t="s">
        <v>55</v>
      </c>
      <c r="E23" t="s">
        <v>56</v>
      </c>
      <c r="F23" t="s">
        <v>57</v>
      </c>
      <c r="G23">
        <v>5130</v>
      </c>
      <c r="H23">
        <v>438</v>
      </c>
      <c r="I23">
        <v>0</v>
      </c>
      <c r="J23">
        <v>0</v>
      </c>
      <c r="K23">
        <v>0</v>
      </c>
      <c r="L23">
        <v>0</v>
      </c>
      <c r="M23">
        <v>4692</v>
      </c>
      <c r="N23" t="s">
        <v>25</v>
      </c>
      <c r="O23" t="s">
        <v>58</v>
      </c>
      <c r="P23" t="s">
        <v>59</v>
      </c>
      <c r="Q23" t="s">
        <v>76</v>
      </c>
      <c r="R23" t="s">
        <v>60</v>
      </c>
    </row>
  </sheetData>
  <dataValidations count="1">
    <dataValidation type="list" allowBlank="1" showInputMessage="1" showErrorMessage="1" sqref="Q21:Q23 Q2:Q13" xr:uid="{00000000-0002-0000-0100-000000000000}">
      <formula1>"Pendiente,Pagado"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3"/>
  <sheetViews>
    <sheetView topLeftCell="F1" workbookViewId="0">
      <selection activeCell="Q12" sqref="Q12"/>
    </sheetView>
  </sheetViews>
  <sheetFormatPr defaultColWidth="9.140625" defaultRowHeight="15" x14ac:dyDescent="0.25"/>
  <cols>
    <col min="1" max="1" width="10" customWidth="1"/>
    <col min="2" max="2" width="20" customWidth="1"/>
    <col min="3" max="3" width="40" customWidth="1"/>
    <col min="4" max="4" width="35" customWidth="1"/>
    <col min="5" max="5" width="16" customWidth="1"/>
    <col min="6" max="6" width="30" customWidth="1"/>
    <col min="7" max="13" width="9" customWidth="1"/>
    <col min="14" max="14" width="20" customWidth="1"/>
    <col min="15" max="15" width="7" customWidth="1"/>
    <col min="16" max="17" width="20" customWidth="1"/>
    <col min="18" max="18" width="10" customWidth="1"/>
    <col min="19" max="19" width="7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122</v>
      </c>
      <c r="B2" t="s">
        <v>473</v>
      </c>
      <c r="C2" t="s">
        <v>474</v>
      </c>
      <c r="D2" t="s">
        <v>125</v>
      </c>
      <c r="E2" t="s">
        <v>126</v>
      </c>
      <c r="F2" t="s">
        <v>127</v>
      </c>
      <c r="G2">
        <v>28.45</v>
      </c>
      <c r="H2">
        <v>0</v>
      </c>
      <c r="I2" s="11">
        <v>4.55</v>
      </c>
      <c r="J2">
        <v>0</v>
      </c>
      <c r="K2">
        <v>0</v>
      </c>
      <c r="L2">
        <v>0</v>
      </c>
      <c r="M2">
        <v>33</v>
      </c>
      <c r="N2" t="s">
        <v>104</v>
      </c>
      <c r="O2" t="s">
        <v>58</v>
      </c>
      <c r="P2" t="s">
        <v>128</v>
      </c>
      <c r="Q2" t="s">
        <v>28</v>
      </c>
      <c r="R2" t="s">
        <v>29</v>
      </c>
    </row>
    <row r="3" spans="1:19" x14ac:dyDescent="0.25">
      <c r="A3" t="s">
        <v>19</v>
      </c>
      <c r="B3" t="s">
        <v>475</v>
      </c>
      <c r="C3" t="s">
        <v>476</v>
      </c>
      <c r="D3" t="s">
        <v>22</v>
      </c>
      <c r="E3" t="s">
        <v>23</v>
      </c>
      <c r="F3" t="s">
        <v>24</v>
      </c>
      <c r="G3">
        <v>294.8</v>
      </c>
      <c r="H3">
        <v>0</v>
      </c>
      <c r="I3" s="11">
        <v>47.16</v>
      </c>
      <c r="J3">
        <v>0</v>
      </c>
      <c r="K3">
        <v>0</v>
      </c>
      <c r="L3">
        <v>0</v>
      </c>
      <c r="M3">
        <v>341.96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>
        <v>341.96</v>
      </c>
    </row>
    <row r="4" spans="1:19" x14ac:dyDescent="0.25">
      <c r="A4" t="s">
        <v>30</v>
      </c>
      <c r="B4" t="s">
        <v>475</v>
      </c>
      <c r="C4" t="s">
        <v>477</v>
      </c>
      <c r="D4" t="s">
        <v>33</v>
      </c>
      <c r="E4" t="s">
        <v>34</v>
      </c>
      <c r="F4" t="s">
        <v>35</v>
      </c>
      <c r="G4">
        <v>25</v>
      </c>
      <c r="H4">
        <v>0</v>
      </c>
      <c r="I4" s="11">
        <v>3.99</v>
      </c>
      <c r="J4">
        <v>0</v>
      </c>
      <c r="K4">
        <v>0</v>
      </c>
      <c r="L4">
        <v>0</v>
      </c>
      <c r="M4">
        <v>28.99</v>
      </c>
      <c r="N4" t="s">
        <v>25</v>
      </c>
      <c r="O4" t="s">
        <v>26</v>
      </c>
      <c r="P4" t="s">
        <v>36</v>
      </c>
      <c r="Q4" t="s">
        <v>28</v>
      </c>
      <c r="R4" t="s">
        <v>29</v>
      </c>
      <c r="S4">
        <v>28.99</v>
      </c>
    </row>
    <row r="5" spans="1:19" x14ac:dyDescent="0.25">
      <c r="A5" t="s">
        <v>37</v>
      </c>
      <c r="B5" t="s">
        <v>478</v>
      </c>
      <c r="C5" t="s">
        <v>479</v>
      </c>
      <c r="D5" t="s">
        <v>63</v>
      </c>
      <c r="E5" t="s">
        <v>64</v>
      </c>
      <c r="F5" t="s">
        <v>42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43</v>
      </c>
      <c r="O5" t="s">
        <v>43</v>
      </c>
      <c r="P5" t="s">
        <v>44</v>
      </c>
      <c r="Q5" t="s">
        <v>28</v>
      </c>
      <c r="R5" t="s">
        <v>45</v>
      </c>
    </row>
    <row r="6" spans="1:19" x14ac:dyDescent="0.25">
      <c r="A6" t="s">
        <v>37</v>
      </c>
      <c r="B6" t="s">
        <v>480</v>
      </c>
      <c r="C6" t="s">
        <v>481</v>
      </c>
      <c r="D6" t="s">
        <v>40</v>
      </c>
      <c r="E6" t="s">
        <v>41</v>
      </c>
      <c r="F6" t="s">
        <v>42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43</v>
      </c>
      <c r="O6" t="s">
        <v>43</v>
      </c>
      <c r="P6" t="s">
        <v>44</v>
      </c>
      <c r="Q6" t="s">
        <v>28</v>
      </c>
      <c r="R6" t="s">
        <v>45</v>
      </c>
    </row>
    <row r="7" spans="1:19" x14ac:dyDescent="0.25">
      <c r="A7" t="s">
        <v>37</v>
      </c>
      <c r="B7" t="s">
        <v>480</v>
      </c>
      <c r="C7" t="s">
        <v>482</v>
      </c>
      <c r="D7" t="s">
        <v>40</v>
      </c>
      <c r="E7" t="s">
        <v>41</v>
      </c>
      <c r="F7" t="s">
        <v>42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43</v>
      </c>
      <c r="O7" t="s">
        <v>43</v>
      </c>
      <c r="P7" t="s">
        <v>44</v>
      </c>
      <c r="Q7" t="s">
        <v>28</v>
      </c>
      <c r="R7" t="s">
        <v>45</v>
      </c>
    </row>
    <row r="8" spans="1:19" x14ac:dyDescent="0.25">
      <c r="A8" t="s">
        <v>483</v>
      </c>
      <c r="B8" t="s">
        <v>484</v>
      </c>
      <c r="C8" t="s">
        <v>485</v>
      </c>
      <c r="D8" t="s">
        <v>486</v>
      </c>
      <c r="E8" t="s">
        <v>487</v>
      </c>
      <c r="F8" t="s">
        <v>488</v>
      </c>
      <c r="G8">
        <v>2248</v>
      </c>
      <c r="H8">
        <v>0</v>
      </c>
      <c r="I8">
        <v>359.68</v>
      </c>
      <c r="J8">
        <v>0</v>
      </c>
      <c r="K8">
        <v>0</v>
      </c>
      <c r="L8">
        <v>0</v>
      </c>
      <c r="M8">
        <v>2607.6799999999998</v>
      </c>
      <c r="N8" t="s">
        <v>104</v>
      </c>
      <c r="O8" t="s">
        <v>58</v>
      </c>
      <c r="P8" t="s">
        <v>414</v>
      </c>
      <c r="Q8" t="s">
        <v>28</v>
      </c>
      <c r="R8" t="s">
        <v>29</v>
      </c>
    </row>
    <row r="9" spans="1:19" x14ac:dyDescent="0.25">
      <c r="A9" t="s">
        <v>19</v>
      </c>
      <c r="B9" t="s">
        <v>489</v>
      </c>
      <c r="C9" t="s">
        <v>490</v>
      </c>
      <c r="D9" t="s">
        <v>63</v>
      </c>
      <c r="E9" t="s">
        <v>64</v>
      </c>
      <c r="F9" t="s">
        <v>75</v>
      </c>
      <c r="G9">
        <v>505.76</v>
      </c>
      <c r="H9">
        <v>0</v>
      </c>
      <c r="I9">
        <v>82.62</v>
      </c>
      <c r="J9">
        <v>0</v>
      </c>
      <c r="K9">
        <v>0</v>
      </c>
      <c r="L9">
        <v>10.61</v>
      </c>
      <c r="M9">
        <v>598.99</v>
      </c>
      <c r="N9" t="s">
        <v>25</v>
      </c>
      <c r="O9" t="s">
        <v>26</v>
      </c>
      <c r="P9" t="s">
        <v>27</v>
      </c>
      <c r="Q9" t="s">
        <v>28</v>
      </c>
      <c r="R9" t="s">
        <v>29</v>
      </c>
    </row>
    <row r="10" spans="1:19" x14ac:dyDescent="0.25">
      <c r="A10" t="s">
        <v>65</v>
      </c>
      <c r="B10" t="s">
        <v>491</v>
      </c>
      <c r="C10" t="s">
        <v>492</v>
      </c>
      <c r="D10" t="s">
        <v>68</v>
      </c>
      <c r="E10" t="s">
        <v>69</v>
      </c>
      <c r="F10" t="s">
        <v>171</v>
      </c>
      <c r="G10">
        <v>204</v>
      </c>
      <c r="H10">
        <v>0</v>
      </c>
      <c r="I10">
        <v>0</v>
      </c>
      <c r="J10">
        <v>0</v>
      </c>
      <c r="K10">
        <v>0</v>
      </c>
      <c r="L10">
        <v>0</v>
      </c>
      <c r="M10">
        <v>204</v>
      </c>
      <c r="N10" t="s">
        <v>71</v>
      </c>
      <c r="O10" t="s">
        <v>58</v>
      </c>
      <c r="P10" t="s">
        <v>72</v>
      </c>
      <c r="Q10" t="s">
        <v>76</v>
      </c>
      <c r="R10" t="s">
        <v>29</v>
      </c>
    </row>
    <row r="11" spans="1:19" x14ac:dyDescent="0.25">
      <c r="A11" t="s">
        <v>93</v>
      </c>
      <c r="B11" t="s">
        <v>497</v>
      </c>
      <c r="C11" t="s">
        <v>498</v>
      </c>
      <c r="D11" t="s">
        <v>96</v>
      </c>
      <c r="E11" t="s">
        <v>97</v>
      </c>
      <c r="F11" t="s">
        <v>98</v>
      </c>
      <c r="G11">
        <v>0.01</v>
      </c>
      <c r="H11">
        <v>0.01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71</v>
      </c>
      <c r="O11" t="s">
        <v>58</v>
      </c>
      <c r="P11" t="s">
        <v>99</v>
      </c>
      <c r="Q11" t="s">
        <v>28</v>
      </c>
      <c r="R11" t="s">
        <v>29</v>
      </c>
    </row>
    <row r="12" spans="1:19" x14ac:dyDescent="0.25">
      <c r="A12" t="s">
        <v>499</v>
      </c>
      <c r="B12" t="s">
        <v>500</v>
      </c>
      <c r="C12" t="s">
        <v>501</v>
      </c>
      <c r="D12" t="s">
        <v>502</v>
      </c>
      <c r="E12" t="s">
        <v>503</v>
      </c>
      <c r="F12" t="s">
        <v>504</v>
      </c>
      <c r="G12">
        <v>2154.31</v>
      </c>
      <c r="H12">
        <v>0</v>
      </c>
      <c r="I12">
        <v>344.69</v>
      </c>
      <c r="J12">
        <v>0</v>
      </c>
      <c r="K12">
        <v>0</v>
      </c>
      <c r="L12">
        <v>0</v>
      </c>
      <c r="M12">
        <v>2499</v>
      </c>
      <c r="N12" t="s">
        <v>104</v>
      </c>
      <c r="O12" t="s">
        <v>58</v>
      </c>
      <c r="P12" t="s">
        <v>72</v>
      </c>
      <c r="Q12" t="s">
        <v>76</v>
      </c>
      <c r="R12" t="s">
        <v>29</v>
      </c>
    </row>
    <row r="13" spans="1:19" x14ac:dyDescent="0.25">
      <c r="A13" t="s">
        <v>37</v>
      </c>
      <c r="B13" t="s">
        <v>505</v>
      </c>
      <c r="C13" t="s">
        <v>506</v>
      </c>
      <c r="D13" t="s">
        <v>33</v>
      </c>
      <c r="E13" t="s">
        <v>34</v>
      </c>
      <c r="F13" t="s">
        <v>42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s">
        <v>43</v>
      </c>
      <c r="O13" t="s">
        <v>43</v>
      </c>
      <c r="P13" t="s">
        <v>44</v>
      </c>
      <c r="Q13" t="s">
        <v>28</v>
      </c>
      <c r="R13" t="s">
        <v>45</v>
      </c>
    </row>
    <row r="14" spans="1:19" x14ac:dyDescent="0.25">
      <c r="A14" t="s">
        <v>37</v>
      </c>
      <c r="B14" t="s">
        <v>507</v>
      </c>
      <c r="C14" t="s">
        <v>508</v>
      </c>
      <c r="D14" t="s">
        <v>22</v>
      </c>
      <c r="E14" t="s">
        <v>23</v>
      </c>
      <c r="F14" t="s">
        <v>42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43</v>
      </c>
      <c r="O14" t="s">
        <v>43</v>
      </c>
      <c r="P14" t="s">
        <v>44</v>
      </c>
      <c r="Q14" t="s">
        <v>28</v>
      </c>
      <c r="R14" t="s">
        <v>45</v>
      </c>
    </row>
    <row r="15" spans="1:19" x14ac:dyDescent="0.25">
      <c r="A15" t="s">
        <v>105</v>
      </c>
      <c r="B15" t="s">
        <v>509</v>
      </c>
      <c r="C15" t="s">
        <v>510</v>
      </c>
      <c r="D15" t="s">
        <v>108</v>
      </c>
      <c r="E15" t="s">
        <v>109</v>
      </c>
      <c r="F15" t="s">
        <v>110</v>
      </c>
      <c r="G15">
        <v>0.01</v>
      </c>
      <c r="H15">
        <v>0.01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71</v>
      </c>
      <c r="O15" t="s">
        <v>58</v>
      </c>
      <c r="P15" t="s">
        <v>99</v>
      </c>
      <c r="Q15" t="s">
        <v>28</v>
      </c>
      <c r="R15" t="s">
        <v>29</v>
      </c>
    </row>
    <row r="16" spans="1:19" x14ac:dyDescent="0.25">
      <c r="A16" t="s">
        <v>185</v>
      </c>
      <c r="B16" t="s">
        <v>511</v>
      </c>
      <c r="C16" t="s">
        <v>512</v>
      </c>
      <c r="D16" t="s">
        <v>80</v>
      </c>
      <c r="E16" t="s">
        <v>81</v>
      </c>
      <c r="F16" t="s">
        <v>188</v>
      </c>
      <c r="G16">
        <v>1243.96</v>
      </c>
      <c r="H16">
        <v>310.99</v>
      </c>
      <c r="I16">
        <v>149.26</v>
      </c>
      <c r="J16">
        <v>0</v>
      </c>
      <c r="K16">
        <v>0</v>
      </c>
      <c r="L16">
        <v>0</v>
      </c>
      <c r="M16">
        <v>1082.23</v>
      </c>
      <c r="N16" t="s">
        <v>104</v>
      </c>
      <c r="O16" t="s">
        <v>58</v>
      </c>
      <c r="P16" t="s">
        <v>84</v>
      </c>
      <c r="Q16" t="s">
        <v>28</v>
      </c>
      <c r="R16" t="s">
        <v>29</v>
      </c>
    </row>
    <row r="17" spans="1:18" x14ac:dyDescent="0.25">
      <c r="G17">
        <f>SUM(G2:G16)</f>
        <v>6704.3</v>
      </c>
      <c r="H17">
        <f t="shared" ref="H17:M17" si="0">SUM(H2:H16)</f>
        <v>311.01</v>
      </c>
      <c r="I17">
        <f t="shared" si="0"/>
        <v>991.95</v>
      </c>
      <c r="J17">
        <f t="shared" si="0"/>
        <v>0</v>
      </c>
      <c r="K17">
        <f t="shared" si="0"/>
        <v>0</v>
      </c>
      <c r="L17">
        <f t="shared" si="0"/>
        <v>10.61</v>
      </c>
      <c r="M17">
        <f t="shared" si="0"/>
        <v>7395.85</v>
      </c>
    </row>
    <row r="18" spans="1:18" x14ac:dyDescent="0.25">
      <c r="H18">
        <f>G17-H17</f>
        <v>6393.29</v>
      </c>
    </row>
    <row r="22" spans="1:18" x14ac:dyDescent="0.25">
      <c r="A22" t="s">
        <v>52</v>
      </c>
      <c r="B22" t="s">
        <v>493</v>
      </c>
      <c r="C22" t="s">
        <v>494</v>
      </c>
      <c r="D22" t="s">
        <v>55</v>
      </c>
      <c r="E22" t="s">
        <v>56</v>
      </c>
      <c r="F22" t="s">
        <v>57</v>
      </c>
      <c r="G22">
        <v>5130</v>
      </c>
      <c r="H22">
        <v>438</v>
      </c>
      <c r="I22">
        <v>0</v>
      </c>
      <c r="J22">
        <v>0</v>
      </c>
      <c r="K22">
        <v>0</v>
      </c>
      <c r="L22">
        <v>0</v>
      </c>
      <c r="M22">
        <v>4692</v>
      </c>
      <c r="N22" t="s">
        <v>25</v>
      </c>
      <c r="O22" t="s">
        <v>58</v>
      </c>
      <c r="P22" t="s">
        <v>59</v>
      </c>
      <c r="Q22" t="s">
        <v>76</v>
      </c>
      <c r="R22" t="s">
        <v>60</v>
      </c>
    </row>
    <row r="23" spans="1:18" x14ac:dyDescent="0.25">
      <c r="A23" t="s">
        <v>52</v>
      </c>
      <c r="B23" t="s">
        <v>495</v>
      </c>
      <c r="C23" t="s">
        <v>496</v>
      </c>
      <c r="D23" t="s">
        <v>55</v>
      </c>
      <c r="E23" t="s">
        <v>56</v>
      </c>
      <c r="F23" t="s">
        <v>57</v>
      </c>
      <c r="G23">
        <v>5130</v>
      </c>
      <c r="H23">
        <v>438</v>
      </c>
      <c r="I23">
        <v>0</v>
      </c>
      <c r="J23">
        <v>0</v>
      </c>
      <c r="K23">
        <v>0</v>
      </c>
      <c r="L23">
        <v>0</v>
      </c>
      <c r="M23">
        <v>4692</v>
      </c>
      <c r="N23" t="s">
        <v>25</v>
      </c>
      <c r="O23" t="s">
        <v>58</v>
      </c>
      <c r="P23" t="s">
        <v>59</v>
      </c>
      <c r="Q23" t="s">
        <v>76</v>
      </c>
      <c r="R23" t="s">
        <v>60</v>
      </c>
    </row>
  </sheetData>
  <dataValidations count="1">
    <dataValidation type="list" allowBlank="1" showInputMessage="1" showErrorMessage="1" sqref="Q2:Q16 Q22:Q23" xr:uid="{00000000-0002-0000-0A00-000000000000}">
      <formula1>"Pendiente,Pagado"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6"/>
  <sheetViews>
    <sheetView topLeftCell="F1" workbookViewId="0">
      <selection activeCell="P16" sqref="P16"/>
    </sheetView>
  </sheetViews>
  <sheetFormatPr defaultColWidth="9.140625" defaultRowHeight="15" x14ac:dyDescent="0.25"/>
  <cols>
    <col min="1" max="1" width="10" customWidth="1"/>
    <col min="2" max="2" width="20" customWidth="1"/>
    <col min="3" max="3" width="40" customWidth="1"/>
    <col min="4" max="4" width="35" customWidth="1"/>
    <col min="5" max="5" width="16" customWidth="1"/>
    <col min="6" max="6" width="30" customWidth="1"/>
    <col min="7" max="13" width="9" customWidth="1"/>
    <col min="14" max="14" width="20" customWidth="1"/>
    <col min="15" max="15" width="7" customWidth="1"/>
    <col min="16" max="17" width="20" customWidth="1"/>
    <col min="18" max="18" width="10" customWidth="1"/>
    <col min="19" max="19" width="7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122</v>
      </c>
      <c r="B2" t="s">
        <v>513</v>
      </c>
      <c r="C2" t="s">
        <v>514</v>
      </c>
      <c r="D2" t="s">
        <v>125</v>
      </c>
      <c r="E2" t="s">
        <v>126</v>
      </c>
      <c r="F2" t="s">
        <v>127</v>
      </c>
      <c r="G2">
        <v>10.34</v>
      </c>
      <c r="H2">
        <v>0</v>
      </c>
      <c r="I2">
        <v>1.66</v>
      </c>
      <c r="J2">
        <v>0</v>
      </c>
      <c r="K2">
        <v>0</v>
      </c>
      <c r="L2">
        <v>0</v>
      </c>
      <c r="M2">
        <v>12</v>
      </c>
      <c r="N2" t="s">
        <v>104</v>
      </c>
      <c r="O2" t="s">
        <v>58</v>
      </c>
      <c r="P2" t="s">
        <v>128</v>
      </c>
      <c r="Q2" t="s">
        <v>28</v>
      </c>
      <c r="R2" t="s">
        <v>29</v>
      </c>
    </row>
    <row r="3" spans="1:19" x14ac:dyDescent="0.25">
      <c r="A3" t="s">
        <v>30</v>
      </c>
      <c r="B3" t="s">
        <v>515</v>
      </c>
      <c r="C3" t="s">
        <v>516</v>
      </c>
      <c r="D3" t="s">
        <v>33</v>
      </c>
      <c r="E3" t="s">
        <v>34</v>
      </c>
      <c r="F3" t="s">
        <v>35</v>
      </c>
      <c r="G3">
        <v>25</v>
      </c>
      <c r="H3">
        <v>0</v>
      </c>
      <c r="I3">
        <v>3.99</v>
      </c>
      <c r="J3">
        <v>0</v>
      </c>
      <c r="K3">
        <v>0</v>
      </c>
      <c r="L3">
        <v>0</v>
      </c>
      <c r="M3">
        <v>28.99</v>
      </c>
      <c r="N3" t="s">
        <v>25</v>
      </c>
      <c r="O3" t="s">
        <v>26</v>
      </c>
      <c r="P3" t="s">
        <v>36</v>
      </c>
      <c r="Q3" t="s">
        <v>28</v>
      </c>
      <c r="R3" t="s">
        <v>29</v>
      </c>
      <c r="S3">
        <v>28.99</v>
      </c>
    </row>
    <row r="4" spans="1:19" x14ac:dyDescent="0.25">
      <c r="A4" t="s">
        <v>19</v>
      </c>
      <c r="B4" t="s">
        <v>515</v>
      </c>
      <c r="C4" t="s">
        <v>517</v>
      </c>
      <c r="D4" t="s">
        <v>22</v>
      </c>
      <c r="E4" t="s">
        <v>23</v>
      </c>
      <c r="F4" t="s">
        <v>24</v>
      </c>
      <c r="G4">
        <v>294.8</v>
      </c>
      <c r="H4">
        <v>0</v>
      </c>
      <c r="I4">
        <v>47.16</v>
      </c>
      <c r="J4">
        <v>0</v>
      </c>
      <c r="K4">
        <v>0</v>
      </c>
      <c r="L4">
        <v>0</v>
      </c>
      <c r="M4">
        <v>341.96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>
        <v>341.96</v>
      </c>
    </row>
    <row r="5" spans="1:19" x14ac:dyDescent="0.25">
      <c r="A5" t="s">
        <v>37</v>
      </c>
      <c r="B5" t="s">
        <v>518</v>
      </c>
      <c r="C5" t="s">
        <v>519</v>
      </c>
      <c r="D5" t="s">
        <v>63</v>
      </c>
      <c r="E5" t="s">
        <v>64</v>
      </c>
      <c r="F5" t="s">
        <v>42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43</v>
      </c>
      <c r="O5" t="s">
        <v>43</v>
      </c>
      <c r="P5" t="s">
        <v>44</v>
      </c>
      <c r="Q5" t="s">
        <v>28</v>
      </c>
      <c r="R5" t="s">
        <v>45</v>
      </c>
    </row>
    <row r="6" spans="1:19" x14ac:dyDescent="0.25">
      <c r="A6" t="s">
        <v>37</v>
      </c>
      <c r="B6" t="s">
        <v>520</v>
      </c>
      <c r="C6" t="s">
        <v>521</v>
      </c>
      <c r="D6" t="s">
        <v>33</v>
      </c>
      <c r="E6" t="s">
        <v>34</v>
      </c>
      <c r="F6" t="s">
        <v>42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43</v>
      </c>
      <c r="O6" t="s">
        <v>43</v>
      </c>
      <c r="P6" t="s">
        <v>44</v>
      </c>
      <c r="Q6" t="s">
        <v>28</v>
      </c>
      <c r="R6" t="s">
        <v>45</v>
      </c>
    </row>
    <row r="7" spans="1:19" x14ac:dyDescent="0.25">
      <c r="A7" t="s">
        <v>37</v>
      </c>
      <c r="B7" t="s">
        <v>522</v>
      </c>
      <c r="C7" t="s">
        <v>523</v>
      </c>
      <c r="D7" t="s">
        <v>22</v>
      </c>
      <c r="E7" t="s">
        <v>23</v>
      </c>
      <c r="F7" t="s">
        <v>42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43</v>
      </c>
      <c r="O7" t="s">
        <v>43</v>
      </c>
      <c r="P7" t="s">
        <v>44</v>
      </c>
      <c r="Q7" t="s">
        <v>28</v>
      </c>
      <c r="R7" t="s">
        <v>45</v>
      </c>
    </row>
    <row r="8" spans="1:19" x14ac:dyDescent="0.25">
      <c r="A8" t="s">
        <v>37</v>
      </c>
      <c r="B8" t="s">
        <v>524</v>
      </c>
      <c r="C8" t="s">
        <v>525</v>
      </c>
      <c r="D8" t="s">
        <v>40</v>
      </c>
      <c r="E8" t="s">
        <v>41</v>
      </c>
      <c r="F8" t="s">
        <v>42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t="s">
        <v>43</v>
      </c>
      <c r="O8" t="s">
        <v>43</v>
      </c>
      <c r="P8" t="s">
        <v>44</v>
      </c>
      <c r="Q8" t="s">
        <v>28</v>
      </c>
      <c r="R8" t="s">
        <v>45</v>
      </c>
    </row>
    <row r="9" spans="1:19" x14ac:dyDescent="0.25">
      <c r="A9" t="s">
        <v>37</v>
      </c>
      <c r="B9" t="s">
        <v>526</v>
      </c>
      <c r="C9" t="s">
        <v>527</v>
      </c>
      <c r="D9" t="s">
        <v>40</v>
      </c>
      <c r="E9" t="s">
        <v>41</v>
      </c>
      <c r="F9" t="s">
        <v>42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">
        <v>43</v>
      </c>
      <c r="O9" t="s">
        <v>43</v>
      </c>
      <c r="P9" t="s">
        <v>44</v>
      </c>
      <c r="Q9" t="s">
        <v>28</v>
      </c>
      <c r="R9" t="s">
        <v>45</v>
      </c>
    </row>
    <row r="10" spans="1:19" x14ac:dyDescent="0.25">
      <c r="A10" t="s">
        <v>65</v>
      </c>
      <c r="B10" t="s">
        <v>528</v>
      </c>
      <c r="C10" t="s">
        <v>529</v>
      </c>
      <c r="D10" t="s">
        <v>68</v>
      </c>
      <c r="E10" t="s">
        <v>69</v>
      </c>
      <c r="F10" t="s">
        <v>70</v>
      </c>
      <c r="G10">
        <v>204</v>
      </c>
      <c r="H10">
        <v>0</v>
      </c>
      <c r="I10">
        <v>0</v>
      </c>
      <c r="J10">
        <v>0</v>
      </c>
      <c r="K10">
        <v>0</v>
      </c>
      <c r="L10">
        <v>0</v>
      </c>
      <c r="M10">
        <v>204</v>
      </c>
      <c r="N10" t="s">
        <v>71</v>
      </c>
      <c r="O10" t="s">
        <v>58</v>
      </c>
      <c r="P10" t="s">
        <v>72</v>
      </c>
      <c r="Q10" t="s">
        <v>76</v>
      </c>
      <c r="R10" t="s">
        <v>29</v>
      </c>
    </row>
    <row r="11" spans="1:19" x14ac:dyDescent="0.25">
      <c r="A11" t="s">
        <v>185</v>
      </c>
      <c r="B11" t="s">
        <v>530</v>
      </c>
      <c r="C11" t="s">
        <v>531</v>
      </c>
      <c r="D11" t="s">
        <v>80</v>
      </c>
      <c r="E11" t="s">
        <v>81</v>
      </c>
      <c r="F11" t="s">
        <v>188</v>
      </c>
      <c r="G11">
        <v>982.76</v>
      </c>
      <c r="H11">
        <v>245.69</v>
      </c>
      <c r="I11">
        <v>117.91</v>
      </c>
      <c r="J11">
        <v>0</v>
      </c>
      <c r="K11">
        <v>0</v>
      </c>
      <c r="L11">
        <v>0</v>
      </c>
      <c r="M11">
        <v>854.98</v>
      </c>
      <c r="N11" t="s">
        <v>104</v>
      </c>
      <c r="O11" t="s">
        <v>58</v>
      </c>
      <c r="P11" t="s">
        <v>84</v>
      </c>
      <c r="Q11" t="s">
        <v>28</v>
      </c>
      <c r="R11" t="s">
        <v>29</v>
      </c>
    </row>
    <row r="12" spans="1:19" x14ac:dyDescent="0.25">
      <c r="A12" t="s">
        <v>532</v>
      </c>
      <c r="B12" t="s">
        <v>533</v>
      </c>
      <c r="C12" t="s">
        <v>534</v>
      </c>
      <c r="D12" t="s">
        <v>300</v>
      </c>
      <c r="E12" t="s">
        <v>301</v>
      </c>
      <c r="F12" t="s">
        <v>231</v>
      </c>
      <c r="G12">
        <v>263.12</v>
      </c>
      <c r="H12">
        <v>0</v>
      </c>
      <c r="I12">
        <v>42.1</v>
      </c>
      <c r="J12">
        <v>0</v>
      </c>
      <c r="K12">
        <v>0</v>
      </c>
      <c r="L12">
        <v>0</v>
      </c>
      <c r="M12">
        <v>305.22000000000003</v>
      </c>
      <c r="N12" t="s">
        <v>148</v>
      </c>
      <c r="O12" t="s">
        <v>58</v>
      </c>
      <c r="P12" t="s">
        <v>232</v>
      </c>
      <c r="Q12" t="s">
        <v>28</v>
      </c>
      <c r="R12" t="s">
        <v>29</v>
      </c>
    </row>
    <row r="13" spans="1:19" x14ac:dyDescent="0.25">
      <c r="A13" t="s">
        <v>142</v>
      </c>
      <c r="B13" t="s">
        <v>535</v>
      </c>
      <c r="C13" t="s">
        <v>536</v>
      </c>
      <c r="D13" t="s">
        <v>300</v>
      </c>
      <c r="E13" t="s">
        <v>301</v>
      </c>
      <c r="F13" t="s">
        <v>537</v>
      </c>
      <c r="G13">
        <v>27.16</v>
      </c>
      <c r="H13">
        <v>0</v>
      </c>
      <c r="I13">
        <v>4.3499999999999996</v>
      </c>
      <c r="J13">
        <v>0</v>
      </c>
      <c r="K13">
        <v>0</v>
      </c>
      <c r="L13">
        <v>0</v>
      </c>
      <c r="M13">
        <v>31.51</v>
      </c>
      <c r="N13" t="s">
        <v>83</v>
      </c>
      <c r="O13" t="s">
        <v>58</v>
      </c>
      <c r="P13" t="s">
        <v>149</v>
      </c>
      <c r="Q13" t="s">
        <v>28</v>
      </c>
      <c r="R13" t="s">
        <v>29</v>
      </c>
    </row>
    <row r="14" spans="1:19" x14ac:dyDescent="0.25">
      <c r="A14" t="s">
        <v>19</v>
      </c>
      <c r="B14" t="s">
        <v>538</v>
      </c>
      <c r="C14" t="s">
        <v>539</v>
      </c>
      <c r="D14" t="s">
        <v>63</v>
      </c>
      <c r="E14" t="s">
        <v>64</v>
      </c>
      <c r="F14" t="s">
        <v>75</v>
      </c>
      <c r="G14">
        <v>505.76</v>
      </c>
      <c r="H14">
        <v>0</v>
      </c>
      <c r="I14">
        <v>82.62</v>
      </c>
      <c r="J14">
        <v>0</v>
      </c>
      <c r="K14">
        <v>0</v>
      </c>
      <c r="L14">
        <v>10.61</v>
      </c>
      <c r="M14">
        <v>598.99</v>
      </c>
      <c r="N14" t="s">
        <v>25</v>
      </c>
      <c r="O14" t="s">
        <v>26</v>
      </c>
      <c r="P14" t="s">
        <v>27</v>
      </c>
      <c r="Q14" t="s">
        <v>28</v>
      </c>
      <c r="R14" t="s">
        <v>29</v>
      </c>
    </row>
    <row r="15" spans="1:19" x14ac:dyDescent="0.25">
      <c r="A15" t="s">
        <v>93</v>
      </c>
      <c r="B15" t="s">
        <v>540</v>
      </c>
      <c r="C15" t="s">
        <v>541</v>
      </c>
      <c r="D15" t="s">
        <v>96</v>
      </c>
      <c r="E15" t="s">
        <v>97</v>
      </c>
      <c r="F15" t="s">
        <v>98</v>
      </c>
      <c r="G15">
        <v>0.01</v>
      </c>
      <c r="H15">
        <v>0.01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71</v>
      </c>
      <c r="O15" t="s">
        <v>58</v>
      </c>
      <c r="P15" t="s">
        <v>99</v>
      </c>
      <c r="Q15" t="s">
        <v>28</v>
      </c>
      <c r="R15" t="s">
        <v>29</v>
      </c>
    </row>
    <row r="16" spans="1:19" x14ac:dyDescent="0.25">
      <c r="A16" t="s">
        <v>483</v>
      </c>
      <c r="B16" t="s">
        <v>542</v>
      </c>
      <c r="C16" t="s">
        <v>543</v>
      </c>
      <c r="D16" t="s">
        <v>486</v>
      </c>
      <c r="E16" t="s">
        <v>487</v>
      </c>
      <c r="F16" t="s">
        <v>544</v>
      </c>
      <c r="G16">
        <v>1680</v>
      </c>
      <c r="H16">
        <v>0</v>
      </c>
      <c r="I16">
        <v>268.8</v>
      </c>
      <c r="J16">
        <v>0</v>
      </c>
      <c r="K16">
        <v>0</v>
      </c>
      <c r="L16">
        <v>0</v>
      </c>
      <c r="M16">
        <v>1948.8</v>
      </c>
      <c r="N16" t="s">
        <v>104</v>
      </c>
      <c r="O16" t="s">
        <v>58</v>
      </c>
      <c r="P16" t="s">
        <v>414</v>
      </c>
      <c r="Q16" t="s">
        <v>28</v>
      </c>
      <c r="R16" t="s">
        <v>29</v>
      </c>
    </row>
    <row r="17" spans="1:18" x14ac:dyDescent="0.25">
      <c r="A17" t="s">
        <v>100</v>
      </c>
      <c r="B17" t="s">
        <v>545</v>
      </c>
      <c r="C17" t="s">
        <v>546</v>
      </c>
      <c r="D17" t="s">
        <v>80</v>
      </c>
      <c r="E17" t="s">
        <v>81</v>
      </c>
      <c r="F17" t="s">
        <v>103</v>
      </c>
      <c r="G17">
        <v>1031.04</v>
      </c>
      <c r="H17">
        <v>257.76</v>
      </c>
      <c r="I17">
        <v>123.7</v>
      </c>
      <c r="J17">
        <v>0</v>
      </c>
      <c r="K17">
        <v>0</v>
      </c>
      <c r="L17">
        <v>0</v>
      </c>
      <c r="M17">
        <v>896.98</v>
      </c>
      <c r="N17" t="s">
        <v>104</v>
      </c>
      <c r="O17" t="s">
        <v>58</v>
      </c>
      <c r="P17" t="s">
        <v>84</v>
      </c>
      <c r="Q17" t="s">
        <v>28</v>
      </c>
      <c r="R17" t="s">
        <v>29</v>
      </c>
    </row>
    <row r="18" spans="1:18" x14ac:dyDescent="0.25">
      <c r="A18" t="s">
        <v>105</v>
      </c>
      <c r="B18" t="s">
        <v>547</v>
      </c>
      <c r="C18" t="s">
        <v>548</v>
      </c>
      <c r="D18" t="s">
        <v>108</v>
      </c>
      <c r="E18" t="s">
        <v>109</v>
      </c>
      <c r="F18" t="s">
        <v>110</v>
      </c>
      <c r="G18">
        <v>0.01</v>
      </c>
      <c r="H18">
        <v>0.01</v>
      </c>
      <c r="I18">
        <v>0</v>
      </c>
      <c r="J18">
        <v>0</v>
      </c>
      <c r="K18">
        <v>0</v>
      </c>
      <c r="L18">
        <v>0</v>
      </c>
      <c r="M18">
        <v>0</v>
      </c>
      <c r="N18" t="s">
        <v>71</v>
      </c>
      <c r="O18" t="s">
        <v>58</v>
      </c>
      <c r="P18" t="s">
        <v>99</v>
      </c>
      <c r="Q18" t="s">
        <v>28</v>
      </c>
      <c r="R18" t="s">
        <v>29</v>
      </c>
    </row>
    <row r="19" spans="1:18" x14ac:dyDescent="0.25">
      <c r="G19">
        <f>SUM(G2:G18)</f>
        <v>5024</v>
      </c>
      <c r="H19">
        <f t="shared" ref="H19:M19" si="0">SUM(H2:H18)</f>
        <v>503.46999999999997</v>
      </c>
      <c r="I19">
        <f t="shared" si="0"/>
        <v>692.29</v>
      </c>
      <c r="J19">
        <f t="shared" si="0"/>
        <v>0</v>
      </c>
      <c r="K19">
        <f t="shared" si="0"/>
        <v>0</v>
      </c>
      <c r="L19">
        <f t="shared" si="0"/>
        <v>10.61</v>
      </c>
      <c r="M19">
        <f t="shared" si="0"/>
        <v>5223.43</v>
      </c>
    </row>
    <row r="20" spans="1:18" x14ac:dyDescent="0.25">
      <c r="H20">
        <f>G19-H19</f>
        <v>4520.53</v>
      </c>
    </row>
    <row r="26" spans="1:18" x14ac:dyDescent="0.25">
      <c r="A26" t="s">
        <v>52</v>
      </c>
      <c r="B26" t="s">
        <v>549</v>
      </c>
      <c r="C26" t="s">
        <v>550</v>
      </c>
      <c r="D26" t="s">
        <v>55</v>
      </c>
      <c r="E26" t="s">
        <v>56</v>
      </c>
      <c r="F26" t="s">
        <v>57</v>
      </c>
      <c r="G26">
        <v>5130</v>
      </c>
      <c r="H26">
        <v>438</v>
      </c>
      <c r="I26">
        <v>0</v>
      </c>
      <c r="J26">
        <v>0</v>
      </c>
      <c r="K26">
        <v>0</v>
      </c>
      <c r="L26">
        <v>0</v>
      </c>
      <c r="M26">
        <v>4692</v>
      </c>
      <c r="N26" t="s">
        <v>25</v>
      </c>
      <c r="O26" t="s">
        <v>58</v>
      </c>
      <c r="P26" t="s">
        <v>59</v>
      </c>
      <c r="Q26" t="s">
        <v>76</v>
      </c>
      <c r="R26" t="s">
        <v>60</v>
      </c>
    </row>
  </sheetData>
  <dataValidations count="1">
    <dataValidation type="list" allowBlank="1" showInputMessage="1" showErrorMessage="1" sqref="Q2:Q26" xr:uid="{00000000-0002-0000-0B00-000000000000}">
      <formula1>"Pendiente,Pagado"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3"/>
  <sheetViews>
    <sheetView tabSelected="1" topLeftCell="D1" workbookViewId="0">
      <selection activeCell="G6" sqref="G6"/>
    </sheetView>
  </sheetViews>
  <sheetFormatPr defaultColWidth="9.140625" defaultRowHeight="15" x14ac:dyDescent="0.25"/>
  <cols>
    <col min="1" max="1" width="10" customWidth="1"/>
    <col min="2" max="2" width="20" customWidth="1"/>
    <col min="3" max="3" width="40" customWidth="1"/>
    <col min="4" max="4" width="35" customWidth="1"/>
    <col min="5" max="5" width="16" customWidth="1"/>
    <col min="6" max="6" width="30" customWidth="1"/>
    <col min="7" max="13" width="9" customWidth="1"/>
    <col min="14" max="14" width="20" customWidth="1"/>
    <col min="15" max="15" width="7" customWidth="1"/>
    <col min="16" max="17" width="20" customWidth="1"/>
    <col min="18" max="18" width="10" customWidth="1"/>
    <col min="19" max="19" width="7" customWidth="1"/>
  </cols>
  <sheetData>
    <row r="2" spans="1:21" x14ac:dyDescent="0.25">
      <c r="F2" t="s">
        <v>4</v>
      </c>
    </row>
    <row r="3" spans="1:21" x14ac:dyDescent="0.25">
      <c r="F3" t="s">
        <v>768</v>
      </c>
    </row>
    <row r="4" spans="1:21" x14ac:dyDescent="0.25">
      <c r="F4" t="s">
        <v>769</v>
      </c>
    </row>
    <row r="5" spans="1:21" x14ac:dyDescent="0.25">
      <c r="F5" t="s">
        <v>770</v>
      </c>
    </row>
    <row r="9" spans="1:21" x14ac:dyDescent="0.25">
      <c r="A9" t="s">
        <v>0</v>
      </c>
      <c r="B9" t="s">
        <v>1</v>
      </c>
      <c r="C9" t="s">
        <v>2</v>
      </c>
      <c r="D9" t="s">
        <v>3</v>
      </c>
      <c r="E9" s="59" t="s">
        <v>4</v>
      </c>
      <c r="F9" s="59" t="s">
        <v>5</v>
      </c>
      <c r="G9" s="59" t="s">
        <v>6</v>
      </c>
      <c r="H9" s="59" t="s">
        <v>7</v>
      </c>
      <c r="I9" s="59" t="s">
        <v>8</v>
      </c>
      <c r="J9" s="59" t="s">
        <v>9</v>
      </c>
      <c r="K9" s="59" t="s">
        <v>10</v>
      </c>
      <c r="L9" s="59" t="s">
        <v>11</v>
      </c>
      <c r="M9" s="59" t="s">
        <v>12</v>
      </c>
      <c r="N9" s="59" t="s">
        <v>13</v>
      </c>
      <c r="O9" s="59" t="s">
        <v>14</v>
      </c>
      <c r="P9" s="59" t="s">
        <v>15</v>
      </c>
      <c r="Q9" s="59" t="s">
        <v>16</v>
      </c>
      <c r="R9" s="59" t="s">
        <v>17</v>
      </c>
      <c r="S9" s="59" t="s">
        <v>18</v>
      </c>
      <c r="T9" s="59"/>
      <c r="U9" s="59"/>
    </row>
    <row r="10" spans="1:21" x14ac:dyDescent="0.25">
      <c r="A10" t="s">
        <v>19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 s="10">
        <v>294.8</v>
      </c>
      <c r="H10">
        <v>0</v>
      </c>
      <c r="I10" s="10">
        <v>47.16</v>
      </c>
      <c r="J10">
        <v>0</v>
      </c>
      <c r="K10">
        <v>0</v>
      </c>
      <c r="L10">
        <v>0</v>
      </c>
      <c r="M10">
        <v>341.96</v>
      </c>
      <c r="N10" t="s">
        <v>25</v>
      </c>
      <c r="O10" t="s">
        <v>26</v>
      </c>
      <c r="P10" t="s">
        <v>27</v>
      </c>
      <c r="Q10" t="s">
        <v>28</v>
      </c>
      <c r="R10" t="s">
        <v>29</v>
      </c>
      <c r="S10">
        <v>341.96</v>
      </c>
    </row>
    <row r="11" spans="1:21" x14ac:dyDescent="0.25">
      <c r="A11" t="s">
        <v>30</v>
      </c>
      <c r="B11" t="s">
        <v>31</v>
      </c>
      <c r="C11" t="s">
        <v>32</v>
      </c>
      <c r="D11" t="s">
        <v>33</v>
      </c>
      <c r="E11" t="s">
        <v>34</v>
      </c>
      <c r="F11" t="s">
        <v>35</v>
      </c>
      <c r="G11">
        <v>25</v>
      </c>
      <c r="H11">
        <v>0</v>
      </c>
      <c r="I11" s="10">
        <v>3.99</v>
      </c>
      <c r="J11">
        <v>0</v>
      </c>
      <c r="K11">
        <v>0</v>
      </c>
      <c r="L11">
        <v>0</v>
      </c>
      <c r="M11">
        <v>28.99</v>
      </c>
      <c r="N11" t="s">
        <v>25</v>
      </c>
      <c r="O11" t="s">
        <v>26</v>
      </c>
      <c r="P11" t="s">
        <v>36</v>
      </c>
      <c r="Q11" t="s">
        <v>28</v>
      </c>
      <c r="R11" t="s">
        <v>29</v>
      </c>
      <c r="S11">
        <v>28.99</v>
      </c>
    </row>
    <row r="12" spans="1:21" x14ac:dyDescent="0.25">
      <c r="A12" t="s">
        <v>37</v>
      </c>
      <c r="B12" t="s">
        <v>38</v>
      </c>
      <c r="C12" t="s">
        <v>39</v>
      </c>
      <c r="D12" t="s">
        <v>40</v>
      </c>
      <c r="E12" t="s">
        <v>41</v>
      </c>
      <c r="F12" t="s">
        <v>42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43</v>
      </c>
      <c r="O12" t="s">
        <v>43</v>
      </c>
      <c r="P12" t="s">
        <v>44</v>
      </c>
      <c r="Q12" t="s">
        <v>28</v>
      </c>
      <c r="R12" t="s">
        <v>45</v>
      </c>
    </row>
    <row r="13" spans="1:21" x14ac:dyDescent="0.25">
      <c r="A13" t="s">
        <v>37</v>
      </c>
      <c r="B13" t="s">
        <v>46</v>
      </c>
      <c r="C13" t="s">
        <v>47</v>
      </c>
      <c r="D13" t="s">
        <v>40</v>
      </c>
      <c r="E13" t="s">
        <v>41</v>
      </c>
      <c r="F13" t="s">
        <v>42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s">
        <v>43</v>
      </c>
      <c r="O13" t="s">
        <v>43</v>
      </c>
      <c r="P13" t="s">
        <v>44</v>
      </c>
      <c r="Q13" t="s">
        <v>28</v>
      </c>
      <c r="R13" t="s">
        <v>45</v>
      </c>
    </row>
    <row r="14" spans="1:21" x14ac:dyDescent="0.25">
      <c r="A14" t="s">
        <v>37</v>
      </c>
      <c r="B14" t="s">
        <v>48</v>
      </c>
      <c r="C14" t="s">
        <v>49</v>
      </c>
      <c r="D14" t="s">
        <v>22</v>
      </c>
      <c r="E14" t="s">
        <v>23</v>
      </c>
      <c r="F14" t="s">
        <v>42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43</v>
      </c>
      <c r="O14" t="s">
        <v>43</v>
      </c>
      <c r="P14" t="s">
        <v>44</v>
      </c>
      <c r="Q14" t="s">
        <v>28</v>
      </c>
      <c r="R14" t="s">
        <v>45</v>
      </c>
    </row>
    <row r="15" spans="1:21" x14ac:dyDescent="0.25">
      <c r="A15" t="s">
        <v>37</v>
      </c>
      <c r="B15" t="s">
        <v>50</v>
      </c>
      <c r="C15" t="s">
        <v>51</v>
      </c>
      <c r="D15" t="s">
        <v>33</v>
      </c>
      <c r="E15" t="s">
        <v>34</v>
      </c>
      <c r="F15" t="s">
        <v>42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43</v>
      </c>
      <c r="O15" t="s">
        <v>43</v>
      </c>
      <c r="P15" t="s">
        <v>44</v>
      </c>
      <c r="Q15" t="s">
        <v>28</v>
      </c>
      <c r="R15" t="s">
        <v>45</v>
      </c>
    </row>
    <row r="16" spans="1:21" x14ac:dyDescent="0.25">
      <c r="A16" t="s">
        <v>37</v>
      </c>
      <c r="B16" t="s">
        <v>61</v>
      </c>
      <c r="C16" t="s">
        <v>62</v>
      </c>
      <c r="D16" t="s">
        <v>63</v>
      </c>
      <c r="E16" t="s">
        <v>64</v>
      </c>
      <c r="F16" t="s">
        <v>42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t="s">
        <v>43</v>
      </c>
      <c r="O16" t="s">
        <v>43</v>
      </c>
      <c r="P16" t="s">
        <v>44</v>
      </c>
      <c r="Q16" t="s">
        <v>28</v>
      </c>
      <c r="R16" t="s">
        <v>45</v>
      </c>
    </row>
    <row r="17" spans="1:18" x14ac:dyDescent="0.25">
      <c r="A17" t="s">
        <v>65</v>
      </c>
      <c r="B17" t="s">
        <v>66</v>
      </c>
      <c r="C17" t="s">
        <v>67</v>
      </c>
      <c r="D17" t="s">
        <v>68</v>
      </c>
      <c r="E17" t="s">
        <v>69</v>
      </c>
      <c r="F17" t="s">
        <v>70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204</v>
      </c>
      <c r="N17" t="s">
        <v>71</v>
      </c>
      <c r="O17" t="s">
        <v>58</v>
      </c>
      <c r="P17" t="s">
        <v>72</v>
      </c>
      <c r="Q17" t="s">
        <v>76</v>
      </c>
      <c r="R17" t="s">
        <v>29</v>
      </c>
    </row>
    <row r="18" spans="1:18" x14ac:dyDescent="0.25">
      <c r="A18" t="s">
        <v>19</v>
      </c>
      <c r="B18" t="s">
        <v>73</v>
      </c>
      <c r="C18" t="s">
        <v>74</v>
      </c>
      <c r="D18" t="s">
        <v>63</v>
      </c>
      <c r="E18" t="s">
        <v>64</v>
      </c>
      <c r="F18" t="s">
        <v>75</v>
      </c>
      <c r="G18" s="10">
        <v>505.76</v>
      </c>
      <c r="H18">
        <v>0</v>
      </c>
      <c r="I18" s="10">
        <v>82.62</v>
      </c>
      <c r="J18">
        <v>0</v>
      </c>
      <c r="K18">
        <v>0</v>
      </c>
      <c r="L18">
        <v>10.61</v>
      </c>
      <c r="M18">
        <v>598.99</v>
      </c>
      <c r="N18" t="s">
        <v>25</v>
      </c>
      <c r="O18" t="s">
        <v>26</v>
      </c>
      <c r="P18" t="s">
        <v>27</v>
      </c>
      <c r="Q18" t="s">
        <v>28</v>
      </c>
      <c r="R18" t="s">
        <v>29</v>
      </c>
    </row>
    <row r="19" spans="1:18" x14ac:dyDescent="0.25">
      <c r="A19" t="s">
        <v>77</v>
      </c>
      <c r="B19" t="s">
        <v>78</v>
      </c>
      <c r="C19" t="s">
        <v>79</v>
      </c>
      <c r="D19" t="s">
        <v>80</v>
      </c>
      <c r="E19" t="s">
        <v>81</v>
      </c>
      <c r="F19" t="s">
        <v>82</v>
      </c>
      <c r="G19" s="10">
        <v>675</v>
      </c>
      <c r="H19">
        <v>168.75</v>
      </c>
      <c r="I19" s="10">
        <v>81</v>
      </c>
      <c r="J19">
        <v>0</v>
      </c>
      <c r="K19">
        <v>0</v>
      </c>
      <c r="L19">
        <v>0</v>
      </c>
      <c r="M19">
        <v>587.25</v>
      </c>
      <c r="N19" t="s">
        <v>83</v>
      </c>
      <c r="O19" t="s">
        <v>58</v>
      </c>
      <c r="P19" t="s">
        <v>84</v>
      </c>
      <c r="Q19" t="s">
        <v>28</v>
      </c>
      <c r="R19" t="s">
        <v>29</v>
      </c>
    </row>
    <row r="20" spans="1:18" x14ac:dyDescent="0.25">
      <c r="A20" t="s">
        <v>88</v>
      </c>
      <c r="B20" t="s">
        <v>89</v>
      </c>
      <c r="C20" t="s">
        <v>90</v>
      </c>
      <c r="D20" t="s">
        <v>87</v>
      </c>
      <c r="E20" t="s">
        <v>81</v>
      </c>
      <c r="F20" t="s">
        <v>91</v>
      </c>
      <c r="G20" s="10">
        <v>-405</v>
      </c>
      <c r="H20">
        <v>0</v>
      </c>
      <c r="I20" s="10">
        <v>-64.8</v>
      </c>
      <c r="J20">
        <v>0</v>
      </c>
      <c r="K20">
        <v>0</v>
      </c>
      <c r="L20">
        <v>0</v>
      </c>
      <c r="M20">
        <v>-469.8</v>
      </c>
      <c r="N20" t="s">
        <v>71</v>
      </c>
      <c r="O20" t="s">
        <v>58</v>
      </c>
      <c r="P20" t="s">
        <v>25</v>
      </c>
      <c r="Q20" t="s">
        <v>28</v>
      </c>
      <c r="R20" t="s">
        <v>92</v>
      </c>
    </row>
    <row r="21" spans="1:18" x14ac:dyDescent="0.25">
      <c r="A21" t="s">
        <v>93</v>
      </c>
      <c r="B21" t="s">
        <v>94</v>
      </c>
      <c r="C21" t="s">
        <v>95</v>
      </c>
      <c r="D21" t="s">
        <v>96</v>
      </c>
      <c r="E21" t="s">
        <v>97</v>
      </c>
      <c r="F21" t="s">
        <v>98</v>
      </c>
      <c r="G21">
        <v>0.01</v>
      </c>
      <c r="H21">
        <v>0.01</v>
      </c>
      <c r="I21">
        <v>0</v>
      </c>
      <c r="J21">
        <v>0</v>
      </c>
      <c r="K21">
        <v>0</v>
      </c>
      <c r="L21">
        <v>0</v>
      </c>
      <c r="M21">
        <v>0</v>
      </c>
      <c r="N21" t="s">
        <v>71</v>
      </c>
      <c r="O21" t="s">
        <v>58</v>
      </c>
      <c r="P21" t="s">
        <v>99</v>
      </c>
      <c r="Q21" t="s">
        <v>28</v>
      </c>
      <c r="R21" t="s">
        <v>29</v>
      </c>
    </row>
    <row r="22" spans="1:18" x14ac:dyDescent="0.25">
      <c r="A22" t="s">
        <v>100</v>
      </c>
      <c r="B22" t="s">
        <v>101</v>
      </c>
      <c r="C22" t="s">
        <v>102</v>
      </c>
      <c r="D22" t="s">
        <v>80</v>
      </c>
      <c r="E22" t="s">
        <v>81</v>
      </c>
      <c r="F22" t="s">
        <v>103</v>
      </c>
      <c r="G22" s="10">
        <v>1291.3800000000001</v>
      </c>
      <c r="H22">
        <v>322.83999999999997</v>
      </c>
      <c r="I22" s="10">
        <v>154.94</v>
      </c>
      <c r="J22">
        <v>0</v>
      </c>
      <c r="K22">
        <v>0</v>
      </c>
      <c r="L22">
        <v>0</v>
      </c>
      <c r="M22">
        <v>1123.48</v>
      </c>
      <c r="N22" t="s">
        <v>104</v>
      </c>
      <c r="O22" t="s">
        <v>58</v>
      </c>
      <c r="P22" t="s">
        <v>84</v>
      </c>
      <c r="Q22" t="s">
        <v>28</v>
      </c>
      <c r="R22" t="s">
        <v>29</v>
      </c>
    </row>
    <row r="23" spans="1:18" x14ac:dyDescent="0.25">
      <c r="A23" t="s">
        <v>105</v>
      </c>
      <c r="B23" t="s">
        <v>106</v>
      </c>
      <c r="C23" t="s">
        <v>107</v>
      </c>
      <c r="D23" t="s">
        <v>108</v>
      </c>
      <c r="E23" t="s">
        <v>109</v>
      </c>
      <c r="F23" t="s">
        <v>110</v>
      </c>
      <c r="G23">
        <v>0.01</v>
      </c>
      <c r="H23">
        <v>0.01</v>
      </c>
      <c r="I23">
        <v>0</v>
      </c>
      <c r="J23">
        <v>0</v>
      </c>
      <c r="K23">
        <v>0</v>
      </c>
      <c r="L23">
        <v>0</v>
      </c>
      <c r="M23">
        <v>0</v>
      </c>
      <c r="N23" t="s">
        <v>71</v>
      </c>
      <c r="O23" t="s">
        <v>58</v>
      </c>
      <c r="P23" t="s">
        <v>99</v>
      </c>
      <c r="Q23" t="s">
        <v>28</v>
      </c>
      <c r="R23" t="s">
        <v>29</v>
      </c>
    </row>
    <row r="24" spans="1:18" x14ac:dyDescent="0.25">
      <c r="A24" t="s">
        <v>105</v>
      </c>
      <c r="B24" t="s">
        <v>117</v>
      </c>
      <c r="C24" t="s">
        <v>118</v>
      </c>
      <c r="D24" t="s">
        <v>119</v>
      </c>
      <c r="E24" t="s">
        <v>120</v>
      </c>
      <c r="F24" t="s">
        <v>121</v>
      </c>
      <c r="G24" s="10">
        <v>20</v>
      </c>
      <c r="H24">
        <v>0</v>
      </c>
      <c r="I24" s="10">
        <v>3.2</v>
      </c>
      <c r="J24">
        <v>0</v>
      </c>
      <c r="K24">
        <v>0</v>
      </c>
      <c r="L24">
        <v>0</v>
      </c>
      <c r="M24">
        <v>23.2</v>
      </c>
      <c r="N24" t="s">
        <v>71</v>
      </c>
      <c r="O24" t="s">
        <v>58</v>
      </c>
      <c r="P24" t="s">
        <v>99</v>
      </c>
      <c r="Q24" t="s">
        <v>28</v>
      </c>
      <c r="R24" t="s">
        <v>29</v>
      </c>
    </row>
    <row r="25" spans="1:18" x14ac:dyDescent="0.25">
      <c r="G25">
        <f>SUM(G10:G24)</f>
        <v>2406.96</v>
      </c>
      <c r="H25">
        <f t="shared" ref="H25:M25" si="0">SUM(H10:H24)</f>
        <v>491.60999999999996</v>
      </c>
      <c r="I25">
        <f t="shared" si="0"/>
        <v>308.11</v>
      </c>
      <c r="J25">
        <f t="shared" si="0"/>
        <v>0</v>
      </c>
      <c r="K25">
        <f t="shared" si="0"/>
        <v>0</v>
      </c>
      <c r="L25">
        <f t="shared" si="0"/>
        <v>10.61</v>
      </c>
      <c r="M25">
        <f t="shared" si="0"/>
        <v>2438.0699999999997</v>
      </c>
    </row>
    <row r="26" spans="1:18" x14ac:dyDescent="0.25">
      <c r="H26">
        <f>G25-H25</f>
        <v>1915.3500000000001</v>
      </c>
    </row>
    <row r="29" spans="1:18" x14ac:dyDescent="0.25">
      <c r="A29" t="s">
        <v>52</v>
      </c>
      <c r="B29" t="s">
        <v>53</v>
      </c>
      <c r="C29" t="s">
        <v>54</v>
      </c>
      <c r="D29" t="s">
        <v>55</v>
      </c>
      <c r="E29" t="s">
        <v>56</v>
      </c>
      <c r="F29" t="s">
        <v>57</v>
      </c>
      <c r="G29">
        <v>5437</v>
      </c>
      <c r="H29">
        <v>486</v>
      </c>
      <c r="I29">
        <v>0</v>
      </c>
      <c r="J29">
        <v>0</v>
      </c>
      <c r="K29">
        <v>0</v>
      </c>
      <c r="L29">
        <v>0</v>
      </c>
      <c r="M29">
        <v>4951</v>
      </c>
      <c r="N29" t="s">
        <v>25</v>
      </c>
      <c r="O29" t="s">
        <v>58</v>
      </c>
      <c r="P29" t="s">
        <v>59</v>
      </c>
      <c r="Q29" t="s">
        <v>76</v>
      </c>
      <c r="R29" t="s">
        <v>60</v>
      </c>
    </row>
    <row r="30" spans="1:18" x14ac:dyDescent="0.25">
      <c r="A30" t="s">
        <v>52</v>
      </c>
      <c r="B30" t="s">
        <v>85</v>
      </c>
      <c r="C30" t="s">
        <v>86</v>
      </c>
      <c r="D30" t="s">
        <v>87</v>
      </c>
      <c r="E30" t="s">
        <v>81</v>
      </c>
      <c r="F30" t="s">
        <v>57</v>
      </c>
      <c r="G30">
        <v>84.22</v>
      </c>
      <c r="H30">
        <v>1.62</v>
      </c>
      <c r="I30">
        <v>0</v>
      </c>
      <c r="J30">
        <v>0</v>
      </c>
      <c r="K30">
        <v>0</v>
      </c>
      <c r="L30">
        <v>0</v>
      </c>
      <c r="M30">
        <v>82.6</v>
      </c>
      <c r="N30" t="s">
        <v>25</v>
      </c>
      <c r="O30" t="s">
        <v>58</v>
      </c>
      <c r="P30" t="s">
        <v>59</v>
      </c>
      <c r="Q30" t="s">
        <v>76</v>
      </c>
      <c r="R30" t="s">
        <v>60</v>
      </c>
    </row>
    <row r="31" spans="1:18" x14ac:dyDescent="0.25">
      <c r="A31" t="s">
        <v>52</v>
      </c>
      <c r="B31" t="s">
        <v>111</v>
      </c>
      <c r="C31" t="s">
        <v>112</v>
      </c>
      <c r="D31" t="s">
        <v>55</v>
      </c>
      <c r="E31" t="s">
        <v>56</v>
      </c>
      <c r="F31" t="s">
        <v>57</v>
      </c>
      <c r="G31">
        <v>5130</v>
      </c>
      <c r="H31">
        <v>479</v>
      </c>
      <c r="I31">
        <v>0</v>
      </c>
      <c r="J31">
        <v>0</v>
      </c>
      <c r="K31">
        <v>0</v>
      </c>
      <c r="L31">
        <v>0</v>
      </c>
      <c r="M31">
        <v>4651</v>
      </c>
      <c r="N31" t="s">
        <v>25</v>
      </c>
      <c r="O31" t="s">
        <v>58</v>
      </c>
      <c r="P31" t="s">
        <v>59</v>
      </c>
      <c r="Q31" t="s">
        <v>76</v>
      </c>
      <c r="R31" t="s">
        <v>60</v>
      </c>
    </row>
    <row r="32" spans="1:18" x14ac:dyDescent="0.25">
      <c r="A32" t="s">
        <v>52</v>
      </c>
      <c r="B32" t="s">
        <v>113</v>
      </c>
      <c r="C32" t="s">
        <v>114</v>
      </c>
      <c r="D32" t="s">
        <v>55</v>
      </c>
      <c r="E32" t="s">
        <v>56</v>
      </c>
      <c r="F32" t="s">
        <v>57</v>
      </c>
      <c r="G32">
        <v>5130</v>
      </c>
      <c r="H32">
        <v>438</v>
      </c>
      <c r="I32">
        <v>0</v>
      </c>
      <c r="J32">
        <v>0</v>
      </c>
      <c r="K32">
        <v>0</v>
      </c>
      <c r="L32">
        <v>0</v>
      </c>
      <c r="M32">
        <v>4692</v>
      </c>
      <c r="N32" t="s">
        <v>25</v>
      </c>
      <c r="O32" t="s">
        <v>58</v>
      </c>
      <c r="P32" t="s">
        <v>59</v>
      </c>
      <c r="Q32" t="s">
        <v>76</v>
      </c>
      <c r="R32" t="s">
        <v>60</v>
      </c>
    </row>
    <row r="33" spans="1:18" x14ac:dyDescent="0.25">
      <c r="A33" t="s">
        <v>52</v>
      </c>
      <c r="B33" t="s">
        <v>115</v>
      </c>
      <c r="C33" t="s">
        <v>116</v>
      </c>
      <c r="D33" t="s">
        <v>55</v>
      </c>
      <c r="E33" t="s">
        <v>56</v>
      </c>
      <c r="F33" t="s">
        <v>57</v>
      </c>
      <c r="G33">
        <v>5130</v>
      </c>
      <c r="H33">
        <v>438</v>
      </c>
      <c r="I33">
        <v>0</v>
      </c>
      <c r="J33">
        <v>0</v>
      </c>
      <c r="K33">
        <v>0</v>
      </c>
      <c r="L33">
        <v>0</v>
      </c>
      <c r="M33">
        <v>4692</v>
      </c>
      <c r="N33" t="s">
        <v>25</v>
      </c>
      <c r="O33" t="s">
        <v>58</v>
      </c>
      <c r="P33" t="s">
        <v>59</v>
      </c>
      <c r="Q33" t="s">
        <v>76</v>
      </c>
      <c r="R33" t="s">
        <v>60</v>
      </c>
    </row>
  </sheetData>
  <dataValidations disablePrompts="1" count="1">
    <dataValidation type="list" allowBlank="1" showInputMessage="1" showErrorMessage="1" sqref="Q29:Q33 Q10:Q24" xr:uid="{00000000-0002-0000-0000-000000000000}">
      <formula1>"Pendiente,Pagado"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37"/>
  <sheetViews>
    <sheetView topLeftCell="A16" workbookViewId="0">
      <pane xSplit="2" topLeftCell="C1" activePane="topRight" state="frozen"/>
      <selection pane="topRight" activeCell="K31" sqref="K31:K36"/>
    </sheetView>
  </sheetViews>
  <sheetFormatPr defaultColWidth="9.140625" defaultRowHeight="15" x14ac:dyDescent="0.25"/>
  <cols>
    <col min="1" max="2" width="10" customWidth="1"/>
    <col min="3" max="3" width="40" customWidth="1"/>
    <col min="4" max="4" width="15" customWidth="1"/>
    <col min="5" max="5" width="20" customWidth="1"/>
    <col min="6" max="6" width="22.5703125" customWidth="1"/>
    <col min="7" max="14" width="9" customWidth="1"/>
    <col min="20" max="26" width="12" customWidth="1"/>
  </cols>
  <sheetData>
    <row r="1" spans="1:26" ht="45" x14ac:dyDescent="0.25">
      <c r="A1" s="1" t="s">
        <v>551</v>
      </c>
      <c r="B1" s="1" t="s">
        <v>552</v>
      </c>
      <c r="C1" s="1" t="s">
        <v>553</v>
      </c>
      <c r="D1" s="1" t="s">
        <v>554</v>
      </c>
      <c r="E1" s="1" t="s">
        <v>555</v>
      </c>
      <c r="F1" s="1" t="s">
        <v>556</v>
      </c>
      <c r="G1" s="1" t="s">
        <v>557</v>
      </c>
      <c r="H1" s="1" t="s">
        <v>558</v>
      </c>
      <c r="I1" s="1" t="s">
        <v>559</v>
      </c>
      <c r="J1" s="1" t="s">
        <v>560</v>
      </c>
      <c r="K1" s="1" t="s">
        <v>561</v>
      </c>
      <c r="L1" s="1" t="s">
        <v>562</v>
      </c>
      <c r="M1" s="1" t="s">
        <v>563</v>
      </c>
      <c r="N1" s="1" t="s">
        <v>14</v>
      </c>
      <c r="O1" s="1" t="s">
        <v>16</v>
      </c>
      <c r="P1" s="1" t="s">
        <v>18</v>
      </c>
      <c r="Q1" s="1" t="s">
        <v>15</v>
      </c>
    </row>
    <row r="2" spans="1:26" x14ac:dyDescent="0.25">
      <c r="A2" t="s">
        <v>564</v>
      </c>
      <c r="B2" t="s">
        <v>564</v>
      </c>
      <c r="C2" t="s">
        <v>54</v>
      </c>
      <c r="D2" t="s">
        <v>53</v>
      </c>
      <c r="E2" t="s">
        <v>565</v>
      </c>
      <c r="F2" t="s">
        <v>566</v>
      </c>
      <c r="G2" t="s">
        <v>57</v>
      </c>
      <c r="H2" s="2">
        <v>5437</v>
      </c>
      <c r="I2" s="2">
        <v>0</v>
      </c>
      <c r="J2" s="2">
        <v>5437</v>
      </c>
      <c r="K2" s="43">
        <v>486</v>
      </c>
      <c r="L2" s="2">
        <v>0</v>
      </c>
      <c r="M2" s="2">
        <v>4951</v>
      </c>
      <c r="N2" t="s">
        <v>58</v>
      </c>
      <c r="O2" t="s">
        <v>28</v>
      </c>
      <c r="Q2" t="s">
        <v>59</v>
      </c>
      <c r="W2" t="s">
        <v>567</v>
      </c>
    </row>
    <row r="3" spans="1:26" x14ac:dyDescent="0.25">
      <c r="A3" t="s">
        <v>564</v>
      </c>
      <c r="B3" t="s">
        <v>564</v>
      </c>
      <c r="C3" t="s">
        <v>86</v>
      </c>
      <c r="D3" t="s">
        <v>85</v>
      </c>
      <c r="E3" t="s">
        <v>565</v>
      </c>
      <c r="F3" t="s">
        <v>566</v>
      </c>
      <c r="G3" t="s">
        <v>57</v>
      </c>
      <c r="H3" s="2">
        <v>84.22</v>
      </c>
      <c r="I3" s="2">
        <v>0</v>
      </c>
      <c r="J3" s="2">
        <v>84.22</v>
      </c>
      <c r="K3" s="43">
        <v>1.62</v>
      </c>
      <c r="L3" s="2">
        <v>0</v>
      </c>
      <c r="M3" s="2">
        <v>82.6</v>
      </c>
      <c r="N3" t="s">
        <v>58</v>
      </c>
      <c r="O3" t="s">
        <v>28</v>
      </c>
      <c r="Q3" t="s">
        <v>59</v>
      </c>
      <c r="T3" s="1" t="s">
        <v>568</v>
      </c>
      <c r="U3" s="1" t="s">
        <v>558</v>
      </c>
      <c r="V3" s="1" t="s">
        <v>559</v>
      </c>
      <c r="W3" s="1" t="s">
        <v>560</v>
      </c>
      <c r="X3" s="1" t="s">
        <v>561</v>
      </c>
      <c r="Y3" s="1" t="s">
        <v>562</v>
      </c>
      <c r="Z3" s="1" t="s">
        <v>563</v>
      </c>
    </row>
    <row r="4" spans="1:26" x14ac:dyDescent="0.25">
      <c r="A4" t="s">
        <v>564</v>
      </c>
      <c r="B4" t="s">
        <v>564</v>
      </c>
      <c r="C4" t="s">
        <v>112</v>
      </c>
      <c r="D4" t="s">
        <v>111</v>
      </c>
      <c r="E4" t="s">
        <v>565</v>
      </c>
      <c r="F4" t="s">
        <v>566</v>
      </c>
      <c r="G4" t="s">
        <v>57</v>
      </c>
      <c r="H4" s="2">
        <v>5130</v>
      </c>
      <c r="I4" s="2">
        <v>0</v>
      </c>
      <c r="J4" s="2">
        <v>5130</v>
      </c>
      <c r="K4" s="43">
        <v>479</v>
      </c>
      <c r="L4" s="2">
        <v>0</v>
      </c>
      <c r="M4" s="2">
        <v>4651</v>
      </c>
      <c r="N4" t="s">
        <v>58</v>
      </c>
      <c r="O4" t="s">
        <v>28</v>
      </c>
      <c r="Q4" t="s">
        <v>59</v>
      </c>
      <c r="T4" t="s">
        <v>564</v>
      </c>
      <c r="U4">
        <f t="shared" ref="U4:U15" si="0">SUMIFS(H:H,B:B,T4,O:O,"Pagado",Q:Q,"Facturado")</f>
        <v>0</v>
      </c>
      <c r="V4">
        <f t="shared" ref="V4:V15" si="1">SUMIFS(I:I,B:B,T4,O:O,"Pagado",Q:Q,"Facturado")</f>
        <v>0</v>
      </c>
      <c r="W4">
        <f t="shared" ref="W4:W15" si="2">SUMIFS(J:J,B:B,T4,O:O,"Pagado",Q:Q,"Facturado")</f>
        <v>0</v>
      </c>
      <c r="X4">
        <f t="shared" ref="X4:X15" si="3">SUMIFS(K:K,B:B,T4,O:O,"Pagado",Q:Q,"Facturado")</f>
        <v>0</v>
      </c>
      <c r="Y4">
        <f t="shared" ref="Y4:Y15" si="4">SUMIFS(L:L,B:B,T4,O:O,"Pagado",Q:Q,"Facturado")</f>
        <v>0</v>
      </c>
      <c r="Z4">
        <f t="shared" ref="Z4:Z15" si="5">SUMIFS(M:M,B:B,T4,O:O,"Pagado",Q:Q,"Facturado")</f>
        <v>0</v>
      </c>
    </row>
    <row r="5" spans="1:26" x14ac:dyDescent="0.25">
      <c r="A5" t="s">
        <v>564</v>
      </c>
      <c r="B5" t="s">
        <v>564</v>
      </c>
      <c r="C5" t="s">
        <v>114</v>
      </c>
      <c r="D5" t="s">
        <v>113</v>
      </c>
      <c r="E5" t="s">
        <v>565</v>
      </c>
      <c r="F5" t="s">
        <v>566</v>
      </c>
      <c r="G5" t="s">
        <v>57</v>
      </c>
      <c r="H5" s="2">
        <v>5130</v>
      </c>
      <c r="I5" s="2">
        <v>0</v>
      </c>
      <c r="J5" s="2">
        <v>5130</v>
      </c>
      <c r="K5" s="43">
        <v>438</v>
      </c>
      <c r="L5" s="2">
        <v>0</v>
      </c>
      <c r="M5" s="2">
        <v>4692</v>
      </c>
      <c r="N5" t="s">
        <v>58</v>
      </c>
      <c r="O5" t="s">
        <v>28</v>
      </c>
      <c r="Q5" t="s">
        <v>59</v>
      </c>
      <c r="T5" t="s">
        <v>569</v>
      </c>
      <c r="U5">
        <f t="shared" si="0"/>
        <v>3000</v>
      </c>
      <c r="V5">
        <f t="shared" si="1"/>
        <v>480</v>
      </c>
      <c r="W5">
        <f t="shared" si="2"/>
        <v>3480</v>
      </c>
      <c r="X5">
        <f t="shared" si="3"/>
        <v>0</v>
      </c>
      <c r="Y5">
        <f t="shared" si="4"/>
        <v>0</v>
      </c>
      <c r="Z5">
        <f t="shared" si="5"/>
        <v>3480</v>
      </c>
    </row>
    <row r="6" spans="1:26" x14ac:dyDescent="0.25">
      <c r="A6" t="s">
        <v>564</v>
      </c>
      <c r="B6" t="s">
        <v>564</v>
      </c>
      <c r="C6" t="s">
        <v>116</v>
      </c>
      <c r="D6" t="s">
        <v>115</v>
      </c>
      <c r="E6" t="s">
        <v>565</v>
      </c>
      <c r="F6" t="s">
        <v>566</v>
      </c>
      <c r="G6" t="s">
        <v>57</v>
      </c>
      <c r="H6" s="2">
        <v>5130</v>
      </c>
      <c r="I6" s="2">
        <v>0</v>
      </c>
      <c r="J6" s="2">
        <v>5130</v>
      </c>
      <c r="K6" s="43">
        <v>438</v>
      </c>
      <c r="L6" s="2">
        <v>0</v>
      </c>
      <c r="M6" s="2">
        <v>4692</v>
      </c>
      <c r="N6" t="s">
        <v>58</v>
      </c>
      <c r="O6" t="s">
        <v>28</v>
      </c>
      <c r="Q6" t="s">
        <v>59</v>
      </c>
      <c r="T6" t="s">
        <v>570</v>
      </c>
      <c r="U6">
        <f t="shared" si="0"/>
        <v>0</v>
      </c>
      <c r="V6">
        <f t="shared" si="1"/>
        <v>0</v>
      </c>
      <c r="W6">
        <f t="shared" si="2"/>
        <v>0</v>
      </c>
      <c r="X6">
        <f t="shared" si="3"/>
        <v>0</v>
      </c>
      <c r="Y6">
        <f t="shared" si="4"/>
        <v>0</v>
      </c>
      <c r="Z6">
        <f t="shared" si="5"/>
        <v>0</v>
      </c>
    </row>
    <row r="7" spans="1:26" x14ac:dyDescent="0.25">
      <c r="A7" t="s">
        <v>569</v>
      </c>
      <c r="B7" t="s">
        <v>569</v>
      </c>
      <c r="C7" t="s">
        <v>550</v>
      </c>
      <c r="D7" t="s">
        <v>549</v>
      </c>
      <c r="E7" t="s">
        <v>565</v>
      </c>
      <c r="F7" t="s">
        <v>566</v>
      </c>
      <c r="G7" t="s">
        <v>57</v>
      </c>
      <c r="H7" s="2">
        <v>5130</v>
      </c>
      <c r="I7" s="2">
        <v>0</v>
      </c>
      <c r="J7" s="2">
        <v>5130</v>
      </c>
      <c r="K7" s="2">
        <v>438</v>
      </c>
      <c r="L7" s="2">
        <v>0</v>
      </c>
      <c r="M7" s="2">
        <v>4692</v>
      </c>
      <c r="N7" t="s">
        <v>58</v>
      </c>
      <c r="O7" t="s">
        <v>28</v>
      </c>
      <c r="Q7" t="s">
        <v>59</v>
      </c>
      <c r="T7" t="s">
        <v>571</v>
      </c>
      <c r="U7">
        <f t="shared" si="0"/>
        <v>3000</v>
      </c>
      <c r="V7">
        <f t="shared" si="1"/>
        <v>480</v>
      </c>
      <c r="W7">
        <f t="shared" si="2"/>
        <v>3480</v>
      </c>
      <c r="X7">
        <f t="shared" si="3"/>
        <v>0</v>
      </c>
      <c r="Y7">
        <f t="shared" si="4"/>
        <v>0</v>
      </c>
      <c r="Z7">
        <f t="shared" si="5"/>
        <v>3480</v>
      </c>
    </row>
    <row r="8" spans="1:26" x14ac:dyDescent="0.25">
      <c r="A8" t="s">
        <v>569</v>
      </c>
      <c r="B8" t="s">
        <v>569</v>
      </c>
      <c r="C8" t="s">
        <v>572</v>
      </c>
      <c r="D8" t="s">
        <v>573</v>
      </c>
      <c r="E8" t="s">
        <v>574</v>
      </c>
      <c r="F8" t="s">
        <v>575</v>
      </c>
      <c r="G8" t="s">
        <v>576</v>
      </c>
      <c r="H8" s="2">
        <v>3000</v>
      </c>
      <c r="I8" s="2">
        <v>480</v>
      </c>
      <c r="J8" s="2">
        <v>3480</v>
      </c>
      <c r="K8" s="2">
        <v>0</v>
      </c>
      <c r="L8" s="2">
        <v>0</v>
      </c>
      <c r="M8" s="24">
        <v>3480</v>
      </c>
      <c r="N8" t="s">
        <v>58</v>
      </c>
      <c r="O8" t="s">
        <v>28</v>
      </c>
      <c r="Q8" t="s">
        <v>567</v>
      </c>
      <c r="T8" t="s">
        <v>577</v>
      </c>
      <c r="U8">
        <f t="shared" si="0"/>
        <v>3000</v>
      </c>
      <c r="V8">
        <f t="shared" si="1"/>
        <v>480</v>
      </c>
      <c r="W8">
        <f t="shared" si="2"/>
        <v>3480</v>
      </c>
      <c r="X8">
        <f t="shared" si="3"/>
        <v>0</v>
      </c>
      <c r="Y8">
        <f t="shared" si="4"/>
        <v>0</v>
      </c>
      <c r="Z8">
        <f t="shared" si="5"/>
        <v>3480</v>
      </c>
    </row>
    <row r="9" spans="1:26" x14ac:dyDescent="0.25">
      <c r="A9" t="s">
        <v>570</v>
      </c>
      <c r="B9" t="s">
        <v>570</v>
      </c>
      <c r="C9" t="s">
        <v>494</v>
      </c>
      <c r="D9" t="s">
        <v>493</v>
      </c>
      <c r="E9" t="s">
        <v>565</v>
      </c>
      <c r="F9" t="s">
        <v>566</v>
      </c>
      <c r="G9" t="s">
        <v>57</v>
      </c>
      <c r="H9" s="2">
        <v>5130</v>
      </c>
      <c r="I9" s="2">
        <v>0</v>
      </c>
      <c r="J9" s="2">
        <v>5130</v>
      </c>
      <c r="K9" s="43">
        <v>438</v>
      </c>
      <c r="L9" s="2">
        <v>0</v>
      </c>
      <c r="M9" s="2">
        <v>4692</v>
      </c>
      <c r="N9" t="s">
        <v>58</v>
      </c>
      <c r="O9" t="s">
        <v>28</v>
      </c>
      <c r="Q9" t="s">
        <v>59</v>
      </c>
      <c r="T9" t="s">
        <v>578</v>
      </c>
      <c r="U9">
        <f t="shared" si="0"/>
        <v>3000</v>
      </c>
      <c r="V9">
        <f t="shared" si="1"/>
        <v>480</v>
      </c>
      <c r="W9">
        <f t="shared" si="2"/>
        <v>3480</v>
      </c>
      <c r="X9">
        <f t="shared" si="3"/>
        <v>0</v>
      </c>
      <c r="Y9">
        <f t="shared" si="4"/>
        <v>0</v>
      </c>
      <c r="Z9">
        <f t="shared" si="5"/>
        <v>4692</v>
      </c>
    </row>
    <row r="10" spans="1:26" x14ac:dyDescent="0.25">
      <c r="A10" t="s">
        <v>570</v>
      </c>
      <c r="B10" t="s">
        <v>570</v>
      </c>
      <c r="C10" t="s">
        <v>496</v>
      </c>
      <c r="D10" t="s">
        <v>495</v>
      </c>
      <c r="E10" t="s">
        <v>565</v>
      </c>
      <c r="F10" t="s">
        <v>566</v>
      </c>
      <c r="G10" t="s">
        <v>57</v>
      </c>
      <c r="H10" s="2">
        <v>5130</v>
      </c>
      <c r="I10" s="2">
        <v>0</v>
      </c>
      <c r="J10" s="2">
        <v>5130</v>
      </c>
      <c r="K10" s="43">
        <v>438</v>
      </c>
      <c r="L10" s="2">
        <v>0</v>
      </c>
      <c r="M10" s="2">
        <v>4692</v>
      </c>
      <c r="N10" t="s">
        <v>58</v>
      </c>
      <c r="O10" t="s">
        <v>28</v>
      </c>
      <c r="Q10" t="s">
        <v>59</v>
      </c>
      <c r="T10" t="s">
        <v>579</v>
      </c>
      <c r="U10">
        <f t="shared" si="0"/>
        <v>3000</v>
      </c>
      <c r="V10">
        <f t="shared" si="1"/>
        <v>480</v>
      </c>
      <c r="W10">
        <f t="shared" si="2"/>
        <v>3480</v>
      </c>
      <c r="X10">
        <f t="shared" si="3"/>
        <v>0</v>
      </c>
      <c r="Y10">
        <f t="shared" si="4"/>
        <v>0</v>
      </c>
      <c r="Z10">
        <f t="shared" si="5"/>
        <v>3480</v>
      </c>
    </row>
    <row r="11" spans="1:26" x14ac:dyDescent="0.25">
      <c r="A11" t="s">
        <v>571</v>
      </c>
      <c r="B11" t="s">
        <v>571</v>
      </c>
      <c r="C11" t="s">
        <v>580</v>
      </c>
      <c r="D11" t="s">
        <v>581</v>
      </c>
      <c r="E11" t="s">
        <v>574</v>
      </c>
      <c r="F11" t="s">
        <v>575</v>
      </c>
      <c r="G11" t="s">
        <v>582</v>
      </c>
      <c r="H11" s="2">
        <v>3000</v>
      </c>
      <c r="I11" s="2">
        <v>480</v>
      </c>
      <c r="J11" s="2">
        <v>3480</v>
      </c>
      <c r="K11" s="2">
        <v>0</v>
      </c>
      <c r="L11" s="2">
        <v>0</v>
      </c>
      <c r="M11" s="24">
        <v>3480</v>
      </c>
      <c r="N11" t="s">
        <v>58</v>
      </c>
      <c r="O11" t="s">
        <v>28</v>
      </c>
      <c r="Q11" t="s">
        <v>567</v>
      </c>
      <c r="T11" t="s">
        <v>583</v>
      </c>
      <c r="U11">
        <f t="shared" si="0"/>
        <v>3000</v>
      </c>
      <c r="V11">
        <f t="shared" si="1"/>
        <v>480</v>
      </c>
      <c r="W11">
        <f t="shared" si="2"/>
        <v>3480</v>
      </c>
      <c r="X11">
        <f t="shared" si="3"/>
        <v>0</v>
      </c>
      <c r="Y11">
        <f t="shared" si="4"/>
        <v>0</v>
      </c>
      <c r="Z11">
        <f t="shared" si="5"/>
        <v>3480</v>
      </c>
    </row>
    <row r="12" spans="1:26" x14ac:dyDescent="0.25">
      <c r="A12" t="s">
        <v>571</v>
      </c>
      <c r="B12" t="s">
        <v>571</v>
      </c>
      <c r="C12" t="s">
        <v>445</v>
      </c>
      <c r="D12" t="s">
        <v>444</v>
      </c>
      <c r="E12" t="s">
        <v>565</v>
      </c>
      <c r="F12" t="s">
        <v>566</v>
      </c>
      <c r="G12" t="s">
        <v>57</v>
      </c>
      <c r="H12" s="2">
        <v>5130</v>
      </c>
      <c r="I12" s="2">
        <v>0</v>
      </c>
      <c r="J12" s="2">
        <v>5130</v>
      </c>
      <c r="K12" s="43">
        <v>438</v>
      </c>
      <c r="L12" s="2">
        <v>0</v>
      </c>
      <c r="M12" s="2">
        <v>4692</v>
      </c>
      <c r="N12" t="s">
        <v>58</v>
      </c>
      <c r="O12" t="s">
        <v>28</v>
      </c>
      <c r="Q12" t="s">
        <v>59</v>
      </c>
      <c r="T12" t="s">
        <v>584</v>
      </c>
      <c r="U12">
        <f t="shared" si="0"/>
        <v>0</v>
      </c>
      <c r="V12">
        <f t="shared" si="1"/>
        <v>0</v>
      </c>
      <c r="W12">
        <f t="shared" si="2"/>
        <v>0</v>
      </c>
      <c r="X12">
        <f t="shared" si="3"/>
        <v>0</v>
      </c>
      <c r="Y12">
        <f t="shared" si="4"/>
        <v>0</v>
      </c>
      <c r="Z12">
        <f t="shared" si="5"/>
        <v>0</v>
      </c>
    </row>
    <row r="13" spans="1:26" x14ac:dyDescent="0.25">
      <c r="A13" t="s">
        <v>571</v>
      </c>
      <c r="B13" t="s">
        <v>571</v>
      </c>
      <c r="C13" t="s">
        <v>447</v>
      </c>
      <c r="D13" t="s">
        <v>446</v>
      </c>
      <c r="E13" t="s">
        <v>565</v>
      </c>
      <c r="F13" t="s">
        <v>566</v>
      </c>
      <c r="G13" t="s">
        <v>57</v>
      </c>
      <c r="H13" s="2">
        <v>5130</v>
      </c>
      <c r="I13" s="2">
        <v>0</v>
      </c>
      <c r="J13" s="2">
        <v>5130</v>
      </c>
      <c r="K13" s="43">
        <v>438</v>
      </c>
      <c r="L13" s="2">
        <v>0</v>
      </c>
      <c r="M13" s="2">
        <v>4692</v>
      </c>
      <c r="N13" t="s">
        <v>58</v>
      </c>
      <c r="O13" t="s">
        <v>28</v>
      </c>
      <c r="Q13" t="s">
        <v>59</v>
      </c>
      <c r="T13" t="s">
        <v>585</v>
      </c>
      <c r="U13">
        <f t="shared" si="0"/>
        <v>0</v>
      </c>
      <c r="V13">
        <f t="shared" si="1"/>
        <v>0</v>
      </c>
      <c r="W13">
        <f t="shared" si="2"/>
        <v>0</v>
      </c>
      <c r="X13">
        <f t="shared" si="3"/>
        <v>0</v>
      </c>
      <c r="Y13">
        <f t="shared" si="4"/>
        <v>0</v>
      </c>
      <c r="Z13">
        <f t="shared" si="5"/>
        <v>0</v>
      </c>
    </row>
    <row r="14" spans="1:26" x14ac:dyDescent="0.25">
      <c r="A14" t="s">
        <v>571</v>
      </c>
      <c r="B14" t="s">
        <v>571</v>
      </c>
      <c r="C14" t="s">
        <v>468</v>
      </c>
      <c r="D14" t="s">
        <v>467</v>
      </c>
      <c r="E14" t="s">
        <v>565</v>
      </c>
      <c r="F14" t="s">
        <v>566</v>
      </c>
      <c r="G14" t="s">
        <v>57</v>
      </c>
      <c r="H14" s="2">
        <v>5130</v>
      </c>
      <c r="I14" s="2">
        <v>0</v>
      </c>
      <c r="J14" s="2">
        <v>5130</v>
      </c>
      <c r="K14" s="43">
        <v>438</v>
      </c>
      <c r="L14" s="2">
        <v>0</v>
      </c>
      <c r="M14" s="2">
        <v>4692</v>
      </c>
      <c r="N14" t="s">
        <v>58</v>
      </c>
      <c r="O14" t="s">
        <v>28</v>
      </c>
      <c r="Q14" t="s">
        <v>59</v>
      </c>
      <c r="T14" t="s">
        <v>586</v>
      </c>
      <c r="U14">
        <f t="shared" si="0"/>
        <v>0</v>
      </c>
      <c r="V14">
        <f t="shared" si="1"/>
        <v>0</v>
      </c>
      <c r="W14">
        <f t="shared" si="2"/>
        <v>0</v>
      </c>
      <c r="X14">
        <f t="shared" si="3"/>
        <v>0</v>
      </c>
      <c r="Y14">
        <f t="shared" si="4"/>
        <v>0</v>
      </c>
      <c r="Z14">
        <f t="shared" si="5"/>
        <v>0</v>
      </c>
    </row>
    <row r="15" spans="1:26" x14ac:dyDescent="0.25">
      <c r="A15" t="s">
        <v>577</v>
      </c>
      <c r="B15" t="s">
        <v>577</v>
      </c>
      <c r="C15" t="s">
        <v>409</v>
      </c>
      <c r="D15" t="s">
        <v>408</v>
      </c>
      <c r="E15" t="s">
        <v>565</v>
      </c>
      <c r="F15" t="s">
        <v>566</v>
      </c>
      <c r="G15" t="s">
        <v>57</v>
      </c>
      <c r="H15" s="2">
        <v>5437</v>
      </c>
      <c r="I15" s="2">
        <v>0</v>
      </c>
      <c r="J15" s="2">
        <v>5437</v>
      </c>
      <c r="K15" s="43">
        <v>445</v>
      </c>
      <c r="L15" s="2">
        <v>0</v>
      </c>
      <c r="M15" s="2">
        <v>4992</v>
      </c>
      <c r="N15" t="s">
        <v>58</v>
      </c>
      <c r="O15" t="s">
        <v>28</v>
      </c>
      <c r="Q15" t="s">
        <v>59</v>
      </c>
      <c r="T15" t="s">
        <v>587</v>
      </c>
      <c r="U15">
        <f t="shared" si="0"/>
        <v>0</v>
      </c>
      <c r="V15">
        <f t="shared" si="1"/>
        <v>0</v>
      </c>
      <c r="W15">
        <f t="shared" si="2"/>
        <v>0</v>
      </c>
      <c r="X15">
        <f t="shared" si="3"/>
        <v>0</v>
      </c>
      <c r="Y15">
        <f t="shared" si="4"/>
        <v>0</v>
      </c>
      <c r="Z15">
        <f t="shared" si="5"/>
        <v>0</v>
      </c>
    </row>
    <row r="16" spans="1:26" x14ac:dyDescent="0.25">
      <c r="A16" t="s">
        <v>577</v>
      </c>
      <c r="B16" t="s">
        <v>577</v>
      </c>
      <c r="C16" t="s">
        <v>588</v>
      </c>
      <c r="D16" t="s">
        <v>589</v>
      </c>
      <c r="E16" t="s">
        <v>574</v>
      </c>
      <c r="F16" t="s">
        <v>575</v>
      </c>
      <c r="G16" t="s">
        <v>590</v>
      </c>
      <c r="H16" s="2">
        <v>3000</v>
      </c>
      <c r="I16" s="2">
        <v>480</v>
      </c>
      <c r="J16" s="2">
        <v>3480</v>
      </c>
      <c r="K16" s="2">
        <v>0</v>
      </c>
      <c r="L16" s="2">
        <v>0</v>
      </c>
      <c r="M16" s="24">
        <v>3480</v>
      </c>
      <c r="N16" t="s">
        <v>58</v>
      </c>
      <c r="O16" t="s">
        <v>28</v>
      </c>
      <c r="Q16" t="s">
        <v>567</v>
      </c>
      <c r="T16" s="3"/>
      <c r="U16" s="3">
        <f t="shared" ref="U16:Z16" si="6">SUM(U4:U15)</f>
        <v>18000</v>
      </c>
      <c r="V16" s="3">
        <f t="shared" si="6"/>
        <v>2880</v>
      </c>
      <c r="W16" s="3">
        <f t="shared" si="6"/>
        <v>20880</v>
      </c>
      <c r="X16" s="3">
        <f t="shared" si="6"/>
        <v>0</v>
      </c>
      <c r="Y16" s="3">
        <f t="shared" si="6"/>
        <v>0</v>
      </c>
      <c r="Z16" s="3">
        <f t="shared" si="6"/>
        <v>22092</v>
      </c>
    </row>
    <row r="17" spans="1:26" x14ac:dyDescent="0.25">
      <c r="A17" t="s">
        <v>578</v>
      </c>
      <c r="B17" t="s">
        <v>578</v>
      </c>
      <c r="C17" t="s">
        <v>311</v>
      </c>
      <c r="D17" t="s">
        <v>310</v>
      </c>
      <c r="E17" t="s">
        <v>565</v>
      </c>
      <c r="F17" t="s">
        <v>566</v>
      </c>
      <c r="G17" t="s">
        <v>57</v>
      </c>
      <c r="H17" s="2">
        <v>5130</v>
      </c>
      <c r="I17" s="2">
        <v>0</v>
      </c>
      <c r="J17" s="2">
        <v>5130</v>
      </c>
      <c r="K17" s="43">
        <v>438</v>
      </c>
      <c r="L17" s="2">
        <v>0</v>
      </c>
      <c r="M17" s="2">
        <v>4692</v>
      </c>
      <c r="N17" t="s">
        <v>58</v>
      </c>
      <c r="O17" t="s">
        <v>28</v>
      </c>
      <c r="Q17" t="s">
        <v>59</v>
      </c>
    </row>
    <row r="18" spans="1:26" x14ac:dyDescent="0.25">
      <c r="A18" t="s">
        <v>578</v>
      </c>
      <c r="B18" t="s">
        <v>578</v>
      </c>
      <c r="C18" t="s">
        <v>591</v>
      </c>
      <c r="D18" t="s">
        <v>592</v>
      </c>
      <c r="E18" t="s">
        <v>574</v>
      </c>
      <c r="F18" t="s">
        <v>575</v>
      </c>
      <c r="G18" t="s">
        <v>593</v>
      </c>
      <c r="H18" s="2">
        <v>3000</v>
      </c>
      <c r="I18" s="2">
        <v>480</v>
      </c>
      <c r="J18" s="2">
        <v>3480</v>
      </c>
      <c r="K18" s="43">
        <v>0</v>
      </c>
      <c r="L18" s="2">
        <v>0</v>
      </c>
      <c r="M18" s="2">
        <v>4692</v>
      </c>
      <c r="N18" t="s">
        <v>58</v>
      </c>
      <c r="O18" t="s">
        <v>28</v>
      </c>
      <c r="Q18" t="s">
        <v>567</v>
      </c>
    </row>
    <row r="19" spans="1:26" x14ac:dyDescent="0.25">
      <c r="A19" t="s">
        <v>578</v>
      </c>
      <c r="B19" t="s">
        <v>578</v>
      </c>
      <c r="C19" t="s">
        <v>311</v>
      </c>
      <c r="D19" t="s">
        <v>310</v>
      </c>
      <c r="E19" t="s">
        <v>565</v>
      </c>
      <c r="F19" t="s">
        <v>566</v>
      </c>
      <c r="G19" t="s">
        <v>57</v>
      </c>
      <c r="H19" s="2">
        <v>5130</v>
      </c>
      <c r="I19" s="2">
        <v>0</v>
      </c>
      <c r="J19" s="2">
        <v>5130</v>
      </c>
      <c r="K19" s="43">
        <v>438</v>
      </c>
      <c r="L19" s="2">
        <v>0</v>
      </c>
      <c r="M19" s="2">
        <v>4692</v>
      </c>
      <c r="N19" t="s">
        <v>58</v>
      </c>
      <c r="O19" t="s">
        <v>28</v>
      </c>
      <c r="Q19" t="s">
        <v>59</v>
      </c>
      <c r="W19" t="s">
        <v>59</v>
      </c>
    </row>
    <row r="20" spans="1:26" x14ac:dyDescent="0.25">
      <c r="A20" t="s">
        <v>578</v>
      </c>
      <c r="B20" t="s">
        <v>579</v>
      </c>
      <c r="C20" t="s">
        <v>591</v>
      </c>
      <c r="D20" t="s">
        <v>592</v>
      </c>
      <c r="E20" t="s">
        <v>574</v>
      </c>
      <c r="F20" t="s">
        <v>575</v>
      </c>
      <c r="G20" t="s">
        <v>593</v>
      </c>
      <c r="H20" s="2">
        <v>3000</v>
      </c>
      <c r="I20" s="2">
        <v>480</v>
      </c>
      <c r="J20" s="2">
        <v>3480</v>
      </c>
      <c r="K20" s="43">
        <v>0</v>
      </c>
      <c r="L20" s="2">
        <v>0</v>
      </c>
      <c r="M20" s="24">
        <v>3480</v>
      </c>
      <c r="N20" t="s">
        <v>58</v>
      </c>
      <c r="O20" t="s">
        <v>28</v>
      </c>
      <c r="Q20" t="s">
        <v>567</v>
      </c>
      <c r="T20" s="1" t="s">
        <v>568</v>
      </c>
      <c r="U20" s="1" t="s">
        <v>558</v>
      </c>
      <c r="V20" s="1" t="s">
        <v>559</v>
      </c>
      <c r="W20" s="1" t="s">
        <v>560</v>
      </c>
      <c r="X20" s="1" t="s">
        <v>561</v>
      </c>
      <c r="Y20" s="1" t="s">
        <v>562</v>
      </c>
      <c r="Z20" s="1" t="s">
        <v>563</v>
      </c>
    </row>
    <row r="21" spans="1:26" x14ac:dyDescent="0.25">
      <c r="A21" t="s">
        <v>583</v>
      </c>
      <c r="B21" t="s">
        <v>583</v>
      </c>
      <c r="C21" t="s">
        <v>289</v>
      </c>
      <c r="D21" t="s">
        <v>288</v>
      </c>
      <c r="E21" t="s">
        <v>565</v>
      </c>
      <c r="F21" t="s">
        <v>566</v>
      </c>
      <c r="G21" t="s">
        <v>57</v>
      </c>
      <c r="H21" s="2">
        <v>5130</v>
      </c>
      <c r="I21" s="2">
        <v>0</v>
      </c>
      <c r="J21" s="2">
        <v>5130</v>
      </c>
      <c r="K21" s="43">
        <v>438</v>
      </c>
      <c r="L21" s="2">
        <v>0</v>
      </c>
      <c r="M21" s="2">
        <v>4692</v>
      </c>
      <c r="N21" t="s">
        <v>58</v>
      </c>
      <c r="O21" t="s">
        <v>28</v>
      </c>
      <c r="Q21" t="s">
        <v>59</v>
      </c>
      <c r="T21" t="s">
        <v>564</v>
      </c>
      <c r="U21">
        <f t="shared" ref="U21:U32" si="7">SUMIFS(H:H,B:B,T21,O:O,"Pagado",Q:Q,"Nómina")</f>
        <v>20911.22</v>
      </c>
      <c r="V21">
        <f t="shared" ref="V21:V32" si="8">SUMIFS(I:I,B:B,T21,O:O,"Pagado",Q:Q,"Nómina")</f>
        <v>0</v>
      </c>
      <c r="W21">
        <f t="shared" ref="W21:W32" si="9">SUMIFS(J:J,B:B,T21,O:O,"Pagado",Q:Q,"Nómina")</f>
        <v>20911.22</v>
      </c>
      <c r="X21">
        <f t="shared" ref="X21:X32" si="10">SUMIFS(K:K,B:B,T21,O:O,"Pagado",Q:Q,"Nómina")</f>
        <v>1842.62</v>
      </c>
      <c r="Y21">
        <f t="shared" ref="Y21:Y32" si="11">SUMIFS(L:L,B:B,T21,O:O,"Pagado",Q:Q,"Nómina")</f>
        <v>0</v>
      </c>
      <c r="Z21">
        <f t="shared" ref="Z21:Z32" si="12">SUMIFS(M:M,B:B,T21,O:O,"Pagado",Q:Q,"Nómina")</f>
        <v>19068.599999999999</v>
      </c>
    </row>
    <row r="22" spans="1:26" x14ac:dyDescent="0.25">
      <c r="A22" t="s">
        <v>583</v>
      </c>
      <c r="B22" t="s">
        <v>583</v>
      </c>
      <c r="C22" t="s">
        <v>293</v>
      </c>
      <c r="D22" t="s">
        <v>292</v>
      </c>
      <c r="E22" t="s">
        <v>565</v>
      </c>
      <c r="F22" t="s">
        <v>566</v>
      </c>
      <c r="G22" t="s">
        <v>57</v>
      </c>
      <c r="H22" s="2">
        <v>5130</v>
      </c>
      <c r="I22" s="2">
        <v>0</v>
      </c>
      <c r="J22" s="2">
        <v>5130</v>
      </c>
      <c r="K22" s="43">
        <v>438</v>
      </c>
      <c r="L22" s="2">
        <v>0</v>
      </c>
      <c r="M22" s="2">
        <v>4692</v>
      </c>
      <c r="N22" t="s">
        <v>58</v>
      </c>
      <c r="O22" t="s">
        <v>28</v>
      </c>
      <c r="Q22" t="s">
        <v>59</v>
      </c>
      <c r="T22" t="s">
        <v>569</v>
      </c>
      <c r="U22">
        <f t="shared" si="7"/>
        <v>5130</v>
      </c>
      <c r="V22">
        <f t="shared" si="8"/>
        <v>0</v>
      </c>
      <c r="W22">
        <f t="shared" si="9"/>
        <v>5130</v>
      </c>
      <c r="X22">
        <f t="shared" si="10"/>
        <v>438</v>
      </c>
      <c r="Y22">
        <f t="shared" si="11"/>
        <v>0</v>
      </c>
      <c r="Z22">
        <f t="shared" si="12"/>
        <v>4692</v>
      </c>
    </row>
    <row r="23" spans="1:26" x14ac:dyDescent="0.25">
      <c r="A23" t="s">
        <v>583</v>
      </c>
      <c r="B23" t="s">
        <v>583</v>
      </c>
      <c r="C23" t="s">
        <v>594</v>
      </c>
      <c r="D23" t="s">
        <v>595</v>
      </c>
      <c r="E23" t="s">
        <v>574</v>
      </c>
      <c r="F23" t="s">
        <v>575</v>
      </c>
      <c r="G23" t="s">
        <v>596</v>
      </c>
      <c r="H23" s="2">
        <v>3000</v>
      </c>
      <c r="I23" s="2">
        <v>480</v>
      </c>
      <c r="J23" s="2">
        <v>3480</v>
      </c>
      <c r="K23" s="43">
        <v>0</v>
      </c>
      <c r="L23" s="2">
        <v>0</v>
      </c>
      <c r="M23" s="24">
        <v>3480</v>
      </c>
      <c r="N23" t="s">
        <v>58</v>
      </c>
      <c r="O23" t="s">
        <v>28</v>
      </c>
      <c r="Q23" t="s">
        <v>567</v>
      </c>
      <c r="T23" t="s">
        <v>570</v>
      </c>
      <c r="U23">
        <f t="shared" si="7"/>
        <v>10260</v>
      </c>
      <c r="V23">
        <f t="shared" si="8"/>
        <v>0</v>
      </c>
      <c r="W23">
        <f t="shared" si="9"/>
        <v>10260</v>
      </c>
      <c r="X23">
        <f t="shared" si="10"/>
        <v>876</v>
      </c>
      <c r="Y23">
        <f t="shared" si="11"/>
        <v>0</v>
      </c>
      <c r="Z23">
        <f t="shared" si="12"/>
        <v>9384</v>
      </c>
    </row>
    <row r="24" spans="1:26" x14ac:dyDescent="0.25">
      <c r="A24" t="s">
        <v>584</v>
      </c>
      <c r="B24" t="s">
        <v>584</v>
      </c>
      <c r="C24" t="s">
        <v>264</v>
      </c>
      <c r="D24" t="s">
        <v>263</v>
      </c>
      <c r="E24" t="s">
        <v>565</v>
      </c>
      <c r="F24" t="s">
        <v>566</v>
      </c>
      <c r="G24" t="s">
        <v>57</v>
      </c>
      <c r="H24" s="2">
        <v>5130</v>
      </c>
      <c r="I24" s="2">
        <v>0</v>
      </c>
      <c r="J24" s="2">
        <v>5130</v>
      </c>
      <c r="K24" s="43">
        <v>438</v>
      </c>
      <c r="L24" s="2">
        <v>0</v>
      </c>
      <c r="M24" s="2">
        <v>4692</v>
      </c>
      <c r="N24" t="s">
        <v>58</v>
      </c>
      <c r="O24" t="s">
        <v>28</v>
      </c>
      <c r="Q24" t="s">
        <v>59</v>
      </c>
      <c r="T24" t="s">
        <v>571</v>
      </c>
      <c r="U24">
        <f t="shared" si="7"/>
        <v>15390</v>
      </c>
      <c r="V24">
        <f t="shared" si="8"/>
        <v>0</v>
      </c>
      <c r="W24">
        <f t="shared" si="9"/>
        <v>15390</v>
      </c>
      <c r="X24">
        <f t="shared" si="10"/>
        <v>1314</v>
      </c>
      <c r="Y24">
        <f t="shared" si="11"/>
        <v>0</v>
      </c>
      <c r="Z24">
        <f t="shared" si="12"/>
        <v>14076</v>
      </c>
    </row>
    <row r="25" spans="1:26" x14ac:dyDescent="0.25">
      <c r="A25" t="s">
        <v>584</v>
      </c>
      <c r="B25" t="s">
        <v>584</v>
      </c>
      <c r="C25" t="s">
        <v>266</v>
      </c>
      <c r="D25" t="s">
        <v>265</v>
      </c>
      <c r="E25" t="s">
        <v>565</v>
      </c>
      <c r="F25" t="s">
        <v>566</v>
      </c>
      <c r="G25" t="s">
        <v>57</v>
      </c>
      <c r="H25" s="2">
        <v>5130</v>
      </c>
      <c r="I25" s="2">
        <v>0</v>
      </c>
      <c r="J25" s="2">
        <v>5130</v>
      </c>
      <c r="K25" s="43">
        <v>438</v>
      </c>
      <c r="L25" s="2">
        <v>0</v>
      </c>
      <c r="M25" s="2">
        <v>4692</v>
      </c>
      <c r="N25" t="s">
        <v>58</v>
      </c>
      <c r="O25" t="s">
        <v>28</v>
      </c>
      <c r="Q25" t="s">
        <v>59</v>
      </c>
      <c r="T25" t="s">
        <v>577</v>
      </c>
      <c r="U25">
        <f t="shared" si="7"/>
        <v>5437</v>
      </c>
      <c r="V25">
        <f t="shared" si="8"/>
        <v>0</v>
      </c>
      <c r="W25">
        <f t="shared" si="9"/>
        <v>5437</v>
      </c>
      <c r="X25">
        <f t="shared" si="10"/>
        <v>445</v>
      </c>
      <c r="Y25">
        <f t="shared" si="11"/>
        <v>0</v>
      </c>
      <c r="Z25">
        <f t="shared" si="12"/>
        <v>4992</v>
      </c>
    </row>
    <row r="26" spans="1:26" x14ac:dyDescent="0.25">
      <c r="A26" t="s">
        <v>584</v>
      </c>
      <c r="B26" t="s">
        <v>584</v>
      </c>
      <c r="C26" t="s">
        <v>268</v>
      </c>
      <c r="D26" t="s">
        <v>267</v>
      </c>
      <c r="E26" t="s">
        <v>565</v>
      </c>
      <c r="F26" t="s">
        <v>566</v>
      </c>
      <c r="G26" t="s">
        <v>57</v>
      </c>
      <c r="H26" s="2">
        <v>5130</v>
      </c>
      <c r="I26" s="2">
        <v>0</v>
      </c>
      <c r="J26" s="2">
        <v>5130</v>
      </c>
      <c r="K26" s="43">
        <v>438</v>
      </c>
      <c r="L26" s="2">
        <v>0</v>
      </c>
      <c r="M26" s="2">
        <v>4692</v>
      </c>
      <c r="N26" t="s">
        <v>58</v>
      </c>
      <c r="O26" t="s">
        <v>28</v>
      </c>
      <c r="Q26" t="s">
        <v>59</v>
      </c>
      <c r="T26" t="s">
        <v>578</v>
      </c>
      <c r="U26">
        <f t="shared" si="7"/>
        <v>10260</v>
      </c>
      <c r="V26">
        <f t="shared" si="8"/>
        <v>0</v>
      </c>
      <c r="W26">
        <f t="shared" si="9"/>
        <v>10260</v>
      </c>
      <c r="X26">
        <f t="shared" si="10"/>
        <v>876</v>
      </c>
      <c r="Y26">
        <f t="shared" si="11"/>
        <v>0</v>
      </c>
      <c r="Z26">
        <f t="shared" si="12"/>
        <v>9384</v>
      </c>
    </row>
    <row r="27" spans="1:26" x14ac:dyDescent="0.25">
      <c r="A27" t="s">
        <v>585</v>
      </c>
      <c r="B27" t="s">
        <v>585</v>
      </c>
      <c r="C27" t="s">
        <v>227</v>
      </c>
      <c r="D27" t="s">
        <v>226</v>
      </c>
      <c r="E27" t="s">
        <v>565</v>
      </c>
      <c r="F27" t="s">
        <v>566</v>
      </c>
      <c r="G27" t="s">
        <v>57</v>
      </c>
      <c r="H27" s="2">
        <v>5130</v>
      </c>
      <c r="I27" s="2">
        <v>0</v>
      </c>
      <c r="J27" s="2">
        <v>5130</v>
      </c>
      <c r="K27" s="43">
        <v>438</v>
      </c>
      <c r="L27" s="2">
        <v>0</v>
      </c>
      <c r="M27" s="2">
        <v>4692</v>
      </c>
      <c r="N27" t="s">
        <v>58</v>
      </c>
      <c r="O27" t="s">
        <v>28</v>
      </c>
      <c r="Q27" t="s">
        <v>59</v>
      </c>
      <c r="T27" t="s">
        <v>579</v>
      </c>
      <c r="U27">
        <f t="shared" si="7"/>
        <v>0</v>
      </c>
      <c r="V27">
        <f t="shared" si="8"/>
        <v>0</v>
      </c>
      <c r="W27">
        <f t="shared" si="9"/>
        <v>0</v>
      </c>
      <c r="X27">
        <f t="shared" si="10"/>
        <v>0</v>
      </c>
      <c r="Y27">
        <f t="shared" si="11"/>
        <v>0</v>
      </c>
      <c r="Z27">
        <f t="shared" si="12"/>
        <v>0</v>
      </c>
    </row>
    <row r="28" spans="1:26" x14ac:dyDescent="0.25">
      <c r="A28" t="s">
        <v>586</v>
      </c>
      <c r="B28" t="s">
        <v>586</v>
      </c>
      <c r="C28" t="s">
        <v>192</v>
      </c>
      <c r="D28" t="s">
        <v>191</v>
      </c>
      <c r="E28" t="s">
        <v>565</v>
      </c>
      <c r="F28" t="s">
        <v>566</v>
      </c>
      <c r="G28" t="s">
        <v>57</v>
      </c>
      <c r="H28" s="2">
        <v>5130</v>
      </c>
      <c r="I28" s="2">
        <v>0</v>
      </c>
      <c r="J28" s="2">
        <v>5130</v>
      </c>
      <c r="K28" s="43">
        <v>438</v>
      </c>
      <c r="L28" s="2">
        <v>0</v>
      </c>
      <c r="M28" s="2">
        <v>4692</v>
      </c>
      <c r="N28" t="s">
        <v>58</v>
      </c>
      <c r="O28" t="s">
        <v>28</v>
      </c>
      <c r="Q28" t="s">
        <v>59</v>
      </c>
      <c r="T28" t="s">
        <v>583</v>
      </c>
      <c r="U28">
        <f t="shared" si="7"/>
        <v>10260</v>
      </c>
      <c r="V28">
        <f t="shared" si="8"/>
        <v>0</v>
      </c>
      <c r="W28">
        <f t="shared" si="9"/>
        <v>10260</v>
      </c>
      <c r="X28">
        <f t="shared" si="10"/>
        <v>876</v>
      </c>
      <c r="Y28">
        <f t="shared" si="11"/>
        <v>0</v>
      </c>
      <c r="Z28">
        <f t="shared" si="12"/>
        <v>9384</v>
      </c>
    </row>
    <row r="29" spans="1:26" x14ac:dyDescent="0.25">
      <c r="A29" t="s">
        <v>586</v>
      </c>
      <c r="B29" t="s">
        <v>586</v>
      </c>
      <c r="C29" t="s">
        <v>198</v>
      </c>
      <c r="D29" t="s">
        <v>197</v>
      </c>
      <c r="E29" t="s">
        <v>565</v>
      </c>
      <c r="F29" t="s">
        <v>566</v>
      </c>
      <c r="G29" t="s">
        <v>57</v>
      </c>
      <c r="H29" s="2">
        <v>5130</v>
      </c>
      <c r="I29" s="2">
        <v>0</v>
      </c>
      <c r="J29" s="2">
        <v>5130</v>
      </c>
      <c r="K29" s="43">
        <v>438</v>
      </c>
      <c r="L29" s="2">
        <v>0</v>
      </c>
      <c r="M29" s="2">
        <v>4692</v>
      </c>
      <c r="N29" t="s">
        <v>58</v>
      </c>
      <c r="O29" t="s">
        <v>28</v>
      </c>
      <c r="Q29" t="s">
        <v>59</v>
      </c>
      <c r="T29" t="s">
        <v>584</v>
      </c>
      <c r="U29">
        <f t="shared" si="7"/>
        <v>15390</v>
      </c>
      <c r="V29">
        <f t="shared" si="8"/>
        <v>0</v>
      </c>
      <c r="W29">
        <f t="shared" si="9"/>
        <v>15390</v>
      </c>
      <c r="X29">
        <f t="shared" si="10"/>
        <v>1314</v>
      </c>
      <c r="Y29">
        <f t="shared" si="11"/>
        <v>0</v>
      </c>
      <c r="Z29">
        <f t="shared" si="12"/>
        <v>14076</v>
      </c>
    </row>
    <row r="30" spans="1:26" x14ac:dyDescent="0.25">
      <c r="A30" t="s">
        <v>586</v>
      </c>
      <c r="B30" t="s">
        <v>586</v>
      </c>
      <c r="C30" t="s">
        <v>200</v>
      </c>
      <c r="D30" t="s">
        <v>199</v>
      </c>
      <c r="E30" t="s">
        <v>565</v>
      </c>
      <c r="F30" t="s">
        <v>566</v>
      </c>
      <c r="G30" t="s">
        <v>57</v>
      </c>
      <c r="H30" s="2">
        <v>5130</v>
      </c>
      <c r="I30" s="2">
        <v>0</v>
      </c>
      <c r="J30" s="2">
        <v>5130</v>
      </c>
      <c r="K30" s="43">
        <v>438</v>
      </c>
      <c r="L30" s="2">
        <v>0</v>
      </c>
      <c r="M30" s="2">
        <v>4692</v>
      </c>
      <c r="N30" t="s">
        <v>58</v>
      </c>
      <c r="O30" t="s">
        <v>28</v>
      </c>
      <c r="Q30" t="s">
        <v>59</v>
      </c>
      <c r="T30" t="s">
        <v>585</v>
      </c>
      <c r="U30">
        <f t="shared" si="7"/>
        <v>5130</v>
      </c>
      <c r="V30">
        <f t="shared" si="8"/>
        <v>0</v>
      </c>
      <c r="W30">
        <f t="shared" si="9"/>
        <v>5130</v>
      </c>
      <c r="X30">
        <f t="shared" si="10"/>
        <v>438</v>
      </c>
      <c r="Y30">
        <f t="shared" si="11"/>
        <v>0</v>
      </c>
      <c r="Z30">
        <f t="shared" si="12"/>
        <v>4692</v>
      </c>
    </row>
    <row r="31" spans="1:26" x14ac:dyDescent="0.25">
      <c r="A31" t="s">
        <v>587</v>
      </c>
      <c r="B31" t="s">
        <v>587</v>
      </c>
      <c r="C31" t="s">
        <v>156</v>
      </c>
      <c r="D31" t="s">
        <v>155</v>
      </c>
      <c r="E31" t="s">
        <v>565</v>
      </c>
      <c r="F31" t="s">
        <v>566</v>
      </c>
      <c r="G31" t="s">
        <v>57</v>
      </c>
      <c r="H31" s="2">
        <v>5130</v>
      </c>
      <c r="I31" s="2">
        <v>0</v>
      </c>
      <c r="J31" s="2">
        <v>5130</v>
      </c>
      <c r="K31" s="2">
        <v>438</v>
      </c>
      <c r="L31" s="2">
        <v>0</v>
      </c>
      <c r="M31" s="2">
        <v>4692</v>
      </c>
      <c r="N31" t="s">
        <v>58</v>
      </c>
      <c r="O31" t="s">
        <v>28</v>
      </c>
      <c r="Q31" t="s">
        <v>59</v>
      </c>
      <c r="T31" t="s">
        <v>586</v>
      </c>
      <c r="U31">
        <f t="shared" si="7"/>
        <v>15390</v>
      </c>
      <c r="V31">
        <f t="shared" si="8"/>
        <v>0</v>
      </c>
      <c r="W31">
        <f t="shared" si="9"/>
        <v>15390</v>
      </c>
      <c r="X31">
        <f t="shared" si="10"/>
        <v>1314</v>
      </c>
      <c r="Y31">
        <f t="shared" si="11"/>
        <v>0</v>
      </c>
      <c r="Z31">
        <f t="shared" si="12"/>
        <v>14076</v>
      </c>
    </row>
    <row r="32" spans="1:26" x14ac:dyDescent="0.25">
      <c r="A32" t="s">
        <v>587</v>
      </c>
      <c r="B32" t="s">
        <v>587</v>
      </c>
      <c r="C32" t="s">
        <v>158</v>
      </c>
      <c r="D32" t="s">
        <v>157</v>
      </c>
      <c r="E32" t="s">
        <v>565</v>
      </c>
      <c r="F32" t="s">
        <v>566</v>
      </c>
      <c r="G32" t="s">
        <v>57</v>
      </c>
      <c r="H32" s="2">
        <v>5130</v>
      </c>
      <c r="I32" s="2">
        <v>0</v>
      </c>
      <c r="J32" s="2">
        <v>5130</v>
      </c>
      <c r="K32" s="2">
        <v>438</v>
      </c>
      <c r="L32" s="2">
        <v>0</v>
      </c>
      <c r="M32" s="2">
        <v>4692</v>
      </c>
      <c r="N32" t="s">
        <v>58</v>
      </c>
      <c r="O32" t="s">
        <v>28</v>
      </c>
      <c r="Q32" t="s">
        <v>59</v>
      </c>
      <c r="T32" t="s">
        <v>587</v>
      </c>
      <c r="U32">
        <f t="shared" si="7"/>
        <v>30780</v>
      </c>
      <c r="V32">
        <f t="shared" si="8"/>
        <v>0</v>
      </c>
      <c r="W32">
        <f t="shared" si="9"/>
        <v>30780</v>
      </c>
      <c r="X32">
        <f t="shared" si="10"/>
        <v>2628</v>
      </c>
      <c r="Y32">
        <f t="shared" si="11"/>
        <v>0</v>
      </c>
      <c r="Z32">
        <f t="shared" si="12"/>
        <v>28152</v>
      </c>
    </row>
    <row r="33" spans="1:26" x14ac:dyDescent="0.25">
      <c r="A33" t="s">
        <v>587</v>
      </c>
      <c r="B33" t="s">
        <v>587</v>
      </c>
      <c r="C33" t="s">
        <v>160</v>
      </c>
      <c r="D33" t="s">
        <v>159</v>
      </c>
      <c r="E33" t="s">
        <v>565</v>
      </c>
      <c r="F33" t="s">
        <v>566</v>
      </c>
      <c r="G33" t="s">
        <v>57</v>
      </c>
      <c r="H33" s="2">
        <v>5130</v>
      </c>
      <c r="I33" s="2">
        <v>0</v>
      </c>
      <c r="J33" s="2">
        <v>5130</v>
      </c>
      <c r="K33" s="2">
        <v>438</v>
      </c>
      <c r="L33" s="2">
        <v>0</v>
      </c>
      <c r="M33" s="2">
        <v>4692</v>
      </c>
      <c r="N33" t="s">
        <v>58</v>
      </c>
      <c r="O33" t="s">
        <v>28</v>
      </c>
      <c r="Q33" t="s">
        <v>59</v>
      </c>
      <c r="T33" s="3"/>
      <c r="U33" s="3">
        <f t="shared" ref="U33:Z33" si="13">SUM(U21:U32)</f>
        <v>144338.22</v>
      </c>
      <c r="V33" s="3">
        <f t="shared" si="13"/>
        <v>0</v>
      </c>
      <c r="W33" s="3">
        <f t="shared" si="13"/>
        <v>144338.22</v>
      </c>
      <c r="X33" s="3">
        <f t="shared" si="13"/>
        <v>12361.619999999999</v>
      </c>
      <c r="Y33" s="3">
        <f t="shared" si="13"/>
        <v>0</v>
      </c>
      <c r="Z33" s="3">
        <f t="shared" si="13"/>
        <v>131976.6</v>
      </c>
    </row>
    <row r="34" spans="1:26" x14ac:dyDescent="0.25">
      <c r="A34" t="s">
        <v>587</v>
      </c>
      <c r="B34" t="s">
        <v>587</v>
      </c>
      <c r="C34" t="s">
        <v>156</v>
      </c>
      <c r="D34" t="s">
        <v>155</v>
      </c>
      <c r="E34" t="s">
        <v>565</v>
      </c>
      <c r="F34" t="s">
        <v>566</v>
      </c>
      <c r="G34" t="s">
        <v>57</v>
      </c>
      <c r="H34" s="2">
        <v>5130</v>
      </c>
      <c r="I34" s="2">
        <v>0</v>
      </c>
      <c r="J34" s="2">
        <v>5130</v>
      </c>
      <c r="K34" s="2">
        <v>438</v>
      </c>
      <c r="L34" s="2">
        <v>0</v>
      </c>
      <c r="M34" s="2">
        <v>4692</v>
      </c>
      <c r="N34" t="s">
        <v>58</v>
      </c>
      <c r="O34" t="s">
        <v>28</v>
      </c>
      <c r="Q34" t="s">
        <v>59</v>
      </c>
    </row>
    <row r="35" spans="1:26" x14ac:dyDescent="0.25">
      <c r="A35" t="s">
        <v>587</v>
      </c>
      <c r="B35" t="s">
        <v>587</v>
      </c>
      <c r="C35" t="s">
        <v>158</v>
      </c>
      <c r="D35" t="s">
        <v>157</v>
      </c>
      <c r="E35" t="s">
        <v>565</v>
      </c>
      <c r="F35" t="s">
        <v>566</v>
      </c>
      <c r="G35" t="s">
        <v>57</v>
      </c>
      <c r="H35" s="2">
        <v>5130</v>
      </c>
      <c r="I35" s="2">
        <v>0</v>
      </c>
      <c r="J35" s="2">
        <v>5130</v>
      </c>
      <c r="K35" s="2">
        <v>438</v>
      </c>
      <c r="L35" s="2">
        <v>0</v>
      </c>
      <c r="M35" s="2">
        <v>4692</v>
      </c>
      <c r="N35" t="s">
        <v>58</v>
      </c>
      <c r="O35" t="s">
        <v>28</v>
      </c>
      <c r="Q35" t="s">
        <v>59</v>
      </c>
    </row>
    <row r="36" spans="1:26" x14ac:dyDescent="0.25">
      <c r="A36" t="s">
        <v>587</v>
      </c>
      <c r="B36" t="s">
        <v>587</v>
      </c>
      <c r="C36" t="s">
        <v>160</v>
      </c>
      <c r="D36" t="s">
        <v>159</v>
      </c>
      <c r="E36" t="s">
        <v>565</v>
      </c>
      <c r="F36" t="s">
        <v>566</v>
      </c>
      <c r="G36" t="s">
        <v>57</v>
      </c>
      <c r="H36" s="2">
        <v>5130</v>
      </c>
      <c r="I36" s="2">
        <v>0</v>
      </c>
      <c r="J36" s="2">
        <v>5130</v>
      </c>
      <c r="K36" s="2">
        <v>438</v>
      </c>
      <c r="L36" s="2">
        <v>0</v>
      </c>
      <c r="M36" s="2">
        <v>4692</v>
      </c>
      <c r="N36" t="s">
        <v>58</v>
      </c>
      <c r="O36" t="s">
        <v>28</v>
      </c>
      <c r="Q36" t="s">
        <v>59</v>
      </c>
    </row>
    <row r="37" spans="1:26" x14ac:dyDescent="0.25">
      <c r="A37" s="3"/>
      <c r="B37" s="3"/>
      <c r="C37" s="3"/>
      <c r="D37" s="3"/>
      <c r="E37" s="3"/>
      <c r="F37" s="3"/>
      <c r="G37" s="3"/>
      <c r="H37" s="4">
        <f t="shared" ref="H37:L37" si="14">SUM(H2:H36)</f>
        <v>162338.22</v>
      </c>
      <c r="I37" s="4">
        <f t="shared" si="14"/>
        <v>2880</v>
      </c>
      <c r="J37" s="4">
        <f t="shared" si="14"/>
        <v>165218.22</v>
      </c>
      <c r="K37" s="4">
        <f t="shared" si="14"/>
        <v>12361.619999999999</v>
      </c>
      <c r="L37" s="4">
        <f t="shared" si="14"/>
        <v>0</v>
      </c>
      <c r="M37" s="2">
        <v>4692</v>
      </c>
      <c r="N37" s="3"/>
      <c r="O37" s="3"/>
      <c r="P37" s="3"/>
      <c r="Q37" s="3"/>
    </row>
  </sheetData>
  <dataValidations count="2">
    <dataValidation type="list" allowBlank="1" showInputMessage="1" showErrorMessage="1" sqref="O2:O36" xr:uid="{00000000-0002-0000-0C00-000000000000}">
      <formula1>"Pendiente,Pagado"</formula1>
    </dataValidation>
    <dataValidation type="list" allowBlank="1" showInputMessage="1" showErrorMessage="1" sqref="A2:B36" xr:uid="{00000000-0002-0000-0C00-000001000000}">
      <formula1>"ENERO,FEBRERO,MARZO,ABRIL,MAYO,JUNIO,JULIO,AGOSTO,SEPTIEMBRE,OCTUBRE,NOVIEMBRE,DICIEMBRE,--"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64"/>
  <sheetViews>
    <sheetView topLeftCell="A116" workbookViewId="0">
      <pane xSplit="1" topLeftCell="D1" activePane="topRight" state="frozen"/>
      <selection pane="topRight" activeCell="L131" sqref="L131"/>
    </sheetView>
  </sheetViews>
  <sheetFormatPr defaultColWidth="9.140625" defaultRowHeight="15" x14ac:dyDescent="0.25"/>
  <cols>
    <col min="1" max="1" width="9" customWidth="1"/>
    <col min="2" max="2" width="10" customWidth="1"/>
    <col min="3" max="4" width="40" customWidth="1"/>
    <col min="5" max="5" width="10" customWidth="1"/>
    <col min="6" max="6" width="40" customWidth="1"/>
    <col min="7" max="11" width="9" customWidth="1"/>
    <col min="12" max="12" width="15" customWidth="1"/>
    <col min="13" max="13" width="9" customWidth="1"/>
  </cols>
  <sheetData>
    <row r="1" spans="1:13" x14ac:dyDescent="0.25">
      <c r="A1" t="s">
        <v>597</v>
      </c>
      <c r="B1" t="s">
        <v>598</v>
      </c>
      <c r="C1" t="s">
        <v>599</v>
      </c>
      <c r="D1" t="s">
        <v>2</v>
      </c>
      <c r="E1" t="s">
        <v>600</v>
      </c>
      <c r="F1" t="s">
        <v>601</v>
      </c>
      <c r="G1" t="s">
        <v>602</v>
      </c>
      <c r="H1" t="s">
        <v>603</v>
      </c>
      <c r="I1" t="s">
        <v>604</v>
      </c>
      <c r="J1" t="s">
        <v>605</v>
      </c>
      <c r="K1" t="s">
        <v>606</v>
      </c>
      <c r="L1" t="s">
        <v>607</v>
      </c>
      <c r="M1" t="s">
        <v>608</v>
      </c>
    </row>
    <row r="2" spans="1:13" x14ac:dyDescent="0.25">
      <c r="A2" t="s">
        <v>564</v>
      </c>
      <c r="B2" t="s">
        <v>19</v>
      </c>
      <c r="C2" t="s">
        <v>609</v>
      </c>
      <c r="D2" t="s">
        <v>21</v>
      </c>
      <c r="E2" t="s">
        <v>610</v>
      </c>
      <c r="F2" t="s">
        <v>24</v>
      </c>
      <c r="G2">
        <v>294.8</v>
      </c>
      <c r="H2">
        <v>0</v>
      </c>
      <c r="I2" s="11">
        <v>294.8</v>
      </c>
      <c r="J2">
        <v>47.16</v>
      </c>
      <c r="K2">
        <v>341.96</v>
      </c>
      <c r="L2" t="s">
        <v>27</v>
      </c>
      <c r="M2" t="str">
        <f>VLOOKUP(D2,ENERO!C:Q,15,FALSE)</f>
        <v>Pagado</v>
      </c>
    </row>
    <row r="3" spans="1:13" x14ac:dyDescent="0.25">
      <c r="A3" t="s">
        <v>564</v>
      </c>
      <c r="B3" t="s">
        <v>30</v>
      </c>
      <c r="C3" t="s">
        <v>611</v>
      </c>
      <c r="D3" t="s">
        <v>32</v>
      </c>
      <c r="E3" t="s">
        <v>610</v>
      </c>
      <c r="F3" t="s">
        <v>35</v>
      </c>
      <c r="G3">
        <v>25</v>
      </c>
      <c r="H3">
        <v>0</v>
      </c>
      <c r="I3" s="11">
        <v>25</v>
      </c>
      <c r="J3">
        <v>3.99</v>
      </c>
      <c r="K3">
        <v>28.99</v>
      </c>
      <c r="L3" t="s">
        <v>36</v>
      </c>
      <c r="M3" t="str">
        <f>VLOOKUP(D3,ENERO!C:Q,15,FALSE)</f>
        <v>Pagado</v>
      </c>
    </row>
    <row r="4" spans="1:13" x14ac:dyDescent="0.25">
      <c r="A4" t="s">
        <v>564</v>
      </c>
      <c r="B4" t="s">
        <v>37</v>
      </c>
      <c r="C4" t="s">
        <v>612</v>
      </c>
      <c r="D4" t="s">
        <v>39</v>
      </c>
      <c r="E4" t="s">
        <v>610</v>
      </c>
      <c r="F4" t="s">
        <v>42</v>
      </c>
      <c r="G4">
        <v>0</v>
      </c>
      <c r="H4">
        <v>0</v>
      </c>
      <c r="I4" s="11">
        <v>0</v>
      </c>
      <c r="J4">
        <v>0</v>
      </c>
      <c r="K4">
        <v>0</v>
      </c>
      <c r="L4" t="s">
        <v>44</v>
      </c>
      <c r="M4" t="str">
        <f>VLOOKUP(D4,ENERO!C:Q,15,FALSE)</f>
        <v>Pagado</v>
      </c>
    </row>
    <row r="5" spans="1:13" x14ac:dyDescent="0.25">
      <c r="A5" t="s">
        <v>564</v>
      </c>
      <c r="B5" t="s">
        <v>37</v>
      </c>
      <c r="C5" t="s">
        <v>612</v>
      </c>
      <c r="D5" t="s">
        <v>47</v>
      </c>
      <c r="E5" t="s">
        <v>610</v>
      </c>
      <c r="F5" t="s">
        <v>42</v>
      </c>
      <c r="G5">
        <v>0</v>
      </c>
      <c r="H5">
        <v>0</v>
      </c>
      <c r="I5" s="11">
        <v>0</v>
      </c>
      <c r="J5">
        <v>0</v>
      </c>
      <c r="K5">
        <v>0</v>
      </c>
      <c r="L5" t="s">
        <v>44</v>
      </c>
      <c r="M5" t="str">
        <f>VLOOKUP(D5,ENERO!C:Q,15,FALSE)</f>
        <v>Pagado</v>
      </c>
    </row>
    <row r="6" spans="1:13" x14ac:dyDescent="0.25">
      <c r="A6" t="s">
        <v>564</v>
      </c>
      <c r="B6" t="s">
        <v>37</v>
      </c>
      <c r="C6" t="s">
        <v>612</v>
      </c>
      <c r="D6" t="s">
        <v>49</v>
      </c>
      <c r="E6" t="s">
        <v>610</v>
      </c>
      <c r="F6" t="s">
        <v>42</v>
      </c>
      <c r="G6">
        <v>0</v>
      </c>
      <c r="H6">
        <v>0</v>
      </c>
      <c r="I6" s="11">
        <v>0</v>
      </c>
      <c r="J6">
        <v>0</v>
      </c>
      <c r="K6">
        <v>0</v>
      </c>
      <c r="L6" t="s">
        <v>44</v>
      </c>
      <c r="M6" t="str">
        <f>VLOOKUP(D6,ENERO!C:Q,15,FALSE)</f>
        <v>Pagado</v>
      </c>
    </row>
    <row r="7" spans="1:13" x14ac:dyDescent="0.25">
      <c r="A7" t="s">
        <v>564</v>
      </c>
      <c r="B7" t="s">
        <v>37</v>
      </c>
      <c r="C7" t="s">
        <v>612</v>
      </c>
      <c r="D7" t="s">
        <v>51</v>
      </c>
      <c r="E7" t="s">
        <v>610</v>
      </c>
      <c r="F7" t="s">
        <v>42</v>
      </c>
      <c r="G7">
        <v>0</v>
      </c>
      <c r="H7">
        <v>0</v>
      </c>
      <c r="I7" s="11">
        <v>0</v>
      </c>
      <c r="J7">
        <v>0</v>
      </c>
      <c r="K7">
        <v>0</v>
      </c>
      <c r="L7" t="s">
        <v>44</v>
      </c>
      <c r="M7" t="str">
        <f>VLOOKUP(D7,ENERO!C:Q,15,FALSE)</f>
        <v>Pagado</v>
      </c>
    </row>
    <row r="8" spans="1:13" x14ac:dyDescent="0.25">
      <c r="A8" t="s">
        <v>564</v>
      </c>
      <c r="B8" t="s">
        <v>37</v>
      </c>
      <c r="C8" t="s">
        <v>612</v>
      </c>
      <c r="D8" t="s">
        <v>62</v>
      </c>
      <c r="E8" t="s">
        <v>610</v>
      </c>
      <c r="F8" t="s">
        <v>42</v>
      </c>
      <c r="G8">
        <v>0</v>
      </c>
      <c r="H8">
        <v>0</v>
      </c>
      <c r="I8" s="11">
        <v>0</v>
      </c>
      <c r="J8">
        <v>0</v>
      </c>
      <c r="K8">
        <v>0</v>
      </c>
      <c r="L8" t="s">
        <v>44</v>
      </c>
      <c r="M8" t="str">
        <f>VLOOKUP(D8,ENERO!C:Q,15,FALSE)</f>
        <v>Pagado</v>
      </c>
    </row>
    <row r="9" spans="1:13" x14ac:dyDescent="0.25">
      <c r="A9" t="s">
        <v>564</v>
      </c>
      <c r="B9" t="s">
        <v>65</v>
      </c>
      <c r="C9" t="s">
        <v>613</v>
      </c>
      <c r="D9" t="s">
        <v>67</v>
      </c>
      <c r="E9" t="s">
        <v>610</v>
      </c>
      <c r="F9" t="s">
        <v>70</v>
      </c>
      <c r="G9">
        <v>204</v>
      </c>
      <c r="H9">
        <v>0</v>
      </c>
      <c r="I9">
        <v>204</v>
      </c>
      <c r="J9">
        <v>0</v>
      </c>
      <c r="K9">
        <v>204</v>
      </c>
      <c r="L9" t="s">
        <v>72</v>
      </c>
      <c r="M9" t="str">
        <f>VLOOKUP(D9,ENERO!C:Q,15,FALSE)</f>
        <v>Pendiente</v>
      </c>
    </row>
    <row r="10" spans="1:13" x14ac:dyDescent="0.25">
      <c r="A10" t="s">
        <v>564</v>
      </c>
      <c r="B10" t="s">
        <v>19</v>
      </c>
      <c r="C10" t="s">
        <v>609</v>
      </c>
      <c r="D10" t="s">
        <v>74</v>
      </c>
      <c r="E10" t="s">
        <v>614</v>
      </c>
      <c r="F10" t="s">
        <v>75</v>
      </c>
      <c r="G10">
        <v>505.76</v>
      </c>
      <c r="H10">
        <v>0</v>
      </c>
      <c r="I10" s="11">
        <v>505.76</v>
      </c>
      <c r="J10">
        <v>82.62</v>
      </c>
      <c r="K10">
        <v>588.38</v>
      </c>
      <c r="L10" t="s">
        <v>27</v>
      </c>
      <c r="M10" t="str">
        <f>VLOOKUP(D10,ENERO!C:Q,15,FALSE)</f>
        <v>Pagado</v>
      </c>
    </row>
    <row r="11" spans="1:13" x14ac:dyDescent="0.25">
      <c r="A11" t="s">
        <v>564</v>
      </c>
      <c r="B11" t="s">
        <v>77</v>
      </c>
      <c r="C11" t="s">
        <v>615</v>
      </c>
      <c r="D11" t="s">
        <v>79</v>
      </c>
      <c r="E11" t="s">
        <v>610</v>
      </c>
      <c r="F11" t="s">
        <v>82</v>
      </c>
      <c r="G11">
        <v>675</v>
      </c>
      <c r="H11">
        <v>168.75</v>
      </c>
      <c r="I11" s="11">
        <v>506.25</v>
      </c>
      <c r="J11">
        <v>81</v>
      </c>
      <c r="K11" s="10">
        <v>587.25</v>
      </c>
      <c r="L11" t="s">
        <v>84</v>
      </c>
      <c r="M11" t="str">
        <f>VLOOKUP(D11,ENERO!C:Q,15,FALSE)</f>
        <v>Pagado</v>
      </c>
    </row>
    <row r="12" spans="1:13" x14ac:dyDescent="0.25">
      <c r="A12" t="s">
        <v>564</v>
      </c>
      <c r="B12" t="s">
        <v>88</v>
      </c>
      <c r="C12" t="s">
        <v>616</v>
      </c>
      <c r="D12" t="s">
        <v>90</v>
      </c>
      <c r="E12" t="s">
        <v>610</v>
      </c>
      <c r="F12" t="s">
        <v>91</v>
      </c>
      <c r="G12">
        <v>-405</v>
      </c>
      <c r="H12">
        <v>0</v>
      </c>
      <c r="I12" s="11">
        <v>-405</v>
      </c>
      <c r="J12">
        <v>-64.8</v>
      </c>
      <c r="K12" s="10">
        <v>-469.8</v>
      </c>
      <c r="L12" t="s">
        <v>25</v>
      </c>
      <c r="M12" t="str">
        <f>VLOOKUP(D12,ENERO!C:Q,15,FALSE)</f>
        <v>Pagado</v>
      </c>
    </row>
    <row r="13" spans="1:13" x14ac:dyDescent="0.25">
      <c r="A13" t="s">
        <v>564</v>
      </c>
      <c r="B13" t="s">
        <v>93</v>
      </c>
      <c r="C13" t="s">
        <v>617</v>
      </c>
      <c r="D13" t="s">
        <v>95</v>
      </c>
      <c r="E13" t="s">
        <v>610</v>
      </c>
      <c r="F13" t="s">
        <v>98</v>
      </c>
      <c r="G13">
        <v>0.01</v>
      </c>
      <c r="H13">
        <v>0.01</v>
      </c>
      <c r="I13" s="11">
        <v>0</v>
      </c>
      <c r="J13">
        <v>0</v>
      </c>
      <c r="K13">
        <v>0</v>
      </c>
      <c r="L13" t="s">
        <v>99</v>
      </c>
      <c r="M13" t="str">
        <f>VLOOKUP(D13,ENERO!C:Q,15,FALSE)</f>
        <v>Pagado</v>
      </c>
    </row>
    <row r="14" spans="1:13" x14ac:dyDescent="0.25">
      <c r="A14" t="s">
        <v>564</v>
      </c>
      <c r="B14" t="s">
        <v>100</v>
      </c>
      <c r="C14" t="s">
        <v>618</v>
      </c>
      <c r="D14" t="s">
        <v>102</v>
      </c>
      <c r="E14" t="s">
        <v>610</v>
      </c>
      <c r="F14" t="s">
        <v>103</v>
      </c>
      <c r="G14">
        <v>400.86</v>
      </c>
      <c r="H14">
        <v>100.21</v>
      </c>
      <c r="I14" s="11">
        <v>300.64999999999998</v>
      </c>
      <c r="J14">
        <v>48.1</v>
      </c>
      <c r="K14" s="10">
        <v>348.75000000000011</v>
      </c>
      <c r="L14" t="s">
        <v>84</v>
      </c>
      <c r="M14" t="str">
        <f>VLOOKUP(D14,ENERO!C:Q,15,FALSE)</f>
        <v>Pagado</v>
      </c>
    </row>
    <row r="15" spans="1:13" x14ac:dyDescent="0.25">
      <c r="A15" t="s">
        <v>564</v>
      </c>
      <c r="B15" t="s">
        <v>185</v>
      </c>
      <c r="C15" t="s">
        <v>619</v>
      </c>
      <c r="D15" t="s">
        <v>102</v>
      </c>
      <c r="E15" t="s">
        <v>610</v>
      </c>
      <c r="F15" t="s">
        <v>188</v>
      </c>
      <c r="G15">
        <v>342.24</v>
      </c>
      <c r="H15">
        <v>85.56</v>
      </c>
      <c r="I15" s="11">
        <v>256.68</v>
      </c>
      <c r="J15">
        <v>41.06</v>
      </c>
      <c r="K15" s="10">
        <v>297.74</v>
      </c>
      <c r="L15" t="s">
        <v>84</v>
      </c>
      <c r="M15" t="str">
        <f>VLOOKUP(D15,ENERO!C:Q,15,FALSE)</f>
        <v>Pagado</v>
      </c>
    </row>
    <row r="16" spans="1:13" x14ac:dyDescent="0.25">
      <c r="A16" t="s">
        <v>564</v>
      </c>
      <c r="B16" t="s">
        <v>205</v>
      </c>
      <c r="C16" t="s">
        <v>620</v>
      </c>
      <c r="D16" t="s">
        <v>102</v>
      </c>
      <c r="E16" t="s">
        <v>610</v>
      </c>
      <c r="F16" t="s">
        <v>208</v>
      </c>
      <c r="G16">
        <v>203.45</v>
      </c>
      <c r="H16">
        <v>50.86</v>
      </c>
      <c r="I16" s="11">
        <v>152.59</v>
      </c>
      <c r="J16">
        <v>24.41</v>
      </c>
      <c r="K16" s="10">
        <v>177</v>
      </c>
      <c r="L16" t="s">
        <v>84</v>
      </c>
      <c r="M16" t="str">
        <f>VLOOKUP(D16,ENERO!C:Q,15,FALSE)</f>
        <v>Pagado</v>
      </c>
    </row>
    <row r="17" spans="1:13" x14ac:dyDescent="0.25">
      <c r="A17" t="s">
        <v>564</v>
      </c>
      <c r="B17" t="s">
        <v>324</v>
      </c>
      <c r="C17" t="s">
        <v>621</v>
      </c>
      <c r="D17" t="s">
        <v>102</v>
      </c>
      <c r="E17" t="s">
        <v>610</v>
      </c>
      <c r="F17" t="s">
        <v>327</v>
      </c>
      <c r="G17">
        <v>344.83</v>
      </c>
      <c r="H17">
        <v>86.21</v>
      </c>
      <c r="I17" s="11">
        <v>258.62</v>
      </c>
      <c r="J17">
        <v>41.37</v>
      </c>
      <c r="K17" s="10">
        <v>299.99</v>
      </c>
      <c r="L17" t="s">
        <v>84</v>
      </c>
      <c r="M17" t="str">
        <f>VLOOKUP(D17,ENERO!C:Q,15,FALSE)</f>
        <v>Pagado</v>
      </c>
    </row>
    <row r="18" spans="1:13" x14ac:dyDescent="0.25">
      <c r="A18" t="s">
        <v>564</v>
      </c>
      <c r="B18" t="s">
        <v>105</v>
      </c>
      <c r="C18" t="s">
        <v>622</v>
      </c>
      <c r="D18" t="s">
        <v>107</v>
      </c>
      <c r="E18" t="s">
        <v>614</v>
      </c>
      <c r="F18" t="s">
        <v>110</v>
      </c>
      <c r="G18">
        <v>0.01</v>
      </c>
      <c r="H18">
        <v>0.01</v>
      </c>
      <c r="I18" s="11">
        <v>0</v>
      </c>
      <c r="J18">
        <v>0</v>
      </c>
      <c r="K18">
        <v>0</v>
      </c>
      <c r="L18" t="s">
        <v>99</v>
      </c>
      <c r="M18" t="str">
        <f>VLOOKUP(D18,ENERO!C:Q,15,FALSE)</f>
        <v>Pagado</v>
      </c>
    </row>
    <row r="19" spans="1:13" x14ac:dyDescent="0.25">
      <c r="A19" t="s">
        <v>564</v>
      </c>
      <c r="B19" t="s">
        <v>105</v>
      </c>
      <c r="C19" t="s">
        <v>622</v>
      </c>
      <c r="D19" t="s">
        <v>118</v>
      </c>
      <c r="E19" t="s">
        <v>610</v>
      </c>
      <c r="F19" t="s">
        <v>121</v>
      </c>
      <c r="G19">
        <v>20</v>
      </c>
      <c r="H19">
        <v>0</v>
      </c>
      <c r="I19" s="11">
        <v>20</v>
      </c>
      <c r="J19">
        <v>3.2</v>
      </c>
      <c r="K19">
        <v>23.2</v>
      </c>
      <c r="L19" t="s">
        <v>99</v>
      </c>
      <c r="M19" t="str">
        <f>VLOOKUP(D19,ENERO!C:Q,15,FALSE)</f>
        <v>Pagado</v>
      </c>
    </row>
    <row r="20" spans="1:13" x14ac:dyDescent="0.25">
      <c r="A20" t="s">
        <v>569</v>
      </c>
      <c r="B20" t="s">
        <v>122</v>
      </c>
      <c r="C20" t="s">
        <v>623</v>
      </c>
      <c r="D20" t="s">
        <v>514</v>
      </c>
      <c r="E20" t="s">
        <v>624</v>
      </c>
      <c r="F20" t="s">
        <v>127</v>
      </c>
      <c r="G20">
        <v>10.344828</v>
      </c>
      <c r="H20">
        <v>0</v>
      </c>
      <c r="I20">
        <v>10.344828</v>
      </c>
      <c r="J20">
        <v>1.6551720000000001</v>
      </c>
      <c r="K20">
        <v>12</v>
      </c>
      <c r="L20" t="s">
        <v>128</v>
      </c>
      <c r="M20" t="str">
        <f>VLOOKUP(D20,FEBRERO!C:Q,15,FALSE)</f>
        <v>Pagado</v>
      </c>
    </row>
    <row r="21" spans="1:13" x14ac:dyDescent="0.25">
      <c r="A21" t="s">
        <v>569</v>
      </c>
      <c r="B21" t="s">
        <v>30</v>
      </c>
      <c r="C21" t="s">
        <v>611</v>
      </c>
      <c r="D21" t="s">
        <v>516</v>
      </c>
      <c r="E21" t="s">
        <v>610</v>
      </c>
      <c r="F21" t="s">
        <v>35</v>
      </c>
      <c r="G21">
        <v>25</v>
      </c>
      <c r="H21">
        <v>0</v>
      </c>
      <c r="I21">
        <v>25</v>
      </c>
      <c r="J21">
        <v>3.99</v>
      </c>
      <c r="K21">
        <v>28.99</v>
      </c>
      <c r="L21" t="s">
        <v>36</v>
      </c>
      <c r="M21" t="str">
        <f>VLOOKUP(D21,FEBRERO!C:Q,15,FALSE)</f>
        <v>Pagado</v>
      </c>
    </row>
    <row r="22" spans="1:13" x14ac:dyDescent="0.25">
      <c r="A22" t="s">
        <v>569</v>
      </c>
      <c r="B22" t="s">
        <v>19</v>
      </c>
      <c r="C22" t="s">
        <v>609</v>
      </c>
      <c r="D22" t="s">
        <v>517</v>
      </c>
      <c r="E22" t="s">
        <v>610</v>
      </c>
      <c r="F22" t="s">
        <v>24</v>
      </c>
      <c r="G22">
        <v>294.8</v>
      </c>
      <c r="H22">
        <v>0</v>
      </c>
      <c r="I22">
        <v>294.8</v>
      </c>
      <c r="J22">
        <v>47.16</v>
      </c>
      <c r="K22">
        <v>341.96</v>
      </c>
      <c r="L22" t="s">
        <v>27</v>
      </c>
      <c r="M22" t="str">
        <f>VLOOKUP(D22,FEBRERO!C:Q,15,FALSE)</f>
        <v>Pagado</v>
      </c>
    </row>
    <row r="23" spans="1:13" x14ac:dyDescent="0.25">
      <c r="A23" t="s">
        <v>569</v>
      </c>
      <c r="B23" t="s">
        <v>37</v>
      </c>
      <c r="C23" t="s">
        <v>612</v>
      </c>
      <c r="D23" t="s">
        <v>519</v>
      </c>
      <c r="E23" t="s">
        <v>610</v>
      </c>
      <c r="F23" t="s">
        <v>42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44</v>
      </c>
      <c r="M23" t="str">
        <f>VLOOKUP(D23,FEBRERO!C:Q,15,FALSE)</f>
        <v>Pagado</v>
      </c>
    </row>
    <row r="24" spans="1:13" x14ac:dyDescent="0.25">
      <c r="A24" t="s">
        <v>569</v>
      </c>
      <c r="B24" t="s">
        <v>37</v>
      </c>
      <c r="C24" t="s">
        <v>612</v>
      </c>
      <c r="D24" t="s">
        <v>521</v>
      </c>
      <c r="E24" t="s">
        <v>610</v>
      </c>
      <c r="F24" t="s">
        <v>42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44</v>
      </c>
      <c r="M24" t="str">
        <f>VLOOKUP(D24,FEBRERO!C:Q,15,FALSE)</f>
        <v>Pagado</v>
      </c>
    </row>
    <row r="25" spans="1:13" x14ac:dyDescent="0.25">
      <c r="A25" t="s">
        <v>569</v>
      </c>
      <c r="B25" t="s">
        <v>37</v>
      </c>
      <c r="C25" t="s">
        <v>612</v>
      </c>
      <c r="D25" t="s">
        <v>523</v>
      </c>
      <c r="E25" t="s">
        <v>610</v>
      </c>
      <c r="F25" t="s">
        <v>42</v>
      </c>
      <c r="G25">
        <v>0</v>
      </c>
      <c r="H25">
        <v>0</v>
      </c>
      <c r="I25">
        <v>0</v>
      </c>
      <c r="J25">
        <v>0</v>
      </c>
      <c r="K25">
        <v>0</v>
      </c>
      <c r="L25" t="s">
        <v>44</v>
      </c>
      <c r="M25" t="str">
        <f>VLOOKUP(D25,FEBRERO!C:Q,15,FALSE)</f>
        <v>Pagado</v>
      </c>
    </row>
    <row r="26" spans="1:13" x14ac:dyDescent="0.25">
      <c r="A26" t="s">
        <v>569</v>
      </c>
      <c r="B26" t="s">
        <v>37</v>
      </c>
      <c r="C26" t="s">
        <v>612</v>
      </c>
      <c r="D26" t="s">
        <v>525</v>
      </c>
      <c r="E26" t="s">
        <v>610</v>
      </c>
      <c r="F26" t="s">
        <v>42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44</v>
      </c>
      <c r="M26" t="str">
        <f>VLOOKUP(D26,FEBRERO!C:Q,15,FALSE)</f>
        <v>Pagado</v>
      </c>
    </row>
    <row r="27" spans="1:13" x14ac:dyDescent="0.25">
      <c r="A27" t="s">
        <v>569</v>
      </c>
      <c r="B27" t="s">
        <v>37</v>
      </c>
      <c r="C27" t="s">
        <v>612</v>
      </c>
      <c r="D27" t="s">
        <v>527</v>
      </c>
      <c r="E27" t="s">
        <v>610</v>
      </c>
      <c r="F27" t="s">
        <v>42</v>
      </c>
      <c r="G27">
        <v>0</v>
      </c>
      <c r="H27">
        <v>0</v>
      </c>
      <c r="I27">
        <v>0</v>
      </c>
      <c r="J27">
        <v>0</v>
      </c>
      <c r="K27">
        <v>0</v>
      </c>
      <c r="L27" t="s">
        <v>44</v>
      </c>
      <c r="M27" t="str">
        <f>VLOOKUP(D27,FEBRERO!C:Q,15,FALSE)</f>
        <v>Pagado</v>
      </c>
    </row>
    <row r="28" spans="1:13" x14ac:dyDescent="0.25">
      <c r="A28" t="s">
        <v>569</v>
      </c>
      <c r="B28" t="s">
        <v>65</v>
      </c>
      <c r="C28" t="s">
        <v>613</v>
      </c>
      <c r="D28" t="s">
        <v>529</v>
      </c>
      <c r="E28" t="s">
        <v>610</v>
      </c>
      <c r="F28" t="s">
        <v>70</v>
      </c>
      <c r="G28">
        <v>204</v>
      </c>
      <c r="H28">
        <v>0</v>
      </c>
      <c r="I28">
        <v>204</v>
      </c>
      <c r="J28">
        <v>0</v>
      </c>
      <c r="K28">
        <v>204</v>
      </c>
      <c r="L28" t="s">
        <v>72</v>
      </c>
      <c r="M28" t="str">
        <f>VLOOKUP(D28,FEBRERO!C:Q,15,FALSE)</f>
        <v>Pendiente</v>
      </c>
    </row>
    <row r="29" spans="1:13" x14ac:dyDescent="0.25">
      <c r="A29" t="s">
        <v>569</v>
      </c>
      <c r="B29" t="s">
        <v>185</v>
      </c>
      <c r="C29" t="s">
        <v>619</v>
      </c>
      <c r="D29" t="s">
        <v>531</v>
      </c>
      <c r="E29" t="s">
        <v>610</v>
      </c>
      <c r="F29" t="s">
        <v>188</v>
      </c>
      <c r="G29">
        <v>342.24</v>
      </c>
      <c r="H29">
        <v>85.56</v>
      </c>
      <c r="I29">
        <v>256.68</v>
      </c>
      <c r="J29">
        <v>41.06</v>
      </c>
      <c r="K29">
        <v>297.74</v>
      </c>
      <c r="L29" t="s">
        <v>84</v>
      </c>
      <c r="M29" t="str">
        <f>VLOOKUP(D29,FEBRERO!C:Q,15,FALSE)</f>
        <v>Pagado</v>
      </c>
    </row>
    <row r="30" spans="1:13" x14ac:dyDescent="0.25">
      <c r="A30" t="s">
        <v>569</v>
      </c>
      <c r="B30" t="s">
        <v>448</v>
      </c>
      <c r="C30" t="s">
        <v>625</v>
      </c>
      <c r="D30" t="s">
        <v>531</v>
      </c>
      <c r="E30" t="s">
        <v>610</v>
      </c>
      <c r="F30" t="s">
        <v>626</v>
      </c>
      <c r="G30">
        <v>143.97</v>
      </c>
      <c r="H30">
        <v>35.99</v>
      </c>
      <c r="I30">
        <v>107.98</v>
      </c>
      <c r="J30">
        <v>17.27</v>
      </c>
      <c r="K30">
        <v>125.25</v>
      </c>
      <c r="L30" t="s">
        <v>84</v>
      </c>
      <c r="M30" t="str">
        <f>VLOOKUP(D30,FEBRERO!C:Q,15,FALSE)</f>
        <v>Pagado</v>
      </c>
    </row>
    <row r="31" spans="1:13" x14ac:dyDescent="0.25">
      <c r="A31" t="s">
        <v>569</v>
      </c>
      <c r="B31" t="s">
        <v>77</v>
      </c>
      <c r="C31" t="s">
        <v>615</v>
      </c>
      <c r="D31" t="s">
        <v>531</v>
      </c>
      <c r="E31" t="s">
        <v>610</v>
      </c>
      <c r="F31" t="s">
        <v>137</v>
      </c>
      <c r="G31">
        <v>496.55</v>
      </c>
      <c r="H31">
        <v>124.14</v>
      </c>
      <c r="I31">
        <v>372.41</v>
      </c>
      <c r="J31">
        <v>59.58</v>
      </c>
      <c r="K31">
        <v>431.99</v>
      </c>
      <c r="L31" t="s">
        <v>84</v>
      </c>
      <c r="M31" t="str">
        <f>VLOOKUP(D31,FEBRERO!C:Q,15,FALSE)</f>
        <v>Pagado</v>
      </c>
    </row>
    <row r="32" spans="1:13" x14ac:dyDescent="0.25">
      <c r="A32" t="s">
        <v>569</v>
      </c>
      <c r="B32" t="s">
        <v>532</v>
      </c>
      <c r="C32" t="s">
        <v>627</v>
      </c>
      <c r="D32" t="s">
        <v>534</v>
      </c>
      <c r="E32" t="s">
        <v>610</v>
      </c>
      <c r="F32" t="s">
        <v>231</v>
      </c>
      <c r="G32">
        <v>263.12</v>
      </c>
      <c r="H32">
        <v>0</v>
      </c>
      <c r="I32">
        <v>263.12</v>
      </c>
      <c r="J32">
        <v>42.1</v>
      </c>
      <c r="K32">
        <v>305.22000000000003</v>
      </c>
      <c r="L32" t="s">
        <v>232</v>
      </c>
      <c r="M32" t="str">
        <f>VLOOKUP(D32,FEBRERO!C:Q,15,FALSE)</f>
        <v>Pagado</v>
      </c>
    </row>
    <row r="33" spans="1:13" x14ac:dyDescent="0.25">
      <c r="A33" t="s">
        <v>569</v>
      </c>
      <c r="B33" t="s">
        <v>142</v>
      </c>
      <c r="C33" t="s">
        <v>628</v>
      </c>
      <c r="D33" t="s">
        <v>536</v>
      </c>
      <c r="E33" t="s">
        <v>610</v>
      </c>
      <c r="F33" t="s">
        <v>537</v>
      </c>
      <c r="G33">
        <v>27.16</v>
      </c>
      <c r="H33">
        <v>0</v>
      </c>
      <c r="I33">
        <v>27.16</v>
      </c>
      <c r="J33">
        <v>4.3499999999999996</v>
      </c>
      <c r="K33">
        <v>31.51</v>
      </c>
      <c r="L33" t="s">
        <v>149</v>
      </c>
      <c r="M33" t="str">
        <f>VLOOKUP(D33,FEBRERO!C:Q,15,FALSE)</f>
        <v>Pagado</v>
      </c>
    </row>
    <row r="34" spans="1:13" x14ac:dyDescent="0.25">
      <c r="A34" t="s">
        <v>569</v>
      </c>
      <c r="B34" t="s">
        <v>19</v>
      </c>
      <c r="C34" t="s">
        <v>609</v>
      </c>
      <c r="D34" t="s">
        <v>539</v>
      </c>
      <c r="E34" t="s">
        <v>614</v>
      </c>
      <c r="F34" t="s">
        <v>75</v>
      </c>
      <c r="G34">
        <v>505.76</v>
      </c>
      <c r="H34">
        <v>0</v>
      </c>
      <c r="I34">
        <v>505.76</v>
      </c>
      <c r="J34">
        <v>82.62</v>
      </c>
      <c r="K34">
        <v>588.38</v>
      </c>
      <c r="L34" t="s">
        <v>27</v>
      </c>
      <c r="M34" t="str">
        <f>VLOOKUP(D34,FEBRERO!C:Q,15,FALSE)</f>
        <v>Pagado</v>
      </c>
    </row>
    <row r="35" spans="1:13" x14ac:dyDescent="0.25">
      <c r="A35" t="s">
        <v>569</v>
      </c>
      <c r="B35" t="s">
        <v>93</v>
      </c>
      <c r="C35" t="s">
        <v>617</v>
      </c>
      <c r="D35" t="s">
        <v>541</v>
      </c>
      <c r="E35" t="s">
        <v>610</v>
      </c>
      <c r="F35" t="s">
        <v>98</v>
      </c>
      <c r="G35">
        <v>0.01</v>
      </c>
      <c r="H35">
        <v>0.01</v>
      </c>
      <c r="I35">
        <v>0</v>
      </c>
      <c r="J35">
        <v>0</v>
      </c>
      <c r="K35">
        <v>0</v>
      </c>
      <c r="L35" t="s">
        <v>99</v>
      </c>
      <c r="M35" t="str">
        <f>VLOOKUP(D35,FEBRERO!C:Q,15,FALSE)</f>
        <v>Pagado</v>
      </c>
    </row>
    <row r="36" spans="1:13" x14ac:dyDescent="0.25">
      <c r="A36" t="s">
        <v>569</v>
      </c>
      <c r="B36" t="s">
        <v>483</v>
      </c>
      <c r="C36" t="s">
        <v>629</v>
      </c>
      <c r="D36" t="s">
        <v>543</v>
      </c>
      <c r="E36" t="s">
        <v>610</v>
      </c>
      <c r="F36" t="s">
        <v>544</v>
      </c>
      <c r="G36">
        <v>1680</v>
      </c>
      <c r="H36">
        <v>0</v>
      </c>
      <c r="I36">
        <v>1680</v>
      </c>
      <c r="J36">
        <v>268.8</v>
      </c>
      <c r="K36">
        <v>1948.8</v>
      </c>
      <c r="L36" t="s">
        <v>414</v>
      </c>
      <c r="M36" t="str">
        <f>VLOOKUP(D36,FEBRERO!C:Q,15,FALSE)</f>
        <v>Pagado</v>
      </c>
    </row>
    <row r="37" spans="1:13" x14ac:dyDescent="0.25">
      <c r="A37" t="s">
        <v>569</v>
      </c>
      <c r="B37" t="s">
        <v>100</v>
      </c>
      <c r="C37" t="s">
        <v>618</v>
      </c>
      <c r="D37" t="s">
        <v>546</v>
      </c>
      <c r="E37" t="s">
        <v>610</v>
      </c>
      <c r="F37" t="s">
        <v>103</v>
      </c>
      <c r="G37">
        <v>400.86</v>
      </c>
      <c r="H37">
        <v>100.21</v>
      </c>
      <c r="I37">
        <v>300.64999999999998</v>
      </c>
      <c r="J37">
        <v>48.1</v>
      </c>
      <c r="K37">
        <v>348.75000000000011</v>
      </c>
      <c r="L37" t="s">
        <v>84</v>
      </c>
      <c r="M37" t="str">
        <f>VLOOKUP(D37,FEBRERO!C:Q,15,FALSE)</f>
        <v>Pagado</v>
      </c>
    </row>
    <row r="38" spans="1:13" x14ac:dyDescent="0.25">
      <c r="A38" t="s">
        <v>569</v>
      </c>
      <c r="B38" t="s">
        <v>448</v>
      </c>
      <c r="C38" t="s">
        <v>625</v>
      </c>
      <c r="D38" t="s">
        <v>546</v>
      </c>
      <c r="E38" t="s">
        <v>610</v>
      </c>
      <c r="F38" t="s">
        <v>626</v>
      </c>
      <c r="G38">
        <v>143.97</v>
      </c>
      <c r="H38">
        <v>35.99</v>
      </c>
      <c r="I38">
        <v>107.98</v>
      </c>
      <c r="J38">
        <v>17.27</v>
      </c>
      <c r="K38">
        <v>125.25</v>
      </c>
      <c r="L38" t="s">
        <v>84</v>
      </c>
      <c r="M38" t="str">
        <f>VLOOKUP(D38,FEBRERO!C:Q,15,FALSE)</f>
        <v>Pagado</v>
      </c>
    </row>
    <row r="39" spans="1:13" x14ac:dyDescent="0.25">
      <c r="A39" t="s">
        <v>569</v>
      </c>
      <c r="B39" t="s">
        <v>448</v>
      </c>
      <c r="C39" t="s">
        <v>625</v>
      </c>
      <c r="D39" t="s">
        <v>546</v>
      </c>
      <c r="E39" t="s">
        <v>610</v>
      </c>
      <c r="F39" t="s">
        <v>451</v>
      </c>
      <c r="G39">
        <v>143.97</v>
      </c>
      <c r="H39">
        <v>35.99</v>
      </c>
      <c r="I39">
        <v>107.98</v>
      </c>
      <c r="J39">
        <v>17.27</v>
      </c>
      <c r="K39">
        <v>125.25</v>
      </c>
      <c r="L39" t="s">
        <v>84</v>
      </c>
      <c r="M39" t="str">
        <f>VLOOKUP(D39,FEBRERO!C:Q,15,FALSE)</f>
        <v>Pagado</v>
      </c>
    </row>
    <row r="40" spans="1:13" x14ac:dyDescent="0.25">
      <c r="A40" t="s">
        <v>569</v>
      </c>
      <c r="B40" t="s">
        <v>185</v>
      </c>
      <c r="C40" t="s">
        <v>619</v>
      </c>
      <c r="D40" t="s">
        <v>546</v>
      </c>
      <c r="E40" t="s">
        <v>610</v>
      </c>
      <c r="F40" t="s">
        <v>188</v>
      </c>
      <c r="G40">
        <v>342.24</v>
      </c>
      <c r="H40">
        <v>85.57</v>
      </c>
      <c r="I40">
        <v>256.67</v>
      </c>
      <c r="J40">
        <v>41.06</v>
      </c>
      <c r="K40">
        <v>297.73</v>
      </c>
      <c r="L40" t="s">
        <v>84</v>
      </c>
      <c r="M40" t="str">
        <f>VLOOKUP(D40,FEBRERO!C:Q,15,FALSE)</f>
        <v>Pagado</v>
      </c>
    </row>
    <row r="41" spans="1:13" x14ac:dyDescent="0.25">
      <c r="A41" t="s">
        <v>569</v>
      </c>
      <c r="B41" t="s">
        <v>105</v>
      </c>
      <c r="C41" t="s">
        <v>622</v>
      </c>
      <c r="D41" t="s">
        <v>548</v>
      </c>
      <c r="E41" t="s">
        <v>614</v>
      </c>
      <c r="F41" t="s">
        <v>110</v>
      </c>
      <c r="G41">
        <v>0.01</v>
      </c>
      <c r="H41">
        <v>0.01</v>
      </c>
      <c r="I41">
        <v>0</v>
      </c>
      <c r="J41">
        <v>0</v>
      </c>
      <c r="K41">
        <v>0</v>
      </c>
      <c r="L41" t="s">
        <v>99</v>
      </c>
      <c r="M41" t="str">
        <f>VLOOKUP(D41,FEBRERO!C:Q,15,FALSE)</f>
        <v>Pagado</v>
      </c>
    </row>
    <row r="42" spans="1:13" x14ac:dyDescent="0.25">
      <c r="A42" t="s">
        <v>570</v>
      </c>
      <c r="B42" t="s">
        <v>122</v>
      </c>
      <c r="C42" t="s">
        <v>623</v>
      </c>
      <c r="D42" t="s">
        <v>474</v>
      </c>
      <c r="E42" t="s">
        <v>624</v>
      </c>
      <c r="F42" t="s">
        <v>127</v>
      </c>
      <c r="G42">
        <v>10.344828</v>
      </c>
      <c r="H42">
        <v>0</v>
      </c>
      <c r="I42">
        <v>10.344828</v>
      </c>
      <c r="J42" s="11">
        <v>1.6551720000000001</v>
      </c>
      <c r="K42">
        <v>12</v>
      </c>
      <c r="L42" t="s">
        <v>128</v>
      </c>
      <c r="M42" t="str">
        <f>VLOOKUP(D42,MARZO!C:Q,15,FALSE)</f>
        <v>Pagado</v>
      </c>
    </row>
    <row r="43" spans="1:13" x14ac:dyDescent="0.25">
      <c r="A43" t="s">
        <v>570</v>
      </c>
      <c r="B43" t="s">
        <v>122</v>
      </c>
      <c r="C43" t="s">
        <v>623</v>
      </c>
      <c r="D43" t="s">
        <v>474</v>
      </c>
      <c r="E43" t="s">
        <v>624</v>
      </c>
      <c r="F43" t="s">
        <v>127</v>
      </c>
      <c r="G43">
        <v>18.103448</v>
      </c>
      <c r="H43">
        <v>0</v>
      </c>
      <c r="I43">
        <v>18.103448</v>
      </c>
      <c r="J43" s="11">
        <v>2.8965519999999998</v>
      </c>
      <c r="K43">
        <v>21</v>
      </c>
      <c r="L43" t="s">
        <v>128</v>
      </c>
      <c r="M43" t="str">
        <f>VLOOKUP(D43,MARZO!C:Q,15,FALSE)</f>
        <v>Pagado</v>
      </c>
    </row>
    <row r="44" spans="1:13" x14ac:dyDescent="0.25">
      <c r="A44" t="s">
        <v>570</v>
      </c>
      <c r="B44" t="s">
        <v>19</v>
      </c>
      <c r="C44" t="s">
        <v>609</v>
      </c>
      <c r="D44" t="s">
        <v>476</v>
      </c>
      <c r="E44" t="s">
        <v>610</v>
      </c>
      <c r="F44" t="s">
        <v>24</v>
      </c>
      <c r="G44">
        <v>294.8</v>
      </c>
      <c r="H44">
        <v>0</v>
      </c>
      <c r="I44">
        <v>294.8</v>
      </c>
      <c r="J44" s="11">
        <v>47.16</v>
      </c>
      <c r="K44">
        <v>341.96</v>
      </c>
      <c r="L44" t="s">
        <v>27</v>
      </c>
      <c r="M44" t="str">
        <f>VLOOKUP(D44,MARZO!C:Q,15,FALSE)</f>
        <v>Pagado</v>
      </c>
    </row>
    <row r="45" spans="1:13" x14ac:dyDescent="0.25">
      <c r="A45" t="s">
        <v>570</v>
      </c>
      <c r="B45" t="s">
        <v>30</v>
      </c>
      <c r="C45" t="s">
        <v>611</v>
      </c>
      <c r="D45" t="s">
        <v>477</v>
      </c>
      <c r="E45" t="s">
        <v>610</v>
      </c>
      <c r="F45" t="s">
        <v>35</v>
      </c>
      <c r="G45">
        <v>25</v>
      </c>
      <c r="H45">
        <v>0</v>
      </c>
      <c r="I45">
        <v>25</v>
      </c>
      <c r="J45" s="11">
        <v>3.99</v>
      </c>
      <c r="K45">
        <v>28.99</v>
      </c>
      <c r="L45" t="s">
        <v>36</v>
      </c>
      <c r="M45" t="str">
        <f>VLOOKUP(D45,MARZO!C:Q,15,FALSE)</f>
        <v>Pagado</v>
      </c>
    </row>
    <row r="46" spans="1:13" x14ac:dyDescent="0.25">
      <c r="A46" t="s">
        <v>570</v>
      </c>
      <c r="B46" t="s">
        <v>37</v>
      </c>
      <c r="C46" t="s">
        <v>612</v>
      </c>
      <c r="D46" t="s">
        <v>479</v>
      </c>
      <c r="E46" t="s">
        <v>610</v>
      </c>
      <c r="F46" t="s">
        <v>42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44</v>
      </c>
      <c r="M46" t="str">
        <f>VLOOKUP(D46,MARZO!C:Q,15,FALSE)</f>
        <v>Pagado</v>
      </c>
    </row>
    <row r="47" spans="1:13" x14ac:dyDescent="0.25">
      <c r="A47" t="s">
        <v>570</v>
      </c>
      <c r="B47" t="s">
        <v>37</v>
      </c>
      <c r="C47" t="s">
        <v>612</v>
      </c>
      <c r="D47" t="s">
        <v>481</v>
      </c>
      <c r="E47" t="s">
        <v>610</v>
      </c>
      <c r="F47" t="s">
        <v>42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44</v>
      </c>
      <c r="M47" t="str">
        <f>VLOOKUP(D47,MARZO!C:Q,15,FALSE)</f>
        <v>Pagado</v>
      </c>
    </row>
    <row r="48" spans="1:13" x14ac:dyDescent="0.25">
      <c r="A48" t="s">
        <v>570</v>
      </c>
      <c r="B48" t="s">
        <v>37</v>
      </c>
      <c r="C48" t="s">
        <v>612</v>
      </c>
      <c r="D48" t="s">
        <v>482</v>
      </c>
      <c r="E48" t="s">
        <v>610</v>
      </c>
      <c r="F48" t="s">
        <v>42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44</v>
      </c>
      <c r="M48" t="str">
        <f>VLOOKUP(D48,MARZO!C:Q,15,FALSE)</f>
        <v>Pagado</v>
      </c>
    </row>
    <row r="49" spans="1:13" x14ac:dyDescent="0.25">
      <c r="A49" t="s">
        <v>570</v>
      </c>
      <c r="B49" t="s">
        <v>483</v>
      </c>
      <c r="C49" t="s">
        <v>629</v>
      </c>
      <c r="D49" t="s">
        <v>485</v>
      </c>
      <c r="E49" t="s">
        <v>610</v>
      </c>
      <c r="F49" t="s">
        <v>488</v>
      </c>
      <c r="G49">
        <v>2248</v>
      </c>
      <c r="H49">
        <v>0</v>
      </c>
      <c r="I49">
        <v>2248</v>
      </c>
      <c r="J49">
        <v>359.68</v>
      </c>
      <c r="K49">
        <v>2607.88</v>
      </c>
      <c r="L49" t="s">
        <v>414</v>
      </c>
      <c r="M49" t="str">
        <f>VLOOKUP(D49,MARZO!C:Q,15,FALSE)</f>
        <v>Pagado</v>
      </c>
    </row>
    <row r="50" spans="1:13" x14ac:dyDescent="0.25">
      <c r="A50" t="s">
        <v>570</v>
      </c>
      <c r="B50" t="s">
        <v>19</v>
      </c>
      <c r="C50" t="s">
        <v>609</v>
      </c>
      <c r="D50" t="s">
        <v>490</v>
      </c>
      <c r="E50" t="s">
        <v>614</v>
      </c>
      <c r="F50" t="s">
        <v>75</v>
      </c>
      <c r="G50">
        <v>505.76</v>
      </c>
      <c r="H50">
        <v>0</v>
      </c>
      <c r="I50">
        <v>505.76</v>
      </c>
      <c r="J50">
        <v>82.62</v>
      </c>
      <c r="K50">
        <v>588.38</v>
      </c>
      <c r="L50" t="s">
        <v>27</v>
      </c>
      <c r="M50" t="str">
        <f>VLOOKUP(D50,MARZO!C:Q,15,FALSE)</f>
        <v>Pagado</v>
      </c>
    </row>
    <row r="51" spans="1:13" x14ac:dyDescent="0.25">
      <c r="A51" t="s">
        <v>570</v>
      </c>
      <c r="B51" t="s">
        <v>65</v>
      </c>
      <c r="C51" t="s">
        <v>613</v>
      </c>
      <c r="D51" t="s">
        <v>492</v>
      </c>
      <c r="E51" t="s">
        <v>610</v>
      </c>
      <c r="F51" t="s">
        <v>171</v>
      </c>
      <c r="G51">
        <v>204</v>
      </c>
      <c r="H51">
        <v>0</v>
      </c>
      <c r="I51">
        <v>204</v>
      </c>
      <c r="J51">
        <v>0</v>
      </c>
      <c r="K51">
        <v>204</v>
      </c>
      <c r="L51" t="s">
        <v>72</v>
      </c>
      <c r="M51" t="str">
        <f>VLOOKUP(D51,MARZO!C:Q,15,FALSE)</f>
        <v>Pendiente</v>
      </c>
    </row>
    <row r="52" spans="1:13" x14ac:dyDescent="0.25">
      <c r="A52" t="s">
        <v>570</v>
      </c>
      <c r="B52" t="s">
        <v>93</v>
      </c>
      <c r="C52" t="s">
        <v>617</v>
      </c>
      <c r="D52" t="s">
        <v>498</v>
      </c>
      <c r="E52" t="s">
        <v>610</v>
      </c>
      <c r="F52" t="s">
        <v>98</v>
      </c>
      <c r="G52">
        <v>0.01</v>
      </c>
      <c r="H52">
        <v>0.01</v>
      </c>
      <c r="I52">
        <v>0</v>
      </c>
      <c r="J52">
        <v>0</v>
      </c>
      <c r="K52">
        <v>0</v>
      </c>
      <c r="L52" t="s">
        <v>99</v>
      </c>
      <c r="M52" t="str">
        <f>VLOOKUP(D52,MARZO!C:Q,15,FALSE)</f>
        <v>Pagado</v>
      </c>
    </row>
    <row r="53" spans="1:13" x14ac:dyDescent="0.25">
      <c r="A53" t="s">
        <v>570</v>
      </c>
      <c r="B53" t="s">
        <v>499</v>
      </c>
      <c r="C53" t="s">
        <v>630</v>
      </c>
      <c r="D53" t="s">
        <v>501</v>
      </c>
      <c r="E53" t="s">
        <v>610</v>
      </c>
      <c r="F53" t="s">
        <v>504</v>
      </c>
      <c r="G53">
        <v>2154.31</v>
      </c>
      <c r="H53">
        <v>0</v>
      </c>
      <c r="I53">
        <v>2154.31</v>
      </c>
      <c r="J53">
        <v>344.69</v>
      </c>
      <c r="K53">
        <v>2499</v>
      </c>
      <c r="L53" t="s">
        <v>72</v>
      </c>
      <c r="M53" t="str">
        <f>VLOOKUP(D53,MARZO!C:Q,15,FALSE)</f>
        <v>Pendiente</v>
      </c>
    </row>
    <row r="54" spans="1:13" x14ac:dyDescent="0.25">
      <c r="A54" t="s">
        <v>570</v>
      </c>
      <c r="B54" t="s">
        <v>37</v>
      </c>
      <c r="C54" t="s">
        <v>612</v>
      </c>
      <c r="D54" t="s">
        <v>506</v>
      </c>
      <c r="E54" t="s">
        <v>610</v>
      </c>
      <c r="F54" t="s">
        <v>42</v>
      </c>
      <c r="G54">
        <v>0</v>
      </c>
      <c r="H54">
        <v>0</v>
      </c>
      <c r="I54">
        <v>0</v>
      </c>
      <c r="J54">
        <v>0</v>
      </c>
      <c r="K54">
        <v>0</v>
      </c>
      <c r="L54" t="s">
        <v>44</v>
      </c>
      <c r="M54" t="str">
        <f>VLOOKUP(D54,MARZO!C:Q,15,FALSE)</f>
        <v>Pagado</v>
      </c>
    </row>
    <row r="55" spans="1:13" x14ac:dyDescent="0.25">
      <c r="A55" t="s">
        <v>570</v>
      </c>
      <c r="B55" t="s">
        <v>37</v>
      </c>
      <c r="C55" t="s">
        <v>612</v>
      </c>
      <c r="D55" t="s">
        <v>508</v>
      </c>
      <c r="E55" t="s">
        <v>610</v>
      </c>
      <c r="F55" t="s">
        <v>42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44</v>
      </c>
      <c r="M55" t="str">
        <f>VLOOKUP(D55,MARZO!C:Q,15,FALSE)</f>
        <v>Pagado</v>
      </c>
    </row>
    <row r="56" spans="1:13" x14ac:dyDescent="0.25">
      <c r="A56" t="s">
        <v>570</v>
      </c>
      <c r="B56" t="s">
        <v>105</v>
      </c>
      <c r="C56" t="s">
        <v>622</v>
      </c>
      <c r="D56" t="s">
        <v>510</v>
      </c>
      <c r="E56" t="s">
        <v>614</v>
      </c>
      <c r="F56" t="s">
        <v>110</v>
      </c>
      <c r="G56">
        <v>0.01</v>
      </c>
      <c r="H56">
        <v>0.01</v>
      </c>
      <c r="I56">
        <v>0</v>
      </c>
      <c r="J56">
        <v>0</v>
      </c>
      <c r="K56">
        <v>0</v>
      </c>
      <c r="L56" t="s">
        <v>99</v>
      </c>
      <c r="M56" t="str">
        <f>VLOOKUP(D56,MARZO!C:Q,15,FALSE)</f>
        <v>Pagado</v>
      </c>
    </row>
    <row r="57" spans="1:13" x14ac:dyDescent="0.25">
      <c r="A57" t="s">
        <v>570</v>
      </c>
      <c r="B57" t="s">
        <v>185</v>
      </c>
      <c r="C57" t="s">
        <v>619</v>
      </c>
      <c r="D57" t="s">
        <v>512</v>
      </c>
      <c r="E57" t="s">
        <v>610</v>
      </c>
      <c r="F57" t="s">
        <v>188</v>
      </c>
      <c r="G57">
        <v>356.03</v>
      </c>
      <c r="H57">
        <v>89</v>
      </c>
      <c r="I57">
        <v>267.02999999999997</v>
      </c>
      <c r="J57">
        <v>42.72</v>
      </c>
      <c r="K57">
        <v>309.75</v>
      </c>
      <c r="L57" t="s">
        <v>84</v>
      </c>
      <c r="M57" t="str">
        <f>VLOOKUP(D57,MARZO!C:Q,15,FALSE)</f>
        <v>Pagado</v>
      </c>
    </row>
    <row r="58" spans="1:13" x14ac:dyDescent="0.25">
      <c r="A58" t="s">
        <v>570</v>
      </c>
      <c r="B58" t="s">
        <v>631</v>
      </c>
      <c r="C58" t="s">
        <v>632</v>
      </c>
      <c r="D58" t="s">
        <v>512</v>
      </c>
      <c r="E58" t="s">
        <v>610</v>
      </c>
      <c r="F58" t="s">
        <v>633</v>
      </c>
      <c r="G58">
        <v>321.55</v>
      </c>
      <c r="H58">
        <v>80.38</v>
      </c>
      <c r="I58">
        <v>241.17</v>
      </c>
      <c r="J58">
        <v>38.58</v>
      </c>
      <c r="K58">
        <v>279.75</v>
      </c>
      <c r="L58" t="s">
        <v>84</v>
      </c>
      <c r="M58" t="str">
        <f>VLOOKUP(D58,MARZO!C:Q,15,FALSE)</f>
        <v>Pagado</v>
      </c>
    </row>
    <row r="59" spans="1:13" x14ac:dyDescent="0.25">
      <c r="A59" t="s">
        <v>570</v>
      </c>
      <c r="B59" t="s">
        <v>634</v>
      </c>
      <c r="C59" t="s">
        <v>635</v>
      </c>
      <c r="D59" t="s">
        <v>512</v>
      </c>
      <c r="E59" t="s">
        <v>610</v>
      </c>
      <c r="F59" t="s">
        <v>636</v>
      </c>
      <c r="G59">
        <v>207.76</v>
      </c>
      <c r="H59">
        <v>51.94</v>
      </c>
      <c r="I59">
        <v>155.82</v>
      </c>
      <c r="J59">
        <v>24.93</v>
      </c>
      <c r="K59">
        <v>180.75</v>
      </c>
      <c r="L59" t="s">
        <v>84</v>
      </c>
      <c r="M59" t="str">
        <f>VLOOKUP(D59,MARZO!C:Q,15,FALSE)</f>
        <v>Pagado</v>
      </c>
    </row>
    <row r="60" spans="1:13" x14ac:dyDescent="0.25">
      <c r="A60" t="s">
        <v>570</v>
      </c>
      <c r="B60" t="s">
        <v>324</v>
      </c>
      <c r="C60" t="s">
        <v>621</v>
      </c>
      <c r="D60" t="s">
        <v>512</v>
      </c>
      <c r="E60" t="s">
        <v>610</v>
      </c>
      <c r="F60" t="s">
        <v>327</v>
      </c>
      <c r="G60">
        <v>358.62</v>
      </c>
      <c r="H60">
        <v>89.67</v>
      </c>
      <c r="I60">
        <v>268.95</v>
      </c>
      <c r="J60">
        <v>43.03</v>
      </c>
      <c r="K60">
        <v>311.98</v>
      </c>
      <c r="L60" t="s">
        <v>84</v>
      </c>
      <c r="M60" t="str">
        <f>VLOOKUP(D60,MARZO!C:Q,15,FALSE)</f>
        <v>Pagado</v>
      </c>
    </row>
    <row r="61" spans="1:13" x14ac:dyDescent="0.25">
      <c r="A61" t="s">
        <v>571</v>
      </c>
      <c r="B61" t="s">
        <v>19</v>
      </c>
      <c r="C61" t="s">
        <v>609</v>
      </c>
      <c r="D61" t="s">
        <v>416</v>
      </c>
      <c r="E61" t="s">
        <v>610</v>
      </c>
      <c r="F61" t="s">
        <v>24</v>
      </c>
      <c r="G61">
        <v>294.8</v>
      </c>
      <c r="H61">
        <v>0</v>
      </c>
      <c r="I61">
        <v>294.8</v>
      </c>
      <c r="J61">
        <v>47.16</v>
      </c>
      <c r="K61">
        <v>341.96</v>
      </c>
      <c r="L61" t="s">
        <v>27</v>
      </c>
      <c r="M61" t="str">
        <f>VLOOKUP(D61,ABRIL!C:Q,15,FALSE)</f>
        <v>Pagado</v>
      </c>
    </row>
    <row r="62" spans="1:13" x14ac:dyDescent="0.25">
      <c r="A62" t="s">
        <v>571</v>
      </c>
      <c r="B62" t="s">
        <v>30</v>
      </c>
      <c r="C62" t="s">
        <v>611</v>
      </c>
      <c r="D62" t="s">
        <v>417</v>
      </c>
      <c r="E62" t="s">
        <v>610</v>
      </c>
      <c r="F62" t="s">
        <v>35</v>
      </c>
      <c r="G62">
        <v>25</v>
      </c>
      <c r="H62">
        <v>0</v>
      </c>
      <c r="I62">
        <v>25</v>
      </c>
      <c r="J62">
        <v>3.99</v>
      </c>
      <c r="K62">
        <v>28.99</v>
      </c>
      <c r="L62" t="s">
        <v>36</v>
      </c>
      <c r="M62" t="str">
        <f>VLOOKUP(D62,ABRIL!C:Q,15,FALSE)</f>
        <v>Pagado</v>
      </c>
    </row>
    <row r="63" spans="1:13" x14ac:dyDescent="0.25">
      <c r="A63" t="s">
        <v>571</v>
      </c>
      <c r="B63" t="s">
        <v>37</v>
      </c>
      <c r="C63" t="s">
        <v>612</v>
      </c>
      <c r="D63" t="s">
        <v>419</v>
      </c>
      <c r="E63" t="s">
        <v>610</v>
      </c>
      <c r="F63" t="s">
        <v>42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44</v>
      </c>
      <c r="M63" t="str">
        <f>VLOOKUP(D63,ABRIL!C:Q,15,FALSE)</f>
        <v>Pagado</v>
      </c>
    </row>
    <row r="64" spans="1:13" x14ac:dyDescent="0.25">
      <c r="A64" t="s">
        <v>571</v>
      </c>
      <c r="B64" t="s">
        <v>37</v>
      </c>
      <c r="C64" t="s">
        <v>612</v>
      </c>
      <c r="D64" t="s">
        <v>421</v>
      </c>
      <c r="E64" t="s">
        <v>610</v>
      </c>
      <c r="F64" t="s">
        <v>42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44</v>
      </c>
      <c r="M64" t="str">
        <f>VLOOKUP(D64,ABRIL!C:Q,15,FALSE)</f>
        <v>Pagado</v>
      </c>
    </row>
    <row r="65" spans="1:13" x14ac:dyDescent="0.25">
      <c r="A65" t="s">
        <v>571</v>
      </c>
      <c r="B65" t="s">
        <v>37</v>
      </c>
      <c r="C65" t="s">
        <v>612</v>
      </c>
      <c r="D65" t="s">
        <v>423</v>
      </c>
      <c r="E65" t="s">
        <v>610</v>
      </c>
      <c r="F65" t="s">
        <v>42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44</v>
      </c>
      <c r="M65" t="str">
        <f>VLOOKUP(D65,ABRIL!C:Q,15,FALSE)</f>
        <v>Pagado</v>
      </c>
    </row>
    <row r="66" spans="1:13" x14ac:dyDescent="0.25">
      <c r="A66" t="s">
        <v>571</v>
      </c>
      <c r="B66" t="s">
        <v>424</v>
      </c>
      <c r="C66" t="s">
        <v>637</v>
      </c>
      <c r="D66" t="s">
        <v>426</v>
      </c>
      <c r="E66" t="s">
        <v>614</v>
      </c>
      <c r="F66" t="s">
        <v>429</v>
      </c>
      <c r="G66">
        <v>450</v>
      </c>
      <c r="H66">
        <v>0</v>
      </c>
      <c r="I66">
        <v>450</v>
      </c>
      <c r="J66">
        <v>72</v>
      </c>
      <c r="K66">
        <v>522</v>
      </c>
      <c r="L66" t="s">
        <v>72</v>
      </c>
      <c r="M66" t="str">
        <f>VLOOKUP(D66,ABRIL!C:Q,15,FALSE)</f>
        <v>Pendiente</v>
      </c>
    </row>
    <row r="67" spans="1:13" x14ac:dyDescent="0.25">
      <c r="A67" t="s">
        <v>571</v>
      </c>
      <c r="B67" t="s">
        <v>37</v>
      </c>
      <c r="C67" t="s">
        <v>612</v>
      </c>
      <c r="D67" t="s">
        <v>431</v>
      </c>
      <c r="E67" t="s">
        <v>610</v>
      </c>
      <c r="F67" t="s">
        <v>42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44</v>
      </c>
      <c r="M67" t="str">
        <f>VLOOKUP(D67,ABRIL!C:Q,15,FALSE)</f>
        <v>Pagado</v>
      </c>
    </row>
    <row r="68" spans="1:13" x14ac:dyDescent="0.25">
      <c r="A68" t="s">
        <v>571</v>
      </c>
      <c r="B68" t="s">
        <v>19</v>
      </c>
      <c r="C68" t="s">
        <v>609</v>
      </c>
      <c r="D68" t="s">
        <v>433</v>
      </c>
      <c r="E68" t="s">
        <v>614</v>
      </c>
      <c r="F68" t="s">
        <v>75</v>
      </c>
      <c r="G68">
        <v>505.76</v>
      </c>
      <c r="H68">
        <v>0</v>
      </c>
      <c r="I68">
        <v>505.76</v>
      </c>
      <c r="J68">
        <v>82.62</v>
      </c>
      <c r="K68">
        <v>588.38</v>
      </c>
      <c r="L68" t="s">
        <v>27</v>
      </c>
      <c r="M68" t="str">
        <f>VLOOKUP(D68,ABRIL!C:Q,15,FALSE)</f>
        <v>Pagado</v>
      </c>
    </row>
    <row r="69" spans="1:13" x14ac:dyDescent="0.25">
      <c r="A69" t="s">
        <v>571</v>
      </c>
      <c r="B69" t="s">
        <v>65</v>
      </c>
      <c r="C69" t="s">
        <v>613</v>
      </c>
      <c r="D69" t="s">
        <v>435</v>
      </c>
      <c r="E69" t="s">
        <v>610</v>
      </c>
      <c r="F69" t="s">
        <v>171</v>
      </c>
      <c r="G69">
        <v>204</v>
      </c>
      <c r="H69">
        <v>0</v>
      </c>
      <c r="I69">
        <v>204</v>
      </c>
      <c r="J69">
        <v>0</v>
      </c>
      <c r="K69">
        <v>204</v>
      </c>
      <c r="L69" t="s">
        <v>72</v>
      </c>
      <c r="M69" t="str">
        <f>VLOOKUP(D69,ABRIL!C:Q,15,FALSE)</f>
        <v>Pendiente</v>
      </c>
    </row>
    <row r="70" spans="1:13" x14ac:dyDescent="0.25">
      <c r="A70" t="s">
        <v>571</v>
      </c>
      <c r="B70" t="s">
        <v>436</v>
      </c>
      <c r="C70" t="s">
        <v>638</v>
      </c>
      <c r="D70" t="s">
        <v>438</v>
      </c>
      <c r="E70" t="s">
        <v>614</v>
      </c>
      <c r="F70" t="s">
        <v>441</v>
      </c>
      <c r="G70">
        <v>943.97</v>
      </c>
      <c r="H70">
        <v>0</v>
      </c>
      <c r="I70">
        <v>943.97</v>
      </c>
      <c r="J70">
        <v>151.04</v>
      </c>
      <c r="K70">
        <v>1095.01</v>
      </c>
      <c r="L70" t="s">
        <v>72</v>
      </c>
      <c r="M70" t="str">
        <f>VLOOKUP(D70,ABRIL!C:Q,15,FALSE)</f>
        <v>Pendiente</v>
      </c>
    </row>
    <row r="71" spans="1:13" x14ac:dyDescent="0.25">
      <c r="A71" t="s">
        <v>571</v>
      </c>
      <c r="B71" t="s">
        <v>93</v>
      </c>
      <c r="C71" t="s">
        <v>617</v>
      </c>
      <c r="D71" t="s">
        <v>443</v>
      </c>
      <c r="E71" t="s">
        <v>610</v>
      </c>
      <c r="F71" t="s">
        <v>98</v>
      </c>
      <c r="G71">
        <v>0.01</v>
      </c>
      <c r="H71">
        <v>0.01</v>
      </c>
      <c r="I71">
        <v>0</v>
      </c>
      <c r="J71">
        <v>0</v>
      </c>
      <c r="K71">
        <v>0</v>
      </c>
      <c r="L71" t="s">
        <v>99</v>
      </c>
      <c r="M71" t="str">
        <f>VLOOKUP(D71,ABRIL!C:Q,15,FALSE)</f>
        <v>Pagado</v>
      </c>
    </row>
    <row r="72" spans="1:13" x14ac:dyDescent="0.25">
      <c r="A72" t="s">
        <v>571</v>
      </c>
      <c r="B72" t="s">
        <v>448</v>
      </c>
      <c r="C72" t="s">
        <v>625</v>
      </c>
      <c r="D72" t="s">
        <v>450</v>
      </c>
      <c r="E72" t="s">
        <v>610</v>
      </c>
      <c r="F72" t="s">
        <v>451</v>
      </c>
      <c r="G72">
        <v>150</v>
      </c>
      <c r="H72">
        <v>37.5</v>
      </c>
      <c r="I72">
        <v>112.5</v>
      </c>
      <c r="J72">
        <v>18</v>
      </c>
      <c r="K72">
        <v>130.5</v>
      </c>
      <c r="L72" t="s">
        <v>84</v>
      </c>
      <c r="M72" t="str">
        <f>VLOOKUP(D72,ABRIL!C:Q,15,FALSE)</f>
        <v>Pagado</v>
      </c>
    </row>
    <row r="73" spans="1:13" x14ac:dyDescent="0.25">
      <c r="A73" t="s">
        <v>571</v>
      </c>
      <c r="B73" t="s">
        <v>77</v>
      </c>
      <c r="C73" t="s">
        <v>615</v>
      </c>
      <c r="D73" t="s">
        <v>450</v>
      </c>
      <c r="E73" t="s">
        <v>610</v>
      </c>
      <c r="F73" t="s">
        <v>82</v>
      </c>
      <c r="G73">
        <v>702.59</v>
      </c>
      <c r="H73">
        <v>175.64</v>
      </c>
      <c r="I73">
        <v>526.95000000000005</v>
      </c>
      <c r="J73">
        <v>84.31</v>
      </c>
      <c r="K73">
        <v>611.26</v>
      </c>
      <c r="L73" t="s">
        <v>84</v>
      </c>
      <c r="M73" t="str">
        <f>VLOOKUP(D73,ABRIL!C:Q,15,FALSE)</f>
        <v>Pagado</v>
      </c>
    </row>
    <row r="74" spans="1:13" x14ac:dyDescent="0.25">
      <c r="A74" t="s">
        <v>571</v>
      </c>
      <c r="B74" t="s">
        <v>363</v>
      </c>
      <c r="C74" t="s">
        <v>639</v>
      </c>
      <c r="D74" t="s">
        <v>450</v>
      </c>
      <c r="E74" t="s">
        <v>610</v>
      </c>
      <c r="F74" t="s">
        <v>366</v>
      </c>
      <c r="G74">
        <v>243</v>
      </c>
      <c r="H74">
        <v>60.75</v>
      </c>
      <c r="I74">
        <v>182.25</v>
      </c>
      <c r="J74">
        <v>29.16</v>
      </c>
      <c r="K74">
        <v>211.41</v>
      </c>
      <c r="L74" t="s">
        <v>84</v>
      </c>
      <c r="M74" t="str">
        <f>VLOOKUP(D74,ABRIL!C:Q,15,FALSE)</f>
        <v>Pagado</v>
      </c>
    </row>
    <row r="75" spans="1:13" x14ac:dyDescent="0.25">
      <c r="A75" t="s">
        <v>571</v>
      </c>
      <c r="B75" t="s">
        <v>448</v>
      </c>
      <c r="C75" t="s">
        <v>625</v>
      </c>
      <c r="D75" t="s">
        <v>450</v>
      </c>
      <c r="E75" t="s">
        <v>610</v>
      </c>
      <c r="F75" t="s">
        <v>626</v>
      </c>
      <c r="G75">
        <v>150</v>
      </c>
      <c r="H75">
        <v>37.5</v>
      </c>
      <c r="I75">
        <v>112.5</v>
      </c>
      <c r="J75">
        <v>18</v>
      </c>
      <c r="K75">
        <v>130.5</v>
      </c>
      <c r="L75" t="s">
        <v>84</v>
      </c>
      <c r="M75" t="str">
        <f>VLOOKUP(D75,ABRIL!C:Q,15,FALSE)</f>
        <v>Pagado</v>
      </c>
    </row>
    <row r="76" spans="1:13" x14ac:dyDescent="0.25">
      <c r="A76" t="s">
        <v>571</v>
      </c>
      <c r="B76" t="s">
        <v>185</v>
      </c>
      <c r="C76" t="s">
        <v>619</v>
      </c>
      <c r="D76" t="s">
        <v>450</v>
      </c>
      <c r="E76" t="s">
        <v>610</v>
      </c>
      <c r="F76" t="s">
        <v>188</v>
      </c>
      <c r="G76">
        <v>356.03</v>
      </c>
      <c r="H76">
        <v>89</v>
      </c>
      <c r="I76">
        <v>267.02999999999997</v>
      </c>
      <c r="J76">
        <v>42.72</v>
      </c>
      <c r="K76">
        <v>309.75</v>
      </c>
      <c r="L76" t="s">
        <v>84</v>
      </c>
      <c r="M76" t="str">
        <f>VLOOKUP(D76,ABRIL!C:Q,15,FALSE)</f>
        <v>Pagado</v>
      </c>
    </row>
    <row r="77" spans="1:13" x14ac:dyDescent="0.25">
      <c r="A77" t="s">
        <v>571</v>
      </c>
      <c r="B77" t="s">
        <v>640</v>
      </c>
      <c r="C77" t="s">
        <v>641</v>
      </c>
      <c r="D77" t="s">
        <v>450</v>
      </c>
      <c r="E77" t="s">
        <v>610</v>
      </c>
      <c r="F77" t="s">
        <v>642</v>
      </c>
      <c r="G77">
        <v>131.9</v>
      </c>
      <c r="H77">
        <v>32.97</v>
      </c>
      <c r="I77">
        <v>98.93</v>
      </c>
      <c r="J77">
        <v>15.82</v>
      </c>
      <c r="K77">
        <v>114.75</v>
      </c>
      <c r="L77" t="s">
        <v>84</v>
      </c>
      <c r="M77" t="str">
        <f>VLOOKUP(D77,ABRIL!C:Q,15,FALSE)</f>
        <v>Pagado</v>
      </c>
    </row>
    <row r="78" spans="1:13" x14ac:dyDescent="0.25">
      <c r="A78" t="s">
        <v>571</v>
      </c>
      <c r="B78" t="s">
        <v>185</v>
      </c>
      <c r="C78" t="s">
        <v>619</v>
      </c>
      <c r="D78" t="s">
        <v>450</v>
      </c>
      <c r="E78" t="s">
        <v>610</v>
      </c>
      <c r="F78" t="s">
        <v>188</v>
      </c>
      <c r="G78">
        <v>356.03</v>
      </c>
      <c r="H78">
        <v>89</v>
      </c>
      <c r="I78">
        <v>267.02999999999997</v>
      </c>
      <c r="J78">
        <v>42.72</v>
      </c>
      <c r="K78">
        <v>309.75</v>
      </c>
      <c r="L78" t="s">
        <v>84</v>
      </c>
      <c r="M78" t="str">
        <f>VLOOKUP(D78,ABRIL!C:Q,15,FALSE)</f>
        <v>Pagado</v>
      </c>
    </row>
    <row r="79" spans="1:13" x14ac:dyDescent="0.25">
      <c r="A79" t="s">
        <v>571</v>
      </c>
      <c r="B79" t="s">
        <v>100</v>
      </c>
      <c r="C79" t="s">
        <v>618</v>
      </c>
      <c r="D79" t="s">
        <v>450</v>
      </c>
      <c r="E79" t="s">
        <v>610</v>
      </c>
      <c r="F79" t="s">
        <v>103</v>
      </c>
      <c r="G79">
        <v>418.1</v>
      </c>
      <c r="H79">
        <v>104.55</v>
      </c>
      <c r="I79">
        <v>313.55</v>
      </c>
      <c r="J79">
        <v>50.16</v>
      </c>
      <c r="K79">
        <v>363.71</v>
      </c>
      <c r="L79" t="s">
        <v>84</v>
      </c>
      <c r="M79" t="str">
        <f>VLOOKUP(D79,ABRIL!C:Q,15,FALSE)</f>
        <v>Pagado</v>
      </c>
    </row>
    <row r="80" spans="1:13" x14ac:dyDescent="0.25">
      <c r="A80" t="s">
        <v>571</v>
      </c>
      <c r="B80" t="s">
        <v>436</v>
      </c>
      <c r="C80" t="s">
        <v>638</v>
      </c>
      <c r="D80" t="s">
        <v>453</v>
      </c>
      <c r="E80" t="s">
        <v>614</v>
      </c>
      <c r="F80" t="s">
        <v>454</v>
      </c>
      <c r="G80">
        <v>943.97</v>
      </c>
      <c r="H80">
        <v>0</v>
      </c>
      <c r="I80">
        <v>943.97</v>
      </c>
      <c r="J80">
        <v>151.04</v>
      </c>
      <c r="K80">
        <v>1095.01</v>
      </c>
      <c r="L80" t="s">
        <v>72</v>
      </c>
      <c r="M80" t="str">
        <f>VLOOKUP(D80,ABRIL!C:Q,15,FALSE)</f>
        <v>Pendiente</v>
      </c>
    </row>
    <row r="81" spans="1:13" x14ac:dyDescent="0.25">
      <c r="A81" t="s">
        <v>571</v>
      </c>
      <c r="B81" t="s">
        <v>228</v>
      </c>
      <c r="C81" t="s">
        <v>643</v>
      </c>
      <c r="D81" t="s">
        <v>456</v>
      </c>
      <c r="E81" t="s">
        <v>610</v>
      </c>
      <c r="F81" t="s">
        <v>231</v>
      </c>
      <c r="G81">
        <v>235.73</v>
      </c>
      <c r="H81">
        <v>43.98</v>
      </c>
      <c r="I81">
        <v>191.75</v>
      </c>
      <c r="J81">
        <v>30.68</v>
      </c>
      <c r="K81">
        <v>222.43</v>
      </c>
      <c r="L81" t="s">
        <v>232</v>
      </c>
      <c r="M81" t="str">
        <f>VLOOKUP(D81,ABRIL!C:Q,15,FALSE)</f>
        <v>Pagado</v>
      </c>
    </row>
    <row r="82" spans="1:13" x14ac:dyDescent="0.25">
      <c r="A82" t="s">
        <v>571</v>
      </c>
      <c r="B82" t="s">
        <v>142</v>
      </c>
      <c r="C82" t="s">
        <v>628</v>
      </c>
      <c r="D82" t="s">
        <v>456</v>
      </c>
      <c r="E82" t="s">
        <v>610</v>
      </c>
      <c r="F82" t="s">
        <v>147</v>
      </c>
      <c r="G82">
        <v>16.809999999999999</v>
      </c>
      <c r="H82">
        <v>0</v>
      </c>
      <c r="I82">
        <v>16.809999999999999</v>
      </c>
      <c r="J82">
        <v>2.69</v>
      </c>
      <c r="K82">
        <v>19.5</v>
      </c>
      <c r="L82" t="s">
        <v>149</v>
      </c>
      <c r="M82" t="str">
        <f>VLOOKUP(D82,ABRIL!C:Q,15,FALSE)</f>
        <v>Pagado</v>
      </c>
    </row>
    <row r="83" spans="1:13" x14ac:dyDescent="0.25">
      <c r="A83" t="s">
        <v>571</v>
      </c>
      <c r="B83" t="s">
        <v>142</v>
      </c>
      <c r="C83" t="s">
        <v>628</v>
      </c>
      <c r="D83" t="s">
        <v>458</v>
      </c>
      <c r="E83" t="s">
        <v>610</v>
      </c>
      <c r="F83" t="s">
        <v>147</v>
      </c>
      <c r="G83">
        <v>-16.809999999999999</v>
      </c>
      <c r="H83">
        <v>0</v>
      </c>
      <c r="I83">
        <v>-16.809999999999999</v>
      </c>
      <c r="J83">
        <v>-2.69</v>
      </c>
      <c r="K83">
        <v>-19.5</v>
      </c>
      <c r="L83" t="s">
        <v>149</v>
      </c>
      <c r="M83" t="str">
        <f>VLOOKUP(D83,ABRIL!C:Q,15,FALSE)</f>
        <v>Pagado</v>
      </c>
    </row>
    <row r="84" spans="1:13" x14ac:dyDescent="0.25">
      <c r="A84" t="s">
        <v>571</v>
      </c>
      <c r="B84" t="s">
        <v>228</v>
      </c>
      <c r="C84" t="s">
        <v>643</v>
      </c>
      <c r="D84" t="s">
        <v>458</v>
      </c>
      <c r="E84" t="s">
        <v>610</v>
      </c>
      <c r="F84" t="s">
        <v>231</v>
      </c>
      <c r="G84">
        <v>-235.73</v>
      </c>
      <c r="H84">
        <v>-43.98</v>
      </c>
      <c r="I84">
        <v>-191.75</v>
      </c>
      <c r="J84">
        <v>-30.68</v>
      </c>
      <c r="K84">
        <v>-222.43</v>
      </c>
      <c r="L84" t="s">
        <v>232</v>
      </c>
      <c r="M84" t="str">
        <f>VLOOKUP(D84,ABRIL!C:Q,15,FALSE)</f>
        <v>Pagado</v>
      </c>
    </row>
    <row r="85" spans="1:13" x14ac:dyDescent="0.25">
      <c r="A85" t="s">
        <v>571</v>
      </c>
      <c r="B85" t="s">
        <v>228</v>
      </c>
      <c r="C85" t="s">
        <v>643</v>
      </c>
      <c r="D85" t="s">
        <v>460</v>
      </c>
      <c r="E85" t="s">
        <v>610</v>
      </c>
      <c r="F85" t="s">
        <v>231</v>
      </c>
      <c r="G85">
        <v>235.73</v>
      </c>
      <c r="H85">
        <v>43.98</v>
      </c>
      <c r="I85">
        <v>191.75</v>
      </c>
      <c r="J85">
        <v>30.68</v>
      </c>
      <c r="K85">
        <v>222.43</v>
      </c>
      <c r="L85" t="s">
        <v>232</v>
      </c>
      <c r="M85" t="str">
        <f>VLOOKUP(D85,ABRIL!C:Q,15,FALSE)</f>
        <v>Pagado</v>
      </c>
    </row>
    <row r="86" spans="1:13" x14ac:dyDescent="0.25">
      <c r="A86" t="s">
        <v>571</v>
      </c>
      <c r="B86" t="s">
        <v>142</v>
      </c>
      <c r="C86" t="s">
        <v>628</v>
      </c>
      <c r="D86" t="s">
        <v>460</v>
      </c>
      <c r="E86" t="s">
        <v>610</v>
      </c>
      <c r="F86" t="s">
        <v>147</v>
      </c>
      <c r="G86">
        <v>16.809999999999999</v>
      </c>
      <c r="H86">
        <v>0</v>
      </c>
      <c r="I86">
        <v>16.809999999999999</v>
      </c>
      <c r="J86">
        <v>2.69</v>
      </c>
      <c r="K86">
        <v>19.5</v>
      </c>
      <c r="L86" t="s">
        <v>149</v>
      </c>
      <c r="M86" t="str">
        <f>VLOOKUP(D86,ABRIL!C:Q,15,FALSE)</f>
        <v>Pagado</v>
      </c>
    </row>
    <row r="87" spans="1:13" x14ac:dyDescent="0.25">
      <c r="A87" t="s">
        <v>571</v>
      </c>
      <c r="B87" t="s">
        <v>105</v>
      </c>
      <c r="C87" t="s">
        <v>622</v>
      </c>
      <c r="D87" t="s">
        <v>462</v>
      </c>
      <c r="E87" t="s">
        <v>614</v>
      </c>
      <c r="F87" t="s">
        <v>110</v>
      </c>
      <c r="G87">
        <v>0.01</v>
      </c>
      <c r="H87">
        <v>0.01</v>
      </c>
      <c r="I87">
        <v>0</v>
      </c>
      <c r="J87">
        <v>0</v>
      </c>
      <c r="K87">
        <v>0</v>
      </c>
      <c r="L87" t="s">
        <v>99</v>
      </c>
      <c r="M87" t="str">
        <f>VLOOKUP(D87,ABRIL!C:Q,15,FALSE)</f>
        <v>Pagado</v>
      </c>
    </row>
    <row r="88" spans="1:13" x14ac:dyDescent="0.25">
      <c r="A88" t="s">
        <v>571</v>
      </c>
      <c r="B88" t="s">
        <v>436</v>
      </c>
      <c r="C88" t="s">
        <v>638</v>
      </c>
      <c r="D88" t="s">
        <v>464</v>
      </c>
      <c r="E88" t="s">
        <v>614</v>
      </c>
      <c r="F88" t="s">
        <v>454</v>
      </c>
      <c r="G88">
        <v>943.97</v>
      </c>
      <c r="H88">
        <v>0</v>
      </c>
      <c r="I88">
        <v>943.97</v>
      </c>
      <c r="J88">
        <v>151.04</v>
      </c>
      <c r="K88">
        <v>1095.01</v>
      </c>
      <c r="L88" t="s">
        <v>72</v>
      </c>
      <c r="M88" t="str">
        <f>VLOOKUP(D88,ABRIL!C:Q,15,FALSE)</f>
        <v>Pendiente</v>
      </c>
    </row>
    <row r="89" spans="1:13" x14ac:dyDescent="0.25">
      <c r="A89" t="s">
        <v>571</v>
      </c>
      <c r="B89" t="s">
        <v>37</v>
      </c>
      <c r="C89" t="s">
        <v>612</v>
      </c>
      <c r="D89" t="s">
        <v>466</v>
      </c>
      <c r="E89" t="s">
        <v>610</v>
      </c>
      <c r="F89" t="s">
        <v>42</v>
      </c>
      <c r="G89">
        <v>0</v>
      </c>
      <c r="H89">
        <v>0</v>
      </c>
      <c r="I89">
        <v>0</v>
      </c>
      <c r="J89">
        <v>0</v>
      </c>
      <c r="K89">
        <v>0</v>
      </c>
      <c r="L89" t="s">
        <v>44</v>
      </c>
      <c r="M89" t="str">
        <f>VLOOKUP(D89,ABRIL!C:Q,15,FALSE)</f>
        <v>Pagado</v>
      </c>
    </row>
    <row r="90" spans="1:13" x14ac:dyDescent="0.25">
      <c r="A90" t="s">
        <v>571</v>
      </c>
      <c r="B90" t="s">
        <v>105</v>
      </c>
      <c r="C90" t="s">
        <v>622</v>
      </c>
      <c r="D90" t="s">
        <v>470</v>
      </c>
      <c r="E90" t="s">
        <v>610</v>
      </c>
      <c r="F90" t="s">
        <v>121</v>
      </c>
      <c r="G90">
        <v>60</v>
      </c>
      <c r="H90">
        <v>0</v>
      </c>
      <c r="I90">
        <v>60</v>
      </c>
      <c r="J90">
        <v>9.6</v>
      </c>
      <c r="K90">
        <v>69.599999999999994</v>
      </c>
      <c r="L90" t="s">
        <v>99</v>
      </c>
      <c r="M90" t="str">
        <f>VLOOKUP(D90,ABRIL!C:Q,15,FALSE)</f>
        <v>Pagado</v>
      </c>
    </row>
    <row r="91" spans="1:13" x14ac:dyDescent="0.25">
      <c r="A91" t="s">
        <v>571</v>
      </c>
      <c r="B91" t="s">
        <v>105</v>
      </c>
      <c r="C91" t="s">
        <v>622</v>
      </c>
      <c r="D91" t="s">
        <v>472</v>
      </c>
      <c r="E91" t="s">
        <v>610</v>
      </c>
      <c r="F91" t="s">
        <v>121</v>
      </c>
      <c r="G91">
        <v>0.01</v>
      </c>
      <c r="H91">
        <v>0.01</v>
      </c>
      <c r="I91">
        <v>0</v>
      </c>
      <c r="J91">
        <v>0</v>
      </c>
      <c r="K91">
        <v>0</v>
      </c>
      <c r="L91" t="s">
        <v>99</v>
      </c>
      <c r="M91" t="str">
        <f>VLOOKUP(D91,ABRIL!C:Q,15,FALSE)</f>
        <v>Pagado</v>
      </c>
    </row>
    <row r="92" spans="1:13" x14ac:dyDescent="0.25">
      <c r="A92" t="s">
        <v>577</v>
      </c>
      <c r="B92" t="s">
        <v>122</v>
      </c>
      <c r="C92" t="s">
        <v>623</v>
      </c>
      <c r="D92" t="s">
        <v>375</v>
      </c>
      <c r="E92" t="s">
        <v>624</v>
      </c>
      <c r="F92" t="s">
        <v>127</v>
      </c>
      <c r="G92">
        <v>10.344828</v>
      </c>
      <c r="H92">
        <v>0</v>
      </c>
      <c r="I92">
        <v>10.344828</v>
      </c>
      <c r="J92">
        <v>1.6551720000000001</v>
      </c>
      <c r="K92">
        <v>12</v>
      </c>
      <c r="L92" t="s">
        <v>128</v>
      </c>
      <c r="M92" t="str">
        <f>VLOOKUP(D92,MAYO!C:Q,15,FALSE)</f>
        <v>Pagado</v>
      </c>
    </row>
    <row r="93" spans="1:13" x14ac:dyDescent="0.25">
      <c r="A93" t="s">
        <v>577</v>
      </c>
      <c r="B93" t="s">
        <v>19</v>
      </c>
      <c r="C93" t="s">
        <v>609</v>
      </c>
      <c r="D93" t="s">
        <v>377</v>
      </c>
      <c r="E93" t="s">
        <v>610</v>
      </c>
      <c r="F93" t="s">
        <v>24</v>
      </c>
      <c r="G93">
        <v>294.8</v>
      </c>
      <c r="H93">
        <v>0</v>
      </c>
      <c r="I93">
        <v>294.8</v>
      </c>
      <c r="J93">
        <v>47.16</v>
      </c>
      <c r="K93">
        <v>341.96</v>
      </c>
      <c r="L93" t="s">
        <v>27</v>
      </c>
      <c r="M93" t="str">
        <f>VLOOKUP(D93,MAYO!C:Q,15,FALSE)</f>
        <v>Pagado</v>
      </c>
    </row>
    <row r="94" spans="1:13" x14ac:dyDescent="0.25">
      <c r="A94" t="s">
        <v>577</v>
      </c>
      <c r="B94" t="s">
        <v>30</v>
      </c>
      <c r="C94" t="s">
        <v>611</v>
      </c>
      <c r="D94" t="s">
        <v>379</v>
      </c>
      <c r="E94" t="s">
        <v>610</v>
      </c>
      <c r="F94" t="s">
        <v>35</v>
      </c>
      <c r="G94">
        <v>25</v>
      </c>
      <c r="H94">
        <v>0</v>
      </c>
      <c r="I94">
        <v>25</v>
      </c>
      <c r="J94">
        <v>3.99</v>
      </c>
      <c r="K94">
        <v>28.99</v>
      </c>
      <c r="L94" t="s">
        <v>36</v>
      </c>
      <c r="M94" t="str">
        <f>VLOOKUP(D94,MAYO!C:Q,15,FALSE)</f>
        <v>Pagado</v>
      </c>
    </row>
    <row r="95" spans="1:13" x14ac:dyDescent="0.25">
      <c r="A95" t="s">
        <v>577</v>
      </c>
      <c r="B95" t="s">
        <v>37</v>
      </c>
      <c r="C95" t="s">
        <v>612</v>
      </c>
      <c r="D95" t="s">
        <v>381</v>
      </c>
      <c r="E95" t="s">
        <v>610</v>
      </c>
      <c r="F95" t="s">
        <v>42</v>
      </c>
      <c r="G95">
        <v>0</v>
      </c>
      <c r="H95">
        <v>0</v>
      </c>
      <c r="I95">
        <v>0</v>
      </c>
      <c r="J95">
        <v>0</v>
      </c>
      <c r="K95">
        <v>0</v>
      </c>
      <c r="L95" t="s">
        <v>44</v>
      </c>
      <c r="M95" t="str">
        <f>VLOOKUP(D95,MAYO!C:Q,15,FALSE)</f>
        <v>Pagado</v>
      </c>
    </row>
    <row r="96" spans="1:13" x14ac:dyDescent="0.25">
      <c r="A96" t="s">
        <v>577</v>
      </c>
      <c r="B96" t="s">
        <v>37</v>
      </c>
      <c r="C96" t="s">
        <v>612</v>
      </c>
      <c r="D96" t="s">
        <v>383</v>
      </c>
      <c r="E96" t="s">
        <v>610</v>
      </c>
      <c r="F96" t="s">
        <v>42</v>
      </c>
      <c r="G96">
        <v>0</v>
      </c>
      <c r="H96">
        <v>0</v>
      </c>
      <c r="I96">
        <v>0</v>
      </c>
      <c r="J96">
        <v>0</v>
      </c>
      <c r="K96">
        <v>0</v>
      </c>
      <c r="L96" t="s">
        <v>44</v>
      </c>
      <c r="M96" t="str">
        <f>VLOOKUP(D96,MAYO!C:Q,15,FALSE)</f>
        <v>Pagado</v>
      </c>
    </row>
    <row r="97" spans="1:13" x14ac:dyDescent="0.25">
      <c r="A97" t="s">
        <v>577</v>
      </c>
      <c r="B97" t="s">
        <v>37</v>
      </c>
      <c r="C97" t="s">
        <v>612</v>
      </c>
      <c r="D97" t="s">
        <v>385</v>
      </c>
      <c r="E97" t="s">
        <v>610</v>
      </c>
      <c r="F97" t="s">
        <v>42</v>
      </c>
      <c r="G97">
        <v>0</v>
      </c>
      <c r="H97">
        <v>0</v>
      </c>
      <c r="I97">
        <v>0</v>
      </c>
      <c r="J97">
        <v>0</v>
      </c>
      <c r="K97">
        <v>0</v>
      </c>
      <c r="L97" t="s">
        <v>44</v>
      </c>
      <c r="M97" t="str">
        <f>VLOOKUP(D97,MAYO!C:Q,15,FALSE)</f>
        <v>Pagado</v>
      </c>
    </row>
    <row r="98" spans="1:13" x14ac:dyDescent="0.25">
      <c r="A98" t="s">
        <v>577</v>
      </c>
      <c r="B98" t="s">
        <v>37</v>
      </c>
      <c r="C98" t="s">
        <v>612</v>
      </c>
      <c r="D98" t="s">
        <v>387</v>
      </c>
      <c r="E98" t="s">
        <v>610</v>
      </c>
      <c r="F98" t="s">
        <v>42</v>
      </c>
      <c r="G98">
        <v>0</v>
      </c>
      <c r="H98">
        <v>0</v>
      </c>
      <c r="I98">
        <v>0</v>
      </c>
      <c r="J98">
        <v>0</v>
      </c>
      <c r="K98">
        <v>0</v>
      </c>
      <c r="L98" t="s">
        <v>44</v>
      </c>
      <c r="M98" t="str">
        <f>VLOOKUP(D98,MAYO!C:Q,15,FALSE)</f>
        <v>Pagado</v>
      </c>
    </row>
    <row r="99" spans="1:13" x14ac:dyDescent="0.25">
      <c r="A99" t="s">
        <v>577</v>
      </c>
      <c r="B99" t="s">
        <v>65</v>
      </c>
      <c r="C99" t="s">
        <v>613</v>
      </c>
      <c r="D99" t="s">
        <v>389</v>
      </c>
      <c r="E99" t="s">
        <v>610</v>
      </c>
      <c r="F99" t="s">
        <v>171</v>
      </c>
      <c r="G99">
        <v>204</v>
      </c>
      <c r="H99">
        <v>0</v>
      </c>
      <c r="I99">
        <v>204</v>
      </c>
      <c r="J99">
        <v>0</v>
      </c>
      <c r="K99">
        <v>204</v>
      </c>
      <c r="L99" t="s">
        <v>72</v>
      </c>
      <c r="M99" t="str">
        <f>VLOOKUP(D99,MAYO!C:Q,15,FALSE)</f>
        <v>Pendiente</v>
      </c>
    </row>
    <row r="100" spans="1:13" x14ac:dyDescent="0.25">
      <c r="A100" t="s">
        <v>577</v>
      </c>
      <c r="B100" t="s">
        <v>37</v>
      </c>
      <c r="C100" t="s">
        <v>612</v>
      </c>
      <c r="D100" t="s">
        <v>391</v>
      </c>
      <c r="E100" t="s">
        <v>610</v>
      </c>
      <c r="F100" t="s">
        <v>42</v>
      </c>
      <c r="G100">
        <v>0</v>
      </c>
      <c r="H100">
        <v>0</v>
      </c>
      <c r="I100">
        <v>0</v>
      </c>
      <c r="J100">
        <v>0</v>
      </c>
      <c r="K100">
        <v>0</v>
      </c>
      <c r="L100" t="s">
        <v>44</v>
      </c>
      <c r="M100" t="str">
        <f>VLOOKUP(D100,MAYO!C:Q,15,FALSE)</f>
        <v>Pagado</v>
      </c>
    </row>
    <row r="101" spans="1:13" x14ac:dyDescent="0.25">
      <c r="A101" t="s">
        <v>577</v>
      </c>
      <c r="B101" t="s">
        <v>392</v>
      </c>
      <c r="C101" t="s">
        <v>644</v>
      </c>
      <c r="D101" t="s">
        <v>394</v>
      </c>
      <c r="E101" t="s">
        <v>610</v>
      </c>
      <c r="F101" t="s">
        <v>395</v>
      </c>
      <c r="G101">
        <v>413.79</v>
      </c>
      <c r="H101">
        <v>103.44</v>
      </c>
      <c r="I101">
        <v>310.35000000000002</v>
      </c>
      <c r="J101">
        <v>49.65</v>
      </c>
      <c r="K101">
        <v>360</v>
      </c>
      <c r="L101" t="s">
        <v>84</v>
      </c>
      <c r="M101" t="str">
        <f>VLOOKUP(D101,MAYO!C:Q,15,FALSE)</f>
        <v>Pagado</v>
      </c>
    </row>
    <row r="102" spans="1:13" x14ac:dyDescent="0.25">
      <c r="A102" t="s">
        <v>577</v>
      </c>
      <c r="B102" t="s">
        <v>205</v>
      </c>
      <c r="C102" t="s">
        <v>620</v>
      </c>
      <c r="D102" t="s">
        <v>394</v>
      </c>
      <c r="E102" t="s">
        <v>610</v>
      </c>
      <c r="F102" t="s">
        <v>208</v>
      </c>
      <c r="G102">
        <v>211.21</v>
      </c>
      <c r="H102">
        <v>52.8</v>
      </c>
      <c r="I102">
        <v>158.41</v>
      </c>
      <c r="J102">
        <v>25.34</v>
      </c>
      <c r="K102">
        <v>183.75</v>
      </c>
      <c r="L102" t="s">
        <v>84</v>
      </c>
      <c r="M102" t="str">
        <f>VLOOKUP(D102,MAYO!C:Q,15,FALSE)</f>
        <v>Pagado</v>
      </c>
    </row>
    <row r="103" spans="1:13" x14ac:dyDescent="0.25">
      <c r="A103" t="s">
        <v>577</v>
      </c>
      <c r="B103" t="s">
        <v>77</v>
      </c>
      <c r="C103" t="s">
        <v>615</v>
      </c>
      <c r="D103" t="s">
        <v>394</v>
      </c>
      <c r="E103" t="s">
        <v>610</v>
      </c>
      <c r="F103" t="s">
        <v>137</v>
      </c>
      <c r="G103">
        <v>516.38</v>
      </c>
      <c r="H103">
        <v>129.09</v>
      </c>
      <c r="I103">
        <v>387.29</v>
      </c>
      <c r="J103">
        <v>61.96</v>
      </c>
      <c r="K103">
        <v>449.24999999999989</v>
      </c>
      <c r="L103" t="s">
        <v>84</v>
      </c>
      <c r="M103" t="str">
        <f>VLOOKUP(D103,MAYO!C:Q,15,FALSE)</f>
        <v>Pagado</v>
      </c>
    </row>
    <row r="104" spans="1:13" x14ac:dyDescent="0.25">
      <c r="A104" t="s">
        <v>577</v>
      </c>
      <c r="B104" t="s">
        <v>645</v>
      </c>
      <c r="C104" t="s">
        <v>646</v>
      </c>
      <c r="D104" t="s">
        <v>394</v>
      </c>
      <c r="E104" t="s">
        <v>610</v>
      </c>
      <c r="F104" t="s">
        <v>647</v>
      </c>
      <c r="G104">
        <v>400.86</v>
      </c>
      <c r="H104">
        <v>100.21</v>
      </c>
      <c r="I104">
        <v>300.64999999999998</v>
      </c>
      <c r="J104">
        <v>48.1</v>
      </c>
      <c r="K104">
        <v>348.75000000000011</v>
      </c>
      <c r="L104" t="s">
        <v>25</v>
      </c>
      <c r="M104" t="str">
        <f>VLOOKUP(D104,MAYO!C:Q,15,FALSE)</f>
        <v>Pagado</v>
      </c>
    </row>
    <row r="105" spans="1:13" x14ac:dyDescent="0.25">
      <c r="A105" t="s">
        <v>577</v>
      </c>
      <c r="B105" t="s">
        <v>185</v>
      </c>
      <c r="C105" t="s">
        <v>619</v>
      </c>
      <c r="D105" t="s">
        <v>394</v>
      </c>
      <c r="E105" t="s">
        <v>610</v>
      </c>
      <c r="F105" t="s">
        <v>188</v>
      </c>
      <c r="G105">
        <v>356.03</v>
      </c>
      <c r="H105">
        <v>89</v>
      </c>
      <c r="I105">
        <v>267.02999999999997</v>
      </c>
      <c r="J105">
        <v>42.72</v>
      </c>
      <c r="K105">
        <v>309.75</v>
      </c>
      <c r="L105" t="s">
        <v>84</v>
      </c>
      <c r="M105" t="str">
        <f>VLOOKUP(D105,MAYO!C:Q,15,FALSE)</f>
        <v>Pagado</v>
      </c>
    </row>
    <row r="106" spans="1:13" x14ac:dyDescent="0.25">
      <c r="A106" t="s">
        <v>577</v>
      </c>
      <c r="B106" t="s">
        <v>648</v>
      </c>
      <c r="C106" t="s">
        <v>649</v>
      </c>
      <c r="D106" t="s">
        <v>394</v>
      </c>
      <c r="E106" t="s">
        <v>610</v>
      </c>
      <c r="F106" t="s">
        <v>650</v>
      </c>
      <c r="G106">
        <v>237.07</v>
      </c>
      <c r="H106">
        <v>59.29</v>
      </c>
      <c r="I106">
        <v>177.78</v>
      </c>
      <c r="J106">
        <v>28.44</v>
      </c>
      <c r="K106">
        <v>206.22</v>
      </c>
      <c r="L106" t="s">
        <v>25</v>
      </c>
      <c r="M106" t="str">
        <f>VLOOKUP(D106,MAYO!C:Q,15,FALSE)</f>
        <v>Pagado</v>
      </c>
    </row>
    <row r="107" spans="1:13" x14ac:dyDescent="0.25">
      <c r="A107" t="s">
        <v>577</v>
      </c>
      <c r="B107" t="s">
        <v>19</v>
      </c>
      <c r="C107" t="s">
        <v>609</v>
      </c>
      <c r="D107" t="s">
        <v>397</v>
      </c>
      <c r="E107" t="s">
        <v>614</v>
      </c>
      <c r="F107" t="s">
        <v>75</v>
      </c>
      <c r="G107">
        <v>505.76</v>
      </c>
      <c r="H107">
        <v>0</v>
      </c>
      <c r="I107">
        <v>505.76</v>
      </c>
      <c r="J107">
        <v>82.62</v>
      </c>
      <c r="K107">
        <v>588.38</v>
      </c>
      <c r="L107" t="s">
        <v>27</v>
      </c>
      <c r="M107" t="str">
        <f>VLOOKUP(D107,MAYO!C:Q,15,FALSE)</f>
        <v>Pagado</v>
      </c>
    </row>
    <row r="108" spans="1:13" x14ac:dyDescent="0.25">
      <c r="A108" t="s">
        <v>577</v>
      </c>
      <c r="B108" t="s">
        <v>93</v>
      </c>
      <c r="C108" t="s">
        <v>617</v>
      </c>
      <c r="D108" t="s">
        <v>399</v>
      </c>
      <c r="E108" t="s">
        <v>610</v>
      </c>
      <c r="F108" t="s">
        <v>98</v>
      </c>
      <c r="G108">
        <v>0.01</v>
      </c>
      <c r="H108">
        <v>0.01</v>
      </c>
      <c r="I108">
        <v>0</v>
      </c>
      <c r="J108">
        <v>0</v>
      </c>
      <c r="K108">
        <v>0</v>
      </c>
      <c r="L108" t="s">
        <v>99</v>
      </c>
      <c r="M108" t="str">
        <f>VLOOKUP(D108,MAYO!C:Q,15,FALSE)</f>
        <v>Pagado</v>
      </c>
    </row>
    <row r="109" spans="1:13" x14ac:dyDescent="0.25">
      <c r="A109" t="s">
        <v>577</v>
      </c>
      <c r="B109" t="s">
        <v>334</v>
      </c>
      <c r="C109" t="s">
        <v>651</v>
      </c>
      <c r="D109" t="s">
        <v>401</v>
      </c>
      <c r="E109" t="s">
        <v>610</v>
      </c>
      <c r="F109" t="s">
        <v>402</v>
      </c>
      <c r="G109">
        <v>3900.75</v>
      </c>
      <c r="H109">
        <v>0</v>
      </c>
      <c r="I109">
        <v>3900.75</v>
      </c>
      <c r="J109">
        <v>624.12</v>
      </c>
      <c r="K109">
        <v>4524.87</v>
      </c>
      <c r="L109" t="s">
        <v>338</v>
      </c>
      <c r="M109" t="str">
        <f>VLOOKUP(D109,MAYO!C:Q,15,FALSE)</f>
        <v>Pendiente</v>
      </c>
    </row>
    <row r="110" spans="1:13" x14ac:dyDescent="0.25">
      <c r="A110" t="s">
        <v>577</v>
      </c>
      <c r="B110" t="s">
        <v>334</v>
      </c>
      <c r="C110" t="s">
        <v>651</v>
      </c>
      <c r="D110" t="s">
        <v>404</v>
      </c>
      <c r="E110" t="s">
        <v>610</v>
      </c>
      <c r="F110" t="s">
        <v>405</v>
      </c>
      <c r="G110">
        <v>4404.05</v>
      </c>
      <c r="H110">
        <v>0</v>
      </c>
      <c r="I110">
        <v>4404.05</v>
      </c>
      <c r="J110">
        <v>704.65</v>
      </c>
      <c r="K110">
        <v>5108.7</v>
      </c>
      <c r="L110" t="s">
        <v>338</v>
      </c>
      <c r="M110" t="str">
        <f>VLOOKUP(D110,MAYO!C:Q,15,FALSE)</f>
        <v>Pendiente</v>
      </c>
    </row>
    <row r="111" spans="1:13" x14ac:dyDescent="0.25">
      <c r="A111" t="s">
        <v>577</v>
      </c>
      <c r="B111" t="s">
        <v>105</v>
      </c>
      <c r="C111" t="s">
        <v>622</v>
      </c>
      <c r="D111" t="s">
        <v>407</v>
      </c>
      <c r="E111" t="s">
        <v>614</v>
      </c>
      <c r="F111" t="s">
        <v>110</v>
      </c>
      <c r="G111">
        <v>0.01</v>
      </c>
      <c r="H111">
        <v>0.01</v>
      </c>
      <c r="I111">
        <v>0</v>
      </c>
      <c r="J111">
        <v>0</v>
      </c>
      <c r="K111">
        <v>0</v>
      </c>
      <c r="L111" t="s">
        <v>99</v>
      </c>
      <c r="M111" t="str">
        <f>VLOOKUP(D111,MAYO!C:Q,15,FALSE)</f>
        <v>Pagado</v>
      </c>
    </row>
    <row r="112" spans="1:13" x14ac:dyDescent="0.25">
      <c r="A112" t="s">
        <v>577</v>
      </c>
      <c r="B112" t="s">
        <v>410</v>
      </c>
      <c r="C112" t="s">
        <v>652</v>
      </c>
      <c r="D112" t="s">
        <v>412</v>
      </c>
      <c r="E112" t="s">
        <v>610</v>
      </c>
      <c r="F112" t="s">
        <v>413</v>
      </c>
      <c r="G112">
        <v>580.172414</v>
      </c>
      <c r="H112">
        <v>0</v>
      </c>
      <c r="I112">
        <v>580.172414</v>
      </c>
      <c r="J112">
        <v>92.827585999999997</v>
      </c>
      <c r="K112">
        <v>673</v>
      </c>
      <c r="L112" t="s">
        <v>414</v>
      </c>
      <c r="M112" t="str">
        <f>VLOOKUP(D112,MAYO!C:Q,15,FALSE)</f>
        <v>Pagado</v>
      </c>
    </row>
    <row r="113" spans="1:13" x14ac:dyDescent="0.25">
      <c r="A113" t="s">
        <v>578</v>
      </c>
      <c r="B113" t="s">
        <v>19</v>
      </c>
      <c r="C113" t="s">
        <v>609</v>
      </c>
      <c r="D113" t="s">
        <v>313</v>
      </c>
      <c r="E113" t="s">
        <v>610</v>
      </c>
      <c r="F113" t="s">
        <v>24</v>
      </c>
      <c r="G113">
        <v>294.8</v>
      </c>
      <c r="H113">
        <v>0</v>
      </c>
      <c r="I113">
        <v>294.8</v>
      </c>
      <c r="J113">
        <v>47.16</v>
      </c>
      <c r="K113">
        <v>341.96</v>
      </c>
      <c r="L113" t="s">
        <v>27</v>
      </c>
      <c r="M113" t="str">
        <f>VLOOKUP(D113,JUNIO!C:Q,15,FALSE)</f>
        <v>Pagado</v>
      </c>
    </row>
    <row r="114" spans="1:13" x14ac:dyDescent="0.25">
      <c r="A114" t="s">
        <v>578</v>
      </c>
      <c r="B114" t="s">
        <v>30</v>
      </c>
      <c r="C114" t="s">
        <v>611</v>
      </c>
      <c r="D114" t="s">
        <v>315</v>
      </c>
      <c r="E114" t="s">
        <v>610</v>
      </c>
      <c r="F114" t="s">
        <v>35</v>
      </c>
      <c r="G114">
        <v>25</v>
      </c>
      <c r="H114">
        <v>0</v>
      </c>
      <c r="I114">
        <v>25</v>
      </c>
      <c r="J114">
        <v>3.99</v>
      </c>
      <c r="K114">
        <v>28.99</v>
      </c>
      <c r="L114" t="s">
        <v>36</v>
      </c>
      <c r="M114" t="str">
        <f>VLOOKUP(D114,JUNIO!C:Q,15,FALSE)</f>
        <v>Pagado</v>
      </c>
    </row>
    <row r="115" spans="1:13" x14ac:dyDescent="0.25">
      <c r="A115" t="s">
        <v>578</v>
      </c>
      <c r="B115" t="s">
        <v>37</v>
      </c>
      <c r="C115" t="s">
        <v>612</v>
      </c>
      <c r="D115" t="s">
        <v>317</v>
      </c>
      <c r="E115" t="s">
        <v>610</v>
      </c>
      <c r="F115" t="s">
        <v>42</v>
      </c>
      <c r="G115">
        <v>0</v>
      </c>
      <c r="H115">
        <v>0</v>
      </c>
      <c r="I115">
        <v>0</v>
      </c>
      <c r="J115">
        <v>0</v>
      </c>
      <c r="K115">
        <v>0</v>
      </c>
      <c r="L115" t="s">
        <v>44</v>
      </c>
      <c r="M115" t="str">
        <f>VLOOKUP(D115,JUNIO!C:Q,15,FALSE)</f>
        <v>Pagado</v>
      </c>
    </row>
    <row r="116" spans="1:13" x14ac:dyDescent="0.25">
      <c r="A116" t="s">
        <v>578</v>
      </c>
      <c r="B116" t="s">
        <v>37</v>
      </c>
      <c r="C116" t="s">
        <v>612</v>
      </c>
      <c r="D116" t="s">
        <v>319</v>
      </c>
      <c r="E116" t="s">
        <v>610</v>
      </c>
      <c r="F116" t="s">
        <v>42</v>
      </c>
      <c r="G116">
        <v>0</v>
      </c>
      <c r="H116">
        <v>0</v>
      </c>
      <c r="I116">
        <v>0</v>
      </c>
      <c r="J116">
        <v>0</v>
      </c>
      <c r="K116">
        <v>0</v>
      </c>
      <c r="L116" t="s">
        <v>44</v>
      </c>
      <c r="M116" t="str">
        <f>VLOOKUP(D116,JUNIO!C:Q,15,FALSE)</f>
        <v>Pagado</v>
      </c>
    </row>
    <row r="117" spans="1:13" x14ac:dyDescent="0.25">
      <c r="A117" t="s">
        <v>578</v>
      </c>
      <c r="B117" t="s">
        <v>37</v>
      </c>
      <c r="C117" t="s">
        <v>612</v>
      </c>
      <c r="D117" t="s">
        <v>321</v>
      </c>
      <c r="E117" t="s">
        <v>610</v>
      </c>
      <c r="F117" t="s">
        <v>42</v>
      </c>
      <c r="G117">
        <v>0</v>
      </c>
      <c r="H117">
        <v>0</v>
      </c>
      <c r="I117">
        <v>0</v>
      </c>
      <c r="J117">
        <v>0</v>
      </c>
      <c r="K117">
        <v>0</v>
      </c>
      <c r="L117" t="s">
        <v>44</v>
      </c>
      <c r="M117" t="str">
        <f>VLOOKUP(D117,JUNIO!C:Q,15,FALSE)</f>
        <v>Pagado</v>
      </c>
    </row>
    <row r="118" spans="1:13" x14ac:dyDescent="0.25">
      <c r="A118" t="s">
        <v>578</v>
      </c>
      <c r="B118" t="s">
        <v>37</v>
      </c>
      <c r="C118" t="s">
        <v>612</v>
      </c>
      <c r="D118" t="s">
        <v>323</v>
      </c>
      <c r="E118" t="s">
        <v>610</v>
      </c>
      <c r="F118" t="s">
        <v>42</v>
      </c>
      <c r="G118">
        <v>0</v>
      </c>
      <c r="H118">
        <v>0</v>
      </c>
      <c r="I118">
        <v>0</v>
      </c>
      <c r="J118">
        <v>0</v>
      </c>
      <c r="K118">
        <v>0</v>
      </c>
      <c r="L118" t="s">
        <v>44</v>
      </c>
      <c r="M118" t="str">
        <f>VLOOKUP(D118,JUNIO!C:Q,15,FALSE)</f>
        <v>Pagado</v>
      </c>
    </row>
    <row r="119" spans="1:13" x14ac:dyDescent="0.25">
      <c r="A119" t="s">
        <v>578</v>
      </c>
      <c r="B119" t="s">
        <v>324</v>
      </c>
      <c r="C119" t="s">
        <v>621</v>
      </c>
      <c r="D119" t="s">
        <v>326</v>
      </c>
      <c r="E119" t="s">
        <v>610</v>
      </c>
      <c r="F119" t="s">
        <v>327</v>
      </c>
      <c r="G119">
        <v>358.62</v>
      </c>
      <c r="H119">
        <v>89.65</v>
      </c>
      <c r="I119">
        <v>268.97000000000003</v>
      </c>
      <c r="J119">
        <v>43.03</v>
      </c>
      <c r="K119">
        <v>312</v>
      </c>
      <c r="L119" t="s">
        <v>84</v>
      </c>
      <c r="M119" t="str">
        <f>VLOOKUP(D119,JUNIO!C:Q,15,FALSE)</f>
        <v>Pagado</v>
      </c>
    </row>
    <row r="120" spans="1:13" x14ac:dyDescent="0.25">
      <c r="A120" t="s">
        <v>578</v>
      </c>
      <c r="B120" t="s">
        <v>324</v>
      </c>
      <c r="C120" t="s">
        <v>621</v>
      </c>
      <c r="D120" t="s">
        <v>326</v>
      </c>
      <c r="E120" t="s">
        <v>610</v>
      </c>
      <c r="F120" t="s">
        <v>653</v>
      </c>
      <c r="G120">
        <v>304.31</v>
      </c>
      <c r="H120">
        <v>76.08</v>
      </c>
      <c r="I120">
        <v>228.23</v>
      </c>
      <c r="J120">
        <v>36.51</v>
      </c>
      <c r="K120">
        <v>264.74</v>
      </c>
      <c r="L120" t="s">
        <v>84</v>
      </c>
      <c r="M120" t="str">
        <f>VLOOKUP(D120,JUNIO!C:Q,15,FALSE)</f>
        <v>Pagado</v>
      </c>
    </row>
    <row r="121" spans="1:13" x14ac:dyDescent="0.25">
      <c r="A121" t="s">
        <v>578</v>
      </c>
      <c r="B121" t="s">
        <v>328</v>
      </c>
      <c r="C121" t="s">
        <v>654</v>
      </c>
      <c r="D121" t="s">
        <v>330</v>
      </c>
      <c r="E121" t="s">
        <v>610</v>
      </c>
      <c r="F121" t="s">
        <v>333</v>
      </c>
      <c r="G121">
        <v>2106.02</v>
      </c>
      <c r="H121">
        <v>0</v>
      </c>
      <c r="I121">
        <v>2106.02</v>
      </c>
      <c r="J121">
        <v>336.96</v>
      </c>
      <c r="K121">
        <v>2442.98</v>
      </c>
      <c r="L121" t="s">
        <v>27</v>
      </c>
      <c r="M121" t="str">
        <f>VLOOKUP(D121,JUNIO!C:Q,15,FALSE)</f>
        <v>Pagado</v>
      </c>
    </row>
    <row r="122" spans="1:13" x14ac:dyDescent="0.25">
      <c r="A122" t="s">
        <v>578</v>
      </c>
      <c r="B122" t="s">
        <v>655</v>
      </c>
      <c r="C122" t="s">
        <v>656</v>
      </c>
      <c r="D122" t="s">
        <v>330</v>
      </c>
      <c r="E122" t="s">
        <v>610</v>
      </c>
      <c r="F122" t="s">
        <v>657</v>
      </c>
      <c r="G122">
        <v>0.01</v>
      </c>
      <c r="H122">
        <v>0</v>
      </c>
      <c r="I122">
        <v>0.01</v>
      </c>
      <c r="J122">
        <v>0</v>
      </c>
      <c r="K122">
        <v>0.01</v>
      </c>
      <c r="L122" t="s">
        <v>658</v>
      </c>
      <c r="M122" t="str">
        <f>VLOOKUP(D122,JUNIO!C:Q,15,FALSE)</f>
        <v>Pagado</v>
      </c>
    </row>
    <row r="123" spans="1:13" x14ac:dyDescent="0.25">
      <c r="A123" t="s">
        <v>578</v>
      </c>
      <c r="B123" t="s">
        <v>334</v>
      </c>
      <c r="C123" t="s">
        <v>651</v>
      </c>
      <c r="D123" t="s">
        <v>336</v>
      </c>
      <c r="E123" t="s">
        <v>610</v>
      </c>
      <c r="F123" t="s">
        <v>337</v>
      </c>
      <c r="G123">
        <v>21.71</v>
      </c>
      <c r="H123">
        <v>0</v>
      </c>
      <c r="I123">
        <v>21.71</v>
      </c>
      <c r="J123">
        <v>3.47</v>
      </c>
      <c r="K123">
        <v>25.18</v>
      </c>
      <c r="L123" t="s">
        <v>338</v>
      </c>
      <c r="M123" t="str">
        <f>VLOOKUP(D123,JUNIO!C:Q,15,FALSE)</f>
        <v>Pagado</v>
      </c>
    </row>
    <row r="124" spans="1:13" x14ac:dyDescent="0.25">
      <c r="A124" t="s">
        <v>578</v>
      </c>
      <c r="B124" t="s">
        <v>37</v>
      </c>
      <c r="C124" t="s">
        <v>612</v>
      </c>
      <c r="D124" t="s">
        <v>340</v>
      </c>
      <c r="E124" t="s">
        <v>610</v>
      </c>
      <c r="F124" t="s">
        <v>341</v>
      </c>
      <c r="G124">
        <v>-21.71</v>
      </c>
      <c r="H124">
        <v>0</v>
      </c>
      <c r="I124">
        <v>-21.71</v>
      </c>
      <c r="J124">
        <v>-3.47</v>
      </c>
      <c r="K124">
        <v>-25.18</v>
      </c>
      <c r="L124" t="s">
        <v>44</v>
      </c>
      <c r="M124" t="str">
        <f>VLOOKUP(D124,JUNIO!C:Q,15,FALSE)</f>
        <v>Pagado</v>
      </c>
    </row>
    <row r="125" spans="1:13" x14ac:dyDescent="0.25">
      <c r="A125" t="s">
        <v>578</v>
      </c>
      <c r="B125" t="s">
        <v>37</v>
      </c>
      <c r="C125" t="s">
        <v>612</v>
      </c>
      <c r="D125" t="s">
        <v>344</v>
      </c>
      <c r="E125" t="s">
        <v>610</v>
      </c>
      <c r="F125" t="s">
        <v>42</v>
      </c>
      <c r="G125">
        <v>0</v>
      </c>
      <c r="H125">
        <v>0</v>
      </c>
      <c r="I125">
        <v>0</v>
      </c>
      <c r="J125">
        <v>0</v>
      </c>
      <c r="K125">
        <v>0</v>
      </c>
      <c r="L125" t="s">
        <v>44</v>
      </c>
      <c r="M125" t="str">
        <f>VLOOKUP(D125,JUNIO!C:Q,15,FALSE)</f>
        <v>Pagado</v>
      </c>
    </row>
    <row r="126" spans="1:13" x14ac:dyDescent="0.25">
      <c r="A126" t="s">
        <v>578</v>
      </c>
      <c r="B126" t="s">
        <v>19</v>
      </c>
      <c r="C126" t="s">
        <v>609</v>
      </c>
      <c r="D126" t="s">
        <v>346</v>
      </c>
      <c r="E126" t="s">
        <v>614</v>
      </c>
      <c r="F126" t="s">
        <v>75</v>
      </c>
      <c r="G126">
        <v>505.76</v>
      </c>
      <c r="H126">
        <v>0</v>
      </c>
      <c r="I126">
        <v>505.76</v>
      </c>
      <c r="J126">
        <v>82.62</v>
      </c>
      <c r="K126">
        <v>588.38</v>
      </c>
      <c r="L126" t="s">
        <v>27</v>
      </c>
      <c r="M126" t="str">
        <f>VLOOKUP(D126,JUNIO!C:Q,15,FALSE)</f>
        <v>Pagado</v>
      </c>
    </row>
    <row r="127" spans="1:13" x14ac:dyDescent="0.25">
      <c r="A127" t="s">
        <v>578</v>
      </c>
      <c r="B127" t="s">
        <v>347</v>
      </c>
      <c r="C127" t="s">
        <v>659</v>
      </c>
      <c r="D127" t="s">
        <v>349</v>
      </c>
      <c r="E127" t="s">
        <v>610</v>
      </c>
      <c r="F127" t="s">
        <v>350</v>
      </c>
      <c r="G127">
        <v>5224.1400000000003</v>
      </c>
      <c r="H127">
        <v>1306.03</v>
      </c>
      <c r="I127">
        <v>3918.110000000001</v>
      </c>
      <c r="J127">
        <v>626.89</v>
      </c>
      <c r="K127">
        <v>4545.0000000000009</v>
      </c>
      <c r="L127" t="s">
        <v>84</v>
      </c>
      <c r="M127" t="str">
        <f>VLOOKUP(D127,JUNIO!C:Q,15,FALSE)</f>
        <v>Pagado</v>
      </c>
    </row>
    <row r="128" spans="1:13" x14ac:dyDescent="0.25">
      <c r="A128" t="s">
        <v>578</v>
      </c>
      <c r="B128" t="s">
        <v>93</v>
      </c>
      <c r="C128" t="s">
        <v>617</v>
      </c>
      <c r="D128" t="s">
        <v>352</v>
      </c>
      <c r="E128" t="s">
        <v>610</v>
      </c>
      <c r="F128" t="s">
        <v>98</v>
      </c>
      <c r="G128">
        <v>0.01</v>
      </c>
      <c r="H128">
        <v>0.01</v>
      </c>
      <c r="I128">
        <v>0</v>
      </c>
      <c r="J128">
        <v>0</v>
      </c>
      <c r="K128">
        <v>0</v>
      </c>
      <c r="L128" t="s">
        <v>99</v>
      </c>
      <c r="M128" t="str">
        <f>VLOOKUP(D128,JUNIO!C:Q,15,FALSE)</f>
        <v>Pagado</v>
      </c>
    </row>
    <row r="129" spans="1:13" x14ac:dyDescent="0.25">
      <c r="A129" t="s">
        <v>578</v>
      </c>
      <c r="B129" t="s">
        <v>142</v>
      </c>
      <c r="C129" t="s">
        <v>628</v>
      </c>
      <c r="D129" t="s">
        <v>354</v>
      </c>
      <c r="E129" t="s">
        <v>610</v>
      </c>
      <c r="F129" t="s">
        <v>302</v>
      </c>
      <c r="G129">
        <v>19.829999999999998</v>
      </c>
      <c r="H129">
        <v>0</v>
      </c>
      <c r="I129">
        <v>19.829999999999998</v>
      </c>
      <c r="J129">
        <v>3.17</v>
      </c>
      <c r="K129">
        <v>23</v>
      </c>
      <c r="L129" t="s">
        <v>149</v>
      </c>
      <c r="M129" t="str">
        <f>VLOOKUP(D129,JUNIO!C:Q,15,FALSE)</f>
        <v>Pagado</v>
      </c>
    </row>
    <row r="130" spans="1:13" x14ac:dyDescent="0.25">
      <c r="A130" t="s">
        <v>578</v>
      </c>
      <c r="B130" t="s">
        <v>228</v>
      </c>
      <c r="C130" t="s">
        <v>643</v>
      </c>
      <c r="D130" t="s">
        <v>354</v>
      </c>
      <c r="E130" t="s">
        <v>610</v>
      </c>
      <c r="F130" t="s">
        <v>231</v>
      </c>
      <c r="G130">
        <v>260.94</v>
      </c>
      <c r="H130">
        <v>48.5</v>
      </c>
      <c r="I130">
        <v>212.44</v>
      </c>
      <c r="J130">
        <v>33.99</v>
      </c>
      <c r="K130">
        <v>246.43</v>
      </c>
      <c r="L130" t="s">
        <v>232</v>
      </c>
      <c r="M130" t="str">
        <f>VLOOKUP(D130,JUNIO!C:Q,15,FALSE)</f>
        <v>Pagado</v>
      </c>
    </row>
    <row r="131" spans="1:13" x14ac:dyDescent="0.25">
      <c r="A131" t="s">
        <v>578</v>
      </c>
      <c r="B131" t="s">
        <v>355</v>
      </c>
      <c r="C131" t="s">
        <v>660</v>
      </c>
      <c r="D131" t="s">
        <v>357</v>
      </c>
      <c r="E131" t="s">
        <v>610</v>
      </c>
      <c r="F131" t="s">
        <v>360</v>
      </c>
      <c r="G131">
        <v>773.27586199999996</v>
      </c>
      <c r="H131">
        <v>0</v>
      </c>
      <c r="I131">
        <v>773.27586199999996</v>
      </c>
      <c r="J131">
        <v>123.724138</v>
      </c>
      <c r="K131">
        <v>897</v>
      </c>
      <c r="L131" t="s">
        <v>25</v>
      </c>
      <c r="M131" t="str">
        <f>VLOOKUP(D131,JUNIO!C:Q,15,FALSE)</f>
        <v>Pagado</v>
      </c>
    </row>
    <row r="132" spans="1:13" x14ac:dyDescent="0.25">
      <c r="A132" t="s">
        <v>578</v>
      </c>
      <c r="B132" t="s">
        <v>105</v>
      </c>
      <c r="C132" t="s">
        <v>622</v>
      </c>
      <c r="D132" t="s">
        <v>362</v>
      </c>
      <c r="E132" t="s">
        <v>614</v>
      </c>
      <c r="F132" t="s">
        <v>110</v>
      </c>
      <c r="G132">
        <v>0.01</v>
      </c>
      <c r="H132">
        <v>0.01</v>
      </c>
      <c r="I132">
        <v>0</v>
      </c>
      <c r="J132">
        <v>0</v>
      </c>
      <c r="K132">
        <v>0</v>
      </c>
      <c r="L132" t="s">
        <v>99</v>
      </c>
      <c r="M132" t="str">
        <f>VLOOKUP(D132,JUNIO!C:Q,15,FALSE)</f>
        <v>Pagado</v>
      </c>
    </row>
    <row r="133" spans="1:13" x14ac:dyDescent="0.25">
      <c r="A133" t="s">
        <v>578</v>
      </c>
      <c r="B133" t="s">
        <v>363</v>
      </c>
      <c r="C133" t="s">
        <v>639</v>
      </c>
      <c r="D133" t="s">
        <v>365</v>
      </c>
      <c r="E133" t="s">
        <v>610</v>
      </c>
      <c r="F133" t="s">
        <v>366</v>
      </c>
      <c r="G133">
        <v>243</v>
      </c>
      <c r="H133">
        <v>60.75</v>
      </c>
      <c r="I133">
        <v>182.25</v>
      </c>
      <c r="J133">
        <v>29.16</v>
      </c>
      <c r="K133">
        <v>211.41</v>
      </c>
      <c r="L133" t="s">
        <v>84</v>
      </c>
      <c r="M133" t="str">
        <f>VLOOKUP(D133,JUNIO!C:Q,15,FALSE)</f>
        <v>Pagado</v>
      </c>
    </row>
    <row r="134" spans="1:13" x14ac:dyDescent="0.25">
      <c r="A134" t="s">
        <v>578</v>
      </c>
      <c r="B134" t="s">
        <v>448</v>
      </c>
      <c r="C134" t="s">
        <v>625</v>
      </c>
      <c r="D134" t="s">
        <v>365</v>
      </c>
      <c r="E134" t="s">
        <v>610</v>
      </c>
      <c r="F134" t="s">
        <v>626</v>
      </c>
      <c r="G134">
        <v>150</v>
      </c>
      <c r="H134">
        <v>37.5</v>
      </c>
      <c r="I134">
        <v>112.5</v>
      </c>
      <c r="J134">
        <v>18</v>
      </c>
      <c r="K134">
        <v>130.5</v>
      </c>
      <c r="L134" t="s">
        <v>84</v>
      </c>
      <c r="M134" t="str">
        <f>VLOOKUP(D134,JUNIO!C:Q,15,FALSE)</f>
        <v>Pagado</v>
      </c>
    </row>
    <row r="135" spans="1:13" x14ac:dyDescent="0.25">
      <c r="A135" t="s">
        <v>578</v>
      </c>
      <c r="B135" t="s">
        <v>661</v>
      </c>
      <c r="C135" t="s">
        <v>662</v>
      </c>
      <c r="D135" t="s">
        <v>365</v>
      </c>
      <c r="E135" t="s">
        <v>610</v>
      </c>
      <c r="F135" t="s">
        <v>663</v>
      </c>
      <c r="G135">
        <v>81.900000000000006</v>
      </c>
      <c r="H135">
        <v>20.47</v>
      </c>
      <c r="I135">
        <v>61.430000000000007</v>
      </c>
      <c r="J135">
        <v>9.82</v>
      </c>
      <c r="K135">
        <v>71.25</v>
      </c>
      <c r="L135" t="s">
        <v>84</v>
      </c>
      <c r="M135" t="str">
        <f>VLOOKUP(D135,JUNIO!C:Q,15,FALSE)</f>
        <v>Pagado</v>
      </c>
    </row>
    <row r="136" spans="1:13" x14ac:dyDescent="0.25">
      <c r="A136" t="s">
        <v>578</v>
      </c>
      <c r="B136" t="s">
        <v>661</v>
      </c>
      <c r="C136" t="s">
        <v>662</v>
      </c>
      <c r="D136" t="s">
        <v>365</v>
      </c>
      <c r="E136" t="s">
        <v>610</v>
      </c>
      <c r="F136" t="s">
        <v>664</v>
      </c>
      <c r="G136">
        <v>116.38</v>
      </c>
      <c r="H136">
        <v>29.09</v>
      </c>
      <c r="I136">
        <v>87.289999999999992</v>
      </c>
      <c r="J136">
        <v>13.96</v>
      </c>
      <c r="K136">
        <v>101.25</v>
      </c>
      <c r="L136" t="s">
        <v>84</v>
      </c>
      <c r="M136" t="str">
        <f>VLOOKUP(D136,JUNIO!C:Q,15,FALSE)</f>
        <v>Pagado</v>
      </c>
    </row>
    <row r="137" spans="1:13" x14ac:dyDescent="0.25">
      <c r="A137" t="s">
        <v>578</v>
      </c>
      <c r="B137" t="s">
        <v>100</v>
      </c>
      <c r="C137" t="s">
        <v>618</v>
      </c>
      <c r="D137" t="s">
        <v>365</v>
      </c>
      <c r="E137" t="s">
        <v>610</v>
      </c>
      <c r="F137" t="s">
        <v>103</v>
      </c>
      <c r="G137">
        <v>418.1</v>
      </c>
      <c r="H137">
        <v>104.52</v>
      </c>
      <c r="I137">
        <v>313.58</v>
      </c>
      <c r="J137">
        <v>50.17</v>
      </c>
      <c r="K137">
        <v>363.75000000000011</v>
      </c>
      <c r="L137" t="s">
        <v>84</v>
      </c>
      <c r="M137" t="str">
        <f>VLOOKUP(D137,JUNIO!C:Q,15,FALSE)</f>
        <v>Pagado</v>
      </c>
    </row>
    <row r="138" spans="1:13" x14ac:dyDescent="0.25">
      <c r="A138" t="s">
        <v>578</v>
      </c>
      <c r="B138" t="s">
        <v>448</v>
      </c>
      <c r="C138" t="s">
        <v>625</v>
      </c>
      <c r="D138" t="s">
        <v>365</v>
      </c>
      <c r="E138" t="s">
        <v>610</v>
      </c>
      <c r="F138" t="s">
        <v>451</v>
      </c>
      <c r="G138">
        <v>150</v>
      </c>
      <c r="H138">
        <v>37.51</v>
      </c>
      <c r="I138">
        <v>112.49</v>
      </c>
      <c r="J138">
        <v>17.989999999999998</v>
      </c>
      <c r="K138">
        <v>130.47999999999999</v>
      </c>
      <c r="L138" t="s">
        <v>84</v>
      </c>
      <c r="M138" t="str">
        <f>VLOOKUP(D138,JUNIO!C:Q,15,FALSE)</f>
        <v>Pagado</v>
      </c>
    </row>
    <row r="139" spans="1:13" x14ac:dyDescent="0.25">
      <c r="A139" t="s">
        <v>578</v>
      </c>
      <c r="B139" t="s">
        <v>347</v>
      </c>
      <c r="C139" t="s">
        <v>659</v>
      </c>
      <c r="D139" t="s">
        <v>368</v>
      </c>
      <c r="E139" t="s">
        <v>610</v>
      </c>
      <c r="F139" t="s">
        <v>369</v>
      </c>
      <c r="G139">
        <v>3750</v>
      </c>
      <c r="H139">
        <v>1125</v>
      </c>
      <c r="I139">
        <v>2625</v>
      </c>
      <c r="J139">
        <v>420</v>
      </c>
      <c r="K139">
        <v>3045</v>
      </c>
      <c r="L139" t="s">
        <v>25</v>
      </c>
      <c r="M139" t="str">
        <f>VLOOKUP(D139,JUNIO!C:Q,15,FALSE)</f>
        <v>Pagado</v>
      </c>
    </row>
    <row r="140" spans="1:13" x14ac:dyDescent="0.25">
      <c r="A140" t="s">
        <v>578</v>
      </c>
      <c r="B140" t="s">
        <v>665</v>
      </c>
      <c r="C140" t="s">
        <v>666</v>
      </c>
      <c r="D140" t="s">
        <v>368</v>
      </c>
      <c r="E140" t="s">
        <v>610</v>
      </c>
      <c r="F140" t="s">
        <v>667</v>
      </c>
      <c r="G140">
        <v>160</v>
      </c>
      <c r="H140">
        <v>0</v>
      </c>
      <c r="I140">
        <v>160</v>
      </c>
      <c r="J140">
        <v>25.6</v>
      </c>
      <c r="K140">
        <v>185.6</v>
      </c>
      <c r="L140" t="s">
        <v>25</v>
      </c>
      <c r="M140" t="str">
        <f>VLOOKUP(D140,JUNIO!C:Q,15,FALSE)</f>
        <v>Pagado</v>
      </c>
    </row>
    <row r="141" spans="1:13" x14ac:dyDescent="0.25">
      <c r="A141" t="s">
        <v>578</v>
      </c>
      <c r="B141" t="s">
        <v>105</v>
      </c>
      <c r="C141" t="s">
        <v>622</v>
      </c>
      <c r="D141" t="s">
        <v>371</v>
      </c>
      <c r="E141" t="s">
        <v>610</v>
      </c>
      <c r="F141" t="s">
        <v>121</v>
      </c>
      <c r="G141">
        <v>0.01</v>
      </c>
      <c r="H141">
        <v>0.01</v>
      </c>
      <c r="I141">
        <v>0</v>
      </c>
      <c r="J141">
        <v>0</v>
      </c>
      <c r="K141">
        <v>0</v>
      </c>
      <c r="L141" t="s">
        <v>99</v>
      </c>
      <c r="M141" t="str">
        <f>VLOOKUP(D141,JUNIO!C:Q,15,FALSE)</f>
        <v>Pagado</v>
      </c>
    </row>
    <row r="142" spans="1:13" x14ac:dyDescent="0.25">
      <c r="A142" t="s">
        <v>578</v>
      </c>
      <c r="B142" t="s">
        <v>105</v>
      </c>
      <c r="C142" t="s">
        <v>622</v>
      </c>
      <c r="D142" t="s">
        <v>373</v>
      </c>
      <c r="E142" t="s">
        <v>610</v>
      </c>
      <c r="F142" t="s">
        <v>121</v>
      </c>
      <c r="G142">
        <v>60</v>
      </c>
      <c r="H142">
        <v>0</v>
      </c>
      <c r="I142">
        <v>60</v>
      </c>
      <c r="J142">
        <v>9.6</v>
      </c>
      <c r="K142">
        <v>69.599999999999994</v>
      </c>
      <c r="L142" t="s">
        <v>99</v>
      </c>
      <c r="M142" t="str">
        <f>VLOOKUP(D142,JUNIO!C:Q,15,FALSE)</f>
        <v>Pagado</v>
      </c>
    </row>
    <row r="143" spans="1:13" x14ac:dyDescent="0.25">
      <c r="A143" t="s">
        <v>579</v>
      </c>
      <c r="B143" t="s">
        <v>19</v>
      </c>
      <c r="C143" t="s">
        <v>609</v>
      </c>
      <c r="D143" t="s">
        <v>313</v>
      </c>
      <c r="E143" t="s">
        <v>610</v>
      </c>
      <c r="F143" t="s">
        <v>24</v>
      </c>
      <c r="G143">
        <v>294.8</v>
      </c>
      <c r="H143">
        <v>0</v>
      </c>
      <c r="I143">
        <v>294.8</v>
      </c>
      <c r="J143">
        <v>47.16</v>
      </c>
      <c r="K143">
        <v>341.96</v>
      </c>
      <c r="L143" t="s">
        <v>27</v>
      </c>
      <c r="M143" t="str">
        <f>VLOOKUP(D143,JULIO!C:Q,15,FALSE)</f>
        <v>Pagado</v>
      </c>
    </row>
    <row r="144" spans="1:13" x14ac:dyDescent="0.25">
      <c r="A144" t="s">
        <v>579</v>
      </c>
      <c r="B144" t="s">
        <v>30</v>
      </c>
      <c r="C144" t="s">
        <v>611</v>
      </c>
      <c r="D144" t="s">
        <v>315</v>
      </c>
      <c r="E144" t="s">
        <v>610</v>
      </c>
      <c r="F144" t="s">
        <v>35</v>
      </c>
      <c r="G144">
        <v>25</v>
      </c>
      <c r="H144">
        <v>0</v>
      </c>
      <c r="I144">
        <v>25</v>
      </c>
      <c r="J144">
        <v>3.99</v>
      </c>
      <c r="K144">
        <v>28.99</v>
      </c>
      <c r="L144" t="s">
        <v>36</v>
      </c>
      <c r="M144" t="str">
        <f>VLOOKUP(D144,JULIO!C:Q,15,FALSE)</f>
        <v>Pagado</v>
      </c>
    </row>
    <row r="145" spans="1:13" x14ac:dyDescent="0.25">
      <c r="A145" t="s">
        <v>579</v>
      </c>
      <c r="B145" t="s">
        <v>37</v>
      </c>
      <c r="C145" t="s">
        <v>612</v>
      </c>
      <c r="D145" t="s">
        <v>317</v>
      </c>
      <c r="E145" t="s">
        <v>610</v>
      </c>
      <c r="F145" t="s">
        <v>42</v>
      </c>
      <c r="G145">
        <v>0</v>
      </c>
      <c r="H145">
        <v>0</v>
      </c>
      <c r="I145">
        <v>0</v>
      </c>
      <c r="J145">
        <v>0</v>
      </c>
      <c r="K145">
        <v>0</v>
      </c>
      <c r="L145" t="s">
        <v>44</v>
      </c>
      <c r="M145" t="str">
        <f>VLOOKUP(D145,JULIO!C:Q,15,FALSE)</f>
        <v>Pagado</v>
      </c>
    </row>
    <row r="146" spans="1:13" x14ac:dyDescent="0.25">
      <c r="A146" t="s">
        <v>579</v>
      </c>
      <c r="B146" t="s">
        <v>37</v>
      </c>
      <c r="C146" t="s">
        <v>612</v>
      </c>
      <c r="D146" t="s">
        <v>319</v>
      </c>
      <c r="E146" t="s">
        <v>610</v>
      </c>
      <c r="F146" t="s">
        <v>42</v>
      </c>
      <c r="G146">
        <v>0</v>
      </c>
      <c r="H146">
        <v>0</v>
      </c>
      <c r="I146">
        <v>0</v>
      </c>
      <c r="J146">
        <v>0</v>
      </c>
      <c r="K146">
        <v>0</v>
      </c>
      <c r="L146" t="s">
        <v>44</v>
      </c>
      <c r="M146" t="str">
        <f>VLOOKUP(D146,JULIO!C:Q,15,FALSE)</f>
        <v>Pagado</v>
      </c>
    </row>
    <row r="147" spans="1:13" x14ac:dyDescent="0.25">
      <c r="A147" t="s">
        <v>579</v>
      </c>
      <c r="B147" t="s">
        <v>37</v>
      </c>
      <c r="C147" t="s">
        <v>612</v>
      </c>
      <c r="D147" t="s">
        <v>321</v>
      </c>
      <c r="E147" t="s">
        <v>610</v>
      </c>
      <c r="F147" t="s">
        <v>42</v>
      </c>
      <c r="G147">
        <v>0</v>
      </c>
      <c r="H147">
        <v>0</v>
      </c>
      <c r="I147">
        <v>0</v>
      </c>
      <c r="J147">
        <v>0</v>
      </c>
      <c r="K147">
        <v>0</v>
      </c>
      <c r="L147" t="s">
        <v>44</v>
      </c>
      <c r="M147" t="str">
        <f>VLOOKUP(D147,JULIO!C:Q,15,FALSE)</f>
        <v>Pagado</v>
      </c>
    </row>
    <row r="148" spans="1:13" x14ac:dyDescent="0.25">
      <c r="A148" t="s">
        <v>579</v>
      </c>
      <c r="B148" t="s">
        <v>37</v>
      </c>
      <c r="C148" t="s">
        <v>612</v>
      </c>
      <c r="D148" t="s">
        <v>323</v>
      </c>
      <c r="E148" t="s">
        <v>610</v>
      </c>
      <c r="F148" t="s">
        <v>42</v>
      </c>
      <c r="G148">
        <v>0</v>
      </c>
      <c r="H148">
        <v>0</v>
      </c>
      <c r="I148">
        <v>0</v>
      </c>
      <c r="J148">
        <v>0</v>
      </c>
      <c r="K148">
        <v>0</v>
      </c>
      <c r="L148" t="s">
        <v>44</v>
      </c>
      <c r="M148" t="str">
        <f>VLOOKUP(D148,JULIO!C:Q,15,FALSE)</f>
        <v>Pagado</v>
      </c>
    </row>
    <row r="149" spans="1:13" x14ac:dyDescent="0.25">
      <c r="A149" t="s">
        <v>579</v>
      </c>
      <c r="B149" t="s">
        <v>324</v>
      </c>
      <c r="C149" t="s">
        <v>621</v>
      </c>
      <c r="D149" t="s">
        <v>326</v>
      </c>
      <c r="E149" t="s">
        <v>610</v>
      </c>
      <c r="F149" t="s">
        <v>327</v>
      </c>
      <c r="G149">
        <v>358.62</v>
      </c>
      <c r="H149">
        <v>89.65</v>
      </c>
      <c r="I149">
        <v>268.97000000000003</v>
      </c>
      <c r="J149">
        <v>43.03</v>
      </c>
      <c r="K149">
        <v>312</v>
      </c>
      <c r="L149" t="s">
        <v>84</v>
      </c>
      <c r="M149" t="str">
        <f>VLOOKUP(D149,JULIO!C:Q,15,FALSE)</f>
        <v>Pagado</v>
      </c>
    </row>
    <row r="150" spans="1:13" x14ac:dyDescent="0.25">
      <c r="A150" t="s">
        <v>579</v>
      </c>
      <c r="B150" t="s">
        <v>324</v>
      </c>
      <c r="C150" t="s">
        <v>621</v>
      </c>
      <c r="D150" t="s">
        <v>326</v>
      </c>
      <c r="E150" t="s">
        <v>610</v>
      </c>
      <c r="F150" t="s">
        <v>653</v>
      </c>
      <c r="G150">
        <v>304.31</v>
      </c>
      <c r="H150">
        <v>76.08</v>
      </c>
      <c r="I150">
        <v>228.23</v>
      </c>
      <c r="J150">
        <v>36.51</v>
      </c>
      <c r="K150">
        <v>264.74</v>
      </c>
      <c r="L150" t="s">
        <v>84</v>
      </c>
      <c r="M150" t="str">
        <f>VLOOKUP(D150,JULIO!C:Q,15,FALSE)</f>
        <v>Pagado</v>
      </c>
    </row>
    <row r="151" spans="1:13" x14ac:dyDescent="0.25">
      <c r="A151" t="s">
        <v>579</v>
      </c>
      <c r="B151" t="s">
        <v>328</v>
      </c>
      <c r="C151" t="s">
        <v>654</v>
      </c>
      <c r="D151" t="s">
        <v>330</v>
      </c>
      <c r="E151" t="s">
        <v>610</v>
      </c>
      <c r="F151" t="s">
        <v>333</v>
      </c>
      <c r="G151">
        <v>2106.02</v>
      </c>
      <c r="H151">
        <v>0</v>
      </c>
      <c r="I151">
        <v>2106.02</v>
      </c>
      <c r="J151">
        <v>336.96</v>
      </c>
      <c r="K151">
        <v>2442.98</v>
      </c>
      <c r="L151" t="s">
        <v>27</v>
      </c>
      <c r="M151" t="str">
        <f>VLOOKUP(D151,JULIO!C:Q,15,FALSE)</f>
        <v>Pagado</v>
      </c>
    </row>
    <row r="152" spans="1:13" x14ac:dyDescent="0.25">
      <c r="A152" t="s">
        <v>579</v>
      </c>
      <c r="B152" t="s">
        <v>655</v>
      </c>
      <c r="C152" t="s">
        <v>656</v>
      </c>
      <c r="D152" t="s">
        <v>330</v>
      </c>
      <c r="E152" t="s">
        <v>610</v>
      </c>
      <c r="F152" t="s">
        <v>657</v>
      </c>
      <c r="G152">
        <v>0.01</v>
      </c>
      <c r="H152">
        <v>0</v>
      </c>
      <c r="I152">
        <v>0.01</v>
      </c>
      <c r="J152">
        <v>0</v>
      </c>
      <c r="K152">
        <v>0.01</v>
      </c>
      <c r="L152" t="s">
        <v>658</v>
      </c>
      <c r="M152" t="str">
        <f>VLOOKUP(D152,JULIO!C:Q,15,FALSE)</f>
        <v>Pagado</v>
      </c>
    </row>
    <row r="153" spans="1:13" x14ac:dyDescent="0.25">
      <c r="A153" t="s">
        <v>579</v>
      </c>
      <c r="B153" t="s">
        <v>334</v>
      </c>
      <c r="C153" t="s">
        <v>651</v>
      </c>
      <c r="D153" t="s">
        <v>336</v>
      </c>
      <c r="E153" t="s">
        <v>610</v>
      </c>
      <c r="F153" t="s">
        <v>337</v>
      </c>
      <c r="G153">
        <v>21.71</v>
      </c>
      <c r="H153">
        <v>0</v>
      </c>
      <c r="I153">
        <v>21.71</v>
      </c>
      <c r="J153">
        <v>3.47</v>
      </c>
      <c r="K153">
        <v>25.18</v>
      </c>
      <c r="L153" t="s">
        <v>338</v>
      </c>
      <c r="M153" t="str">
        <f>VLOOKUP(D153,JULIO!C:Q,15,FALSE)</f>
        <v>Pagado</v>
      </c>
    </row>
    <row r="154" spans="1:13" x14ac:dyDescent="0.25">
      <c r="A154" t="s">
        <v>579</v>
      </c>
      <c r="B154" t="s">
        <v>37</v>
      </c>
      <c r="C154" t="s">
        <v>612</v>
      </c>
      <c r="D154" t="s">
        <v>340</v>
      </c>
      <c r="E154" t="s">
        <v>610</v>
      </c>
      <c r="F154" t="s">
        <v>341</v>
      </c>
      <c r="G154">
        <v>-21.71</v>
      </c>
      <c r="H154">
        <v>0</v>
      </c>
      <c r="I154">
        <v>-21.71</v>
      </c>
      <c r="J154">
        <v>-3.47</v>
      </c>
      <c r="K154">
        <v>-25.18</v>
      </c>
      <c r="L154" t="s">
        <v>44</v>
      </c>
      <c r="M154" t="str">
        <f>VLOOKUP(D154,JULIO!C:Q,15,FALSE)</f>
        <v>Pagado</v>
      </c>
    </row>
    <row r="155" spans="1:13" x14ac:dyDescent="0.25">
      <c r="A155" t="s">
        <v>579</v>
      </c>
      <c r="B155" t="s">
        <v>37</v>
      </c>
      <c r="C155" t="s">
        <v>612</v>
      </c>
      <c r="D155" t="s">
        <v>344</v>
      </c>
      <c r="E155" t="s">
        <v>610</v>
      </c>
      <c r="F155" t="s">
        <v>42</v>
      </c>
      <c r="G155">
        <v>0</v>
      </c>
      <c r="H155">
        <v>0</v>
      </c>
      <c r="I155">
        <v>0</v>
      </c>
      <c r="J155">
        <v>0</v>
      </c>
      <c r="K155">
        <v>0</v>
      </c>
      <c r="L155" t="s">
        <v>44</v>
      </c>
      <c r="M155" t="str">
        <f>VLOOKUP(D155,JULIO!C:Q,15,FALSE)</f>
        <v>Pagado</v>
      </c>
    </row>
    <row r="156" spans="1:13" x14ac:dyDescent="0.25">
      <c r="A156" t="s">
        <v>579</v>
      </c>
      <c r="B156" t="s">
        <v>19</v>
      </c>
      <c r="C156" t="s">
        <v>609</v>
      </c>
      <c r="D156" t="s">
        <v>346</v>
      </c>
      <c r="E156" t="s">
        <v>614</v>
      </c>
      <c r="F156" t="s">
        <v>75</v>
      </c>
      <c r="G156">
        <v>505.76</v>
      </c>
      <c r="H156">
        <v>0</v>
      </c>
      <c r="I156">
        <v>505.76</v>
      </c>
      <c r="J156">
        <v>82.62</v>
      </c>
      <c r="K156">
        <v>588.38</v>
      </c>
      <c r="L156" t="s">
        <v>27</v>
      </c>
      <c r="M156" t="str">
        <f>VLOOKUP(D156,JULIO!C:Q,15,FALSE)</f>
        <v>Pagado</v>
      </c>
    </row>
    <row r="157" spans="1:13" x14ac:dyDescent="0.25">
      <c r="A157" t="s">
        <v>579</v>
      </c>
      <c r="B157" t="s">
        <v>347</v>
      </c>
      <c r="C157" t="s">
        <v>659</v>
      </c>
      <c r="D157" t="s">
        <v>349</v>
      </c>
      <c r="E157" t="s">
        <v>610</v>
      </c>
      <c r="F157" t="s">
        <v>350</v>
      </c>
      <c r="G157">
        <v>5224.1400000000003</v>
      </c>
      <c r="H157">
        <v>1306.03</v>
      </c>
      <c r="I157">
        <v>3918.110000000001</v>
      </c>
      <c r="J157">
        <v>626.89</v>
      </c>
      <c r="K157">
        <v>4545.0000000000009</v>
      </c>
      <c r="L157" t="s">
        <v>84</v>
      </c>
      <c r="M157" t="str">
        <f>VLOOKUP(D157,JULIO!C:Q,15,FALSE)</f>
        <v>Pagado</v>
      </c>
    </row>
    <row r="158" spans="1:13" x14ac:dyDescent="0.25">
      <c r="A158" t="s">
        <v>579</v>
      </c>
      <c r="B158" t="s">
        <v>93</v>
      </c>
      <c r="C158" t="s">
        <v>617</v>
      </c>
      <c r="D158" t="s">
        <v>352</v>
      </c>
      <c r="E158" t="s">
        <v>610</v>
      </c>
      <c r="F158" t="s">
        <v>98</v>
      </c>
      <c r="G158">
        <v>0.01</v>
      </c>
      <c r="H158">
        <v>0.01</v>
      </c>
      <c r="I158">
        <v>0</v>
      </c>
      <c r="J158">
        <v>0</v>
      </c>
      <c r="K158">
        <v>0</v>
      </c>
      <c r="L158" t="s">
        <v>99</v>
      </c>
      <c r="M158" t="str">
        <f>VLOOKUP(D158,JULIO!C:Q,15,FALSE)</f>
        <v>Pagado</v>
      </c>
    </row>
    <row r="159" spans="1:13" x14ac:dyDescent="0.25">
      <c r="A159" t="s">
        <v>579</v>
      </c>
      <c r="B159" t="s">
        <v>142</v>
      </c>
      <c r="C159" t="s">
        <v>628</v>
      </c>
      <c r="D159" t="s">
        <v>354</v>
      </c>
      <c r="E159" t="s">
        <v>610</v>
      </c>
      <c r="F159" t="s">
        <v>302</v>
      </c>
      <c r="G159">
        <v>19.829999999999998</v>
      </c>
      <c r="H159">
        <v>0</v>
      </c>
      <c r="I159">
        <v>19.829999999999998</v>
      </c>
      <c r="J159">
        <v>3.17</v>
      </c>
      <c r="K159">
        <v>23</v>
      </c>
      <c r="L159" t="s">
        <v>149</v>
      </c>
      <c r="M159" t="str">
        <f>VLOOKUP(D159,JULIO!C:Q,15,FALSE)</f>
        <v>Pagado</v>
      </c>
    </row>
    <row r="160" spans="1:13" x14ac:dyDescent="0.25">
      <c r="A160" t="s">
        <v>579</v>
      </c>
      <c r="B160" t="s">
        <v>228</v>
      </c>
      <c r="C160" t="s">
        <v>643</v>
      </c>
      <c r="D160" t="s">
        <v>354</v>
      </c>
      <c r="E160" t="s">
        <v>610</v>
      </c>
      <c r="F160" t="s">
        <v>231</v>
      </c>
      <c r="G160">
        <v>260.94</v>
      </c>
      <c r="H160">
        <v>48.5</v>
      </c>
      <c r="I160">
        <v>212.44</v>
      </c>
      <c r="J160">
        <v>33.99</v>
      </c>
      <c r="K160">
        <v>246.43</v>
      </c>
      <c r="L160" t="s">
        <v>232</v>
      </c>
      <c r="M160" t="str">
        <f>VLOOKUP(D160,JULIO!C:Q,15,FALSE)</f>
        <v>Pagado</v>
      </c>
    </row>
    <row r="161" spans="1:13" x14ac:dyDescent="0.25">
      <c r="A161" t="s">
        <v>579</v>
      </c>
      <c r="B161" t="s">
        <v>355</v>
      </c>
      <c r="C161" t="s">
        <v>660</v>
      </c>
      <c r="D161" t="s">
        <v>357</v>
      </c>
      <c r="E161" t="s">
        <v>610</v>
      </c>
      <c r="F161" t="s">
        <v>360</v>
      </c>
      <c r="G161">
        <v>773.27586199999996</v>
      </c>
      <c r="H161">
        <v>0</v>
      </c>
      <c r="I161">
        <v>773.27586199999996</v>
      </c>
      <c r="J161">
        <v>123.724138</v>
      </c>
      <c r="K161">
        <v>897</v>
      </c>
      <c r="L161" t="s">
        <v>25</v>
      </c>
      <c r="M161" t="str">
        <f>VLOOKUP(D161,JULIO!C:Q,15,FALSE)</f>
        <v>Pagado</v>
      </c>
    </row>
    <row r="162" spans="1:13" x14ac:dyDescent="0.25">
      <c r="A162" t="s">
        <v>579</v>
      </c>
      <c r="B162" t="s">
        <v>105</v>
      </c>
      <c r="C162" t="s">
        <v>622</v>
      </c>
      <c r="D162" t="s">
        <v>362</v>
      </c>
      <c r="E162" t="s">
        <v>614</v>
      </c>
      <c r="F162" t="s">
        <v>110</v>
      </c>
      <c r="G162">
        <v>0.01</v>
      </c>
      <c r="H162">
        <v>0.01</v>
      </c>
      <c r="I162">
        <v>0</v>
      </c>
      <c r="J162">
        <v>0</v>
      </c>
      <c r="K162">
        <v>0</v>
      </c>
      <c r="L162" t="s">
        <v>99</v>
      </c>
      <c r="M162" t="str">
        <f>VLOOKUP(D162,JULIO!C:Q,15,FALSE)</f>
        <v>Pagado</v>
      </c>
    </row>
    <row r="163" spans="1:13" x14ac:dyDescent="0.25">
      <c r="A163" t="s">
        <v>579</v>
      </c>
      <c r="B163" t="s">
        <v>363</v>
      </c>
      <c r="C163" t="s">
        <v>639</v>
      </c>
      <c r="D163" t="s">
        <v>365</v>
      </c>
      <c r="E163" t="s">
        <v>610</v>
      </c>
      <c r="F163" t="s">
        <v>366</v>
      </c>
      <c r="G163">
        <v>243</v>
      </c>
      <c r="H163">
        <v>60.75</v>
      </c>
      <c r="I163">
        <v>182.25</v>
      </c>
      <c r="J163">
        <v>29.16</v>
      </c>
      <c r="K163">
        <v>211.41</v>
      </c>
      <c r="L163" t="s">
        <v>84</v>
      </c>
      <c r="M163" t="str">
        <f>VLOOKUP(D163,JULIO!C:Q,15,FALSE)</f>
        <v>Pagado</v>
      </c>
    </row>
    <row r="164" spans="1:13" x14ac:dyDescent="0.25">
      <c r="A164" t="s">
        <v>579</v>
      </c>
      <c r="B164" t="s">
        <v>448</v>
      </c>
      <c r="C164" t="s">
        <v>625</v>
      </c>
      <c r="D164" t="s">
        <v>365</v>
      </c>
      <c r="E164" t="s">
        <v>610</v>
      </c>
      <c r="F164" t="s">
        <v>626</v>
      </c>
      <c r="G164">
        <v>150</v>
      </c>
      <c r="H164">
        <v>37.5</v>
      </c>
      <c r="I164">
        <v>112.5</v>
      </c>
      <c r="J164">
        <v>18</v>
      </c>
      <c r="K164">
        <v>130.5</v>
      </c>
      <c r="L164" t="s">
        <v>84</v>
      </c>
      <c r="M164" t="str">
        <f>VLOOKUP(D164,JULIO!C:Q,15,FALSE)</f>
        <v>Pagado</v>
      </c>
    </row>
    <row r="165" spans="1:13" x14ac:dyDescent="0.25">
      <c r="A165" t="s">
        <v>579</v>
      </c>
      <c r="B165" t="s">
        <v>661</v>
      </c>
      <c r="C165" t="s">
        <v>662</v>
      </c>
      <c r="D165" t="s">
        <v>365</v>
      </c>
      <c r="E165" t="s">
        <v>610</v>
      </c>
      <c r="F165" t="s">
        <v>663</v>
      </c>
      <c r="G165">
        <v>81.900000000000006</v>
      </c>
      <c r="H165">
        <v>20.47</v>
      </c>
      <c r="I165">
        <v>61.430000000000007</v>
      </c>
      <c r="J165">
        <v>9.82</v>
      </c>
      <c r="K165">
        <v>71.25</v>
      </c>
      <c r="L165" t="s">
        <v>84</v>
      </c>
      <c r="M165" t="str">
        <f>VLOOKUP(D165,JULIO!C:Q,15,FALSE)</f>
        <v>Pagado</v>
      </c>
    </row>
    <row r="166" spans="1:13" x14ac:dyDescent="0.25">
      <c r="A166" t="s">
        <v>579</v>
      </c>
      <c r="B166" t="s">
        <v>661</v>
      </c>
      <c r="C166" t="s">
        <v>662</v>
      </c>
      <c r="D166" t="s">
        <v>365</v>
      </c>
      <c r="E166" t="s">
        <v>610</v>
      </c>
      <c r="F166" t="s">
        <v>664</v>
      </c>
      <c r="G166">
        <v>116.38</v>
      </c>
      <c r="H166">
        <v>29.09</v>
      </c>
      <c r="I166">
        <v>87.289999999999992</v>
      </c>
      <c r="J166">
        <v>13.96</v>
      </c>
      <c r="K166">
        <v>101.25</v>
      </c>
      <c r="L166" t="s">
        <v>84</v>
      </c>
      <c r="M166" t="str">
        <f>VLOOKUP(D166,JULIO!C:Q,15,FALSE)</f>
        <v>Pagado</v>
      </c>
    </row>
    <row r="167" spans="1:13" x14ac:dyDescent="0.25">
      <c r="A167" t="s">
        <v>579</v>
      </c>
      <c r="B167" t="s">
        <v>100</v>
      </c>
      <c r="C167" t="s">
        <v>618</v>
      </c>
      <c r="D167" t="s">
        <v>365</v>
      </c>
      <c r="E167" t="s">
        <v>610</v>
      </c>
      <c r="F167" t="s">
        <v>103</v>
      </c>
      <c r="G167">
        <v>418.1</v>
      </c>
      <c r="H167">
        <v>104.52</v>
      </c>
      <c r="I167">
        <v>313.58</v>
      </c>
      <c r="J167">
        <v>50.17</v>
      </c>
      <c r="K167">
        <v>363.75000000000011</v>
      </c>
      <c r="L167" t="s">
        <v>84</v>
      </c>
      <c r="M167" t="str">
        <f>VLOOKUP(D167,JULIO!C:Q,15,FALSE)</f>
        <v>Pagado</v>
      </c>
    </row>
    <row r="168" spans="1:13" x14ac:dyDescent="0.25">
      <c r="A168" t="s">
        <v>579</v>
      </c>
      <c r="B168" t="s">
        <v>448</v>
      </c>
      <c r="C168" t="s">
        <v>625</v>
      </c>
      <c r="D168" t="s">
        <v>365</v>
      </c>
      <c r="E168" t="s">
        <v>610</v>
      </c>
      <c r="F168" t="s">
        <v>451</v>
      </c>
      <c r="G168">
        <v>150</v>
      </c>
      <c r="H168">
        <v>37.51</v>
      </c>
      <c r="I168">
        <v>112.49</v>
      </c>
      <c r="J168">
        <v>17.989999999999998</v>
      </c>
      <c r="K168">
        <v>130.47999999999999</v>
      </c>
      <c r="L168" t="s">
        <v>84</v>
      </c>
      <c r="M168" t="str">
        <f>VLOOKUP(D168,JULIO!C:Q,15,FALSE)</f>
        <v>Pagado</v>
      </c>
    </row>
    <row r="169" spans="1:13" x14ac:dyDescent="0.25">
      <c r="A169" t="s">
        <v>579</v>
      </c>
      <c r="B169" t="s">
        <v>347</v>
      </c>
      <c r="C169" t="s">
        <v>659</v>
      </c>
      <c r="D169" t="s">
        <v>368</v>
      </c>
      <c r="E169" t="s">
        <v>610</v>
      </c>
      <c r="F169" t="s">
        <v>369</v>
      </c>
      <c r="G169">
        <v>3750</v>
      </c>
      <c r="H169">
        <v>1125</v>
      </c>
      <c r="I169">
        <v>2625</v>
      </c>
      <c r="J169">
        <v>420</v>
      </c>
      <c r="K169">
        <v>3045</v>
      </c>
      <c r="L169" t="s">
        <v>25</v>
      </c>
      <c r="M169" t="str">
        <f>VLOOKUP(D169,JULIO!C:Q,15,FALSE)</f>
        <v>Pagado</v>
      </c>
    </row>
    <row r="170" spans="1:13" x14ac:dyDescent="0.25">
      <c r="A170" t="s">
        <v>579</v>
      </c>
      <c r="B170" t="s">
        <v>665</v>
      </c>
      <c r="C170" t="s">
        <v>666</v>
      </c>
      <c r="D170" t="s">
        <v>368</v>
      </c>
      <c r="E170" t="s">
        <v>610</v>
      </c>
      <c r="F170" t="s">
        <v>667</v>
      </c>
      <c r="G170">
        <v>160</v>
      </c>
      <c r="H170">
        <v>0</v>
      </c>
      <c r="I170">
        <v>160</v>
      </c>
      <c r="J170">
        <v>25.6</v>
      </c>
      <c r="K170">
        <v>185.6</v>
      </c>
      <c r="L170" t="s">
        <v>25</v>
      </c>
      <c r="M170" t="str">
        <f>VLOOKUP(D170,JULIO!C:Q,15,FALSE)</f>
        <v>Pagado</v>
      </c>
    </row>
    <row r="171" spans="1:13" x14ac:dyDescent="0.25">
      <c r="A171" t="s">
        <v>579</v>
      </c>
      <c r="B171" t="s">
        <v>105</v>
      </c>
      <c r="C171" t="s">
        <v>622</v>
      </c>
      <c r="D171" t="s">
        <v>371</v>
      </c>
      <c r="E171" t="s">
        <v>610</v>
      </c>
      <c r="F171" t="s">
        <v>121</v>
      </c>
      <c r="G171">
        <v>0.01</v>
      </c>
      <c r="H171">
        <v>0.01</v>
      </c>
      <c r="I171">
        <v>0</v>
      </c>
      <c r="J171">
        <v>0</v>
      </c>
      <c r="K171">
        <v>0</v>
      </c>
      <c r="L171" t="s">
        <v>99</v>
      </c>
      <c r="M171" t="str">
        <f>VLOOKUP(D171,JULIO!C:Q,15,FALSE)</f>
        <v>Pagado</v>
      </c>
    </row>
    <row r="172" spans="1:13" x14ac:dyDescent="0.25">
      <c r="A172" t="s">
        <v>579</v>
      </c>
      <c r="B172" t="s">
        <v>105</v>
      </c>
      <c r="C172" t="s">
        <v>622</v>
      </c>
      <c r="D172" t="s">
        <v>373</v>
      </c>
      <c r="E172" t="s">
        <v>610</v>
      </c>
      <c r="F172" t="s">
        <v>121</v>
      </c>
      <c r="G172">
        <v>60</v>
      </c>
      <c r="H172">
        <v>0</v>
      </c>
      <c r="I172">
        <v>60</v>
      </c>
      <c r="J172">
        <v>9.6</v>
      </c>
      <c r="K172">
        <v>69.599999999999994</v>
      </c>
      <c r="L172" t="s">
        <v>99</v>
      </c>
      <c r="M172" t="str">
        <f>VLOOKUP(D172,JULIO!C:Q,15,FALSE)</f>
        <v>Pagado</v>
      </c>
    </row>
    <row r="173" spans="1:13" x14ac:dyDescent="0.25">
      <c r="A173" t="s">
        <v>583</v>
      </c>
      <c r="B173" t="s">
        <v>19</v>
      </c>
      <c r="C173" t="s">
        <v>609</v>
      </c>
      <c r="D173" t="s">
        <v>274</v>
      </c>
      <c r="E173" t="s">
        <v>610</v>
      </c>
      <c r="F173" t="s">
        <v>24</v>
      </c>
      <c r="G173">
        <v>310.73</v>
      </c>
      <c r="H173">
        <v>0</v>
      </c>
      <c r="I173">
        <v>310.73</v>
      </c>
      <c r="J173">
        <v>49.71</v>
      </c>
      <c r="K173">
        <v>360.44</v>
      </c>
      <c r="L173" t="s">
        <v>27</v>
      </c>
      <c r="M173" t="str">
        <f>VLOOKUP(D173,AGOSTO!C:Q,15,FALSE)</f>
        <v>Pagado</v>
      </c>
    </row>
    <row r="174" spans="1:13" x14ac:dyDescent="0.25">
      <c r="A174" t="s">
        <v>583</v>
      </c>
      <c r="B174" t="s">
        <v>30</v>
      </c>
      <c r="C174" t="s">
        <v>611</v>
      </c>
      <c r="D174" t="s">
        <v>275</v>
      </c>
      <c r="E174" t="s">
        <v>610</v>
      </c>
      <c r="F174" t="s">
        <v>35</v>
      </c>
      <c r="G174">
        <v>25</v>
      </c>
      <c r="H174">
        <v>0</v>
      </c>
      <c r="I174">
        <v>25</v>
      </c>
      <c r="J174">
        <v>3.99</v>
      </c>
      <c r="K174">
        <v>28.99</v>
      </c>
      <c r="L174" t="s">
        <v>36</v>
      </c>
      <c r="M174" t="str">
        <f>VLOOKUP(D174,AGOSTO!C:Q,15,FALSE)</f>
        <v>Pagado</v>
      </c>
    </row>
    <row r="175" spans="1:13" x14ac:dyDescent="0.25">
      <c r="A175" t="s">
        <v>583</v>
      </c>
      <c r="B175" t="s">
        <v>37</v>
      </c>
      <c r="C175" t="s">
        <v>612</v>
      </c>
      <c r="D175" t="s">
        <v>277</v>
      </c>
      <c r="E175" t="s">
        <v>610</v>
      </c>
      <c r="F175" t="s">
        <v>42</v>
      </c>
      <c r="G175">
        <v>0</v>
      </c>
      <c r="H175">
        <v>0</v>
      </c>
      <c r="I175">
        <v>0</v>
      </c>
      <c r="J175">
        <v>0</v>
      </c>
      <c r="K175">
        <v>0</v>
      </c>
      <c r="L175" t="s">
        <v>44</v>
      </c>
      <c r="M175" t="str">
        <f>VLOOKUP(D175,AGOSTO!C:Q,15,FALSE)</f>
        <v>Pagado</v>
      </c>
    </row>
    <row r="176" spans="1:13" x14ac:dyDescent="0.25">
      <c r="A176" t="s">
        <v>583</v>
      </c>
      <c r="B176" t="s">
        <v>37</v>
      </c>
      <c r="C176" t="s">
        <v>612</v>
      </c>
      <c r="D176" t="s">
        <v>279</v>
      </c>
      <c r="E176" t="s">
        <v>610</v>
      </c>
      <c r="F176" t="s">
        <v>42</v>
      </c>
      <c r="G176">
        <v>0</v>
      </c>
      <c r="H176">
        <v>0</v>
      </c>
      <c r="I176">
        <v>0</v>
      </c>
      <c r="J176">
        <v>0</v>
      </c>
      <c r="K176">
        <v>0</v>
      </c>
      <c r="L176" t="s">
        <v>44</v>
      </c>
      <c r="M176" t="str">
        <f>VLOOKUP(D176,AGOSTO!C:Q,15,FALSE)</f>
        <v>Pagado</v>
      </c>
    </row>
    <row r="177" spans="1:13" x14ac:dyDescent="0.25">
      <c r="A177" t="s">
        <v>583</v>
      </c>
      <c r="B177" t="s">
        <v>37</v>
      </c>
      <c r="C177" t="s">
        <v>612</v>
      </c>
      <c r="D177" t="s">
        <v>281</v>
      </c>
      <c r="E177" t="s">
        <v>610</v>
      </c>
      <c r="F177" t="s">
        <v>42</v>
      </c>
      <c r="G177">
        <v>0</v>
      </c>
      <c r="H177">
        <v>0</v>
      </c>
      <c r="I177">
        <v>0</v>
      </c>
      <c r="J177">
        <v>0</v>
      </c>
      <c r="K177">
        <v>0</v>
      </c>
      <c r="L177" t="s">
        <v>44</v>
      </c>
      <c r="M177" t="str">
        <f>VLOOKUP(D177,AGOSTO!C:Q,15,FALSE)</f>
        <v>Pagado</v>
      </c>
    </row>
    <row r="178" spans="1:13" x14ac:dyDescent="0.25">
      <c r="A178" t="s">
        <v>583</v>
      </c>
      <c r="B178" t="s">
        <v>37</v>
      </c>
      <c r="C178" t="s">
        <v>612</v>
      </c>
      <c r="D178" t="s">
        <v>283</v>
      </c>
      <c r="E178" t="s">
        <v>610</v>
      </c>
      <c r="F178" t="s">
        <v>42</v>
      </c>
      <c r="G178">
        <v>0</v>
      </c>
      <c r="H178">
        <v>0</v>
      </c>
      <c r="I178">
        <v>0</v>
      </c>
      <c r="J178">
        <v>0</v>
      </c>
      <c r="K178">
        <v>0</v>
      </c>
      <c r="L178" t="s">
        <v>44</v>
      </c>
      <c r="M178" t="str">
        <f>VLOOKUP(D178,AGOSTO!C:Q,15,FALSE)</f>
        <v>Pagado</v>
      </c>
    </row>
    <row r="179" spans="1:13" x14ac:dyDescent="0.25">
      <c r="A179" t="s">
        <v>583</v>
      </c>
      <c r="B179" t="s">
        <v>77</v>
      </c>
      <c r="C179" t="s">
        <v>615</v>
      </c>
      <c r="D179" t="s">
        <v>285</v>
      </c>
      <c r="E179" t="s">
        <v>610</v>
      </c>
      <c r="F179" t="s">
        <v>137</v>
      </c>
      <c r="G179">
        <v>516.38</v>
      </c>
      <c r="H179">
        <v>129.09</v>
      </c>
      <c r="I179">
        <v>387.29</v>
      </c>
      <c r="J179">
        <v>61.96</v>
      </c>
      <c r="K179">
        <v>449.24999999999989</v>
      </c>
      <c r="L179" t="s">
        <v>84</v>
      </c>
      <c r="M179" t="str">
        <f>VLOOKUP(D179,AGOSTO!C:Q,15,FALSE)</f>
        <v>Pagado</v>
      </c>
    </row>
    <row r="180" spans="1:13" x14ac:dyDescent="0.25">
      <c r="A180" t="s">
        <v>583</v>
      </c>
      <c r="B180" t="s">
        <v>324</v>
      </c>
      <c r="C180" t="s">
        <v>621</v>
      </c>
      <c r="D180" t="s">
        <v>285</v>
      </c>
      <c r="E180" t="s">
        <v>610</v>
      </c>
      <c r="F180" t="s">
        <v>327</v>
      </c>
      <c r="G180">
        <v>358.62</v>
      </c>
      <c r="H180">
        <v>89.65</v>
      </c>
      <c r="I180">
        <v>268.97000000000003</v>
      </c>
      <c r="J180">
        <v>43.03</v>
      </c>
      <c r="K180">
        <v>312</v>
      </c>
      <c r="L180" t="s">
        <v>84</v>
      </c>
      <c r="M180" t="str">
        <f>VLOOKUP(D180,AGOSTO!C:Q,15,FALSE)</f>
        <v>Pagado</v>
      </c>
    </row>
    <row r="181" spans="1:13" x14ac:dyDescent="0.25">
      <c r="A181" t="s">
        <v>583</v>
      </c>
      <c r="B181" t="s">
        <v>448</v>
      </c>
      <c r="C181" t="s">
        <v>625</v>
      </c>
      <c r="D181" t="s">
        <v>285</v>
      </c>
      <c r="E181" t="s">
        <v>610</v>
      </c>
      <c r="F181" t="s">
        <v>626</v>
      </c>
      <c r="G181">
        <v>150</v>
      </c>
      <c r="H181">
        <v>37.5</v>
      </c>
      <c r="I181">
        <v>112.5</v>
      </c>
      <c r="J181">
        <v>18</v>
      </c>
      <c r="K181">
        <v>130.5</v>
      </c>
      <c r="L181" t="s">
        <v>84</v>
      </c>
      <c r="M181" t="str">
        <f>VLOOKUP(D181,AGOSTO!C:Q,15,FALSE)</f>
        <v>Pagado</v>
      </c>
    </row>
    <row r="182" spans="1:13" x14ac:dyDescent="0.25">
      <c r="A182" t="s">
        <v>583</v>
      </c>
      <c r="B182" t="s">
        <v>631</v>
      </c>
      <c r="C182" t="s">
        <v>632</v>
      </c>
      <c r="D182" t="s">
        <v>285</v>
      </c>
      <c r="E182" t="s">
        <v>610</v>
      </c>
      <c r="F182" t="s">
        <v>633</v>
      </c>
      <c r="G182">
        <v>321.55</v>
      </c>
      <c r="H182">
        <v>80.38</v>
      </c>
      <c r="I182">
        <v>241.17</v>
      </c>
      <c r="J182">
        <v>38.58</v>
      </c>
      <c r="K182">
        <v>279.75</v>
      </c>
      <c r="L182" t="s">
        <v>84</v>
      </c>
      <c r="M182" t="str">
        <f>VLOOKUP(D182,AGOSTO!C:Q,15,FALSE)</f>
        <v>Pagado</v>
      </c>
    </row>
    <row r="183" spans="1:13" x14ac:dyDescent="0.25">
      <c r="A183" t="s">
        <v>583</v>
      </c>
      <c r="B183" t="s">
        <v>661</v>
      </c>
      <c r="C183" t="s">
        <v>662</v>
      </c>
      <c r="D183" t="s">
        <v>285</v>
      </c>
      <c r="E183" t="s">
        <v>610</v>
      </c>
      <c r="F183" t="s">
        <v>664</v>
      </c>
      <c r="G183">
        <v>116.38</v>
      </c>
      <c r="H183">
        <v>29.09</v>
      </c>
      <c r="I183">
        <v>87.289999999999992</v>
      </c>
      <c r="J183">
        <v>13.96</v>
      </c>
      <c r="K183">
        <v>101.25</v>
      </c>
      <c r="L183" t="s">
        <v>84</v>
      </c>
      <c r="M183" t="str">
        <f>VLOOKUP(D183,AGOSTO!C:Q,15,FALSE)</f>
        <v>Pagado</v>
      </c>
    </row>
    <row r="184" spans="1:13" x14ac:dyDescent="0.25">
      <c r="A184" t="s">
        <v>583</v>
      </c>
      <c r="B184" t="s">
        <v>100</v>
      </c>
      <c r="C184" t="s">
        <v>618</v>
      </c>
      <c r="D184" t="s">
        <v>285</v>
      </c>
      <c r="E184" t="s">
        <v>610</v>
      </c>
      <c r="F184" t="s">
        <v>103</v>
      </c>
      <c r="G184">
        <v>418.1</v>
      </c>
      <c r="H184">
        <v>104.54</v>
      </c>
      <c r="I184">
        <v>313.56</v>
      </c>
      <c r="J184">
        <v>50.16</v>
      </c>
      <c r="K184">
        <v>363.72</v>
      </c>
      <c r="L184" t="s">
        <v>84</v>
      </c>
      <c r="M184" t="str">
        <f>VLOOKUP(D184,AGOSTO!C:Q,15,FALSE)</f>
        <v>Pagado</v>
      </c>
    </row>
    <row r="185" spans="1:13" x14ac:dyDescent="0.25">
      <c r="A185" t="s">
        <v>583</v>
      </c>
      <c r="B185" t="s">
        <v>19</v>
      </c>
      <c r="C185" t="s">
        <v>609</v>
      </c>
      <c r="D185" t="s">
        <v>287</v>
      </c>
      <c r="E185" t="s">
        <v>614</v>
      </c>
      <c r="F185" t="s">
        <v>75</v>
      </c>
      <c r="G185">
        <v>505.76</v>
      </c>
      <c r="H185">
        <v>0</v>
      </c>
      <c r="I185">
        <v>505.76</v>
      </c>
      <c r="J185">
        <v>82.62</v>
      </c>
      <c r="K185">
        <v>588.38</v>
      </c>
      <c r="L185" t="s">
        <v>27</v>
      </c>
      <c r="M185" t="str">
        <f>VLOOKUP(D185,AGOSTO!C:Q,15,FALSE)</f>
        <v>Pagado</v>
      </c>
    </row>
    <row r="186" spans="1:13" x14ac:dyDescent="0.25">
      <c r="A186" t="s">
        <v>583</v>
      </c>
      <c r="B186" t="s">
        <v>93</v>
      </c>
      <c r="C186" t="s">
        <v>617</v>
      </c>
      <c r="D186" t="s">
        <v>291</v>
      </c>
      <c r="E186" t="s">
        <v>610</v>
      </c>
      <c r="F186" t="s">
        <v>98</v>
      </c>
      <c r="G186">
        <v>0.01</v>
      </c>
      <c r="H186">
        <v>0.01</v>
      </c>
      <c r="I186">
        <v>0</v>
      </c>
      <c r="J186">
        <v>0</v>
      </c>
      <c r="K186">
        <v>0</v>
      </c>
      <c r="L186" t="s">
        <v>99</v>
      </c>
      <c r="M186" t="str">
        <f>VLOOKUP(D186,AGOSTO!C:Q,15,FALSE)</f>
        <v>Pagado</v>
      </c>
    </row>
    <row r="187" spans="1:13" x14ac:dyDescent="0.25">
      <c r="A187" t="s">
        <v>583</v>
      </c>
      <c r="B187" t="s">
        <v>185</v>
      </c>
      <c r="C187" t="s">
        <v>619</v>
      </c>
      <c r="D187" t="s">
        <v>295</v>
      </c>
      <c r="E187" t="s">
        <v>668</v>
      </c>
      <c r="F187" t="s">
        <v>188</v>
      </c>
      <c r="G187">
        <v>712.06</v>
      </c>
      <c r="H187">
        <v>178.01</v>
      </c>
      <c r="I187">
        <v>534.04999999999995</v>
      </c>
      <c r="J187">
        <v>85.44</v>
      </c>
      <c r="K187">
        <v>619.49</v>
      </c>
      <c r="L187" t="s">
        <v>84</v>
      </c>
      <c r="M187" t="str">
        <f>VLOOKUP(D187,AGOSTO!C:Q,15,FALSE)</f>
        <v>Pagado</v>
      </c>
    </row>
    <row r="188" spans="1:13" x14ac:dyDescent="0.25">
      <c r="A188" t="s">
        <v>583</v>
      </c>
      <c r="B188" t="s">
        <v>77</v>
      </c>
      <c r="C188" t="s">
        <v>615</v>
      </c>
      <c r="D188" t="s">
        <v>295</v>
      </c>
      <c r="E188" t="s">
        <v>610</v>
      </c>
      <c r="F188" t="s">
        <v>82</v>
      </c>
      <c r="G188">
        <v>702.59</v>
      </c>
      <c r="H188">
        <v>175.65</v>
      </c>
      <c r="I188">
        <v>526.94000000000005</v>
      </c>
      <c r="J188">
        <v>84.31</v>
      </c>
      <c r="K188">
        <v>611.25</v>
      </c>
      <c r="L188" t="s">
        <v>84</v>
      </c>
      <c r="M188" t="str">
        <f>VLOOKUP(D188,AGOSTO!C:Q,15,FALSE)</f>
        <v>Pagado</v>
      </c>
    </row>
    <row r="189" spans="1:13" x14ac:dyDescent="0.25">
      <c r="A189" t="s">
        <v>583</v>
      </c>
      <c r="B189" t="s">
        <v>65</v>
      </c>
      <c r="C189" t="s">
        <v>613</v>
      </c>
      <c r="D189" t="s">
        <v>297</v>
      </c>
      <c r="E189" t="s">
        <v>610</v>
      </c>
      <c r="F189" t="s">
        <v>171</v>
      </c>
      <c r="G189">
        <v>204</v>
      </c>
      <c r="H189">
        <v>0</v>
      </c>
      <c r="I189">
        <v>204</v>
      </c>
      <c r="J189">
        <v>0</v>
      </c>
      <c r="K189">
        <v>204</v>
      </c>
      <c r="L189" t="s">
        <v>72</v>
      </c>
      <c r="M189" t="str">
        <f>VLOOKUP(D189,AGOSTO!C:Q,15,FALSE)</f>
        <v>Pendiente</v>
      </c>
    </row>
    <row r="190" spans="1:13" x14ac:dyDescent="0.25">
      <c r="A190" t="s">
        <v>583</v>
      </c>
      <c r="B190" t="s">
        <v>142</v>
      </c>
      <c r="C190" t="s">
        <v>628</v>
      </c>
      <c r="D190" t="s">
        <v>299</v>
      </c>
      <c r="E190" t="s">
        <v>610</v>
      </c>
      <c r="F190" t="s">
        <v>302</v>
      </c>
      <c r="G190">
        <v>19.829999999999998</v>
      </c>
      <c r="H190">
        <v>0</v>
      </c>
      <c r="I190">
        <v>19.829999999999998</v>
      </c>
      <c r="J190">
        <v>3.17</v>
      </c>
      <c r="K190">
        <v>23</v>
      </c>
      <c r="L190" t="s">
        <v>149</v>
      </c>
      <c r="M190" t="str">
        <f>VLOOKUP(D190,AGOSTO!C:Q,15,FALSE)</f>
        <v>Pagado</v>
      </c>
    </row>
    <row r="191" spans="1:13" x14ac:dyDescent="0.25">
      <c r="A191" t="s">
        <v>583</v>
      </c>
      <c r="B191" t="s">
        <v>228</v>
      </c>
      <c r="C191" t="s">
        <v>643</v>
      </c>
      <c r="D191" t="s">
        <v>299</v>
      </c>
      <c r="E191" t="s">
        <v>610</v>
      </c>
      <c r="F191" t="s">
        <v>231</v>
      </c>
      <c r="G191">
        <v>290.18</v>
      </c>
      <c r="H191">
        <v>0</v>
      </c>
      <c r="I191">
        <v>290.18</v>
      </c>
      <c r="J191">
        <v>46.43</v>
      </c>
      <c r="K191">
        <v>336.61</v>
      </c>
      <c r="L191" t="s">
        <v>232</v>
      </c>
      <c r="M191" t="str">
        <f>VLOOKUP(D191,AGOSTO!C:Q,15,FALSE)</f>
        <v>Pagado</v>
      </c>
    </row>
    <row r="192" spans="1:13" x14ac:dyDescent="0.25">
      <c r="A192" t="s">
        <v>583</v>
      </c>
      <c r="B192" t="s">
        <v>77</v>
      </c>
      <c r="C192" t="s">
        <v>615</v>
      </c>
      <c r="D192" t="s">
        <v>304</v>
      </c>
      <c r="E192" t="s">
        <v>610</v>
      </c>
      <c r="F192" t="s">
        <v>305</v>
      </c>
      <c r="G192">
        <v>491.38</v>
      </c>
      <c r="H192">
        <v>122.84</v>
      </c>
      <c r="I192">
        <v>368.54</v>
      </c>
      <c r="J192">
        <v>58.96</v>
      </c>
      <c r="K192">
        <v>427.49999999999989</v>
      </c>
      <c r="L192" t="s">
        <v>84</v>
      </c>
      <c r="M192" t="str">
        <f>VLOOKUP(D192,AGOSTO!C:Q,15,FALSE)</f>
        <v>Pagado</v>
      </c>
    </row>
    <row r="193" spans="1:13" x14ac:dyDescent="0.25">
      <c r="A193" t="s">
        <v>583</v>
      </c>
      <c r="B193" t="s">
        <v>185</v>
      </c>
      <c r="C193" t="s">
        <v>619</v>
      </c>
      <c r="D193" t="s">
        <v>304</v>
      </c>
      <c r="E193" t="s">
        <v>610</v>
      </c>
      <c r="F193" t="s">
        <v>669</v>
      </c>
      <c r="G193">
        <v>370.69</v>
      </c>
      <c r="H193">
        <v>92.67</v>
      </c>
      <c r="I193">
        <v>278.02</v>
      </c>
      <c r="J193">
        <v>44.48</v>
      </c>
      <c r="K193">
        <v>322.5</v>
      </c>
      <c r="L193" t="s">
        <v>84</v>
      </c>
      <c r="M193" t="str">
        <f>VLOOKUP(D193,AGOSTO!C:Q,15,FALSE)</f>
        <v>Pagado</v>
      </c>
    </row>
    <row r="194" spans="1:13" x14ac:dyDescent="0.25">
      <c r="A194" t="s">
        <v>583</v>
      </c>
      <c r="B194" t="s">
        <v>105</v>
      </c>
      <c r="C194" t="s">
        <v>622</v>
      </c>
      <c r="D194" t="s">
        <v>307</v>
      </c>
      <c r="E194" t="s">
        <v>614</v>
      </c>
      <c r="F194" t="s">
        <v>110</v>
      </c>
      <c r="G194">
        <v>0.01</v>
      </c>
      <c r="H194">
        <v>0.01</v>
      </c>
      <c r="I194">
        <v>0</v>
      </c>
      <c r="J194">
        <v>0</v>
      </c>
      <c r="K194">
        <v>0</v>
      </c>
      <c r="L194" t="s">
        <v>99</v>
      </c>
      <c r="M194" t="str">
        <f>VLOOKUP(D194,AGOSTO!C:Q,15,FALSE)</f>
        <v>Pagado</v>
      </c>
    </row>
    <row r="195" spans="1:13" x14ac:dyDescent="0.25">
      <c r="A195" t="s">
        <v>583</v>
      </c>
      <c r="B195" t="s">
        <v>37</v>
      </c>
      <c r="C195" t="s">
        <v>612</v>
      </c>
      <c r="D195" t="s">
        <v>309</v>
      </c>
      <c r="E195" t="s">
        <v>610</v>
      </c>
      <c r="F195" t="s">
        <v>42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44</v>
      </c>
      <c r="M195" t="str">
        <f>VLOOKUP(D195,AGOSTO!C:Q,15,FALSE)</f>
        <v>Pagado</v>
      </c>
    </row>
    <row r="196" spans="1:13" x14ac:dyDescent="0.25">
      <c r="A196" t="s">
        <v>584</v>
      </c>
      <c r="B196" t="s">
        <v>122</v>
      </c>
      <c r="C196" t="s">
        <v>623</v>
      </c>
      <c r="D196" t="s">
        <v>244</v>
      </c>
      <c r="E196" t="s">
        <v>624</v>
      </c>
      <c r="F196" t="s">
        <v>127</v>
      </c>
      <c r="G196">
        <v>14.655172</v>
      </c>
      <c r="H196">
        <v>0</v>
      </c>
      <c r="I196">
        <v>14.655172</v>
      </c>
      <c r="J196">
        <v>2.3448280000000001</v>
      </c>
      <c r="K196">
        <v>17</v>
      </c>
      <c r="L196" t="s">
        <v>128</v>
      </c>
      <c r="M196" t="str">
        <f>VLOOKUP(D196,SEPTIEMBRE!C:Q,15,FALSE)</f>
        <v>Pagado</v>
      </c>
    </row>
    <row r="197" spans="1:13" x14ac:dyDescent="0.25">
      <c r="A197" t="s">
        <v>584</v>
      </c>
      <c r="B197" t="s">
        <v>122</v>
      </c>
      <c r="C197" t="s">
        <v>623</v>
      </c>
      <c r="D197" t="s">
        <v>244</v>
      </c>
      <c r="E197" t="s">
        <v>624</v>
      </c>
      <c r="F197" t="s">
        <v>127</v>
      </c>
      <c r="G197">
        <v>30.172414</v>
      </c>
      <c r="H197">
        <v>0</v>
      </c>
      <c r="I197">
        <v>30.172414</v>
      </c>
      <c r="J197">
        <v>4.8275860000000002</v>
      </c>
      <c r="K197">
        <v>35</v>
      </c>
      <c r="L197" t="s">
        <v>128</v>
      </c>
      <c r="M197" t="str">
        <f>VLOOKUP(D197,SEPTIEMBRE!C:Q,15,FALSE)</f>
        <v>Pagado</v>
      </c>
    </row>
    <row r="198" spans="1:13" x14ac:dyDescent="0.25">
      <c r="A198" t="s">
        <v>584</v>
      </c>
      <c r="B198" t="s">
        <v>19</v>
      </c>
      <c r="C198" t="s">
        <v>609</v>
      </c>
      <c r="D198" t="s">
        <v>246</v>
      </c>
      <c r="E198" t="s">
        <v>610</v>
      </c>
      <c r="F198" t="s">
        <v>24</v>
      </c>
      <c r="G198">
        <v>310.73</v>
      </c>
      <c r="H198">
        <v>0</v>
      </c>
      <c r="I198">
        <v>310.73</v>
      </c>
      <c r="J198">
        <v>49.71</v>
      </c>
      <c r="K198">
        <v>360.44</v>
      </c>
      <c r="L198" t="s">
        <v>27</v>
      </c>
      <c r="M198" t="str">
        <f>VLOOKUP(D198,SEPTIEMBRE!C:Q,15,FALSE)</f>
        <v>Pagado</v>
      </c>
    </row>
    <row r="199" spans="1:13" x14ac:dyDescent="0.25">
      <c r="A199" t="s">
        <v>584</v>
      </c>
      <c r="B199" t="s">
        <v>30</v>
      </c>
      <c r="C199" t="s">
        <v>611</v>
      </c>
      <c r="D199" t="s">
        <v>248</v>
      </c>
      <c r="E199" t="s">
        <v>610</v>
      </c>
      <c r="F199" t="s">
        <v>35</v>
      </c>
      <c r="G199">
        <v>25</v>
      </c>
      <c r="H199">
        <v>0</v>
      </c>
      <c r="I199">
        <v>25</v>
      </c>
      <c r="J199">
        <v>3.99</v>
      </c>
      <c r="K199">
        <v>28.99</v>
      </c>
      <c r="L199" t="s">
        <v>36</v>
      </c>
      <c r="M199" t="str">
        <f>VLOOKUP(D199,SEPTIEMBRE!C:Q,15,FALSE)</f>
        <v>Pagado</v>
      </c>
    </row>
    <row r="200" spans="1:13" x14ac:dyDescent="0.25">
      <c r="A200" t="s">
        <v>584</v>
      </c>
      <c r="B200" t="s">
        <v>37</v>
      </c>
      <c r="C200" t="s">
        <v>612</v>
      </c>
      <c r="D200" t="s">
        <v>250</v>
      </c>
      <c r="E200" t="s">
        <v>610</v>
      </c>
      <c r="F200" t="s">
        <v>42</v>
      </c>
      <c r="G200">
        <v>0</v>
      </c>
      <c r="H200">
        <v>0</v>
      </c>
      <c r="I200">
        <v>0</v>
      </c>
      <c r="J200">
        <v>0</v>
      </c>
      <c r="K200">
        <v>0</v>
      </c>
      <c r="L200" t="s">
        <v>44</v>
      </c>
      <c r="M200" t="str">
        <f>VLOOKUP(D200,SEPTIEMBRE!C:Q,15,FALSE)</f>
        <v>Pagado</v>
      </c>
    </row>
    <row r="201" spans="1:13" x14ac:dyDescent="0.25">
      <c r="A201" t="s">
        <v>584</v>
      </c>
      <c r="B201" t="s">
        <v>37</v>
      </c>
      <c r="C201" t="s">
        <v>612</v>
      </c>
      <c r="D201" t="s">
        <v>252</v>
      </c>
      <c r="E201" t="s">
        <v>610</v>
      </c>
      <c r="F201" t="s">
        <v>42</v>
      </c>
      <c r="G201">
        <v>0</v>
      </c>
      <c r="H201">
        <v>0</v>
      </c>
      <c r="I201">
        <v>0</v>
      </c>
      <c r="J201">
        <v>0</v>
      </c>
      <c r="K201">
        <v>0</v>
      </c>
      <c r="L201" t="s">
        <v>44</v>
      </c>
      <c r="M201" t="str">
        <f>VLOOKUP(D201,SEPTIEMBRE!C:Q,15,FALSE)</f>
        <v>Pagado</v>
      </c>
    </row>
    <row r="202" spans="1:13" x14ac:dyDescent="0.25">
      <c r="A202" t="s">
        <v>584</v>
      </c>
      <c r="B202" t="s">
        <v>19</v>
      </c>
      <c r="C202" t="s">
        <v>609</v>
      </c>
      <c r="D202" t="s">
        <v>254</v>
      </c>
      <c r="E202" t="s">
        <v>614</v>
      </c>
      <c r="F202" t="s">
        <v>75</v>
      </c>
      <c r="G202">
        <v>505.76</v>
      </c>
      <c r="H202">
        <v>0</v>
      </c>
      <c r="I202">
        <v>505.76</v>
      </c>
      <c r="J202">
        <v>82.62</v>
      </c>
      <c r="K202">
        <v>588.38</v>
      </c>
      <c r="L202" t="s">
        <v>27</v>
      </c>
      <c r="M202" t="str">
        <f>VLOOKUP(D202,SEPTIEMBRE!C:Q,15,FALSE)</f>
        <v>Pagado</v>
      </c>
    </row>
    <row r="203" spans="1:13" x14ac:dyDescent="0.25">
      <c r="A203" t="s">
        <v>584</v>
      </c>
      <c r="B203" t="s">
        <v>65</v>
      </c>
      <c r="C203" t="s">
        <v>613</v>
      </c>
      <c r="D203" t="s">
        <v>256</v>
      </c>
      <c r="E203" t="s">
        <v>610</v>
      </c>
      <c r="F203" t="s">
        <v>171</v>
      </c>
      <c r="G203">
        <v>204</v>
      </c>
      <c r="H203">
        <v>0</v>
      </c>
      <c r="I203">
        <v>204</v>
      </c>
      <c r="J203">
        <v>0</v>
      </c>
      <c r="K203">
        <v>204</v>
      </c>
      <c r="L203" t="s">
        <v>72</v>
      </c>
      <c r="M203" t="str">
        <f>VLOOKUP(D203,SEPTIEMBRE!C:Q,15,FALSE)</f>
        <v>Pendiente</v>
      </c>
    </row>
    <row r="204" spans="1:13" x14ac:dyDescent="0.25">
      <c r="A204" t="s">
        <v>584</v>
      </c>
      <c r="B204" t="s">
        <v>93</v>
      </c>
      <c r="C204" t="s">
        <v>617</v>
      </c>
      <c r="D204" t="s">
        <v>258</v>
      </c>
      <c r="E204" t="s">
        <v>610</v>
      </c>
      <c r="F204" t="s">
        <v>98</v>
      </c>
      <c r="G204">
        <v>0.01</v>
      </c>
      <c r="H204">
        <v>0.01</v>
      </c>
      <c r="I204">
        <v>0</v>
      </c>
      <c r="J204">
        <v>0</v>
      </c>
      <c r="K204">
        <v>0</v>
      </c>
      <c r="L204" t="s">
        <v>99</v>
      </c>
      <c r="M204" t="str">
        <f>VLOOKUP(D204,SEPTIEMBRE!C:Q,15,FALSE)</f>
        <v>Pagado</v>
      </c>
    </row>
    <row r="205" spans="1:13" x14ac:dyDescent="0.25">
      <c r="A205" t="s">
        <v>584</v>
      </c>
      <c r="B205" t="s">
        <v>105</v>
      </c>
      <c r="C205" t="s">
        <v>622</v>
      </c>
      <c r="D205" t="s">
        <v>260</v>
      </c>
      <c r="E205" t="s">
        <v>614</v>
      </c>
      <c r="F205" t="s">
        <v>110</v>
      </c>
      <c r="G205">
        <v>0.01</v>
      </c>
      <c r="H205">
        <v>0.01</v>
      </c>
      <c r="I205">
        <v>0</v>
      </c>
      <c r="J205">
        <v>0</v>
      </c>
      <c r="K205">
        <v>0</v>
      </c>
      <c r="L205" t="s">
        <v>99</v>
      </c>
      <c r="M205" t="str">
        <f>VLOOKUP(D205,SEPTIEMBRE!C:Q,15,FALSE)</f>
        <v>Pagado</v>
      </c>
    </row>
    <row r="206" spans="1:13" x14ac:dyDescent="0.25">
      <c r="A206" t="s">
        <v>584</v>
      </c>
      <c r="B206" t="s">
        <v>37</v>
      </c>
      <c r="C206" t="s">
        <v>612</v>
      </c>
      <c r="D206" t="s">
        <v>262</v>
      </c>
      <c r="E206" t="s">
        <v>610</v>
      </c>
      <c r="F206" t="s">
        <v>42</v>
      </c>
      <c r="G206">
        <v>0</v>
      </c>
      <c r="H206">
        <v>0</v>
      </c>
      <c r="I206">
        <v>0</v>
      </c>
      <c r="J206">
        <v>0</v>
      </c>
      <c r="K206">
        <v>0</v>
      </c>
      <c r="L206" t="s">
        <v>44</v>
      </c>
      <c r="M206" t="str">
        <f>VLOOKUP(D206,SEPTIEMBRE!C:Q,15,FALSE)</f>
        <v>Pagado</v>
      </c>
    </row>
    <row r="207" spans="1:13" x14ac:dyDescent="0.25">
      <c r="A207" t="s">
        <v>584</v>
      </c>
      <c r="B207" t="s">
        <v>105</v>
      </c>
      <c r="C207" t="s">
        <v>622</v>
      </c>
      <c r="D207" t="s">
        <v>270</v>
      </c>
      <c r="E207" t="s">
        <v>610</v>
      </c>
      <c r="F207" t="s">
        <v>121</v>
      </c>
      <c r="G207">
        <v>0.01</v>
      </c>
      <c r="H207">
        <v>0.01</v>
      </c>
      <c r="I207">
        <v>0</v>
      </c>
      <c r="J207">
        <v>0</v>
      </c>
      <c r="K207">
        <v>0</v>
      </c>
      <c r="L207" t="s">
        <v>99</v>
      </c>
      <c r="M207" t="str">
        <f>VLOOKUP(D207,SEPTIEMBRE!C:Q,15,FALSE)</f>
        <v>Pagado</v>
      </c>
    </row>
    <row r="208" spans="1:13" x14ac:dyDescent="0.25">
      <c r="A208" t="s">
        <v>584</v>
      </c>
      <c r="B208" t="s">
        <v>105</v>
      </c>
      <c r="C208" t="s">
        <v>622</v>
      </c>
      <c r="D208" t="s">
        <v>272</v>
      </c>
      <c r="E208" t="s">
        <v>610</v>
      </c>
      <c r="F208" t="s">
        <v>121</v>
      </c>
      <c r="G208">
        <v>60</v>
      </c>
      <c r="H208">
        <v>0</v>
      </c>
      <c r="I208">
        <v>60</v>
      </c>
      <c r="J208">
        <v>9.6</v>
      </c>
      <c r="K208">
        <v>69.599999999999994</v>
      </c>
      <c r="L208" t="s">
        <v>99</v>
      </c>
      <c r="M208" t="str">
        <f>VLOOKUP(D208,SEPTIEMBRE!C:Q,15,FALSE)</f>
        <v>Pagado</v>
      </c>
    </row>
    <row r="209" spans="1:13" x14ac:dyDescent="0.25">
      <c r="A209" t="s">
        <v>585</v>
      </c>
      <c r="B209" t="s">
        <v>205</v>
      </c>
      <c r="C209" t="s">
        <v>620</v>
      </c>
      <c r="D209" t="s">
        <v>207</v>
      </c>
      <c r="E209" t="s">
        <v>610</v>
      </c>
      <c r="F209" t="s">
        <v>208</v>
      </c>
      <c r="G209">
        <v>211.21</v>
      </c>
      <c r="H209">
        <v>52.8</v>
      </c>
      <c r="I209">
        <v>158.41</v>
      </c>
      <c r="J209">
        <v>25.34</v>
      </c>
      <c r="K209">
        <v>183.75</v>
      </c>
      <c r="L209" t="s">
        <v>84</v>
      </c>
      <c r="M209" t="str">
        <f>VLOOKUP(D209,OCTUBRE!C:Q,15,FALSE)</f>
        <v>Pagado</v>
      </c>
    </row>
    <row r="210" spans="1:13" x14ac:dyDescent="0.25">
      <c r="A210" t="s">
        <v>585</v>
      </c>
      <c r="B210" t="s">
        <v>30</v>
      </c>
      <c r="C210" t="s">
        <v>611</v>
      </c>
      <c r="D210" t="s">
        <v>210</v>
      </c>
      <c r="E210" t="s">
        <v>610</v>
      </c>
      <c r="F210" t="s">
        <v>35</v>
      </c>
      <c r="G210">
        <v>25</v>
      </c>
      <c r="H210">
        <v>0</v>
      </c>
      <c r="I210">
        <v>25</v>
      </c>
      <c r="J210">
        <v>3.99</v>
      </c>
      <c r="K210">
        <v>28.99</v>
      </c>
      <c r="L210" t="s">
        <v>36</v>
      </c>
      <c r="M210" t="str">
        <f>VLOOKUP(D210,OCTUBRE!C:Q,15,FALSE)</f>
        <v>Pagado</v>
      </c>
    </row>
    <row r="211" spans="1:13" x14ac:dyDescent="0.25">
      <c r="A211" t="s">
        <v>585</v>
      </c>
      <c r="B211" t="s">
        <v>19</v>
      </c>
      <c r="C211" t="s">
        <v>609</v>
      </c>
      <c r="D211" t="s">
        <v>211</v>
      </c>
      <c r="E211" t="s">
        <v>610</v>
      </c>
      <c r="F211" t="s">
        <v>24</v>
      </c>
      <c r="G211">
        <v>310.73</v>
      </c>
      <c r="H211">
        <v>0</v>
      </c>
      <c r="I211">
        <v>310.73</v>
      </c>
      <c r="J211">
        <v>49.71</v>
      </c>
      <c r="K211">
        <v>360.44</v>
      </c>
      <c r="L211" t="s">
        <v>27</v>
      </c>
      <c r="M211" t="str">
        <f>VLOOKUP(D211,OCTUBRE!C:Q,15,FALSE)</f>
        <v>Pagado</v>
      </c>
    </row>
    <row r="212" spans="1:13" x14ac:dyDescent="0.25">
      <c r="A212" t="s">
        <v>585</v>
      </c>
      <c r="B212" t="s">
        <v>37</v>
      </c>
      <c r="C212" t="s">
        <v>612</v>
      </c>
      <c r="D212" t="s">
        <v>213</v>
      </c>
      <c r="E212" t="s">
        <v>610</v>
      </c>
      <c r="F212" t="s">
        <v>42</v>
      </c>
      <c r="G212">
        <v>0</v>
      </c>
      <c r="H212">
        <v>0</v>
      </c>
      <c r="I212">
        <v>0</v>
      </c>
      <c r="J212">
        <v>0</v>
      </c>
      <c r="K212">
        <v>0</v>
      </c>
      <c r="L212" t="s">
        <v>44</v>
      </c>
      <c r="M212" t="str">
        <f>VLOOKUP(D212,OCTUBRE!C:Q,15,FALSE)</f>
        <v>Pagado</v>
      </c>
    </row>
    <row r="213" spans="1:13" x14ac:dyDescent="0.25">
      <c r="A213" t="s">
        <v>585</v>
      </c>
      <c r="B213" t="s">
        <v>37</v>
      </c>
      <c r="C213" t="s">
        <v>612</v>
      </c>
      <c r="D213" t="s">
        <v>215</v>
      </c>
      <c r="E213" t="s">
        <v>610</v>
      </c>
      <c r="F213" t="s">
        <v>42</v>
      </c>
      <c r="G213">
        <v>0</v>
      </c>
      <c r="H213">
        <v>0</v>
      </c>
      <c r="I213">
        <v>0</v>
      </c>
      <c r="J213">
        <v>0</v>
      </c>
      <c r="K213">
        <v>0</v>
      </c>
      <c r="L213" t="s">
        <v>44</v>
      </c>
      <c r="M213" t="str">
        <f>VLOOKUP(D213,OCTUBRE!C:Q,15,FALSE)</f>
        <v>Pagado</v>
      </c>
    </row>
    <row r="214" spans="1:13" x14ac:dyDescent="0.25">
      <c r="A214" t="s">
        <v>585</v>
      </c>
      <c r="B214" t="s">
        <v>37</v>
      </c>
      <c r="C214" t="s">
        <v>612</v>
      </c>
      <c r="D214" t="s">
        <v>217</v>
      </c>
      <c r="E214" t="s">
        <v>610</v>
      </c>
      <c r="F214" t="s">
        <v>42</v>
      </c>
      <c r="G214">
        <v>0</v>
      </c>
      <c r="H214">
        <v>0</v>
      </c>
      <c r="I214">
        <v>0</v>
      </c>
      <c r="J214">
        <v>0</v>
      </c>
      <c r="K214">
        <v>0</v>
      </c>
      <c r="L214" t="s">
        <v>44</v>
      </c>
      <c r="M214" t="str">
        <f>VLOOKUP(D214,OCTUBRE!C:Q,15,FALSE)</f>
        <v>Pagado</v>
      </c>
    </row>
    <row r="215" spans="1:13" x14ac:dyDescent="0.25">
      <c r="A215" t="s">
        <v>585</v>
      </c>
      <c r="B215" t="s">
        <v>77</v>
      </c>
      <c r="C215" t="s">
        <v>615</v>
      </c>
      <c r="D215" t="s">
        <v>219</v>
      </c>
      <c r="E215" t="s">
        <v>610</v>
      </c>
      <c r="F215" t="s">
        <v>137</v>
      </c>
      <c r="G215">
        <v>516.38</v>
      </c>
      <c r="H215">
        <v>129.09</v>
      </c>
      <c r="I215">
        <v>387.29</v>
      </c>
      <c r="J215">
        <v>61.96</v>
      </c>
      <c r="K215">
        <v>449.24999999999989</v>
      </c>
      <c r="L215" t="s">
        <v>84</v>
      </c>
      <c r="M215" t="str">
        <f>VLOOKUP(D215,OCTUBRE!C:Q,15,FALSE)</f>
        <v>Pagado</v>
      </c>
    </row>
    <row r="216" spans="1:13" x14ac:dyDescent="0.25">
      <c r="A216" t="s">
        <v>585</v>
      </c>
      <c r="B216" t="s">
        <v>324</v>
      </c>
      <c r="C216" t="s">
        <v>621</v>
      </c>
      <c r="D216" t="s">
        <v>219</v>
      </c>
      <c r="E216" t="s">
        <v>610</v>
      </c>
      <c r="F216" t="s">
        <v>327</v>
      </c>
      <c r="G216">
        <v>358.62</v>
      </c>
      <c r="H216">
        <v>89.66</v>
      </c>
      <c r="I216">
        <v>268.95999999999998</v>
      </c>
      <c r="J216">
        <v>43.03</v>
      </c>
      <c r="K216">
        <v>311.99</v>
      </c>
      <c r="L216" t="s">
        <v>84</v>
      </c>
      <c r="M216" t="str">
        <f>VLOOKUP(D216,OCTUBRE!C:Q,15,FALSE)</f>
        <v>Pagado</v>
      </c>
    </row>
    <row r="217" spans="1:13" x14ac:dyDescent="0.25">
      <c r="A217" t="s">
        <v>585</v>
      </c>
      <c r="B217" t="s">
        <v>19</v>
      </c>
      <c r="C217" t="s">
        <v>609</v>
      </c>
      <c r="D217" t="s">
        <v>221</v>
      </c>
      <c r="E217" t="s">
        <v>614</v>
      </c>
      <c r="F217" t="s">
        <v>75</v>
      </c>
      <c r="G217">
        <v>505.76</v>
      </c>
      <c r="H217">
        <v>0</v>
      </c>
      <c r="I217">
        <v>505.76</v>
      </c>
      <c r="J217">
        <v>82.62</v>
      </c>
      <c r="K217">
        <v>588.38</v>
      </c>
      <c r="L217" t="s">
        <v>27</v>
      </c>
      <c r="M217" t="str">
        <f>VLOOKUP(D217,OCTUBRE!C:Q,15,FALSE)</f>
        <v>Pagado</v>
      </c>
    </row>
    <row r="218" spans="1:13" x14ac:dyDescent="0.25">
      <c r="A218" t="s">
        <v>585</v>
      </c>
      <c r="B218" t="s">
        <v>37</v>
      </c>
      <c r="C218" t="s">
        <v>612</v>
      </c>
      <c r="D218" t="s">
        <v>223</v>
      </c>
      <c r="E218" t="s">
        <v>610</v>
      </c>
      <c r="F218" t="s">
        <v>42</v>
      </c>
      <c r="G218">
        <v>0</v>
      </c>
      <c r="H218">
        <v>0</v>
      </c>
      <c r="I218">
        <v>0</v>
      </c>
      <c r="J218">
        <v>0</v>
      </c>
      <c r="K218">
        <v>0</v>
      </c>
      <c r="L218" t="s">
        <v>44</v>
      </c>
      <c r="M218" t="str">
        <f>VLOOKUP(D218,OCTUBRE!C:Q,15,FALSE)</f>
        <v>Pagado</v>
      </c>
    </row>
    <row r="219" spans="1:13" x14ac:dyDescent="0.25">
      <c r="A219" t="s">
        <v>585</v>
      </c>
      <c r="B219" t="s">
        <v>93</v>
      </c>
      <c r="C219" t="s">
        <v>617</v>
      </c>
      <c r="D219" t="s">
        <v>225</v>
      </c>
      <c r="E219" t="s">
        <v>610</v>
      </c>
      <c r="F219" t="s">
        <v>98</v>
      </c>
      <c r="G219">
        <v>0.01</v>
      </c>
      <c r="H219">
        <v>0.01</v>
      </c>
      <c r="I219">
        <v>0</v>
      </c>
      <c r="J219">
        <v>0</v>
      </c>
      <c r="K219">
        <v>0</v>
      </c>
      <c r="L219" t="s">
        <v>99</v>
      </c>
      <c r="M219" t="str">
        <f>VLOOKUP(D219,OCTUBRE!C:Q,15,FALSE)</f>
        <v>Pagado</v>
      </c>
    </row>
    <row r="220" spans="1:13" x14ac:dyDescent="0.25">
      <c r="A220" t="s">
        <v>585</v>
      </c>
      <c r="B220" t="s">
        <v>228</v>
      </c>
      <c r="C220" t="s">
        <v>643</v>
      </c>
      <c r="D220" t="s">
        <v>230</v>
      </c>
      <c r="E220" t="s">
        <v>610</v>
      </c>
      <c r="F220" t="s">
        <v>231</v>
      </c>
      <c r="G220">
        <v>267.97000000000003</v>
      </c>
      <c r="H220">
        <v>0</v>
      </c>
      <c r="I220">
        <v>267.97000000000003</v>
      </c>
      <c r="J220">
        <v>42.88</v>
      </c>
      <c r="K220">
        <v>310.85000000000002</v>
      </c>
      <c r="L220" t="s">
        <v>232</v>
      </c>
      <c r="M220" t="str">
        <f>VLOOKUP(D220,OCTUBRE!C:Q,15,FALSE)</f>
        <v>Pagado</v>
      </c>
    </row>
    <row r="221" spans="1:13" x14ac:dyDescent="0.25">
      <c r="A221" t="s">
        <v>585</v>
      </c>
      <c r="B221" t="s">
        <v>142</v>
      </c>
      <c r="C221" t="s">
        <v>628</v>
      </c>
      <c r="D221" t="s">
        <v>230</v>
      </c>
      <c r="E221" t="s">
        <v>610</v>
      </c>
      <c r="F221" t="s">
        <v>147</v>
      </c>
      <c r="G221">
        <v>16.809999999999999</v>
      </c>
      <c r="H221">
        <v>0</v>
      </c>
      <c r="I221">
        <v>16.809999999999999</v>
      </c>
      <c r="J221">
        <v>2.69</v>
      </c>
      <c r="K221">
        <v>19.5</v>
      </c>
      <c r="L221" t="s">
        <v>149</v>
      </c>
      <c r="M221" t="str">
        <f>VLOOKUP(D221,OCTUBRE!C:Q,15,FALSE)</f>
        <v>Pagado</v>
      </c>
    </row>
    <row r="222" spans="1:13" x14ac:dyDescent="0.25">
      <c r="A222" t="s">
        <v>585</v>
      </c>
      <c r="B222" t="s">
        <v>77</v>
      </c>
      <c r="C222" t="s">
        <v>615</v>
      </c>
      <c r="D222" t="s">
        <v>234</v>
      </c>
      <c r="E222" t="s">
        <v>670</v>
      </c>
      <c r="F222" t="s">
        <v>82</v>
      </c>
      <c r="G222">
        <v>8431.08</v>
      </c>
      <c r="H222">
        <v>2529.3200000000002</v>
      </c>
      <c r="I222">
        <v>5901.76</v>
      </c>
      <c r="J222">
        <v>944.28</v>
      </c>
      <c r="K222">
        <v>6846.04</v>
      </c>
      <c r="L222" t="s">
        <v>84</v>
      </c>
      <c r="M222" t="str">
        <f>VLOOKUP(D222,OCTUBRE!C:Q,15,FALSE)</f>
        <v>Pagado</v>
      </c>
    </row>
    <row r="223" spans="1:13" x14ac:dyDescent="0.25">
      <c r="A223" t="s">
        <v>585</v>
      </c>
      <c r="B223" t="s">
        <v>105</v>
      </c>
      <c r="C223" t="s">
        <v>622</v>
      </c>
      <c r="D223" t="s">
        <v>236</v>
      </c>
      <c r="E223" t="s">
        <v>614</v>
      </c>
      <c r="F223" t="s">
        <v>110</v>
      </c>
      <c r="G223">
        <v>0.01</v>
      </c>
      <c r="H223">
        <v>0.01</v>
      </c>
      <c r="I223">
        <v>0</v>
      </c>
      <c r="J223">
        <v>0</v>
      </c>
      <c r="K223">
        <v>0</v>
      </c>
      <c r="L223" t="s">
        <v>99</v>
      </c>
      <c r="M223" t="str">
        <f>VLOOKUP(D223,OCTUBRE!C:Q,15,FALSE)</f>
        <v>Pagado</v>
      </c>
    </row>
    <row r="224" spans="1:13" x14ac:dyDescent="0.25">
      <c r="A224" t="s">
        <v>585</v>
      </c>
      <c r="B224" t="s">
        <v>37</v>
      </c>
      <c r="C224" t="s">
        <v>612</v>
      </c>
      <c r="D224" t="s">
        <v>238</v>
      </c>
      <c r="E224" t="s">
        <v>610</v>
      </c>
      <c r="F224" t="s">
        <v>42</v>
      </c>
      <c r="G224">
        <v>0</v>
      </c>
      <c r="H224">
        <v>0</v>
      </c>
      <c r="I224">
        <v>0</v>
      </c>
      <c r="J224">
        <v>0</v>
      </c>
      <c r="K224">
        <v>0</v>
      </c>
      <c r="L224" t="s">
        <v>44</v>
      </c>
      <c r="M224" t="str">
        <f>VLOOKUP(D224,OCTUBRE!C:Q,15,FALSE)</f>
        <v>Pagado</v>
      </c>
    </row>
    <row r="225" spans="1:13" x14ac:dyDescent="0.25">
      <c r="A225" t="s">
        <v>585</v>
      </c>
      <c r="B225" t="s">
        <v>105</v>
      </c>
      <c r="C225" t="s">
        <v>622</v>
      </c>
      <c r="D225" t="s">
        <v>240</v>
      </c>
      <c r="E225" t="s">
        <v>610</v>
      </c>
      <c r="F225" t="s">
        <v>121</v>
      </c>
      <c r="G225">
        <v>0.01</v>
      </c>
      <c r="H225">
        <v>0.01</v>
      </c>
      <c r="I225">
        <v>0</v>
      </c>
      <c r="J225">
        <v>0</v>
      </c>
      <c r="K225">
        <v>0</v>
      </c>
      <c r="L225" t="s">
        <v>99</v>
      </c>
      <c r="M225" t="str">
        <f>VLOOKUP(D225,OCTUBRE!C:Q,15,FALSE)</f>
        <v>Pagado</v>
      </c>
    </row>
    <row r="226" spans="1:13" x14ac:dyDescent="0.25">
      <c r="A226" t="s">
        <v>585</v>
      </c>
      <c r="B226" t="s">
        <v>105</v>
      </c>
      <c r="C226" t="s">
        <v>622</v>
      </c>
      <c r="D226" t="s">
        <v>242</v>
      </c>
      <c r="E226" t="s">
        <v>610</v>
      </c>
      <c r="F226" t="s">
        <v>121</v>
      </c>
      <c r="G226">
        <v>60</v>
      </c>
      <c r="H226">
        <v>0</v>
      </c>
      <c r="I226">
        <v>60</v>
      </c>
      <c r="J226">
        <v>9.6</v>
      </c>
      <c r="K226">
        <v>69.599999999999994</v>
      </c>
      <c r="L226" t="s">
        <v>99</v>
      </c>
      <c r="M226" t="str">
        <f>VLOOKUP(D226,OCTUBRE!C:Q,15,FALSE)</f>
        <v>Pagado</v>
      </c>
    </row>
    <row r="227" spans="1:13" x14ac:dyDescent="0.25">
      <c r="A227" t="s">
        <v>586</v>
      </c>
      <c r="B227" t="s">
        <v>19</v>
      </c>
      <c r="C227" t="s">
        <v>609</v>
      </c>
      <c r="D227" t="s">
        <v>166</v>
      </c>
      <c r="E227" t="s">
        <v>610</v>
      </c>
      <c r="F227" t="s">
        <v>24</v>
      </c>
      <c r="G227">
        <v>310.72000000000003</v>
      </c>
      <c r="H227">
        <v>0</v>
      </c>
      <c r="I227">
        <v>310.72000000000003</v>
      </c>
      <c r="J227">
        <v>49.72</v>
      </c>
      <c r="K227">
        <v>360.44000000000011</v>
      </c>
      <c r="L227" t="s">
        <v>27</v>
      </c>
      <c r="M227" t="str">
        <f>VLOOKUP(D227,NOVIEMBRE!C:Q,15,FALSE)</f>
        <v>Pagado</v>
      </c>
    </row>
    <row r="228" spans="1:13" x14ac:dyDescent="0.25">
      <c r="A228" t="s">
        <v>586</v>
      </c>
      <c r="B228" t="s">
        <v>30</v>
      </c>
      <c r="C228" t="s">
        <v>611</v>
      </c>
      <c r="D228" t="s">
        <v>168</v>
      </c>
      <c r="E228" t="s">
        <v>610</v>
      </c>
      <c r="F228" t="s">
        <v>35</v>
      </c>
      <c r="G228">
        <v>24.99</v>
      </c>
      <c r="H228">
        <v>0</v>
      </c>
      <c r="I228">
        <v>24.99</v>
      </c>
      <c r="J228">
        <v>4</v>
      </c>
      <c r="K228">
        <v>28.99</v>
      </c>
      <c r="L228" t="s">
        <v>36</v>
      </c>
      <c r="M228" t="str">
        <f>VLOOKUP(D228,NOVIEMBRE!C:Q,15,FALSE)</f>
        <v>Pagado</v>
      </c>
    </row>
    <row r="229" spans="1:13" x14ac:dyDescent="0.25">
      <c r="A229" t="s">
        <v>586</v>
      </c>
      <c r="B229" t="s">
        <v>65</v>
      </c>
      <c r="C229" t="s">
        <v>613</v>
      </c>
      <c r="D229" t="s">
        <v>170</v>
      </c>
      <c r="E229" t="s">
        <v>610</v>
      </c>
      <c r="F229" t="s">
        <v>171</v>
      </c>
      <c r="G229">
        <v>204</v>
      </c>
      <c r="H229">
        <v>0</v>
      </c>
      <c r="I229">
        <v>204</v>
      </c>
      <c r="J229">
        <v>0</v>
      </c>
      <c r="K229">
        <v>204</v>
      </c>
      <c r="L229" t="s">
        <v>72</v>
      </c>
      <c r="M229" t="str">
        <f>VLOOKUP(D229,NOVIEMBRE!C:Q,15,FALSE)</f>
        <v>Pendiente</v>
      </c>
    </row>
    <row r="230" spans="1:13" x14ac:dyDescent="0.25">
      <c r="A230" t="s">
        <v>586</v>
      </c>
      <c r="B230" t="s">
        <v>37</v>
      </c>
      <c r="C230" t="s">
        <v>612</v>
      </c>
      <c r="D230" t="s">
        <v>173</v>
      </c>
      <c r="E230" t="s">
        <v>610</v>
      </c>
      <c r="F230" t="s">
        <v>42</v>
      </c>
      <c r="G230">
        <v>0</v>
      </c>
      <c r="H230">
        <v>0</v>
      </c>
      <c r="I230">
        <v>0</v>
      </c>
      <c r="J230">
        <v>0</v>
      </c>
      <c r="K230">
        <v>0</v>
      </c>
      <c r="L230" t="s">
        <v>44</v>
      </c>
      <c r="M230" t="str">
        <f>VLOOKUP(D230,NOVIEMBRE!C:Q,15,FALSE)</f>
        <v>Pagado</v>
      </c>
    </row>
    <row r="231" spans="1:13" x14ac:dyDescent="0.25">
      <c r="A231" t="s">
        <v>586</v>
      </c>
      <c r="B231" t="s">
        <v>37</v>
      </c>
      <c r="C231" t="s">
        <v>612</v>
      </c>
      <c r="D231" t="s">
        <v>175</v>
      </c>
      <c r="E231" t="s">
        <v>610</v>
      </c>
      <c r="F231" t="s">
        <v>42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44</v>
      </c>
      <c r="M231" t="str">
        <f>VLOOKUP(D231,NOVIEMBRE!C:Q,15,FALSE)</f>
        <v>Pagado</v>
      </c>
    </row>
    <row r="232" spans="1:13" x14ac:dyDescent="0.25">
      <c r="A232" t="s">
        <v>586</v>
      </c>
      <c r="B232" t="s">
        <v>37</v>
      </c>
      <c r="C232" t="s">
        <v>612</v>
      </c>
      <c r="D232" t="s">
        <v>177</v>
      </c>
      <c r="E232" t="s">
        <v>610</v>
      </c>
      <c r="F232" t="s">
        <v>42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44</v>
      </c>
      <c r="M232" t="str">
        <f>VLOOKUP(D232,NOVIEMBRE!C:Q,15,FALSE)</f>
        <v>Pagado</v>
      </c>
    </row>
    <row r="233" spans="1:13" x14ac:dyDescent="0.25">
      <c r="A233" t="s">
        <v>586</v>
      </c>
      <c r="B233" t="s">
        <v>19</v>
      </c>
      <c r="C233" t="s">
        <v>609</v>
      </c>
      <c r="D233" t="s">
        <v>179</v>
      </c>
      <c r="E233" t="s">
        <v>614</v>
      </c>
      <c r="F233" t="s">
        <v>75</v>
      </c>
      <c r="G233">
        <v>505.76</v>
      </c>
      <c r="H233">
        <v>0</v>
      </c>
      <c r="I233">
        <v>505.76</v>
      </c>
      <c r="J233">
        <v>82.62</v>
      </c>
      <c r="K233">
        <v>588.38</v>
      </c>
      <c r="L233" t="s">
        <v>27</v>
      </c>
      <c r="M233" t="str">
        <f>VLOOKUP(D233,NOVIEMBRE!C:Q,15,FALSE)</f>
        <v>Pagado</v>
      </c>
    </row>
    <row r="234" spans="1:13" x14ac:dyDescent="0.25">
      <c r="A234" t="s">
        <v>586</v>
      </c>
      <c r="B234" t="s">
        <v>88</v>
      </c>
      <c r="C234" t="s">
        <v>616</v>
      </c>
      <c r="D234" t="s">
        <v>181</v>
      </c>
      <c r="E234" t="s">
        <v>610</v>
      </c>
      <c r="F234" t="s">
        <v>182</v>
      </c>
      <c r="G234">
        <v>-254.17</v>
      </c>
      <c r="H234">
        <v>0</v>
      </c>
      <c r="I234">
        <v>-254.17</v>
      </c>
      <c r="J234">
        <v>-40.67</v>
      </c>
      <c r="K234">
        <v>-294.83999999999997</v>
      </c>
      <c r="L234" t="s">
        <v>25</v>
      </c>
      <c r="M234" t="str">
        <f>VLOOKUP(D234,NOVIEMBRE!C:Q,15,FALSE)</f>
        <v>Pagado</v>
      </c>
    </row>
    <row r="235" spans="1:13" x14ac:dyDescent="0.25">
      <c r="A235" t="s">
        <v>586</v>
      </c>
      <c r="B235" t="s">
        <v>93</v>
      </c>
      <c r="C235" t="s">
        <v>617</v>
      </c>
      <c r="D235" t="s">
        <v>184</v>
      </c>
      <c r="E235" t="s">
        <v>610</v>
      </c>
      <c r="F235" t="s">
        <v>98</v>
      </c>
      <c r="G235">
        <v>0.01</v>
      </c>
      <c r="H235">
        <v>0.01</v>
      </c>
      <c r="I235">
        <v>0</v>
      </c>
      <c r="J235">
        <v>0</v>
      </c>
      <c r="K235">
        <v>0</v>
      </c>
      <c r="L235" t="s">
        <v>99</v>
      </c>
      <c r="M235" t="str">
        <f>VLOOKUP(D235,NOVIEMBRE!C:Q,15,FALSE)</f>
        <v>Pagado</v>
      </c>
    </row>
    <row r="236" spans="1:13" x14ac:dyDescent="0.25">
      <c r="A236" t="s">
        <v>586</v>
      </c>
      <c r="B236" t="s">
        <v>185</v>
      </c>
      <c r="C236" t="s">
        <v>619</v>
      </c>
      <c r="D236" t="s">
        <v>187</v>
      </c>
      <c r="E236" t="s">
        <v>668</v>
      </c>
      <c r="F236" t="s">
        <v>188</v>
      </c>
      <c r="G236">
        <v>712.06</v>
      </c>
      <c r="H236">
        <v>320.42</v>
      </c>
      <c r="I236">
        <v>391.63999999999987</v>
      </c>
      <c r="J236">
        <v>62.66</v>
      </c>
      <c r="K236">
        <v>454.3</v>
      </c>
      <c r="L236" t="s">
        <v>84</v>
      </c>
      <c r="M236" t="str">
        <f>VLOOKUP(D236,NOVIEMBRE!C:Q,15,FALSE)</f>
        <v>Pagado</v>
      </c>
    </row>
    <row r="237" spans="1:13" x14ac:dyDescent="0.25">
      <c r="A237" t="s">
        <v>586</v>
      </c>
      <c r="B237" t="s">
        <v>671</v>
      </c>
      <c r="C237" t="s">
        <v>672</v>
      </c>
      <c r="D237" t="s">
        <v>187</v>
      </c>
      <c r="E237" t="s">
        <v>610</v>
      </c>
      <c r="F237" t="s">
        <v>673</v>
      </c>
      <c r="G237">
        <v>142.24</v>
      </c>
      <c r="H237">
        <v>35.56</v>
      </c>
      <c r="I237">
        <v>106.68</v>
      </c>
      <c r="J237">
        <v>17.059999999999999</v>
      </c>
      <c r="K237">
        <v>123.74</v>
      </c>
      <c r="L237" t="s">
        <v>25</v>
      </c>
      <c r="M237" t="str">
        <f>VLOOKUP(D237,NOVIEMBRE!C:Q,15,FALSE)</f>
        <v>Pagado</v>
      </c>
    </row>
    <row r="238" spans="1:13" x14ac:dyDescent="0.25">
      <c r="A238" t="s">
        <v>586</v>
      </c>
      <c r="B238" t="s">
        <v>648</v>
      </c>
      <c r="C238" t="s">
        <v>649</v>
      </c>
      <c r="D238" t="s">
        <v>187</v>
      </c>
      <c r="E238" t="s">
        <v>610</v>
      </c>
      <c r="F238" t="s">
        <v>650</v>
      </c>
      <c r="G238">
        <v>237.07</v>
      </c>
      <c r="H238">
        <v>59.26</v>
      </c>
      <c r="I238">
        <v>177.81</v>
      </c>
      <c r="J238">
        <v>28.44</v>
      </c>
      <c r="K238">
        <v>206.25</v>
      </c>
      <c r="L238" t="s">
        <v>25</v>
      </c>
      <c r="M238" t="str">
        <f>VLOOKUP(D238,NOVIEMBRE!C:Q,15,FALSE)</f>
        <v>Pagado</v>
      </c>
    </row>
    <row r="239" spans="1:13" x14ac:dyDescent="0.25">
      <c r="A239" t="s">
        <v>586</v>
      </c>
      <c r="B239" t="s">
        <v>448</v>
      </c>
      <c r="C239" t="s">
        <v>625</v>
      </c>
      <c r="D239" t="s">
        <v>187</v>
      </c>
      <c r="E239" t="s">
        <v>610</v>
      </c>
      <c r="F239" t="s">
        <v>451</v>
      </c>
      <c r="G239">
        <v>150</v>
      </c>
      <c r="H239">
        <v>67.5</v>
      </c>
      <c r="I239">
        <v>82.5</v>
      </c>
      <c r="J239">
        <v>13.2</v>
      </c>
      <c r="K239">
        <v>95.7</v>
      </c>
      <c r="L239" t="s">
        <v>84</v>
      </c>
      <c r="M239" t="str">
        <f>VLOOKUP(D239,NOVIEMBRE!C:Q,15,FALSE)</f>
        <v>Pagado</v>
      </c>
    </row>
    <row r="240" spans="1:13" x14ac:dyDescent="0.25">
      <c r="A240" t="s">
        <v>586</v>
      </c>
      <c r="B240" t="s">
        <v>634</v>
      </c>
      <c r="C240" t="s">
        <v>635</v>
      </c>
      <c r="D240" t="s">
        <v>187</v>
      </c>
      <c r="E240" t="s">
        <v>610</v>
      </c>
      <c r="F240" t="s">
        <v>674</v>
      </c>
      <c r="G240">
        <v>304.31</v>
      </c>
      <c r="H240">
        <v>136.94999999999999</v>
      </c>
      <c r="I240">
        <v>167.36</v>
      </c>
      <c r="J240">
        <v>26.77</v>
      </c>
      <c r="K240">
        <v>194.13</v>
      </c>
      <c r="L240" t="s">
        <v>84</v>
      </c>
      <c r="M240" t="str">
        <f>VLOOKUP(D240,NOVIEMBRE!C:Q,15,FALSE)</f>
        <v>Pagado</v>
      </c>
    </row>
    <row r="241" spans="1:13" x14ac:dyDescent="0.25">
      <c r="A241" t="s">
        <v>586</v>
      </c>
      <c r="B241" t="s">
        <v>37</v>
      </c>
      <c r="C241" t="s">
        <v>612</v>
      </c>
      <c r="D241" t="s">
        <v>190</v>
      </c>
      <c r="E241" t="s">
        <v>610</v>
      </c>
      <c r="F241" t="s">
        <v>42</v>
      </c>
      <c r="G241">
        <v>0</v>
      </c>
      <c r="H241">
        <v>0</v>
      </c>
      <c r="I241">
        <v>0</v>
      </c>
      <c r="J241">
        <v>0</v>
      </c>
      <c r="K241">
        <v>0</v>
      </c>
      <c r="L241" t="s">
        <v>44</v>
      </c>
      <c r="M241" t="str">
        <f>VLOOKUP(D241,NOVIEMBRE!C:Q,15,FALSE)</f>
        <v>Pagado</v>
      </c>
    </row>
    <row r="242" spans="1:13" x14ac:dyDescent="0.25">
      <c r="A242" t="s">
        <v>586</v>
      </c>
      <c r="B242" t="s">
        <v>105</v>
      </c>
      <c r="C242" t="s">
        <v>622</v>
      </c>
      <c r="D242" t="s">
        <v>194</v>
      </c>
      <c r="E242" t="s">
        <v>614</v>
      </c>
      <c r="F242" t="s">
        <v>110</v>
      </c>
      <c r="G242">
        <v>0.01</v>
      </c>
      <c r="H242">
        <v>0.01</v>
      </c>
      <c r="I242">
        <v>0</v>
      </c>
      <c r="J242">
        <v>0</v>
      </c>
      <c r="K242">
        <v>0</v>
      </c>
      <c r="L242" t="s">
        <v>99</v>
      </c>
      <c r="M242" t="str">
        <f>VLOOKUP(D242,NOVIEMBRE!C:Q,15,FALSE)</f>
        <v>Pagado</v>
      </c>
    </row>
    <row r="243" spans="1:13" x14ac:dyDescent="0.25">
      <c r="A243" t="s">
        <v>586</v>
      </c>
      <c r="B243" t="s">
        <v>37</v>
      </c>
      <c r="C243" t="s">
        <v>612</v>
      </c>
      <c r="D243" t="s">
        <v>196</v>
      </c>
      <c r="E243" t="s">
        <v>610</v>
      </c>
      <c r="F243" t="s">
        <v>42</v>
      </c>
      <c r="G243">
        <v>0</v>
      </c>
      <c r="H243">
        <v>0</v>
      </c>
      <c r="I243">
        <v>0</v>
      </c>
      <c r="J243">
        <v>0</v>
      </c>
      <c r="K243">
        <v>0</v>
      </c>
      <c r="L243" t="s">
        <v>44</v>
      </c>
      <c r="M243" t="str">
        <f>VLOOKUP(D243,NOVIEMBRE!C:Q,15,FALSE)</f>
        <v>Pagado</v>
      </c>
    </row>
    <row r="244" spans="1:13" x14ac:dyDescent="0.25">
      <c r="A244" t="s">
        <v>586</v>
      </c>
      <c r="B244" t="s">
        <v>105</v>
      </c>
      <c r="C244" t="s">
        <v>622</v>
      </c>
      <c r="D244" t="s">
        <v>202</v>
      </c>
      <c r="E244" t="s">
        <v>610</v>
      </c>
      <c r="F244" t="s">
        <v>121</v>
      </c>
      <c r="G244">
        <v>60</v>
      </c>
      <c r="H244">
        <v>0</v>
      </c>
      <c r="I244">
        <v>60</v>
      </c>
      <c r="J244">
        <v>9.6</v>
      </c>
      <c r="K244">
        <v>69.599999999999994</v>
      </c>
      <c r="L244" t="s">
        <v>99</v>
      </c>
      <c r="M244" t="str">
        <f>VLOOKUP(D244,NOVIEMBRE!C:Q,15,FALSE)</f>
        <v>Pagado</v>
      </c>
    </row>
    <row r="245" spans="1:13" x14ac:dyDescent="0.25">
      <c r="A245" t="s">
        <v>586</v>
      </c>
      <c r="B245" t="s">
        <v>105</v>
      </c>
      <c r="C245" t="s">
        <v>622</v>
      </c>
      <c r="D245" t="s">
        <v>204</v>
      </c>
      <c r="E245" t="s">
        <v>610</v>
      </c>
      <c r="F245" t="s">
        <v>121</v>
      </c>
      <c r="G245">
        <v>3</v>
      </c>
      <c r="H245">
        <v>0</v>
      </c>
      <c r="I245">
        <v>3</v>
      </c>
      <c r="J245">
        <v>0.48</v>
      </c>
      <c r="K245">
        <v>3.48</v>
      </c>
      <c r="L245" t="s">
        <v>99</v>
      </c>
      <c r="M245" t="str">
        <f>VLOOKUP(D245,NOVIEMBRE!C:Q,15,FALSE)</f>
        <v>Pagado</v>
      </c>
    </row>
    <row r="246" spans="1:13" x14ac:dyDescent="0.25">
      <c r="A246" t="s">
        <v>586</v>
      </c>
      <c r="B246" t="s">
        <v>37</v>
      </c>
      <c r="C246" t="s">
        <v>612</v>
      </c>
      <c r="D246" t="s">
        <v>134</v>
      </c>
      <c r="E246" t="s">
        <v>610</v>
      </c>
      <c r="F246" t="s">
        <v>42</v>
      </c>
      <c r="G246">
        <v>0</v>
      </c>
      <c r="H246">
        <v>0</v>
      </c>
      <c r="I246">
        <v>0</v>
      </c>
      <c r="J246">
        <v>0</v>
      </c>
      <c r="K246">
        <v>0</v>
      </c>
      <c r="L246" t="s">
        <v>44</v>
      </c>
      <c r="M246" t="str">
        <f>VLOOKUP(D246,NOVIEMBRE!C:Q,15,FALSE)</f>
        <v>Pagado</v>
      </c>
    </row>
    <row r="247" spans="1:13" x14ac:dyDescent="0.25">
      <c r="A247" t="s">
        <v>586</v>
      </c>
      <c r="B247" t="s">
        <v>37</v>
      </c>
      <c r="C247" t="s">
        <v>612</v>
      </c>
      <c r="D247" t="s">
        <v>139</v>
      </c>
      <c r="E247" t="s">
        <v>610</v>
      </c>
      <c r="F247" t="s">
        <v>42</v>
      </c>
      <c r="G247">
        <v>0</v>
      </c>
      <c r="H247">
        <v>0</v>
      </c>
      <c r="I247">
        <v>0</v>
      </c>
      <c r="J247">
        <v>0</v>
      </c>
      <c r="K247">
        <v>0</v>
      </c>
      <c r="L247" t="s">
        <v>44</v>
      </c>
      <c r="M247" t="str">
        <f>VLOOKUP(D247,NOVIEMBRE!C:Q,15,FALSE)</f>
        <v>Pagado</v>
      </c>
    </row>
    <row r="248" spans="1:13" x14ac:dyDescent="0.25">
      <c r="A248" t="s">
        <v>586</v>
      </c>
      <c r="B248" t="s">
        <v>105</v>
      </c>
      <c r="C248" t="s">
        <v>622</v>
      </c>
      <c r="D248" t="s">
        <v>153</v>
      </c>
      <c r="E248" t="s">
        <v>614</v>
      </c>
      <c r="F248" t="s">
        <v>110</v>
      </c>
      <c r="G248">
        <v>0.01</v>
      </c>
      <c r="H248">
        <v>0.01</v>
      </c>
      <c r="I248">
        <v>0</v>
      </c>
      <c r="J248">
        <v>0</v>
      </c>
      <c r="K248">
        <v>0</v>
      </c>
      <c r="L248" t="s">
        <v>99</v>
      </c>
      <c r="M248" t="str">
        <f>VLOOKUP(D248,NOVIEMBRE!C:Q,15,FALSE)</f>
        <v>Pagado</v>
      </c>
    </row>
    <row r="249" spans="1:13" x14ac:dyDescent="0.25">
      <c r="A249" t="s">
        <v>587</v>
      </c>
      <c r="B249" t="s">
        <v>122</v>
      </c>
      <c r="C249" t="s">
        <v>623</v>
      </c>
      <c r="D249" t="s">
        <v>124</v>
      </c>
      <c r="E249" t="s">
        <v>675</v>
      </c>
      <c r="F249" t="s">
        <v>127</v>
      </c>
      <c r="G249">
        <v>20.689654999999998</v>
      </c>
      <c r="H249">
        <v>0</v>
      </c>
      <c r="I249">
        <v>20.689654999999998</v>
      </c>
      <c r="J249">
        <v>3.3103449999999999</v>
      </c>
      <c r="K249">
        <v>24</v>
      </c>
      <c r="L249" t="s">
        <v>128</v>
      </c>
      <c r="M249" t="str">
        <f>VLOOKUP(D249,DICIEMBRE!C:Q,15,FALSE)</f>
        <v>Pagado</v>
      </c>
    </row>
    <row r="250" spans="1:13" x14ac:dyDescent="0.25">
      <c r="A250" t="s">
        <v>587</v>
      </c>
      <c r="B250" t="s">
        <v>122</v>
      </c>
      <c r="C250" t="s">
        <v>623</v>
      </c>
      <c r="D250" t="s">
        <v>124</v>
      </c>
      <c r="E250" t="s">
        <v>624</v>
      </c>
      <c r="F250" t="s">
        <v>127</v>
      </c>
      <c r="G250">
        <v>14.655172</v>
      </c>
      <c r="H250">
        <v>0</v>
      </c>
      <c r="I250">
        <v>14.655172</v>
      </c>
      <c r="J250">
        <v>2.3448280000000001</v>
      </c>
      <c r="K250">
        <v>17</v>
      </c>
      <c r="L250" t="s">
        <v>128</v>
      </c>
      <c r="M250" t="str">
        <f>VLOOKUP(D250,DICIEMBRE!C:Q,15,FALSE)</f>
        <v>Pagado</v>
      </c>
    </row>
    <row r="251" spans="1:13" x14ac:dyDescent="0.25">
      <c r="A251" t="s">
        <v>587</v>
      </c>
      <c r="B251" t="s">
        <v>19</v>
      </c>
      <c r="C251" t="s">
        <v>609</v>
      </c>
      <c r="D251" t="s">
        <v>130</v>
      </c>
      <c r="E251" t="s">
        <v>610</v>
      </c>
      <c r="F251" t="s">
        <v>24</v>
      </c>
      <c r="G251">
        <v>310.73</v>
      </c>
      <c r="H251">
        <v>0</v>
      </c>
      <c r="I251">
        <v>310.73</v>
      </c>
      <c r="J251">
        <v>49.71</v>
      </c>
      <c r="K251">
        <v>360.44</v>
      </c>
      <c r="L251" t="s">
        <v>27</v>
      </c>
      <c r="M251" t="str">
        <f>VLOOKUP(D251,DICIEMBRE!C:Q,15,FALSE)</f>
        <v>Pagado</v>
      </c>
    </row>
    <row r="252" spans="1:13" x14ac:dyDescent="0.25">
      <c r="A252" t="s">
        <v>587</v>
      </c>
      <c r="B252" t="s">
        <v>30</v>
      </c>
      <c r="C252" t="s">
        <v>611</v>
      </c>
      <c r="D252" t="s">
        <v>132</v>
      </c>
      <c r="E252" t="s">
        <v>610</v>
      </c>
      <c r="F252" t="s">
        <v>35</v>
      </c>
      <c r="G252">
        <v>25</v>
      </c>
      <c r="H252">
        <v>0</v>
      </c>
      <c r="I252">
        <v>25</v>
      </c>
      <c r="J252">
        <v>3.99</v>
      </c>
      <c r="K252">
        <v>28.99</v>
      </c>
      <c r="L252" t="s">
        <v>36</v>
      </c>
      <c r="M252" t="str">
        <f>VLOOKUP(D252,DICIEMBRE!C:Q,15,FALSE)</f>
        <v>Pagado</v>
      </c>
    </row>
    <row r="253" spans="1:13" x14ac:dyDescent="0.25">
      <c r="A253" t="s">
        <v>587</v>
      </c>
      <c r="B253" t="s">
        <v>37</v>
      </c>
      <c r="C253" t="s">
        <v>612</v>
      </c>
      <c r="D253" t="s">
        <v>134</v>
      </c>
      <c r="E253" t="s">
        <v>610</v>
      </c>
      <c r="F253" t="s">
        <v>42</v>
      </c>
      <c r="G253">
        <v>0</v>
      </c>
      <c r="H253">
        <v>0</v>
      </c>
      <c r="I253">
        <v>0</v>
      </c>
      <c r="J253">
        <v>0</v>
      </c>
      <c r="K253">
        <v>0</v>
      </c>
      <c r="L253" t="s">
        <v>44</v>
      </c>
      <c r="M253" t="str">
        <f>VLOOKUP(D253,DICIEMBRE!C:Q,15,FALSE)</f>
        <v>Pagado</v>
      </c>
    </row>
    <row r="254" spans="1:13" x14ac:dyDescent="0.25">
      <c r="A254" t="s">
        <v>587</v>
      </c>
      <c r="B254" t="s">
        <v>77</v>
      </c>
      <c r="C254" t="s">
        <v>615</v>
      </c>
      <c r="D254" t="s">
        <v>136</v>
      </c>
      <c r="E254" t="s">
        <v>610</v>
      </c>
      <c r="F254" t="s">
        <v>137</v>
      </c>
      <c r="G254">
        <v>516.38</v>
      </c>
      <c r="H254">
        <v>129.09</v>
      </c>
      <c r="I254">
        <v>387.29</v>
      </c>
      <c r="J254">
        <v>61.96</v>
      </c>
      <c r="K254">
        <v>449.24999999999989</v>
      </c>
      <c r="L254" t="s">
        <v>84</v>
      </c>
      <c r="M254" t="str">
        <f>VLOOKUP(D254,DICIEMBRE!C:Q,15,FALSE)</f>
        <v>Pagado</v>
      </c>
    </row>
    <row r="255" spans="1:13" x14ac:dyDescent="0.25">
      <c r="A255" t="s">
        <v>587</v>
      </c>
      <c r="B255" t="s">
        <v>77</v>
      </c>
      <c r="C255" t="s">
        <v>615</v>
      </c>
      <c r="D255" t="s">
        <v>136</v>
      </c>
      <c r="E255" t="s">
        <v>610</v>
      </c>
      <c r="F255" t="s">
        <v>82</v>
      </c>
      <c r="G255">
        <v>702.59</v>
      </c>
      <c r="H255">
        <v>175.65</v>
      </c>
      <c r="I255">
        <v>526.94000000000005</v>
      </c>
      <c r="J255">
        <v>84.31</v>
      </c>
      <c r="K255">
        <v>611.25</v>
      </c>
      <c r="L255" t="s">
        <v>84</v>
      </c>
      <c r="M255" t="str">
        <f>VLOOKUP(D255,DICIEMBRE!C:Q,15,FALSE)</f>
        <v>Pagado</v>
      </c>
    </row>
    <row r="256" spans="1:13" x14ac:dyDescent="0.25">
      <c r="A256" t="s">
        <v>587</v>
      </c>
      <c r="B256" t="s">
        <v>676</v>
      </c>
      <c r="C256" t="s">
        <v>677</v>
      </c>
      <c r="D256" t="s">
        <v>136</v>
      </c>
      <c r="E256" t="s">
        <v>610</v>
      </c>
      <c r="F256" t="s">
        <v>678</v>
      </c>
      <c r="G256">
        <v>264</v>
      </c>
      <c r="H256">
        <v>0</v>
      </c>
      <c r="I256">
        <v>264</v>
      </c>
      <c r="J256">
        <v>42.24</v>
      </c>
      <c r="K256">
        <v>306.24</v>
      </c>
      <c r="L256" t="s">
        <v>679</v>
      </c>
      <c r="M256" t="str">
        <f>VLOOKUP(D256,DICIEMBRE!C:Q,15,FALSE)</f>
        <v>Pagado</v>
      </c>
    </row>
    <row r="257" spans="1:13" x14ac:dyDescent="0.25">
      <c r="A257" t="s">
        <v>587</v>
      </c>
      <c r="B257" t="s">
        <v>37</v>
      </c>
      <c r="C257" t="s">
        <v>612</v>
      </c>
      <c r="D257" t="s">
        <v>139</v>
      </c>
      <c r="E257" t="s">
        <v>610</v>
      </c>
      <c r="F257" t="s">
        <v>42</v>
      </c>
      <c r="G257">
        <v>0</v>
      </c>
      <c r="H257">
        <v>0</v>
      </c>
      <c r="I257">
        <v>0</v>
      </c>
      <c r="J257">
        <v>0</v>
      </c>
      <c r="K257">
        <v>0</v>
      </c>
      <c r="L257" t="s">
        <v>44</v>
      </c>
      <c r="M257" t="str">
        <f>VLOOKUP(D257,DICIEMBRE!C:Q,15,FALSE)</f>
        <v>Pagado</v>
      </c>
    </row>
    <row r="258" spans="1:13" x14ac:dyDescent="0.25">
      <c r="A258" t="s">
        <v>587</v>
      </c>
      <c r="B258" t="s">
        <v>19</v>
      </c>
      <c r="C258" t="s">
        <v>609</v>
      </c>
      <c r="D258" t="s">
        <v>141</v>
      </c>
      <c r="E258" t="s">
        <v>614</v>
      </c>
      <c r="F258" t="s">
        <v>75</v>
      </c>
      <c r="G258">
        <v>505.76</v>
      </c>
      <c r="H258">
        <v>0</v>
      </c>
      <c r="I258">
        <v>505.76</v>
      </c>
      <c r="J258">
        <v>82.62</v>
      </c>
      <c r="K258">
        <v>588.38</v>
      </c>
      <c r="L258" t="s">
        <v>27</v>
      </c>
      <c r="M258" t="str">
        <f>VLOOKUP(D258,DICIEMBRE!C:Q,15,FALSE)</f>
        <v>Pagado</v>
      </c>
    </row>
    <row r="259" spans="1:13" x14ac:dyDescent="0.25">
      <c r="A259" t="s">
        <v>587</v>
      </c>
      <c r="B259" t="s">
        <v>142</v>
      </c>
      <c r="C259" t="s">
        <v>628</v>
      </c>
      <c r="D259" t="s">
        <v>144</v>
      </c>
      <c r="E259" t="s">
        <v>610</v>
      </c>
      <c r="F259" t="s">
        <v>147</v>
      </c>
      <c r="G259">
        <v>16.809999999999999</v>
      </c>
      <c r="H259">
        <v>0</v>
      </c>
      <c r="I259">
        <v>16.809999999999999</v>
      </c>
      <c r="J259">
        <v>2.69</v>
      </c>
      <c r="K259">
        <v>19.5</v>
      </c>
      <c r="L259" t="s">
        <v>149</v>
      </c>
      <c r="M259" t="str">
        <f>VLOOKUP(D259,DICIEMBRE!C:Q,15,FALSE)</f>
        <v>Pagado</v>
      </c>
    </row>
    <row r="260" spans="1:13" x14ac:dyDescent="0.25">
      <c r="A260" t="s">
        <v>587</v>
      </c>
      <c r="B260" t="s">
        <v>228</v>
      </c>
      <c r="C260" t="s">
        <v>643</v>
      </c>
      <c r="D260" t="s">
        <v>144</v>
      </c>
      <c r="E260" t="s">
        <v>610</v>
      </c>
      <c r="F260" t="s">
        <v>231</v>
      </c>
      <c r="G260">
        <v>240.89</v>
      </c>
      <c r="H260">
        <v>10</v>
      </c>
      <c r="I260">
        <v>230.89</v>
      </c>
      <c r="J260">
        <v>36.94</v>
      </c>
      <c r="K260">
        <v>267.83</v>
      </c>
      <c r="L260" t="s">
        <v>232</v>
      </c>
      <c r="M260" t="str">
        <f>VLOOKUP(D260,DICIEMBRE!C:Q,15,FALSE)</f>
        <v>Pagado</v>
      </c>
    </row>
    <row r="261" spans="1:13" x14ac:dyDescent="0.25">
      <c r="A261" t="s">
        <v>587</v>
      </c>
      <c r="B261" t="s">
        <v>93</v>
      </c>
      <c r="C261" t="s">
        <v>617</v>
      </c>
      <c r="D261" t="s">
        <v>151</v>
      </c>
      <c r="E261" t="s">
        <v>610</v>
      </c>
      <c r="F261" t="s">
        <v>98</v>
      </c>
      <c r="G261">
        <v>0.01</v>
      </c>
      <c r="H261">
        <v>0.01</v>
      </c>
      <c r="I261">
        <v>0</v>
      </c>
      <c r="J261">
        <v>0</v>
      </c>
      <c r="K261">
        <v>0</v>
      </c>
      <c r="L261" t="s">
        <v>99</v>
      </c>
      <c r="M261" t="str">
        <f>VLOOKUP(D261,DICIEMBRE!C:Q,15,FALSE)</f>
        <v>Pagado</v>
      </c>
    </row>
    <row r="262" spans="1:13" x14ac:dyDescent="0.25">
      <c r="A262" t="s">
        <v>587</v>
      </c>
      <c r="B262" t="s">
        <v>105</v>
      </c>
      <c r="C262" t="s">
        <v>622</v>
      </c>
      <c r="D262" t="s">
        <v>153</v>
      </c>
      <c r="E262" t="s">
        <v>614</v>
      </c>
      <c r="F262" t="s">
        <v>110</v>
      </c>
      <c r="G262">
        <v>0.01</v>
      </c>
      <c r="H262">
        <v>0.01</v>
      </c>
      <c r="I262">
        <v>0</v>
      </c>
      <c r="J262">
        <v>0</v>
      </c>
      <c r="K262">
        <v>0</v>
      </c>
      <c r="L262" t="s">
        <v>99</v>
      </c>
      <c r="M262" t="str">
        <f>VLOOKUP(D262,DICIEMBRE!C:Q,15,FALSE)</f>
        <v>Pagado</v>
      </c>
    </row>
    <row r="263" spans="1:13" x14ac:dyDescent="0.25">
      <c r="A263" t="s">
        <v>587</v>
      </c>
      <c r="B263" t="s">
        <v>105</v>
      </c>
      <c r="C263" t="s">
        <v>622</v>
      </c>
      <c r="D263" t="s">
        <v>162</v>
      </c>
      <c r="E263" t="s">
        <v>610</v>
      </c>
      <c r="F263" t="s">
        <v>121</v>
      </c>
      <c r="G263">
        <v>0.01</v>
      </c>
      <c r="H263">
        <v>0.01</v>
      </c>
      <c r="I263">
        <v>0</v>
      </c>
      <c r="J263">
        <v>0</v>
      </c>
      <c r="K263">
        <v>0</v>
      </c>
      <c r="L263" t="s">
        <v>99</v>
      </c>
      <c r="M263" t="str">
        <f>VLOOKUP(D263,DICIEMBRE!C:Q,15,FALSE)</f>
        <v>Pagado</v>
      </c>
    </row>
    <row r="264" spans="1:13" x14ac:dyDescent="0.25">
      <c r="A264" t="s">
        <v>587</v>
      </c>
      <c r="B264" t="s">
        <v>105</v>
      </c>
      <c r="C264" t="s">
        <v>622</v>
      </c>
      <c r="D264" t="s">
        <v>164</v>
      </c>
      <c r="E264" t="s">
        <v>610</v>
      </c>
      <c r="F264" t="s">
        <v>121</v>
      </c>
      <c r="G264">
        <v>60</v>
      </c>
      <c r="H264">
        <v>0</v>
      </c>
      <c r="I264">
        <v>60</v>
      </c>
      <c r="J264">
        <v>9.6</v>
      </c>
      <c r="K264">
        <v>69.599999999999994</v>
      </c>
      <c r="L264" t="s">
        <v>99</v>
      </c>
      <c r="M264" t="str">
        <f>VLOOKUP(D264,DICIEMBRE!C:Q,15,FALSE)</f>
        <v>Pagado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Categorias!A$1:A$33</xm:f>
          </x14:formula1>
          <xm:sqref>L2:L264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P14"/>
  <sheetViews>
    <sheetView workbookViewId="0">
      <selection activeCell="M10" sqref="M10"/>
    </sheetView>
  </sheetViews>
  <sheetFormatPr defaultColWidth="9.140625" defaultRowHeight="15" x14ac:dyDescent="0.25"/>
  <cols>
    <col min="1" max="1" width="12" customWidth="1"/>
    <col min="2" max="2" width="11" customWidth="1"/>
    <col min="3" max="3" width="10.85546875" customWidth="1"/>
    <col min="4" max="4" width="13.85546875" customWidth="1"/>
    <col min="5" max="5" width="12" customWidth="1"/>
    <col min="6" max="6" width="11.140625" customWidth="1"/>
    <col min="7" max="7" width="11.28515625" customWidth="1"/>
    <col min="8" max="9" width="10" customWidth="1"/>
    <col min="10" max="10" width="6.5703125" customWidth="1"/>
    <col min="11" max="11" width="11.85546875" customWidth="1"/>
    <col min="12" max="12" width="7.7109375" customWidth="1"/>
    <col min="13" max="13" width="13.7109375" customWidth="1"/>
    <col min="14" max="14" width="12.28515625" customWidth="1"/>
    <col min="15" max="15" width="13" customWidth="1"/>
    <col min="16" max="16" width="10" customWidth="1"/>
  </cols>
  <sheetData>
    <row r="1" spans="1:16" ht="35.25" customHeight="1" x14ac:dyDescent="0.25">
      <c r="A1" s="5" t="s">
        <v>597</v>
      </c>
      <c r="B1" s="5" t="s">
        <v>232</v>
      </c>
      <c r="C1" s="5" t="s">
        <v>658</v>
      </c>
      <c r="D1" s="5" t="s">
        <v>72</v>
      </c>
      <c r="E1" s="5" t="s">
        <v>44</v>
      </c>
      <c r="F1" s="5" t="s">
        <v>99</v>
      </c>
      <c r="G1" s="5" t="s">
        <v>414</v>
      </c>
      <c r="H1" s="5" t="s">
        <v>25</v>
      </c>
      <c r="I1" s="5" t="s">
        <v>149</v>
      </c>
      <c r="J1" s="5" t="s">
        <v>128</v>
      </c>
      <c r="K1" s="5" t="s">
        <v>36</v>
      </c>
      <c r="L1" s="5" t="s">
        <v>338</v>
      </c>
      <c r="M1" s="5" t="s">
        <v>679</v>
      </c>
      <c r="N1" s="5" t="s">
        <v>84</v>
      </c>
      <c r="O1" s="5" t="s">
        <v>27</v>
      </c>
      <c r="P1" s="5" t="s">
        <v>12</v>
      </c>
    </row>
    <row r="2" spans="1:16" x14ac:dyDescent="0.25">
      <c r="A2" s="6" t="s">
        <v>564</v>
      </c>
      <c r="B2" s="2">
        <f>SUMIFS(Conceptos!J:J,Conceptos!L:L,B1,Conceptos!A:A,A2,Conceptos!M:M,"Pagado")</f>
        <v>0</v>
      </c>
      <c r="C2" s="2">
        <f>SUMIFS(Conceptos!J:J,Conceptos!L:L,C1,Conceptos!A:A,A2,Conceptos!M:M,"Pagado")</f>
        <v>0</v>
      </c>
      <c r="D2" s="2">
        <f>SUMIFS(Conceptos!J:J,Conceptos!L:L,D1,Conceptos!A:A,A2,Conceptos!M:M,"Pagado")</f>
        <v>0</v>
      </c>
      <c r="E2" s="2">
        <f>SUMIFS(Conceptos!J:J,Conceptos!L:L,E1,Conceptos!A:A,A2,Conceptos!M:M,"Pagado")</f>
        <v>0</v>
      </c>
      <c r="F2" s="9">
        <f>SUMIFS(Conceptos!J:J,Conceptos!L:L,F1,Conceptos!A:A,A2,Conceptos!M:M,"Pagado")</f>
        <v>3.2</v>
      </c>
      <c r="G2" s="2">
        <f>SUMIFS(Conceptos!J:J,Conceptos!L:L,G1,Conceptos!A:A,A2,Conceptos!M:M,"Pagado")</f>
        <v>0</v>
      </c>
      <c r="H2" s="9">
        <f>SUMIFS(Conceptos!J:J,Conceptos!L:L,H1,Conceptos!A:A,A2,Conceptos!M:M,"Pagado")</f>
        <v>-64.8</v>
      </c>
      <c r="I2" s="2">
        <f>SUMIFS(Conceptos!J:J,Conceptos!L:L,I1,Conceptos!A:A,A2,Conceptos!M:M,"Pagado")</f>
        <v>0</v>
      </c>
      <c r="J2" s="2">
        <f>SUMIFS(Conceptos!J:J,Conceptos!L:L,J1,Conceptos!A:A,A2,Conceptos!M:M,"Pagado")</f>
        <v>0</v>
      </c>
      <c r="K2" s="9">
        <f>SUMIFS(Conceptos!J:J,Conceptos!L:L,K1,Conceptos!A:A,A2,Conceptos!M:M,"Pagado")</f>
        <v>3.99</v>
      </c>
      <c r="L2" s="2">
        <f>SUMIFS(Conceptos!J:J,Conceptos!L:L,L1,Conceptos!A:A,A2,Conceptos!M:M,"Pagado")</f>
        <v>0</v>
      </c>
      <c r="M2" s="2">
        <f>SUMIFS(Conceptos!J:J,Conceptos!L:L,M1,Conceptos!A:A,A2,Conceptos!M:M,"Pagado")</f>
        <v>0</v>
      </c>
      <c r="N2" s="9">
        <f>SUMIFS(Conceptos!J:J,Conceptos!L:L,N1,Conceptos!A:A,A2,Conceptos!M:M,"Pagado")</f>
        <v>235.94</v>
      </c>
      <c r="O2" s="9">
        <f>SUMIFS(Conceptos!J:J,Conceptos!L:L,O1,Conceptos!A:A,A2,Conceptos!M:M,"Pagado")</f>
        <v>129.78</v>
      </c>
      <c r="P2" s="2">
        <f>SUM(B2:O2)</f>
        <v>308.11</v>
      </c>
    </row>
    <row r="3" spans="1:16" x14ac:dyDescent="0.25">
      <c r="A3" s="6" t="s">
        <v>569</v>
      </c>
      <c r="B3" s="2">
        <f>SUMIFS(Conceptos!J:J,Conceptos!L:L,B1,Conceptos!A:A,A3,Conceptos!M:M,"Pagado")</f>
        <v>42.1</v>
      </c>
      <c r="C3" s="2">
        <f>SUMIFS(Conceptos!J:J,Conceptos!L:L,C1,Conceptos!A:A,A3,Conceptos!M:M,"Pagado")</f>
        <v>0</v>
      </c>
      <c r="D3" s="2">
        <f>SUMIFS(Conceptos!J:J,Conceptos!L:L,D1,Conceptos!A:A,A3,Conceptos!M:M,"Pagado")</f>
        <v>0</v>
      </c>
      <c r="E3" s="2">
        <f>SUMIFS(Conceptos!J:J,Conceptos!L:L,E1,Conceptos!A:A,A3,Conceptos!M:M,"Pagado")</f>
        <v>0</v>
      </c>
      <c r="F3" s="2">
        <f>SUMIFS(Conceptos!J:J,Conceptos!L:L,F1,Conceptos!A:A,A3,Conceptos!M:M,"Pagado")</f>
        <v>0</v>
      </c>
      <c r="G3" s="2">
        <f>SUMIFS(Conceptos!J:J,Conceptos!L:L,G1,Conceptos!A:A,A3,Conceptos!M:M,"Pagado")</f>
        <v>268.8</v>
      </c>
      <c r="H3" s="2">
        <f>SUMIFS(Conceptos!J:J,Conceptos!L:L,H1,Conceptos!A:A,A3,Conceptos!M:M,"Pagado")</f>
        <v>0</v>
      </c>
      <c r="I3" s="2">
        <f>SUMIFS(Conceptos!J:J,Conceptos!L:L,I1,Conceptos!A:A,A3,Conceptos!M:M,"Pagado")</f>
        <v>4.3499999999999996</v>
      </c>
      <c r="J3" s="2">
        <f>SUMIFS(Conceptos!J:J,Conceptos!L:L,J1,Conceptos!A:A,A3,Conceptos!M:M,"Pagado")</f>
        <v>1.6551720000000001</v>
      </c>
      <c r="K3" s="2">
        <f>SUMIFS(Conceptos!J:J,Conceptos!L:L,K1,Conceptos!A:A,A3,Conceptos!M:M,"Pagado")</f>
        <v>3.99</v>
      </c>
      <c r="L3" s="2">
        <f>SUMIFS(Conceptos!J:J,Conceptos!L:L,L1,Conceptos!A:A,A3,Conceptos!M:M,"Pagado")</f>
        <v>0</v>
      </c>
      <c r="M3" s="2">
        <f>SUMIFS(Conceptos!J:J,Conceptos!L:L,M1,Conceptos!A:A,A3,Conceptos!M:M,"Pagado")</f>
        <v>0</v>
      </c>
      <c r="N3" s="2">
        <f>SUMIFS(Conceptos!J:J,Conceptos!L:L,N1,Conceptos!A:A,A3,Conceptos!M:M,"Pagado")</f>
        <v>241.61</v>
      </c>
      <c r="O3" s="2">
        <f>SUMIFS(Conceptos!J:J,Conceptos!L:L,O1,Conceptos!A:A,A3,Conceptos!M:M,"Pagado")</f>
        <v>129.78</v>
      </c>
      <c r="P3" s="2">
        <f t="shared" ref="P3:P13" si="0">SUM(B3:O3)</f>
        <v>692.2851720000001</v>
      </c>
    </row>
    <row r="4" spans="1:16" x14ac:dyDescent="0.25">
      <c r="A4" s="6" t="s">
        <v>570</v>
      </c>
      <c r="B4" s="2">
        <f>SUMIFS(Conceptos!J:J,Conceptos!L:L,B1,Conceptos!A:A,A4,Conceptos!M:M,"Pagado")</f>
        <v>0</v>
      </c>
      <c r="C4" s="2">
        <f>SUMIFS(Conceptos!J:J,Conceptos!L:L,C1,Conceptos!A:A,A4,Conceptos!M:M,"Pagado")</f>
        <v>0</v>
      </c>
      <c r="D4" s="2">
        <f>SUMIFS(Conceptos!J:J,Conceptos!L:L,D1,Conceptos!A:A,A4,Conceptos!M:M,"Pagado")</f>
        <v>0</v>
      </c>
      <c r="E4" s="2">
        <f>SUMIFS(Conceptos!J:J,Conceptos!L:L,E1,Conceptos!A:A,A4,Conceptos!M:M,"Pagado")</f>
        <v>0</v>
      </c>
      <c r="F4" s="2">
        <f>SUMIFS(Conceptos!J:J,Conceptos!L:L,F1,Conceptos!A:A,A4,Conceptos!M:M,"Pagado")</f>
        <v>0</v>
      </c>
      <c r="G4" s="2">
        <f>SUMIFS(Conceptos!J:J,Conceptos!L:L,G1,Conceptos!A:A,A4,Conceptos!M:M,"Pagado")</f>
        <v>359.68</v>
      </c>
      <c r="H4" s="2">
        <f>SUMIFS(Conceptos!J:J,Conceptos!L:L,H1,Conceptos!A:A,A4,Conceptos!M:M,"Pagado")</f>
        <v>0</v>
      </c>
      <c r="I4" s="2">
        <f>SUMIFS(Conceptos!J:J,Conceptos!L:L,I1,Conceptos!A:A,A4,Conceptos!M:M,"Pagado")</f>
        <v>0</v>
      </c>
      <c r="J4" s="2">
        <f>SUMIFS(Conceptos!J:J,Conceptos!L:L,J1,Conceptos!A:A,A4,Conceptos!M:M,"Pagado")</f>
        <v>4.5517240000000001</v>
      </c>
      <c r="K4" s="2">
        <f>SUMIFS(Conceptos!J:J,Conceptos!L:L,K1,Conceptos!A:A,A4,Conceptos!M:M,"Pagado")</f>
        <v>3.99</v>
      </c>
      <c r="L4" s="2">
        <f>SUMIFS(Conceptos!J:J,Conceptos!L:L,L1,Conceptos!A:A,A4,Conceptos!M:M,"Pagado")</f>
        <v>0</v>
      </c>
      <c r="M4" s="2">
        <f>SUMIFS(Conceptos!J:J,Conceptos!L:L,M1,Conceptos!A:A,A4,Conceptos!M:M,"Pagado")</f>
        <v>0</v>
      </c>
      <c r="N4" s="2">
        <f>SUMIFS(Conceptos!J:J,Conceptos!L:L,N1,Conceptos!A:A,A4,Conceptos!M:M,"Pagado")</f>
        <v>149.26</v>
      </c>
      <c r="O4" s="2">
        <f>SUMIFS(Conceptos!J:J,Conceptos!L:L,O1,Conceptos!A:A,A4,Conceptos!M:M,"Pagado")</f>
        <v>129.78</v>
      </c>
      <c r="P4" s="2">
        <f t="shared" si="0"/>
        <v>647.26172399999996</v>
      </c>
    </row>
    <row r="5" spans="1:16" x14ac:dyDescent="0.25">
      <c r="A5" s="6" t="s">
        <v>571</v>
      </c>
      <c r="B5" s="2">
        <f>SUMIFS(Conceptos!J:J,Conceptos!L:L,B1,Conceptos!A:A,A5,Conceptos!M:M,"Pagado")</f>
        <v>30.68</v>
      </c>
      <c r="C5" s="2">
        <f>SUMIFS(Conceptos!J:J,Conceptos!L:L,C1,Conceptos!A:A,A5,Conceptos!M:M,"Pagado")</f>
        <v>0</v>
      </c>
      <c r="D5" s="2">
        <f>SUMIFS(Conceptos!J:J,Conceptos!L:L,D1,Conceptos!A:A,A5,Conceptos!M:M,"Pagado")</f>
        <v>0</v>
      </c>
      <c r="E5" s="2">
        <f>SUMIFS(Conceptos!J:J,Conceptos!L:L,E1,Conceptos!A:A,A5,Conceptos!M:M,"Pagado")</f>
        <v>0</v>
      </c>
      <c r="F5" s="2">
        <f>SUMIFS(Conceptos!J:J,Conceptos!L:L,F1,Conceptos!A:A,A5,Conceptos!M:M,"Pagado")</f>
        <v>9.6</v>
      </c>
      <c r="G5" s="2">
        <f>SUMIFS(Conceptos!J:J,Conceptos!L:L,G1,Conceptos!A:A,A5,Conceptos!M:M,"Pagado")</f>
        <v>0</v>
      </c>
      <c r="H5" s="2">
        <f>SUMIFS(Conceptos!J:J,Conceptos!L:L,H1,Conceptos!A:A,A5,Conceptos!M:M,"Pagado")</f>
        <v>0</v>
      </c>
      <c r="I5" s="2">
        <f>SUMIFS(Conceptos!J:J,Conceptos!L:L,I1,Conceptos!A:A,A5,Conceptos!M:M,"Pagado")</f>
        <v>2.69</v>
      </c>
      <c r="J5" s="2">
        <f>SUMIFS(Conceptos!J:J,Conceptos!L:L,J1,Conceptos!A:A,A5,Conceptos!M:M,"Pagado")</f>
        <v>0</v>
      </c>
      <c r="K5" s="2">
        <f>SUMIFS(Conceptos!J:J,Conceptos!L:L,K1,Conceptos!A:A,A5,Conceptos!M:M,"Pagado")</f>
        <v>3.99</v>
      </c>
      <c r="L5" s="2">
        <f>SUMIFS(Conceptos!J:J,Conceptos!L:L,L1,Conceptos!A:A,A5,Conceptos!M:M,"Pagado")</f>
        <v>0</v>
      </c>
      <c r="M5" s="2">
        <f>SUMIFS(Conceptos!J:J,Conceptos!L:L,M1,Conceptos!A:A,A5,Conceptos!M:M,"Pagado")</f>
        <v>0</v>
      </c>
      <c r="N5" s="2">
        <f>SUMIFS(Conceptos!J:J,Conceptos!L:L,N1,Conceptos!A:A,A5,Conceptos!M:M,"Pagado")</f>
        <v>300.89</v>
      </c>
      <c r="O5" s="2">
        <f>SUMIFS(Conceptos!J:J,Conceptos!L:L,O1,Conceptos!A:A,A5,Conceptos!M:M,"Pagado")</f>
        <v>129.78</v>
      </c>
      <c r="P5" s="2">
        <f t="shared" si="0"/>
        <v>477.63</v>
      </c>
    </row>
    <row r="6" spans="1:16" x14ac:dyDescent="0.25">
      <c r="A6" s="6" t="s">
        <v>577</v>
      </c>
      <c r="B6" s="2">
        <f>SUMIFS(Conceptos!J:J,Conceptos!L:L,B1,Conceptos!A:A,A6,Conceptos!M:M,"Pagado")</f>
        <v>0</v>
      </c>
      <c r="C6" s="2">
        <f>SUMIFS(Conceptos!J:J,Conceptos!L:L,C1,Conceptos!A:A,A6,Conceptos!M:M,"Pagado")</f>
        <v>0</v>
      </c>
      <c r="D6" s="2">
        <f>SUMIFS(Conceptos!J:J,Conceptos!L:L,D1,Conceptos!A:A,A6,Conceptos!M:M,"Pagado")</f>
        <v>0</v>
      </c>
      <c r="E6" s="2">
        <f>SUMIFS(Conceptos!J:J,Conceptos!L:L,E1,Conceptos!A:A,A6,Conceptos!M:M,"Pagado")</f>
        <v>0</v>
      </c>
      <c r="F6" s="2">
        <f>SUMIFS(Conceptos!J:J,Conceptos!L:L,F1,Conceptos!A:A,A6,Conceptos!M:M,"Pagado")</f>
        <v>0</v>
      </c>
      <c r="G6" s="2">
        <f>SUMIFS(Conceptos!J:J,Conceptos!L:L,G1,Conceptos!A:A,A6,Conceptos!M:M,"Pagado")</f>
        <v>92.827585999999997</v>
      </c>
      <c r="H6" s="2">
        <f>SUMIFS(Conceptos!J:J,Conceptos!L:L,H1,Conceptos!A:A,A6,Conceptos!M:M,"Pagado")</f>
        <v>76.540000000000006</v>
      </c>
      <c r="I6" s="2">
        <f>SUMIFS(Conceptos!J:J,Conceptos!L:L,I1,Conceptos!A:A,A6,Conceptos!M:M,"Pagado")</f>
        <v>0</v>
      </c>
      <c r="J6" s="2">
        <f>SUMIFS(Conceptos!J:J,Conceptos!L:L,J1,Conceptos!A:A,A6,Conceptos!M:M,"Pagado")</f>
        <v>1.6551720000000001</v>
      </c>
      <c r="K6" s="2">
        <f>SUMIFS(Conceptos!J:J,Conceptos!L:L,K1,Conceptos!A:A,A6,Conceptos!M:M,"Pagado")</f>
        <v>3.99</v>
      </c>
      <c r="L6" s="2">
        <f>SUMIFS(Conceptos!J:J,Conceptos!L:L,L1,Conceptos!A:A,A6,Conceptos!M:M,"Pagado")</f>
        <v>0</v>
      </c>
      <c r="M6" s="2">
        <f>SUMIFS(Conceptos!J:J,Conceptos!L:L,M1,Conceptos!A:A,A6,Conceptos!M:M,"Pagado")</f>
        <v>0</v>
      </c>
      <c r="N6" s="2">
        <f>SUMIFS(Conceptos!J:J,Conceptos!L:L,N1,Conceptos!A:A,A6,Conceptos!M:M,"Pagado")</f>
        <v>179.67</v>
      </c>
      <c r="O6" s="2">
        <f>SUMIFS(Conceptos!J:J,Conceptos!L:L,O1,Conceptos!A:A,A6,Conceptos!M:M,"Pagado")</f>
        <v>129.78</v>
      </c>
      <c r="P6" s="2">
        <f t="shared" si="0"/>
        <v>484.46275800000001</v>
      </c>
    </row>
    <row r="7" spans="1:16" x14ac:dyDescent="0.25">
      <c r="A7" s="6" t="s">
        <v>578</v>
      </c>
      <c r="B7" s="2">
        <f>SUMIFS(Conceptos!J:J,Conceptos!L:L,B1,Conceptos!A:A,A7,Conceptos!M:M,"Pagado")</f>
        <v>33.99</v>
      </c>
      <c r="C7" s="2">
        <f>SUMIFS(Conceptos!J:J,Conceptos!L:L,C1,Conceptos!A:A,A7,Conceptos!M:M,"Pagado")</f>
        <v>0</v>
      </c>
      <c r="D7" s="2">
        <f>SUMIFS(Conceptos!J:J,Conceptos!L:L,D1,Conceptos!A:A,A7,Conceptos!M:M,"Pagado")</f>
        <v>0</v>
      </c>
      <c r="E7" s="2">
        <f>SUMIFS(Conceptos!J:J,Conceptos!L:L,E1,Conceptos!A:A,A7,Conceptos!M:M,"Pagado")</f>
        <v>-3.47</v>
      </c>
      <c r="F7" s="2">
        <f>SUMIFS(Conceptos!J:J,Conceptos!L:L,F1,Conceptos!A:A,A7,Conceptos!M:M,"Pagado")</f>
        <v>9.6</v>
      </c>
      <c r="G7" s="2">
        <f>SUMIFS(Conceptos!J:J,Conceptos!L:L,G1,Conceptos!A:A,A7,Conceptos!M:M,"Pagado")</f>
        <v>0</v>
      </c>
      <c r="H7" s="2">
        <f>SUMIFS(Conceptos!J:J,Conceptos!L:L,H1,Conceptos!A:A,A7,Conceptos!M:M,"Pagado")</f>
        <v>569.32413800000006</v>
      </c>
      <c r="I7" s="2">
        <f>SUMIFS(Conceptos!J:J,Conceptos!L:L,I1,Conceptos!A:A,A7,Conceptos!M:M,"Pagado")</f>
        <v>3.17</v>
      </c>
      <c r="J7" s="2">
        <f>SUMIFS(Conceptos!J:J,Conceptos!L:L,J1,Conceptos!A:A,A7,Conceptos!M:M,"Pagado")</f>
        <v>0</v>
      </c>
      <c r="K7" s="2">
        <f>SUMIFS(Conceptos!J:J,Conceptos!L:L,K1,Conceptos!A:A,A7,Conceptos!M:M,"Pagado")</f>
        <v>3.99</v>
      </c>
      <c r="L7" s="2">
        <f>SUMIFS(Conceptos!J:J,Conceptos!L:L,L1,Conceptos!A:A,A7,Conceptos!M:M,"Pagado")</f>
        <v>3.47</v>
      </c>
      <c r="M7" s="2">
        <f>SUMIFS(Conceptos!J:J,Conceptos!L:L,M1,Conceptos!A:A,A7,Conceptos!M:M,"Pagado")</f>
        <v>0</v>
      </c>
      <c r="N7" s="2">
        <f>SUMIFS(Conceptos!J:J,Conceptos!L:L,N1,Conceptos!A:A,A7,Conceptos!M:M,"Pagado")</f>
        <v>845.53</v>
      </c>
      <c r="O7" s="2">
        <f>SUMIFS(Conceptos!J:J,Conceptos!L:L,O1,Conceptos!A:A,A7,Conceptos!M:M,"Pagado")</f>
        <v>466.74</v>
      </c>
      <c r="P7" s="2">
        <f t="shared" si="0"/>
        <v>1932.3441380000002</v>
      </c>
    </row>
    <row r="8" spans="1:16" x14ac:dyDescent="0.25">
      <c r="A8" s="6" t="s">
        <v>579</v>
      </c>
      <c r="B8" s="2">
        <f>SUMIFS(Conceptos!J:J,Conceptos!L:L,B1,Conceptos!A:A,A8,Conceptos!M:M,"Pagado")</f>
        <v>33.99</v>
      </c>
      <c r="C8" s="2">
        <f>SUMIFS(Conceptos!J:J,Conceptos!L:L,C1,Conceptos!A:A,A8,Conceptos!M:M,"Pagado")</f>
        <v>0</v>
      </c>
      <c r="D8" s="2">
        <f>SUMIFS(Conceptos!J:J,Conceptos!L:L,D1,Conceptos!A:A,A8,Conceptos!M:M,"Pagado")</f>
        <v>0</v>
      </c>
      <c r="E8" s="2">
        <f>SUMIFS(Conceptos!J:J,Conceptos!L:L,E1,Conceptos!A:A,A8,Conceptos!M:M,"Pagado")</f>
        <v>-3.47</v>
      </c>
      <c r="F8" s="2">
        <f>SUMIFS(Conceptos!J:J,Conceptos!L:L,F1,Conceptos!A:A,A8,Conceptos!M:M,"Pagado")</f>
        <v>9.6</v>
      </c>
      <c r="G8" s="2">
        <f>SUMIFS(Conceptos!J:J,Conceptos!L:L,G1,Conceptos!A:A,A8,Conceptos!M:M,"Pagado")</f>
        <v>0</v>
      </c>
      <c r="H8" s="2">
        <f>SUMIFS(Conceptos!J:J,Conceptos!L:L,H1,Conceptos!A:A,A8,Conceptos!M:M,"Pagado")</f>
        <v>569.32413800000006</v>
      </c>
      <c r="I8" s="2">
        <f>SUMIFS(Conceptos!J:J,Conceptos!L:L,I1,Conceptos!A:A,A8,Conceptos!M:M,"Pagado")</f>
        <v>3.17</v>
      </c>
      <c r="J8" s="2">
        <f>SUMIFS(Conceptos!J:J,Conceptos!L:L,J1,Conceptos!A:A,A8,Conceptos!M:M,"Pagado")</f>
        <v>0</v>
      </c>
      <c r="K8" s="2">
        <f>SUMIFS(Conceptos!J:J,Conceptos!L:L,K1,Conceptos!A:A,A8,Conceptos!M:M,"Pagado")</f>
        <v>3.99</v>
      </c>
      <c r="L8" s="2">
        <f>SUMIFS(Conceptos!J:J,Conceptos!L:L,L1,Conceptos!A:A,A8,Conceptos!M:M,"Pagado")</f>
        <v>3.47</v>
      </c>
      <c r="M8" s="2">
        <f>SUMIFS(Conceptos!J:J,Conceptos!L:L,M1,Conceptos!A:A,A8,Conceptos!M:M,"Pagado")</f>
        <v>0</v>
      </c>
      <c r="N8" s="2">
        <f>SUMIFS(Conceptos!J:J,Conceptos!L:L,N1,Conceptos!A:A,A8,Conceptos!M:M,"Pagado")</f>
        <v>845.53</v>
      </c>
      <c r="O8" s="2">
        <f>SUMIFS(Conceptos!J:J,Conceptos!L:L,O1,Conceptos!A:A,A8,Conceptos!M:M,"Pagado")</f>
        <v>466.74</v>
      </c>
      <c r="P8" s="2">
        <f t="shared" si="0"/>
        <v>1932.3441380000002</v>
      </c>
    </row>
    <row r="9" spans="1:16" x14ac:dyDescent="0.25">
      <c r="A9" s="6" t="s">
        <v>583</v>
      </c>
      <c r="B9" s="2">
        <f>SUMIFS(Conceptos!J:J,Conceptos!L:L,B1,Conceptos!A:A,A9,Conceptos!M:M,"Pagado")</f>
        <v>46.43</v>
      </c>
      <c r="C9" s="2">
        <f>SUMIFS(Conceptos!J:J,Conceptos!L:L,C1,Conceptos!A:A,A9,Conceptos!M:M,"Pagado")</f>
        <v>0</v>
      </c>
      <c r="D9" s="2">
        <f>SUMIFS(Conceptos!J:J,Conceptos!L:L,D1,Conceptos!A:A,A9,Conceptos!M:M,"Pagado")</f>
        <v>0</v>
      </c>
      <c r="E9" s="2">
        <f>SUMIFS(Conceptos!J:J,Conceptos!L:L,E1,Conceptos!A:A,A9,Conceptos!M:M,"Pagado")</f>
        <v>0</v>
      </c>
      <c r="F9" s="2">
        <f>SUMIFS(Conceptos!J:J,Conceptos!L:L,F1,Conceptos!A:A,A9,Conceptos!M:M,"Pagado")</f>
        <v>0</v>
      </c>
      <c r="G9" s="2">
        <f>SUMIFS(Conceptos!J:J,Conceptos!L:L,G1,Conceptos!A:A,A9,Conceptos!M:M,"Pagado")</f>
        <v>0</v>
      </c>
      <c r="H9" s="2">
        <f>SUMIFS(Conceptos!J:J,Conceptos!L:L,H1,Conceptos!A:A,A9,Conceptos!M:M,"Pagado")</f>
        <v>0</v>
      </c>
      <c r="I9" s="2">
        <f>SUMIFS(Conceptos!J:J,Conceptos!L:L,I1,Conceptos!A:A,A9,Conceptos!M:M,"Pagado")</f>
        <v>3.17</v>
      </c>
      <c r="J9" s="2">
        <f>SUMIFS(Conceptos!J:J,Conceptos!L:L,J1,Conceptos!A:A,A9,Conceptos!M:M,"Pagado")</f>
        <v>0</v>
      </c>
      <c r="K9" s="2">
        <f>SUMIFS(Conceptos!J:J,Conceptos!L:L,K1,Conceptos!A:A,A9,Conceptos!M:M,"Pagado")</f>
        <v>3.99</v>
      </c>
      <c r="L9" s="2">
        <f>SUMIFS(Conceptos!J:J,Conceptos!L:L,L1,Conceptos!A:A,A9,Conceptos!M:M,"Pagado")</f>
        <v>0</v>
      </c>
      <c r="M9" s="2">
        <f>SUMIFS(Conceptos!J:J,Conceptos!L:L,M1,Conceptos!A:A,A9,Conceptos!M:M,"Pagado")</f>
        <v>0</v>
      </c>
      <c r="N9" s="2">
        <f>SUMIFS(Conceptos!J:J,Conceptos!L:L,N1,Conceptos!A:A,A9,Conceptos!M:M,"Pagado")</f>
        <v>498.88</v>
      </c>
      <c r="O9" s="2">
        <f>SUMIFS(Conceptos!J:J,Conceptos!L:L,O1,Conceptos!A:A,A9,Conceptos!M:M,"Pagado")</f>
        <v>132.33000000000001</v>
      </c>
      <c r="P9" s="2">
        <f t="shared" si="0"/>
        <v>684.80000000000007</v>
      </c>
    </row>
    <row r="10" spans="1:16" x14ac:dyDescent="0.25">
      <c r="A10" s="6" t="s">
        <v>584</v>
      </c>
      <c r="B10" s="2">
        <f>SUMIFS(Conceptos!J:J,Conceptos!L:L,B1,Conceptos!A:A,A10,Conceptos!M:M,"Pagado")</f>
        <v>0</v>
      </c>
      <c r="C10" s="2">
        <f>SUMIFS(Conceptos!J:J,Conceptos!L:L,C1,Conceptos!A:A,A10,Conceptos!M:M,"Pagado")</f>
        <v>0</v>
      </c>
      <c r="D10" s="2">
        <f>SUMIFS(Conceptos!J:J,Conceptos!L:L,D1,Conceptos!A:A,A10,Conceptos!M:M,"Pagado")</f>
        <v>0</v>
      </c>
      <c r="E10" s="2">
        <f>SUMIFS(Conceptos!J:J,Conceptos!L:L,E1,Conceptos!A:A,A10,Conceptos!M:M,"Pagado")</f>
        <v>0</v>
      </c>
      <c r="F10" s="2">
        <f>SUMIFS(Conceptos!J:J,Conceptos!L:L,F1,Conceptos!A:A,A10,Conceptos!M:M,"Pagado")</f>
        <v>9.6</v>
      </c>
      <c r="G10" s="2">
        <f>SUMIFS(Conceptos!J:J,Conceptos!L:L,G1,Conceptos!A:A,A10,Conceptos!M:M,"Pagado")</f>
        <v>0</v>
      </c>
      <c r="H10" s="2">
        <f>SUMIFS(Conceptos!J:J,Conceptos!L:L,H1,Conceptos!A:A,A10,Conceptos!M:M,"Pagado")</f>
        <v>0</v>
      </c>
      <c r="I10" s="2">
        <f>SUMIFS(Conceptos!J:J,Conceptos!L:L,I1,Conceptos!A:A,A10,Conceptos!M:M,"Pagado")</f>
        <v>0</v>
      </c>
      <c r="J10" s="2">
        <f>SUMIFS(Conceptos!J:J,Conceptos!L:L,J1,Conceptos!A:A,A10,Conceptos!M:M,"Pagado")</f>
        <v>7.1724139999999998</v>
      </c>
      <c r="K10" s="2">
        <f>SUMIFS(Conceptos!J:J,Conceptos!L:L,K1,Conceptos!A:A,A10,Conceptos!M:M,"Pagado")</f>
        <v>3.99</v>
      </c>
      <c r="L10" s="2">
        <f>SUMIFS(Conceptos!J:J,Conceptos!L:L,L1,Conceptos!A:A,A10,Conceptos!M:M,"Pagado")</f>
        <v>0</v>
      </c>
      <c r="M10" s="2">
        <f>SUMIFS(Conceptos!J:J,Conceptos!L:L,M1,Conceptos!A:A,A10,Conceptos!M:M,"Pagado")</f>
        <v>0</v>
      </c>
      <c r="N10" s="2">
        <f>SUMIFS(Conceptos!J:J,Conceptos!L:L,N1,Conceptos!A:A,A10,Conceptos!M:M,"Pagado")</f>
        <v>0</v>
      </c>
      <c r="O10" s="2">
        <f>SUMIFS(Conceptos!J:J,Conceptos!L:L,O1,Conceptos!A:A,A10,Conceptos!M:M,"Pagado")</f>
        <v>132.33000000000001</v>
      </c>
      <c r="P10" s="2">
        <f t="shared" si="0"/>
        <v>153.09241400000002</v>
      </c>
    </row>
    <row r="11" spans="1:16" x14ac:dyDescent="0.25">
      <c r="A11" s="6" t="s">
        <v>585</v>
      </c>
      <c r="B11" s="2">
        <f>SUMIFS(Conceptos!J:J,Conceptos!L:L,B1,Conceptos!A:A,A11,Conceptos!M:M,"Pagado")</f>
        <v>42.88</v>
      </c>
      <c r="C11" s="2">
        <f>SUMIFS(Conceptos!J:J,Conceptos!L:L,C1,Conceptos!A:A,A11,Conceptos!M:M,"Pagado")</f>
        <v>0</v>
      </c>
      <c r="D11" s="2">
        <f>SUMIFS(Conceptos!J:J,Conceptos!L:L,D1,Conceptos!A:A,A11,Conceptos!M:M,"Pagado")</f>
        <v>0</v>
      </c>
      <c r="E11" s="2">
        <f>SUMIFS(Conceptos!J:J,Conceptos!L:L,E1,Conceptos!A:A,A11,Conceptos!M:M,"Pagado")</f>
        <v>0</v>
      </c>
      <c r="F11" s="2">
        <f>SUMIFS(Conceptos!J:J,Conceptos!L:L,F1,Conceptos!A:A,A11,Conceptos!M:M,"Pagado")</f>
        <v>9.6</v>
      </c>
      <c r="G11" s="2">
        <f>SUMIFS(Conceptos!J:J,Conceptos!L:L,G1,Conceptos!A:A,A11,Conceptos!M:M,"Pagado")</f>
        <v>0</v>
      </c>
      <c r="H11" s="2">
        <f>SUMIFS(Conceptos!J:J,Conceptos!L:L,H1,Conceptos!A:A,A11,Conceptos!M:M,"Pagado")</f>
        <v>0</v>
      </c>
      <c r="I11" s="2">
        <f>SUMIFS(Conceptos!J:J,Conceptos!L:L,I1,Conceptos!A:A,A11,Conceptos!M:M,"Pagado")</f>
        <v>2.69</v>
      </c>
      <c r="J11" s="2">
        <f>SUMIFS(Conceptos!J:J,Conceptos!L:L,J1,Conceptos!A:A,A11,Conceptos!M:M,"Pagado")</f>
        <v>0</v>
      </c>
      <c r="K11" s="2">
        <f>SUMIFS(Conceptos!J:J,Conceptos!L:L,K1,Conceptos!A:A,A11,Conceptos!M:M,"Pagado")</f>
        <v>3.99</v>
      </c>
      <c r="L11" s="2">
        <f>SUMIFS(Conceptos!J:J,Conceptos!L:L,L1,Conceptos!A:A,A11,Conceptos!M:M,"Pagado")</f>
        <v>0</v>
      </c>
      <c r="M11" s="2">
        <f>SUMIFS(Conceptos!J:J,Conceptos!L:L,M1,Conceptos!A:A,A11,Conceptos!M:M,"Pagado")</f>
        <v>0</v>
      </c>
      <c r="N11" s="2">
        <f>SUMIFS(Conceptos!J:J,Conceptos!L:L,N1,Conceptos!A:A,A11,Conceptos!M:M,"Pagado")</f>
        <v>1074.6099999999999</v>
      </c>
      <c r="O11" s="2">
        <f>SUMIFS(Conceptos!J:J,Conceptos!L:L,O1,Conceptos!A:A,A11,Conceptos!M:M,"Pagado")</f>
        <v>132.33000000000001</v>
      </c>
      <c r="P11" s="2">
        <f t="shared" si="0"/>
        <v>1266.0999999999999</v>
      </c>
    </row>
    <row r="12" spans="1:16" x14ac:dyDescent="0.25">
      <c r="A12" s="6" t="s">
        <v>586</v>
      </c>
      <c r="B12" s="2">
        <f>SUMIFS(Conceptos!J:J,Conceptos!L:L,B1,Conceptos!A:A,A12,Conceptos!M:M,"Pagado")</f>
        <v>0</v>
      </c>
      <c r="C12" s="2">
        <f>SUMIFS(Conceptos!J:J,Conceptos!L:L,C1,Conceptos!A:A,A12,Conceptos!M:M,"Pagado")</f>
        <v>0</v>
      </c>
      <c r="D12" s="2">
        <f>SUMIFS(Conceptos!J:J,Conceptos!L:L,D1,Conceptos!A:A,A12,Conceptos!M:M,"Pagado")</f>
        <v>0</v>
      </c>
      <c r="E12" s="2">
        <f>SUMIFS(Conceptos!J:J,Conceptos!L:L,E1,Conceptos!A:A,A12,Conceptos!M:M,"Pagado")</f>
        <v>0</v>
      </c>
      <c r="F12" s="2">
        <f>SUMIFS(Conceptos!J:J,Conceptos!L:L,F1,Conceptos!A:A,A12,Conceptos!M:M,"Pagado")</f>
        <v>10.08</v>
      </c>
      <c r="G12" s="2">
        <f>SUMIFS(Conceptos!J:J,Conceptos!L:L,G1,Conceptos!A:A,A12,Conceptos!M:M,"Pagado")</f>
        <v>0</v>
      </c>
      <c r="H12" s="2">
        <f>SUMIFS(Conceptos!J:J,Conceptos!L:L,H1,Conceptos!A:A,A12,Conceptos!M:M,"Pagado")</f>
        <v>4.8299999999999983</v>
      </c>
      <c r="I12" s="2">
        <f>SUMIFS(Conceptos!J:J,Conceptos!L:L,I1,Conceptos!A:A,A12,Conceptos!M:M,"Pagado")</f>
        <v>0</v>
      </c>
      <c r="J12" s="2">
        <f>SUMIFS(Conceptos!J:J,Conceptos!L:L,J1,Conceptos!A:A,A12,Conceptos!M:M,"Pagado")</f>
        <v>0</v>
      </c>
      <c r="K12" s="2">
        <f>SUMIFS(Conceptos!J:J,Conceptos!L:L,K1,Conceptos!A:A,A12,Conceptos!M:M,"Pagado")</f>
        <v>4</v>
      </c>
      <c r="L12" s="2">
        <f>SUMIFS(Conceptos!J:J,Conceptos!L:L,L1,Conceptos!A:A,A12,Conceptos!M:M,"Pagado")</f>
        <v>0</v>
      </c>
      <c r="M12" s="2">
        <f>SUMIFS(Conceptos!J:J,Conceptos!L:L,M1,Conceptos!A:A,A12,Conceptos!M:M,"Pagado")</f>
        <v>0</v>
      </c>
      <c r="N12" s="2">
        <f>SUMIFS(Conceptos!J:J,Conceptos!L:L,N1,Conceptos!A:A,A12,Conceptos!M:M,"Pagado")</f>
        <v>102.63</v>
      </c>
      <c r="O12" s="2">
        <f>SUMIFS(Conceptos!J:J,Conceptos!L:L,O1,Conceptos!A:A,A12,Conceptos!M:M,"Pagado")</f>
        <v>132.34</v>
      </c>
      <c r="P12" s="2">
        <f t="shared" si="0"/>
        <v>253.88</v>
      </c>
    </row>
    <row r="13" spans="1:16" x14ac:dyDescent="0.25">
      <c r="A13" s="6" t="s">
        <v>587</v>
      </c>
      <c r="B13" s="2">
        <f>SUMIFS(Conceptos!J:J,Conceptos!L:L,B1,Conceptos!A:A,A13,Conceptos!M:M,"Pagado")</f>
        <v>36.94</v>
      </c>
      <c r="C13" s="2">
        <f>SUMIFS(Conceptos!J:J,Conceptos!L:L,C1,Conceptos!A:A,A13,Conceptos!M:M,"Pagado")</f>
        <v>0</v>
      </c>
      <c r="D13" s="2">
        <f>SUMIFS(Conceptos!J:J,Conceptos!L:L,D1,Conceptos!A:A,A13,Conceptos!M:M,"Pagado")</f>
        <v>0</v>
      </c>
      <c r="E13" s="2">
        <f>SUMIFS(Conceptos!J:J,Conceptos!L:L,E1,Conceptos!A:A,A13,Conceptos!M:M,"Pagado")</f>
        <v>0</v>
      </c>
      <c r="F13" s="2">
        <f>SUMIFS(Conceptos!J:J,Conceptos!L:L,F1,Conceptos!A:A,A13,Conceptos!M:M,"Pagado")</f>
        <v>9.6</v>
      </c>
      <c r="G13" s="2">
        <f>SUMIFS(Conceptos!J:J,Conceptos!L:L,G1,Conceptos!A:A,A13,Conceptos!M:M,"Pagado")</f>
        <v>0</v>
      </c>
      <c r="H13" s="2">
        <f>SUMIFS(Conceptos!J:J,Conceptos!L:L,H1,Conceptos!A:A,A13,Conceptos!M:M,"Pagado")</f>
        <v>0</v>
      </c>
      <c r="I13" s="2">
        <f>SUMIFS(Conceptos!J:J,Conceptos!L:L,I1,Conceptos!A:A,A13,Conceptos!M:M,"Pagado")</f>
        <v>2.69</v>
      </c>
      <c r="J13" s="2">
        <f>SUMIFS(Conceptos!J:J,Conceptos!L:L,J1,Conceptos!A:A,A13,Conceptos!M:M,"Pagado")</f>
        <v>5.6551729999999996</v>
      </c>
      <c r="K13" s="2">
        <f>SUMIFS(Conceptos!J:J,Conceptos!L:L,K1,Conceptos!A:A,A13,Conceptos!M:M,"Pagado")</f>
        <v>3.99</v>
      </c>
      <c r="L13" s="2">
        <f>SUMIFS(Conceptos!J:J,Conceptos!L:L,L1,Conceptos!A:A,A13,Conceptos!M:M,"Pagado")</f>
        <v>0</v>
      </c>
      <c r="M13" s="2">
        <f>SUMIFS(Conceptos!J:J,Conceptos!L:L,M1,Conceptos!A:A,A13,Conceptos!M:M,"Pagado")</f>
        <v>42.24</v>
      </c>
      <c r="N13" s="2">
        <f>SUMIFS(Conceptos!J:J,Conceptos!L:L,N1,Conceptos!A:A,A13,Conceptos!M:M,"Pagado")</f>
        <v>146.27000000000001</v>
      </c>
      <c r="O13" s="2">
        <f>SUMIFS(Conceptos!J:J,Conceptos!L:L,O1,Conceptos!A:A,A13,Conceptos!M:M,"Pagado")</f>
        <v>132.33000000000001</v>
      </c>
      <c r="P13" s="2">
        <f t="shared" si="0"/>
        <v>379.71517300000005</v>
      </c>
    </row>
    <row r="14" spans="1:16" x14ac:dyDescent="0.25">
      <c r="A14" s="7" t="s">
        <v>680</v>
      </c>
      <c r="B14" s="4">
        <f t="shared" ref="B14:P14" si="1">SUM(B2:B13)</f>
        <v>267.01</v>
      </c>
      <c r="C14" s="4">
        <f t="shared" si="1"/>
        <v>0</v>
      </c>
      <c r="D14" s="4">
        <f t="shared" si="1"/>
        <v>0</v>
      </c>
      <c r="E14" s="4">
        <f t="shared" si="1"/>
        <v>-6.94</v>
      </c>
      <c r="F14" s="4">
        <f t="shared" si="1"/>
        <v>70.88</v>
      </c>
      <c r="G14" s="4">
        <f t="shared" si="1"/>
        <v>721.30758600000001</v>
      </c>
      <c r="H14" s="4">
        <f t="shared" si="1"/>
        <v>1155.2182760000001</v>
      </c>
      <c r="I14" s="4">
        <f t="shared" si="1"/>
        <v>21.93</v>
      </c>
      <c r="J14" s="4">
        <f t="shared" si="1"/>
        <v>20.689655000000002</v>
      </c>
      <c r="K14" s="4">
        <f t="shared" si="1"/>
        <v>47.890000000000015</v>
      </c>
      <c r="L14" s="4">
        <f t="shared" si="1"/>
        <v>6.94</v>
      </c>
      <c r="M14" s="4">
        <f t="shared" si="1"/>
        <v>42.24</v>
      </c>
      <c r="N14" s="4">
        <f t="shared" si="1"/>
        <v>4620.8200000000006</v>
      </c>
      <c r="O14" s="4">
        <f t="shared" si="1"/>
        <v>2244.0399999999995</v>
      </c>
      <c r="P14" s="4">
        <f t="shared" si="1"/>
        <v>9212.025517</v>
      </c>
    </row>
  </sheetData>
  <pageMargins left="0.75" right="0.75" top="1" bottom="1" header="0.5" footer="0.5"/>
  <pageSetup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S14"/>
  <sheetViews>
    <sheetView topLeftCell="C1" workbookViewId="0">
      <selection activeCell="N25" sqref="N25"/>
    </sheetView>
  </sheetViews>
  <sheetFormatPr defaultColWidth="9.140625" defaultRowHeight="15" x14ac:dyDescent="0.25"/>
  <cols>
    <col min="1" max="1" width="12" customWidth="1"/>
    <col min="2" max="2" width="11" customWidth="1"/>
    <col min="3" max="3" width="12" customWidth="1"/>
    <col min="4" max="4" width="10.42578125" customWidth="1"/>
    <col min="5" max="5" width="11.5703125" customWidth="1"/>
    <col min="6" max="6" width="11" customWidth="1"/>
    <col min="7" max="7" width="10.7109375" customWidth="1"/>
    <col min="8" max="8" width="10" customWidth="1"/>
    <col min="9" max="9" width="9.7109375" customWidth="1"/>
    <col min="10" max="10" width="9.140625" customWidth="1"/>
    <col min="11" max="11" width="11" customWidth="1"/>
    <col min="12" max="12" width="8.28515625" customWidth="1"/>
    <col min="13" max="13" width="13.140625" customWidth="1"/>
    <col min="14" max="14" width="15" customWidth="1"/>
    <col min="15" max="15" width="13" customWidth="1"/>
    <col min="16" max="16" width="10" customWidth="1"/>
    <col min="17" max="17" width="4" customWidth="1"/>
  </cols>
  <sheetData>
    <row r="1" spans="1:19" ht="39.75" customHeight="1" x14ac:dyDescent="0.25">
      <c r="A1" s="5" t="s">
        <v>597</v>
      </c>
      <c r="B1" s="5" t="s">
        <v>232</v>
      </c>
      <c r="C1" s="5" t="s">
        <v>658</v>
      </c>
      <c r="D1" s="5" t="s">
        <v>72</v>
      </c>
      <c r="E1" s="5" t="s">
        <v>44</v>
      </c>
      <c r="F1" s="5" t="s">
        <v>99</v>
      </c>
      <c r="G1" s="5" t="s">
        <v>414</v>
      </c>
      <c r="H1" s="5" t="s">
        <v>25</v>
      </c>
      <c r="I1" s="5" t="s">
        <v>149</v>
      </c>
      <c r="J1" s="5" t="s">
        <v>128</v>
      </c>
      <c r="K1" s="5" t="s">
        <v>36</v>
      </c>
      <c r="L1" s="5" t="s">
        <v>338</v>
      </c>
      <c r="M1" s="5" t="s">
        <v>679</v>
      </c>
      <c r="N1" s="5" t="s">
        <v>84</v>
      </c>
      <c r="O1" s="5" t="s">
        <v>27</v>
      </c>
      <c r="P1" s="5" t="s">
        <v>12</v>
      </c>
      <c r="R1" s="8" t="s">
        <v>603</v>
      </c>
      <c r="S1" s="8" t="s">
        <v>606</v>
      </c>
    </row>
    <row r="2" spans="1:19" x14ac:dyDescent="0.25">
      <c r="A2" s="6" t="s">
        <v>564</v>
      </c>
      <c r="B2" s="2">
        <f>SUMIFS(Conceptos!G:G,Conceptos!L:L,B1,Conceptos!A:A,A2,Conceptos!M:M,"Pagado")</f>
        <v>0</v>
      </c>
      <c r="C2" s="2">
        <f>SUMIFS(Conceptos!G:G,Conceptos!L:L,C1,Conceptos!A:A,A2,Conceptos!M:M,"Pagado")</f>
        <v>0</v>
      </c>
      <c r="D2" s="2">
        <f>SUMIFS(Conceptos!G:G,Conceptos!L:L,D1,Conceptos!A:A,A2,Conceptos!M:M,"Pagado")</f>
        <v>0</v>
      </c>
      <c r="E2" s="2">
        <f>SUMIFS(Conceptos!G:G,Conceptos!L:L,E1,Conceptos!A:A,A2,Conceptos!M:M,"Pagado")</f>
        <v>0</v>
      </c>
      <c r="F2" s="2">
        <f>SUMIFS(Conceptos!G:G,Conceptos!L:L,F1,Conceptos!A:A,A2,Conceptos!M:M,"Pagado")</f>
        <v>20.02</v>
      </c>
      <c r="G2" s="2">
        <f>SUMIFS(Conceptos!G:G,Conceptos!L:L,G1,Conceptos!A:A,A2,Conceptos!M:M,"Pagado")</f>
        <v>0</v>
      </c>
      <c r="H2" s="2">
        <f>SUMIFS(Conceptos!G:G,Conceptos!L:L,H1,Conceptos!A:A,A2,Conceptos!M:M,"Pagado")</f>
        <v>-405</v>
      </c>
      <c r="I2" s="2">
        <f>SUMIFS(Conceptos!G:G,Conceptos!L:L,I1,Conceptos!A:A,A2,Conceptos!M:M,"Pagado")</f>
        <v>0</v>
      </c>
      <c r="J2" s="2">
        <f>SUMIFS(Conceptos!G:G,Conceptos!L:L,J1,Conceptos!A:A,A2,Conceptos!M:M,"Pagado")</f>
        <v>0</v>
      </c>
      <c r="K2" s="2">
        <f>SUMIFS(Conceptos!G:G,Conceptos!L:L,K1,Conceptos!A:A,A2,Conceptos!M:M,"Pagado")</f>
        <v>25</v>
      </c>
      <c r="L2" s="2">
        <f>SUMIFS(Conceptos!G:G,Conceptos!L:L,L1,Conceptos!A:A,A2,Conceptos!M:M,"Pagado")</f>
        <v>0</v>
      </c>
      <c r="M2" s="2">
        <f>SUMIFS(Conceptos!G:G,Conceptos!L:L,M1,Conceptos!A:A,A2,Conceptos!M:M,"Pagado")</f>
        <v>0</v>
      </c>
      <c r="N2" s="2">
        <f>SUMIFS(Conceptos!G:G,Conceptos!L:L,N1,Conceptos!A:A,A2,Conceptos!M:M,"Pagado")</f>
        <v>1966.38</v>
      </c>
      <c r="O2" s="2">
        <f>SUMIFS(Conceptos!G:G,Conceptos!L:L,O1,Conceptos!A:A,A2,Conceptos!M:M,"Pagado")</f>
        <v>800.56</v>
      </c>
      <c r="P2" s="2">
        <f>SUM(B2:O2)</f>
        <v>2406.96</v>
      </c>
      <c r="R2" s="2">
        <f>SUMIF(Conceptos!A:A,'ACUMULADO GASTOS ISR'!A2,Conceptos!H:H)</f>
        <v>491.60999999999996</v>
      </c>
      <c r="S2" s="2">
        <f>ROUND(P2-R2,0)</f>
        <v>1915</v>
      </c>
    </row>
    <row r="3" spans="1:19" x14ac:dyDescent="0.25">
      <c r="A3" s="6" t="s">
        <v>569</v>
      </c>
      <c r="B3" s="2">
        <f>SUMIFS(Conceptos!G:G,Conceptos!L:L,B1,Conceptos!A:A,A3,Conceptos!M:M,"Pagado")</f>
        <v>263.12</v>
      </c>
      <c r="C3" s="2">
        <f>SUMIFS(Conceptos!G:G,Conceptos!L:L,C1,Conceptos!A:A,A3,Conceptos!M:M,"Pagado")</f>
        <v>0</v>
      </c>
      <c r="D3" s="2">
        <f>SUMIFS(Conceptos!G:G,Conceptos!L:L,D1,Conceptos!A:A,A3,Conceptos!M:M,"Pagado")</f>
        <v>0</v>
      </c>
      <c r="E3" s="2">
        <f>SUMIFS(Conceptos!G:G,Conceptos!L:L,E1,Conceptos!A:A,A3,Conceptos!M:M,"Pagado")</f>
        <v>0</v>
      </c>
      <c r="F3" s="2">
        <f>SUMIFS(Conceptos!G:G,Conceptos!L:L,F1,Conceptos!A:A,A3,Conceptos!M:M,"Pagado")</f>
        <v>0.02</v>
      </c>
      <c r="G3" s="2">
        <f>SUMIFS(Conceptos!G:G,Conceptos!L:L,G1,Conceptos!A:A,A3,Conceptos!M:M,"Pagado")</f>
        <v>1680</v>
      </c>
      <c r="H3" s="2">
        <f>SUMIFS(Conceptos!G:G,Conceptos!L:L,H1,Conceptos!A:A,A3,Conceptos!M:M,"Pagado")</f>
        <v>0</v>
      </c>
      <c r="I3" s="2">
        <f>SUMIFS(Conceptos!G:G,Conceptos!L:L,I1,Conceptos!A:A,A3,Conceptos!M:M,"Pagado")</f>
        <v>27.16</v>
      </c>
      <c r="J3" s="2">
        <f>SUMIFS(Conceptos!G:G,Conceptos!L:L,J1,Conceptos!A:A,A3,Conceptos!M:M,"Pagado")</f>
        <v>10.344828</v>
      </c>
      <c r="K3" s="2">
        <f>SUMIFS(Conceptos!G:G,Conceptos!L:L,K1,Conceptos!A:A,A3,Conceptos!M:M,"Pagado")</f>
        <v>25</v>
      </c>
      <c r="L3" s="2">
        <f>SUMIFS(Conceptos!G:G,Conceptos!L:L,L1,Conceptos!A:A,A3,Conceptos!M:M,"Pagado")</f>
        <v>0</v>
      </c>
      <c r="M3" s="2">
        <f>SUMIFS(Conceptos!G:G,Conceptos!L:L,M1,Conceptos!A:A,A3,Conceptos!M:M,"Pagado")</f>
        <v>0</v>
      </c>
      <c r="N3" s="2">
        <f>SUMIFS(Conceptos!G:G,Conceptos!L:L,N1,Conceptos!A:A,A3,Conceptos!M:M,"Pagado")</f>
        <v>2013.8</v>
      </c>
      <c r="O3" s="2">
        <f>SUMIFS(Conceptos!G:G,Conceptos!L:L,O1,Conceptos!A:A,A3,Conceptos!M:M,"Pagado")</f>
        <v>800.56</v>
      </c>
      <c r="P3" s="2">
        <f t="shared" ref="P3:P13" si="0">SUM(B3:O3)</f>
        <v>4820.0048279999992</v>
      </c>
      <c r="R3" s="2">
        <f>SUMIF(Conceptos!A:A,'ACUMULADO GASTOS ISR'!A3,Conceptos!H:H)</f>
        <v>503.46999999999997</v>
      </c>
      <c r="S3" s="2">
        <f t="shared" ref="S3:S13" si="1">ROUND(P3-R3,0)</f>
        <v>4317</v>
      </c>
    </row>
    <row r="4" spans="1:19" x14ac:dyDescent="0.25">
      <c r="A4" s="6" t="s">
        <v>570</v>
      </c>
      <c r="B4" s="2">
        <f>SUMIFS(Conceptos!G:G,Conceptos!L:L,B1,Conceptos!A:A,A4,Conceptos!M:M,"Pagado")</f>
        <v>0</v>
      </c>
      <c r="C4" s="2">
        <f>SUMIFS(Conceptos!G:G,Conceptos!L:L,C1,Conceptos!A:A,A4,Conceptos!M:M,"Pagado")</f>
        <v>0</v>
      </c>
      <c r="D4" s="2">
        <f>SUMIFS(Conceptos!G:G,Conceptos!L:L,D1,Conceptos!A:A,A4,Conceptos!M:M,"Pagado")</f>
        <v>0</v>
      </c>
      <c r="E4" s="2">
        <f>SUMIFS(Conceptos!G:G,Conceptos!L:L,E1,Conceptos!A:A,A4,Conceptos!M:M,"Pagado")</f>
        <v>0</v>
      </c>
      <c r="F4" s="2">
        <f>SUMIFS(Conceptos!G:G,Conceptos!L:L,F1,Conceptos!A:A,A4,Conceptos!M:M,"Pagado")</f>
        <v>0.02</v>
      </c>
      <c r="G4" s="2">
        <f>SUMIFS(Conceptos!G:G,Conceptos!L:L,G1,Conceptos!A:A,A4,Conceptos!M:M,"Pagado")</f>
        <v>2248</v>
      </c>
      <c r="H4" s="2">
        <f>SUMIFS(Conceptos!G:G,Conceptos!L:L,H1,Conceptos!A:A,A4,Conceptos!M:M,"Pagado")</f>
        <v>0</v>
      </c>
      <c r="I4" s="2">
        <f>SUMIFS(Conceptos!G:G,Conceptos!L:L,I1,Conceptos!A:A,A4,Conceptos!M:M,"Pagado")</f>
        <v>0</v>
      </c>
      <c r="J4" s="2">
        <f>SUMIFS(Conceptos!G:G,Conceptos!L:L,J1,Conceptos!A:A,A4,Conceptos!M:M,"Pagado")</f>
        <v>28.448276</v>
      </c>
      <c r="K4" s="2">
        <f>SUMIFS(Conceptos!G:G,Conceptos!L:L,K1,Conceptos!A:A,A4,Conceptos!M:M,"Pagado")</f>
        <v>25</v>
      </c>
      <c r="L4" s="2">
        <f>SUMIFS(Conceptos!G:G,Conceptos!L:L,L1,Conceptos!A:A,A4,Conceptos!M:M,"Pagado")</f>
        <v>0</v>
      </c>
      <c r="M4" s="2">
        <f>SUMIFS(Conceptos!G:G,Conceptos!L:L,M1,Conceptos!A:A,A4,Conceptos!M:M,"Pagado")</f>
        <v>0</v>
      </c>
      <c r="N4" s="2">
        <f>SUMIFS(Conceptos!G:G,Conceptos!L:L,N1,Conceptos!A:A,A4,Conceptos!M:M,"Pagado")</f>
        <v>1243.96</v>
      </c>
      <c r="O4" s="2">
        <f>SUMIFS(Conceptos!G:G,Conceptos!L:L,O1,Conceptos!A:A,A4,Conceptos!M:M,"Pagado")</f>
        <v>800.56</v>
      </c>
      <c r="P4" s="2">
        <f t="shared" si="0"/>
        <v>4345.988276</v>
      </c>
      <c r="R4" s="2">
        <f>SUMIF(Conceptos!A:A,'ACUMULADO GASTOS ISR'!A4,Conceptos!H:H)</f>
        <v>311.01</v>
      </c>
      <c r="S4" s="2">
        <f t="shared" si="1"/>
        <v>4035</v>
      </c>
    </row>
    <row r="5" spans="1:19" x14ac:dyDescent="0.25">
      <c r="A5" s="6" t="s">
        <v>571</v>
      </c>
      <c r="B5" s="2">
        <f>SUMIFS(Conceptos!G:G,Conceptos!L:L,B1,Conceptos!A:A,A5,Conceptos!M:M,"Pagado")</f>
        <v>235.73</v>
      </c>
      <c r="C5" s="2">
        <f>SUMIFS(Conceptos!G:G,Conceptos!L:L,C1,Conceptos!A:A,A5,Conceptos!M:M,"Pagado")</f>
        <v>0</v>
      </c>
      <c r="D5" s="2">
        <f>SUMIFS(Conceptos!G:G,Conceptos!L:L,D1,Conceptos!A:A,A5,Conceptos!M:M,"Pagado")</f>
        <v>0</v>
      </c>
      <c r="E5" s="2">
        <f>SUMIFS(Conceptos!G:G,Conceptos!L:L,E1,Conceptos!A:A,A5,Conceptos!M:M,"Pagado")</f>
        <v>0</v>
      </c>
      <c r="F5" s="2">
        <f>SUMIFS(Conceptos!G:G,Conceptos!L:L,F1,Conceptos!A:A,A5,Conceptos!M:M,"Pagado")</f>
        <v>60.03</v>
      </c>
      <c r="G5" s="2">
        <f>SUMIFS(Conceptos!G:G,Conceptos!L:L,G1,Conceptos!A:A,A5,Conceptos!M:M,"Pagado")</f>
        <v>0</v>
      </c>
      <c r="H5" s="2">
        <f>SUMIFS(Conceptos!G:G,Conceptos!L:L,H1,Conceptos!A:A,A5,Conceptos!M:M,"Pagado")</f>
        <v>0</v>
      </c>
      <c r="I5" s="2">
        <f>SUMIFS(Conceptos!G:G,Conceptos!L:L,I1,Conceptos!A:A,A5,Conceptos!M:M,"Pagado")</f>
        <v>16.809999999999999</v>
      </c>
      <c r="J5" s="2">
        <f>SUMIFS(Conceptos!G:G,Conceptos!L:L,J1,Conceptos!A:A,A5,Conceptos!M:M,"Pagado")</f>
        <v>0</v>
      </c>
      <c r="K5" s="2">
        <f>SUMIFS(Conceptos!G:G,Conceptos!L:L,K1,Conceptos!A:A,A5,Conceptos!M:M,"Pagado")</f>
        <v>25</v>
      </c>
      <c r="L5" s="2">
        <f>SUMIFS(Conceptos!G:G,Conceptos!L:L,L1,Conceptos!A:A,A5,Conceptos!M:M,"Pagado")</f>
        <v>0</v>
      </c>
      <c r="M5" s="2">
        <f>SUMIFS(Conceptos!G:G,Conceptos!L:L,M1,Conceptos!A:A,A5,Conceptos!M:M,"Pagado")</f>
        <v>0</v>
      </c>
      <c r="N5" s="2">
        <f>SUMIFS(Conceptos!G:G,Conceptos!L:L,N1,Conceptos!A:A,A5,Conceptos!M:M,"Pagado")</f>
        <v>2507.65</v>
      </c>
      <c r="O5" s="2">
        <f>SUMIFS(Conceptos!G:G,Conceptos!L:L,O1,Conceptos!A:A,A5,Conceptos!M:M,"Pagado")</f>
        <v>800.56</v>
      </c>
      <c r="P5" s="2">
        <f t="shared" si="0"/>
        <v>3645.78</v>
      </c>
      <c r="R5" s="2">
        <f>SUMIF(Conceptos!A:A,'ACUMULADO GASTOS ISR'!A5,Conceptos!H:H)</f>
        <v>670.92</v>
      </c>
      <c r="S5" s="2">
        <f t="shared" si="1"/>
        <v>2975</v>
      </c>
    </row>
    <row r="6" spans="1:19" x14ac:dyDescent="0.25">
      <c r="A6" s="6" t="s">
        <v>577</v>
      </c>
      <c r="B6" s="2">
        <f>SUMIFS(Conceptos!G:G,Conceptos!L:L,B1,Conceptos!A:A,A6,Conceptos!M:M,"Pagado")</f>
        <v>0</v>
      </c>
      <c r="C6" s="2">
        <f>SUMIFS(Conceptos!G:G,Conceptos!L:L,C1,Conceptos!A:A,A6,Conceptos!M:M,"Pagado")</f>
        <v>0</v>
      </c>
      <c r="D6" s="2">
        <f>SUMIFS(Conceptos!G:G,Conceptos!L:L,D1,Conceptos!A:A,A6,Conceptos!M:M,"Pagado")</f>
        <v>0</v>
      </c>
      <c r="E6" s="2">
        <f>SUMIFS(Conceptos!G:G,Conceptos!L:L,E1,Conceptos!A:A,A6,Conceptos!M:M,"Pagado")</f>
        <v>0</v>
      </c>
      <c r="F6" s="2">
        <f>SUMIFS(Conceptos!G:G,Conceptos!L:L,F1,Conceptos!A:A,A6,Conceptos!M:M,"Pagado")</f>
        <v>0.02</v>
      </c>
      <c r="G6" s="2">
        <f>SUMIFS(Conceptos!G:G,Conceptos!L:L,G1,Conceptos!A:A,A6,Conceptos!M:M,"Pagado")</f>
        <v>580.172414</v>
      </c>
      <c r="H6" s="2">
        <f>SUMIFS(Conceptos!G:G,Conceptos!L:L,H1,Conceptos!A:A,A6,Conceptos!M:M,"Pagado")</f>
        <v>637.93000000000006</v>
      </c>
      <c r="I6" s="2">
        <f>SUMIFS(Conceptos!G:G,Conceptos!L:L,I1,Conceptos!A:A,A6,Conceptos!M:M,"Pagado")</f>
        <v>0</v>
      </c>
      <c r="J6" s="2">
        <f>SUMIFS(Conceptos!G:G,Conceptos!L:L,J1,Conceptos!A:A,A6,Conceptos!M:M,"Pagado")</f>
        <v>10.344828</v>
      </c>
      <c r="K6" s="2">
        <f>SUMIFS(Conceptos!G:G,Conceptos!L:L,K1,Conceptos!A:A,A6,Conceptos!M:M,"Pagado")</f>
        <v>25</v>
      </c>
      <c r="L6" s="2">
        <f>SUMIFS(Conceptos!G:G,Conceptos!L:L,L1,Conceptos!A:A,A6,Conceptos!M:M,"Pagado")</f>
        <v>0</v>
      </c>
      <c r="M6" s="2">
        <f>SUMIFS(Conceptos!G:G,Conceptos!L:L,M1,Conceptos!A:A,A6,Conceptos!M:M,"Pagado")</f>
        <v>0</v>
      </c>
      <c r="N6" s="2">
        <f>SUMIFS(Conceptos!G:G,Conceptos!L:L,N1,Conceptos!A:A,A6,Conceptos!M:M,"Pagado")</f>
        <v>1497.41</v>
      </c>
      <c r="O6" s="2">
        <f>SUMIFS(Conceptos!G:G,Conceptos!L:L,O1,Conceptos!A:A,A6,Conceptos!M:M,"Pagado")</f>
        <v>800.56</v>
      </c>
      <c r="P6" s="2">
        <f t="shared" si="0"/>
        <v>3551.437242</v>
      </c>
      <c r="R6" s="2">
        <f>SUMIF(Conceptos!A:A,'ACUMULADO GASTOS ISR'!A6,Conceptos!H:H)</f>
        <v>533.85</v>
      </c>
      <c r="S6" s="2">
        <f t="shared" si="1"/>
        <v>3018</v>
      </c>
    </row>
    <row r="7" spans="1:19" x14ac:dyDescent="0.25">
      <c r="A7" s="6" t="s">
        <v>578</v>
      </c>
      <c r="B7" s="2">
        <f>SUMIFS(Conceptos!G:G,Conceptos!L:L,B1,Conceptos!A:A,A7,Conceptos!M:M,"Pagado")</f>
        <v>260.94</v>
      </c>
      <c r="C7" s="2">
        <f>SUMIFS(Conceptos!G:G,Conceptos!L:L,C1,Conceptos!A:A,A7,Conceptos!M:M,"Pagado")</f>
        <v>0.01</v>
      </c>
      <c r="D7" s="2">
        <f>SUMIFS(Conceptos!G:G,Conceptos!L:L,D1,Conceptos!A:A,A7,Conceptos!M:M,"Pagado")</f>
        <v>0</v>
      </c>
      <c r="E7" s="2">
        <f>SUMIFS(Conceptos!G:G,Conceptos!L:L,E1,Conceptos!A:A,A7,Conceptos!M:M,"Pagado")</f>
        <v>-21.71</v>
      </c>
      <c r="F7" s="2">
        <f>SUMIFS(Conceptos!G:G,Conceptos!L:L,F1,Conceptos!A:A,A7,Conceptos!M:M,"Pagado")</f>
        <v>60.03</v>
      </c>
      <c r="G7" s="2">
        <f>SUMIFS(Conceptos!G:G,Conceptos!L:L,G1,Conceptos!A:A,A7,Conceptos!M:M,"Pagado")</f>
        <v>0</v>
      </c>
      <c r="H7" s="2">
        <f>SUMIFS(Conceptos!G:G,Conceptos!L:L,H1,Conceptos!A:A,A7,Conceptos!M:M,"Pagado")</f>
        <v>4683.2758620000004</v>
      </c>
      <c r="I7" s="2">
        <f>SUMIFS(Conceptos!G:G,Conceptos!L:L,I1,Conceptos!A:A,A7,Conceptos!M:M,"Pagado")</f>
        <v>19.829999999999998</v>
      </c>
      <c r="J7" s="2">
        <f>SUMIFS(Conceptos!G:G,Conceptos!L:L,J1,Conceptos!A:A,A7,Conceptos!M:M,"Pagado")</f>
        <v>0</v>
      </c>
      <c r="K7" s="2">
        <f>SUMIFS(Conceptos!G:G,Conceptos!L:L,K1,Conceptos!A:A,A7,Conceptos!M:M,"Pagado")</f>
        <v>25</v>
      </c>
      <c r="L7" s="2">
        <f>SUMIFS(Conceptos!G:G,Conceptos!L:L,L1,Conceptos!A:A,A7,Conceptos!M:M,"Pagado")</f>
        <v>21.71</v>
      </c>
      <c r="M7" s="2">
        <f>SUMIFS(Conceptos!G:G,Conceptos!L:L,M1,Conceptos!A:A,A7,Conceptos!M:M,"Pagado")</f>
        <v>0</v>
      </c>
      <c r="N7" s="2">
        <f>SUMIFS(Conceptos!G:G,Conceptos!L:L,N1,Conceptos!A:A,A7,Conceptos!M:M,"Pagado")</f>
        <v>7046.4500000000007</v>
      </c>
      <c r="O7" s="2">
        <f>SUMIFS(Conceptos!G:G,Conceptos!L:L,O1,Conceptos!A:A,A7,Conceptos!M:M,"Pagado")</f>
        <v>2906.58</v>
      </c>
      <c r="P7" s="2">
        <f t="shared" si="0"/>
        <v>15002.115862000001</v>
      </c>
      <c r="R7" s="2">
        <f>SUMIF(Conceptos!A:A,'ACUMULADO GASTOS ISR'!A7,Conceptos!H:H)</f>
        <v>2935.13</v>
      </c>
      <c r="S7" s="2">
        <f t="shared" si="1"/>
        <v>12067</v>
      </c>
    </row>
    <row r="8" spans="1:19" x14ac:dyDescent="0.25">
      <c r="A8" s="6" t="s">
        <v>579</v>
      </c>
      <c r="B8" s="2">
        <f>SUMIFS(Conceptos!G:G,Conceptos!L:L,B1,Conceptos!A:A,A8,Conceptos!M:M,"Pagado")</f>
        <v>260.94</v>
      </c>
      <c r="C8" s="2">
        <f>SUMIFS(Conceptos!G:G,Conceptos!L:L,C1,Conceptos!A:A,A8,Conceptos!M:M,"Pagado")</f>
        <v>0.01</v>
      </c>
      <c r="D8" s="2">
        <f>SUMIFS(Conceptos!G:G,Conceptos!L:L,D1,Conceptos!A:A,A8,Conceptos!M:M,"Pagado")</f>
        <v>0</v>
      </c>
      <c r="E8" s="2">
        <f>SUMIFS(Conceptos!G:G,Conceptos!L:L,E1,Conceptos!A:A,A8,Conceptos!M:M,"Pagado")</f>
        <v>-21.71</v>
      </c>
      <c r="F8" s="2">
        <f>SUMIFS(Conceptos!G:G,Conceptos!L:L,F1,Conceptos!A:A,A8,Conceptos!M:M,"Pagado")</f>
        <v>60.03</v>
      </c>
      <c r="G8" s="2">
        <f>SUMIFS(Conceptos!G:G,Conceptos!L:L,G1,Conceptos!A:A,A8,Conceptos!M:M,"Pagado")</f>
        <v>0</v>
      </c>
      <c r="H8" s="2">
        <f>SUMIFS(Conceptos!G:G,Conceptos!L:L,H1,Conceptos!A:A,A8,Conceptos!M:M,"Pagado")</f>
        <v>4683.2758620000004</v>
      </c>
      <c r="I8" s="2">
        <f>SUMIFS(Conceptos!G:G,Conceptos!L:L,I1,Conceptos!A:A,A8,Conceptos!M:M,"Pagado")</f>
        <v>19.829999999999998</v>
      </c>
      <c r="J8" s="2">
        <f>SUMIFS(Conceptos!G:G,Conceptos!L:L,J1,Conceptos!A:A,A8,Conceptos!M:M,"Pagado")</f>
        <v>0</v>
      </c>
      <c r="K8" s="2">
        <f>SUMIFS(Conceptos!G:G,Conceptos!L:L,K1,Conceptos!A:A,A8,Conceptos!M:M,"Pagado")</f>
        <v>25</v>
      </c>
      <c r="L8" s="2">
        <f>SUMIFS(Conceptos!G:G,Conceptos!L:L,L1,Conceptos!A:A,A8,Conceptos!M:M,"Pagado")</f>
        <v>21.71</v>
      </c>
      <c r="M8" s="2">
        <f>SUMIFS(Conceptos!G:G,Conceptos!L:L,M1,Conceptos!A:A,A8,Conceptos!M:M,"Pagado")</f>
        <v>0</v>
      </c>
      <c r="N8" s="2">
        <f>SUMIFS(Conceptos!G:G,Conceptos!L:L,N1,Conceptos!A:A,A8,Conceptos!M:M,"Pagado")</f>
        <v>7046.4500000000007</v>
      </c>
      <c r="O8" s="2">
        <f>SUMIFS(Conceptos!G:G,Conceptos!L:L,O1,Conceptos!A:A,A8,Conceptos!M:M,"Pagado")</f>
        <v>2906.58</v>
      </c>
      <c r="P8" s="2">
        <f t="shared" si="0"/>
        <v>15002.115862000001</v>
      </c>
      <c r="R8" s="2">
        <f>SUMIF(Conceptos!A:A,'ACUMULADO GASTOS ISR'!A8,Conceptos!H:H)</f>
        <v>2935.13</v>
      </c>
      <c r="S8" s="2">
        <f t="shared" si="1"/>
        <v>12067</v>
      </c>
    </row>
    <row r="9" spans="1:19" x14ac:dyDescent="0.25">
      <c r="A9" s="6" t="s">
        <v>583</v>
      </c>
      <c r="B9" s="2">
        <f>SUMIFS(Conceptos!G:G,Conceptos!L:L,B1,Conceptos!A:A,A9,Conceptos!M:M,"Pagado")</f>
        <v>290.18</v>
      </c>
      <c r="C9" s="2">
        <f>SUMIFS(Conceptos!G:G,Conceptos!L:L,C1,Conceptos!A:A,A9,Conceptos!M:M,"Pagado")</f>
        <v>0</v>
      </c>
      <c r="D9" s="2">
        <f>SUMIFS(Conceptos!G:G,Conceptos!L:L,D1,Conceptos!A:A,A9,Conceptos!M:M,"Pagado")</f>
        <v>0</v>
      </c>
      <c r="E9" s="2">
        <f>SUMIFS(Conceptos!G:G,Conceptos!L:L,E1,Conceptos!A:A,A9,Conceptos!M:M,"Pagado")</f>
        <v>0</v>
      </c>
      <c r="F9" s="2">
        <f>SUMIFS(Conceptos!G:G,Conceptos!L:L,F1,Conceptos!A:A,A9,Conceptos!M:M,"Pagado")</f>
        <v>0.02</v>
      </c>
      <c r="G9" s="2">
        <f>SUMIFS(Conceptos!G:G,Conceptos!L:L,G1,Conceptos!A:A,A9,Conceptos!M:M,"Pagado")</f>
        <v>0</v>
      </c>
      <c r="H9" s="2">
        <f>SUMIFS(Conceptos!G:G,Conceptos!L:L,H1,Conceptos!A:A,A9,Conceptos!M:M,"Pagado")</f>
        <v>0</v>
      </c>
      <c r="I9" s="2">
        <f>SUMIFS(Conceptos!G:G,Conceptos!L:L,I1,Conceptos!A:A,A9,Conceptos!M:M,"Pagado")</f>
        <v>19.829999999999998</v>
      </c>
      <c r="J9" s="2">
        <f>SUMIFS(Conceptos!G:G,Conceptos!L:L,J1,Conceptos!A:A,A9,Conceptos!M:M,"Pagado")</f>
        <v>0</v>
      </c>
      <c r="K9" s="2">
        <f>SUMIFS(Conceptos!G:G,Conceptos!L:L,K1,Conceptos!A:A,A9,Conceptos!M:M,"Pagado")</f>
        <v>25</v>
      </c>
      <c r="L9" s="2">
        <f>SUMIFS(Conceptos!G:G,Conceptos!L:L,L1,Conceptos!A:A,A9,Conceptos!M:M,"Pagado")</f>
        <v>0</v>
      </c>
      <c r="M9" s="2">
        <f>SUMIFS(Conceptos!G:G,Conceptos!L:L,M1,Conceptos!A:A,A9,Conceptos!M:M,"Pagado")</f>
        <v>0</v>
      </c>
      <c r="N9" s="2">
        <f>SUMIFS(Conceptos!G:G,Conceptos!L:L,N1,Conceptos!A:A,A9,Conceptos!M:M,"Pagado")</f>
        <v>4157.75</v>
      </c>
      <c r="O9" s="2">
        <f>SUMIFS(Conceptos!G:G,Conceptos!L:L,O1,Conceptos!A:A,A9,Conceptos!M:M,"Pagado")</f>
        <v>816.49</v>
      </c>
      <c r="P9" s="2">
        <f t="shared" si="0"/>
        <v>5309.2699999999995</v>
      </c>
      <c r="R9" s="2">
        <f>SUMIF(Conceptos!A:A,'ACUMULADO GASTOS ISR'!A9,Conceptos!H:H)</f>
        <v>1039.44</v>
      </c>
      <c r="S9" s="2">
        <f t="shared" si="1"/>
        <v>4270</v>
      </c>
    </row>
    <row r="10" spans="1:19" x14ac:dyDescent="0.25">
      <c r="A10" s="6" t="s">
        <v>584</v>
      </c>
      <c r="B10" s="2">
        <f>SUMIFS(Conceptos!G:G,Conceptos!L:L,B1,Conceptos!A:A,A10,Conceptos!M:M,"Pagado")</f>
        <v>0</v>
      </c>
      <c r="C10" s="2">
        <f>SUMIFS(Conceptos!G:G,Conceptos!L:L,C1,Conceptos!A:A,A10,Conceptos!M:M,"Pagado")</f>
        <v>0</v>
      </c>
      <c r="D10" s="2">
        <f>SUMIFS(Conceptos!G:G,Conceptos!L:L,D1,Conceptos!A:A,A10,Conceptos!M:M,"Pagado")</f>
        <v>0</v>
      </c>
      <c r="E10" s="2">
        <f>SUMIFS(Conceptos!G:G,Conceptos!L:L,E1,Conceptos!A:A,A10,Conceptos!M:M,"Pagado")</f>
        <v>0</v>
      </c>
      <c r="F10" s="2">
        <f>SUMIFS(Conceptos!G:G,Conceptos!L:L,F1,Conceptos!A:A,A10,Conceptos!M:M,"Pagado")</f>
        <v>60.03</v>
      </c>
      <c r="G10" s="2">
        <f>SUMIFS(Conceptos!G:G,Conceptos!L:L,G1,Conceptos!A:A,A10,Conceptos!M:M,"Pagado")</f>
        <v>0</v>
      </c>
      <c r="H10" s="2">
        <f>SUMIFS(Conceptos!G:G,Conceptos!L:L,H1,Conceptos!A:A,A10,Conceptos!M:M,"Pagado")</f>
        <v>0</v>
      </c>
      <c r="I10" s="2">
        <f>SUMIFS(Conceptos!G:G,Conceptos!L:L,I1,Conceptos!A:A,A10,Conceptos!M:M,"Pagado")</f>
        <v>0</v>
      </c>
      <c r="J10" s="2">
        <f>SUMIFS(Conceptos!G:G,Conceptos!L:L,J1,Conceptos!A:A,A10,Conceptos!M:M,"Pagado")</f>
        <v>44.827585999999997</v>
      </c>
      <c r="K10" s="2">
        <f>SUMIFS(Conceptos!G:G,Conceptos!L:L,K1,Conceptos!A:A,A10,Conceptos!M:M,"Pagado")</f>
        <v>25</v>
      </c>
      <c r="L10" s="2">
        <f>SUMIFS(Conceptos!G:G,Conceptos!L:L,L1,Conceptos!A:A,A10,Conceptos!M:M,"Pagado")</f>
        <v>0</v>
      </c>
      <c r="M10" s="2">
        <f>SUMIFS(Conceptos!G:G,Conceptos!L:L,M1,Conceptos!A:A,A10,Conceptos!M:M,"Pagado")</f>
        <v>0</v>
      </c>
      <c r="N10" s="2">
        <f>SUMIFS(Conceptos!G:G,Conceptos!L:L,N1,Conceptos!A:A,A10,Conceptos!M:M,"Pagado")</f>
        <v>0</v>
      </c>
      <c r="O10" s="2">
        <f>SUMIFS(Conceptos!G:G,Conceptos!L:L,O1,Conceptos!A:A,A10,Conceptos!M:M,"Pagado")</f>
        <v>816.49</v>
      </c>
      <c r="P10" s="2">
        <f t="shared" si="0"/>
        <v>946.34758599999998</v>
      </c>
      <c r="R10" s="2">
        <f>SUMIF(Conceptos!A:A,'ACUMULADO GASTOS ISR'!A10,Conceptos!H:H)</f>
        <v>0.03</v>
      </c>
      <c r="S10" s="2">
        <f t="shared" si="1"/>
        <v>946</v>
      </c>
    </row>
    <row r="11" spans="1:19" x14ac:dyDescent="0.25">
      <c r="A11" s="6" t="s">
        <v>585</v>
      </c>
      <c r="B11" s="2">
        <f>SUMIFS(Conceptos!G:G,Conceptos!L:L,B1,Conceptos!A:A,A11,Conceptos!M:M,"Pagado")</f>
        <v>267.97000000000003</v>
      </c>
      <c r="C11" s="2">
        <f>SUMIFS(Conceptos!G:G,Conceptos!L:L,C1,Conceptos!A:A,A11,Conceptos!M:M,"Pagado")</f>
        <v>0</v>
      </c>
      <c r="D11" s="2">
        <f>SUMIFS(Conceptos!G:G,Conceptos!L:L,D1,Conceptos!A:A,A11,Conceptos!M:M,"Pagado")</f>
        <v>0</v>
      </c>
      <c r="E11" s="2">
        <f>SUMIFS(Conceptos!G:G,Conceptos!L:L,E1,Conceptos!A:A,A11,Conceptos!M:M,"Pagado")</f>
        <v>0</v>
      </c>
      <c r="F11" s="2">
        <f>SUMIFS(Conceptos!G:G,Conceptos!L:L,F1,Conceptos!A:A,A11,Conceptos!M:M,"Pagado")</f>
        <v>60.03</v>
      </c>
      <c r="G11" s="2">
        <f>SUMIFS(Conceptos!G:G,Conceptos!L:L,G1,Conceptos!A:A,A11,Conceptos!M:M,"Pagado")</f>
        <v>0</v>
      </c>
      <c r="H11" s="2">
        <f>SUMIFS(Conceptos!G:G,Conceptos!L:L,H1,Conceptos!A:A,A11,Conceptos!M:M,"Pagado")</f>
        <v>0</v>
      </c>
      <c r="I11" s="2">
        <f>SUMIFS(Conceptos!G:G,Conceptos!L:L,I1,Conceptos!A:A,A11,Conceptos!M:M,"Pagado")</f>
        <v>16.809999999999999</v>
      </c>
      <c r="J11" s="2">
        <f>SUMIFS(Conceptos!G:G,Conceptos!L:L,J1,Conceptos!A:A,A11,Conceptos!M:M,"Pagado")</f>
        <v>0</v>
      </c>
      <c r="K11" s="2">
        <f>SUMIFS(Conceptos!G:G,Conceptos!L:L,K1,Conceptos!A:A,A11,Conceptos!M:M,"Pagado")</f>
        <v>25</v>
      </c>
      <c r="L11" s="2">
        <f>SUMIFS(Conceptos!G:G,Conceptos!L:L,L1,Conceptos!A:A,A11,Conceptos!M:M,"Pagado")</f>
        <v>0</v>
      </c>
      <c r="M11" s="2">
        <f>SUMIFS(Conceptos!G:G,Conceptos!L:L,M1,Conceptos!A:A,A11,Conceptos!M:M,"Pagado")</f>
        <v>0</v>
      </c>
      <c r="N11" s="2">
        <f>SUMIFS(Conceptos!G:G,Conceptos!L:L,N1,Conceptos!A:A,A11,Conceptos!M:M,"Pagado")</f>
        <v>9517.2900000000009</v>
      </c>
      <c r="O11" s="2">
        <f>SUMIFS(Conceptos!G:G,Conceptos!L:L,O1,Conceptos!A:A,A11,Conceptos!M:M,"Pagado")</f>
        <v>816.49</v>
      </c>
      <c r="P11" s="2">
        <f t="shared" si="0"/>
        <v>10703.59</v>
      </c>
      <c r="R11" s="2">
        <f>SUMIF(Conceptos!A:A,'ACUMULADO GASTOS ISR'!A11,Conceptos!H:H)</f>
        <v>2800.9000000000005</v>
      </c>
      <c r="S11" s="2">
        <f t="shared" si="1"/>
        <v>7903</v>
      </c>
    </row>
    <row r="12" spans="1:19" x14ac:dyDescent="0.25">
      <c r="A12" s="6" t="s">
        <v>586</v>
      </c>
      <c r="B12" s="2">
        <f>SUMIFS(Conceptos!G:G,Conceptos!L:L,B1,Conceptos!A:A,A12,Conceptos!M:M,"Pagado")</f>
        <v>0</v>
      </c>
      <c r="C12" s="2">
        <f>SUMIFS(Conceptos!G:G,Conceptos!L:L,C1,Conceptos!A:A,A12,Conceptos!M:M,"Pagado")</f>
        <v>0</v>
      </c>
      <c r="D12" s="2">
        <f>SUMIFS(Conceptos!G:G,Conceptos!L:L,D1,Conceptos!A:A,A12,Conceptos!M:M,"Pagado")</f>
        <v>0</v>
      </c>
      <c r="E12" s="2">
        <f>SUMIFS(Conceptos!G:G,Conceptos!L:L,E1,Conceptos!A:A,A12,Conceptos!M:M,"Pagado")</f>
        <v>0</v>
      </c>
      <c r="F12" s="2">
        <f>SUMIFS(Conceptos!G:G,Conceptos!L:L,F1,Conceptos!A:A,A12,Conceptos!M:M,"Pagado")</f>
        <v>63.03</v>
      </c>
      <c r="G12" s="2">
        <f>SUMIFS(Conceptos!G:G,Conceptos!L:L,G1,Conceptos!A:A,A12,Conceptos!M:M,"Pagado")</f>
        <v>0</v>
      </c>
      <c r="H12" s="2">
        <f>SUMIFS(Conceptos!G:G,Conceptos!L:L,H1,Conceptos!A:A,A12,Conceptos!M:M,"Pagado")</f>
        <v>125.14000000000001</v>
      </c>
      <c r="I12" s="2">
        <f>SUMIFS(Conceptos!G:G,Conceptos!L:L,I1,Conceptos!A:A,A12,Conceptos!M:M,"Pagado")</f>
        <v>0</v>
      </c>
      <c r="J12" s="2">
        <f>SUMIFS(Conceptos!G:G,Conceptos!L:L,J1,Conceptos!A:A,A12,Conceptos!M:M,"Pagado")</f>
        <v>0</v>
      </c>
      <c r="K12" s="2">
        <f>SUMIFS(Conceptos!G:G,Conceptos!L:L,K1,Conceptos!A:A,A12,Conceptos!M:M,"Pagado")</f>
        <v>24.99</v>
      </c>
      <c r="L12" s="2">
        <f>SUMIFS(Conceptos!G:G,Conceptos!L:L,L1,Conceptos!A:A,A12,Conceptos!M:M,"Pagado")</f>
        <v>0</v>
      </c>
      <c r="M12" s="2">
        <f>SUMIFS(Conceptos!G:G,Conceptos!L:L,M1,Conceptos!A:A,A12,Conceptos!M:M,"Pagado")</f>
        <v>0</v>
      </c>
      <c r="N12" s="2">
        <f>SUMIFS(Conceptos!G:G,Conceptos!L:L,N1,Conceptos!A:A,A12,Conceptos!M:M,"Pagado")</f>
        <v>1166.3699999999999</v>
      </c>
      <c r="O12" s="2">
        <f>SUMIFS(Conceptos!G:G,Conceptos!L:L,O1,Conceptos!A:A,A12,Conceptos!M:M,"Pagado")</f>
        <v>816.48</v>
      </c>
      <c r="P12" s="2">
        <f t="shared" si="0"/>
        <v>2196.0100000000002</v>
      </c>
      <c r="R12" s="2">
        <f>SUMIF(Conceptos!A:A,'ACUMULADO GASTOS ISR'!A12,Conceptos!H:H)</f>
        <v>619.72</v>
      </c>
      <c r="S12" s="2">
        <f t="shared" si="1"/>
        <v>1576</v>
      </c>
    </row>
    <row r="13" spans="1:19" x14ac:dyDescent="0.25">
      <c r="A13" s="6" t="s">
        <v>587</v>
      </c>
      <c r="B13" s="2">
        <f>SUMIFS(Conceptos!G:G,Conceptos!L:L,B1,Conceptos!A:A,A13,Conceptos!M:M,"Pagado")</f>
        <v>240.89</v>
      </c>
      <c r="C13" s="2">
        <f>SUMIFS(Conceptos!G:G,Conceptos!L:L,C1,Conceptos!A:A,A13,Conceptos!M:M,"Pagado")</f>
        <v>0</v>
      </c>
      <c r="D13" s="2">
        <f>SUMIFS(Conceptos!G:G,Conceptos!L:L,D1,Conceptos!A:A,A13,Conceptos!M:M,"Pagado")</f>
        <v>0</v>
      </c>
      <c r="E13" s="2">
        <f>SUMIFS(Conceptos!G:G,Conceptos!L:L,E1,Conceptos!A:A,A13,Conceptos!M:M,"Pagado")</f>
        <v>0</v>
      </c>
      <c r="F13" s="2">
        <f>SUMIFS(Conceptos!G:G,Conceptos!L:L,F1,Conceptos!A:A,A13,Conceptos!M:M,"Pagado")</f>
        <v>60.03</v>
      </c>
      <c r="G13" s="2">
        <f>SUMIFS(Conceptos!G:G,Conceptos!L:L,G1,Conceptos!A:A,A13,Conceptos!M:M,"Pagado")</f>
        <v>0</v>
      </c>
      <c r="H13" s="2">
        <f>SUMIFS(Conceptos!G:G,Conceptos!L:L,H1,Conceptos!A:A,A13,Conceptos!M:M,"Pagado")</f>
        <v>0</v>
      </c>
      <c r="I13" s="2">
        <f>SUMIFS(Conceptos!G:G,Conceptos!L:L,I1,Conceptos!A:A,A13,Conceptos!M:M,"Pagado")</f>
        <v>16.809999999999999</v>
      </c>
      <c r="J13" s="2">
        <f>SUMIFS(Conceptos!G:G,Conceptos!L:L,J1,Conceptos!A:A,A13,Conceptos!M:M,"Pagado")</f>
        <v>35.344826999999995</v>
      </c>
      <c r="K13" s="2">
        <f>SUMIFS(Conceptos!G:G,Conceptos!L:L,K1,Conceptos!A:A,A13,Conceptos!M:M,"Pagado")</f>
        <v>25</v>
      </c>
      <c r="L13" s="2">
        <f>SUMIFS(Conceptos!G:G,Conceptos!L:L,L1,Conceptos!A:A,A13,Conceptos!M:M,"Pagado")</f>
        <v>0</v>
      </c>
      <c r="M13" s="2">
        <f>SUMIFS(Conceptos!G:G,Conceptos!L:L,M1,Conceptos!A:A,A13,Conceptos!M:M,"Pagado")</f>
        <v>264</v>
      </c>
      <c r="N13" s="2">
        <f>SUMIFS(Conceptos!G:G,Conceptos!L:L,N1,Conceptos!A:A,A13,Conceptos!M:M,"Pagado")</f>
        <v>1218.97</v>
      </c>
      <c r="O13" s="2">
        <f>SUMIFS(Conceptos!G:G,Conceptos!L:L,O1,Conceptos!A:A,A13,Conceptos!M:M,"Pagado")</f>
        <v>816.49</v>
      </c>
      <c r="P13" s="2">
        <f t="shared" si="0"/>
        <v>2677.534827</v>
      </c>
      <c r="R13" s="2">
        <f>SUMIF(Conceptos!A:A,'ACUMULADO GASTOS ISR'!A13,Conceptos!H:H)</f>
        <v>314.77</v>
      </c>
      <c r="S13" s="2">
        <f t="shared" si="1"/>
        <v>2363</v>
      </c>
    </row>
    <row r="14" spans="1:19" x14ac:dyDescent="0.25">
      <c r="A14" s="7" t="s">
        <v>680</v>
      </c>
      <c r="B14" s="4">
        <f t="shared" ref="B14:P14" si="2">SUM(B2:B13)</f>
        <v>1819.77</v>
      </c>
      <c r="C14" s="4">
        <f t="shared" si="2"/>
        <v>0.02</v>
      </c>
      <c r="D14" s="4">
        <f t="shared" si="2"/>
        <v>0</v>
      </c>
      <c r="E14" s="4">
        <f t="shared" si="2"/>
        <v>-43.42</v>
      </c>
      <c r="F14" s="4">
        <f t="shared" si="2"/>
        <v>443.30999999999995</v>
      </c>
      <c r="G14" s="4">
        <f t="shared" si="2"/>
        <v>4508.1724139999997</v>
      </c>
      <c r="H14" s="4">
        <f t="shared" si="2"/>
        <v>9724.6217240000005</v>
      </c>
      <c r="I14" s="4">
        <f t="shared" si="2"/>
        <v>137.07999999999998</v>
      </c>
      <c r="J14" s="4">
        <f t="shared" si="2"/>
        <v>129.31034499999998</v>
      </c>
      <c r="K14" s="4">
        <f t="shared" si="2"/>
        <v>299.99</v>
      </c>
      <c r="L14" s="4">
        <f t="shared" si="2"/>
        <v>43.42</v>
      </c>
      <c r="M14" s="4">
        <f t="shared" si="2"/>
        <v>264</v>
      </c>
      <c r="N14" s="4">
        <f t="shared" si="2"/>
        <v>39382.480000000003</v>
      </c>
      <c r="O14" s="4">
        <f t="shared" si="2"/>
        <v>13898.399999999998</v>
      </c>
      <c r="P14" s="4">
        <f t="shared" si="2"/>
        <v>70607.154482999991</v>
      </c>
      <c r="R14" s="4">
        <f t="shared" ref="R14" si="3">SUM(R2:R13)</f>
        <v>13155.980000000001</v>
      </c>
      <c r="S14" s="4">
        <f t="shared" ref="S14" si="4">SUM(S2:S13)</f>
        <v>57452</v>
      </c>
    </row>
  </sheetData>
  <pageMargins left="0.75" right="0.75" top="1" bottom="1" header="0.5" footer="0.5"/>
  <pageSetup scale="6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33"/>
  <sheetViews>
    <sheetView workbookViewId="0"/>
  </sheetViews>
  <sheetFormatPr defaultColWidth="9.140625" defaultRowHeight="15" x14ac:dyDescent="0.25"/>
  <sheetData>
    <row r="1" spans="1:1" x14ac:dyDescent="0.25">
      <c r="A1" t="s">
        <v>681</v>
      </c>
    </row>
    <row r="2" spans="1:1" x14ac:dyDescent="0.25">
      <c r="A2" t="s">
        <v>682</v>
      </c>
    </row>
    <row r="3" spans="1:1" x14ac:dyDescent="0.25">
      <c r="A3" t="s">
        <v>128</v>
      </c>
    </row>
    <row r="4" spans="1:1" x14ac:dyDescent="0.25">
      <c r="A4" t="s">
        <v>683</v>
      </c>
    </row>
    <row r="5" spans="1:1" x14ac:dyDescent="0.25">
      <c r="A5" t="s">
        <v>684</v>
      </c>
    </row>
    <row r="6" spans="1:1" x14ac:dyDescent="0.25">
      <c r="A6" t="s">
        <v>685</v>
      </c>
    </row>
    <row r="7" spans="1:1" x14ac:dyDescent="0.25">
      <c r="A7" t="s">
        <v>27</v>
      </c>
    </row>
    <row r="8" spans="1:1" x14ac:dyDescent="0.25">
      <c r="A8" t="s">
        <v>686</v>
      </c>
    </row>
    <row r="9" spans="1:1" x14ac:dyDescent="0.25">
      <c r="A9" t="s">
        <v>658</v>
      </c>
    </row>
    <row r="10" spans="1:1" x14ac:dyDescent="0.25">
      <c r="A10" t="s">
        <v>59</v>
      </c>
    </row>
    <row r="11" spans="1:1" x14ac:dyDescent="0.25">
      <c r="A11" t="s">
        <v>99</v>
      </c>
    </row>
    <row r="12" spans="1:1" x14ac:dyDescent="0.25">
      <c r="A12" t="s">
        <v>44</v>
      </c>
    </row>
    <row r="13" spans="1:1" x14ac:dyDescent="0.25">
      <c r="A13" t="s">
        <v>687</v>
      </c>
    </row>
    <row r="14" spans="1:1" x14ac:dyDescent="0.25">
      <c r="A14" t="s">
        <v>688</v>
      </c>
    </row>
    <row r="15" spans="1:1" x14ac:dyDescent="0.25">
      <c r="A15" t="s">
        <v>72</v>
      </c>
    </row>
    <row r="16" spans="1:1" x14ac:dyDescent="0.25">
      <c r="A16" t="s">
        <v>36</v>
      </c>
    </row>
    <row r="17" spans="1:1" x14ac:dyDescent="0.25">
      <c r="A17" t="s">
        <v>232</v>
      </c>
    </row>
    <row r="18" spans="1:1" x14ac:dyDescent="0.25">
      <c r="A18" t="s">
        <v>689</v>
      </c>
    </row>
    <row r="19" spans="1:1" x14ac:dyDescent="0.25">
      <c r="A19" t="s">
        <v>149</v>
      </c>
    </row>
    <row r="20" spans="1:1" x14ac:dyDescent="0.25">
      <c r="A20" t="s">
        <v>414</v>
      </c>
    </row>
    <row r="21" spans="1:1" x14ac:dyDescent="0.25">
      <c r="A21" t="s">
        <v>338</v>
      </c>
    </row>
    <row r="22" spans="1:1" x14ac:dyDescent="0.25">
      <c r="A22" t="s">
        <v>690</v>
      </c>
    </row>
    <row r="23" spans="1:1" x14ac:dyDescent="0.25">
      <c r="A23" t="s">
        <v>691</v>
      </c>
    </row>
    <row r="24" spans="1:1" x14ac:dyDescent="0.25">
      <c r="A24" t="s">
        <v>692</v>
      </c>
    </row>
    <row r="25" spans="1:1" x14ac:dyDescent="0.25">
      <c r="A25" t="s">
        <v>693</v>
      </c>
    </row>
    <row r="26" spans="1:1" x14ac:dyDescent="0.25">
      <c r="A26" t="s">
        <v>694</v>
      </c>
    </row>
    <row r="27" spans="1:1" x14ac:dyDescent="0.25">
      <c r="A27" t="s">
        <v>695</v>
      </c>
    </row>
    <row r="28" spans="1:1" x14ac:dyDescent="0.25">
      <c r="A28" t="s">
        <v>25</v>
      </c>
    </row>
    <row r="29" spans="1:1" x14ac:dyDescent="0.25">
      <c r="A29" t="s">
        <v>696</v>
      </c>
    </row>
    <row r="30" spans="1:1" x14ac:dyDescent="0.25">
      <c r="A30" t="s">
        <v>697</v>
      </c>
    </row>
    <row r="31" spans="1:1" x14ac:dyDescent="0.25">
      <c r="A31" t="s">
        <v>698</v>
      </c>
    </row>
    <row r="32" spans="1:1" x14ac:dyDescent="0.25">
      <c r="A32" t="s">
        <v>679</v>
      </c>
    </row>
    <row r="33" spans="1:1" x14ac:dyDescent="0.25">
      <c r="A33" t="s">
        <v>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39832-B611-46AD-AC73-B8DCC029D29F}">
  <sheetPr>
    <pageSetUpPr fitToPage="1"/>
  </sheetPr>
  <dimension ref="A1:O35"/>
  <sheetViews>
    <sheetView workbookViewId="0">
      <selection activeCell="O33" sqref="O33"/>
    </sheetView>
  </sheetViews>
  <sheetFormatPr defaultColWidth="11.42578125" defaultRowHeight="15" x14ac:dyDescent="0.25"/>
  <cols>
    <col min="3" max="3" width="12.28515625" bestFit="1" customWidth="1"/>
  </cols>
  <sheetData>
    <row r="1" spans="1:15" x14ac:dyDescent="0.25">
      <c r="A1" s="13"/>
      <c r="B1" s="13"/>
      <c r="C1" s="14" t="s">
        <v>564</v>
      </c>
      <c r="D1" s="14" t="s">
        <v>569</v>
      </c>
      <c r="E1" s="14" t="s">
        <v>570</v>
      </c>
      <c r="F1" s="14" t="s">
        <v>571</v>
      </c>
      <c r="G1" s="14" t="s">
        <v>577</v>
      </c>
      <c r="H1" s="14" t="s">
        <v>578</v>
      </c>
      <c r="I1" s="14" t="s">
        <v>579</v>
      </c>
      <c r="J1" s="14" t="s">
        <v>583</v>
      </c>
      <c r="K1" s="14" t="s">
        <v>699</v>
      </c>
      <c r="L1" s="14" t="s">
        <v>700</v>
      </c>
      <c r="M1" s="14" t="s">
        <v>701</v>
      </c>
      <c r="N1" s="14" t="s">
        <v>702</v>
      </c>
      <c r="O1" s="14" t="s">
        <v>703</v>
      </c>
    </row>
    <row r="2" spans="1:15" x14ac:dyDescent="0.25">
      <c r="A2" s="15" t="s">
        <v>704</v>
      </c>
      <c r="B2" s="13"/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f>SUM(C2:N2)</f>
        <v>0</v>
      </c>
    </row>
    <row r="3" spans="1:15" x14ac:dyDescent="0.25">
      <c r="A3" s="15" t="s">
        <v>705</v>
      </c>
      <c r="B3" s="13"/>
      <c r="C3" s="25"/>
      <c r="D3" s="25">
        <v>3000</v>
      </c>
      <c r="E3" s="25">
        <v>0</v>
      </c>
      <c r="F3" s="25">
        <v>3000</v>
      </c>
      <c r="G3" s="25">
        <v>3000</v>
      </c>
      <c r="H3" s="25">
        <v>0</v>
      </c>
      <c r="I3" s="25">
        <v>3000</v>
      </c>
      <c r="J3" s="25">
        <v>3000</v>
      </c>
      <c r="K3" s="25">
        <v>0</v>
      </c>
      <c r="L3" s="25">
        <v>0</v>
      </c>
      <c r="M3" s="25">
        <v>0</v>
      </c>
      <c r="N3" s="25">
        <v>0</v>
      </c>
      <c r="O3" s="16">
        <f>SUM(C3:N3)</f>
        <v>15000</v>
      </c>
    </row>
    <row r="4" spans="1:15" x14ac:dyDescent="0.25">
      <c r="A4" s="15" t="s">
        <v>714</v>
      </c>
      <c r="B4" s="13"/>
      <c r="C4" s="25">
        <v>5143</v>
      </c>
      <c r="D4" s="25">
        <v>925</v>
      </c>
      <c r="E4" s="25">
        <v>0</v>
      </c>
      <c r="F4" s="25">
        <v>4378</v>
      </c>
      <c r="G4" s="25">
        <v>3717.31</v>
      </c>
      <c r="H4" s="25">
        <v>1404.32</v>
      </c>
      <c r="I4" s="25">
        <v>5718.97</v>
      </c>
      <c r="J4" s="25">
        <v>0</v>
      </c>
      <c r="K4" s="25">
        <v>2726.02</v>
      </c>
      <c r="L4" s="25">
        <v>2560.81</v>
      </c>
      <c r="M4" s="25">
        <v>0</v>
      </c>
      <c r="N4" s="25">
        <v>3522.23</v>
      </c>
      <c r="O4" s="16">
        <f>SUM(C4:N4)</f>
        <v>30095.66</v>
      </c>
    </row>
    <row r="5" spans="1:15" x14ac:dyDescent="0.25">
      <c r="A5" s="17" t="s">
        <v>706</v>
      </c>
      <c r="B5" s="13"/>
      <c r="C5" s="25">
        <f>(C3+C4)*0.16</f>
        <v>822.88</v>
      </c>
      <c r="D5" s="25">
        <f>(D3+D4)*0.16</f>
        <v>628</v>
      </c>
      <c r="E5" s="25">
        <f t="shared" ref="E5:N5" si="0">(E3+E4)*0.16</f>
        <v>0</v>
      </c>
      <c r="F5" s="25">
        <f t="shared" si="0"/>
        <v>1180.48</v>
      </c>
      <c r="G5" s="25">
        <f t="shared" si="0"/>
        <v>1074.7695999999999</v>
      </c>
      <c r="H5" s="25">
        <f t="shared" si="0"/>
        <v>224.69119999999998</v>
      </c>
      <c r="I5" s="25">
        <f t="shared" si="0"/>
        <v>1395.0352000000003</v>
      </c>
      <c r="J5" s="25">
        <f t="shared" si="0"/>
        <v>480</v>
      </c>
      <c r="K5" s="25">
        <f t="shared" si="0"/>
        <v>436.16320000000002</v>
      </c>
      <c r="L5" s="25">
        <f t="shared" si="0"/>
        <v>409.7296</v>
      </c>
      <c r="M5" s="25">
        <f t="shared" si="0"/>
        <v>0</v>
      </c>
      <c r="N5" s="25">
        <f t="shared" si="0"/>
        <v>563.55680000000007</v>
      </c>
      <c r="O5" s="16">
        <f>SUM(C5:N5)</f>
        <v>7215.3056000000006</v>
      </c>
    </row>
    <row r="6" spans="1:15" x14ac:dyDescent="0.25">
      <c r="A6" s="13"/>
      <c r="B6" s="13"/>
      <c r="C6" s="25"/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16"/>
    </row>
    <row r="7" spans="1:15" x14ac:dyDescent="0.25">
      <c r="A7" s="17" t="s">
        <v>707</v>
      </c>
      <c r="B7" s="18"/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16">
        <f>SUM(C7:N7)</f>
        <v>0</v>
      </c>
    </row>
    <row r="8" spans="1:15" x14ac:dyDescent="0.25">
      <c r="A8" s="17"/>
      <c r="B8" s="13"/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/>
    </row>
    <row r="9" spans="1:15" ht="15.75" thickBot="1" x14ac:dyDescent="0.3">
      <c r="A9" s="17" t="s">
        <v>708</v>
      </c>
      <c r="B9" s="13"/>
      <c r="C9" s="19">
        <f>ROUND('ACUMULADO GASTOS IVA'!P2,0)</f>
        <v>308</v>
      </c>
      <c r="D9" s="19">
        <f>ROUND('ACUMULADO GASTOS IVA'!P3,0)</f>
        <v>692</v>
      </c>
      <c r="E9" s="19">
        <f>ROUND('ACUMULADO GASTOS IVA'!P4,0)</f>
        <v>647</v>
      </c>
      <c r="F9" s="19">
        <f>ROUND('ACUMULADO GASTOS IVA'!P5,0)</f>
        <v>478</v>
      </c>
      <c r="G9" s="19">
        <f>ROUND('ACUMULADO GASTOS IVA'!P6,0)</f>
        <v>484</v>
      </c>
      <c r="H9" s="19">
        <f>ROUND('ACUMULADO GASTOS IVA'!P7,0)</f>
        <v>1932</v>
      </c>
      <c r="I9" s="19">
        <f>ROUND('ACUMULADO GASTOS IVA'!P8,0)</f>
        <v>1932</v>
      </c>
      <c r="J9" s="19">
        <f>ROUND('ACUMULADO GASTOS IVA'!P9,0)</f>
        <v>685</v>
      </c>
      <c r="K9" s="19">
        <f>ROUND('ACUMULADO GASTOS IVA'!P10,0)</f>
        <v>153</v>
      </c>
      <c r="L9" s="19">
        <f>ROUND('ACUMULADO GASTOS IVA'!P11,0)</f>
        <v>1266</v>
      </c>
      <c r="M9" s="19">
        <f>ROUND('ACUMULADO GASTOS IVA'!P12,0)</f>
        <v>254</v>
      </c>
      <c r="N9" s="19">
        <f>ROUND('ACUMULADO GASTOS IVA'!P13,0)</f>
        <v>380</v>
      </c>
      <c r="O9" s="19">
        <f>SUM(C9:N9)</f>
        <v>9211</v>
      </c>
    </row>
    <row r="10" spans="1:15" x14ac:dyDescent="0.25">
      <c r="A10" s="13"/>
      <c r="B10" s="13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 x14ac:dyDescent="0.25">
      <c r="A11" s="15" t="s">
        <v>709</v>
      </c>
      <c r="B11" s="13"/>
      <c r="C11" s="25">
        <f>_xlfn.IFS(C5&gt;C9,(C5-C9),(C5&lt;C9),0)</f>
        <v>514.88</v>
      </c>
      <c r="D11" s="25">
        <f>_xlfn.IFS(D5&gt;D9,(D5-D9),(D5&lt;D9),0)</f>
        <v>0</v>
      </c>
      <c r="E11" s="25">
        <f>_xlfn.IFS(E5&gt;E9,(E5-E9),(E5&lt;E9),0)</f>
        <v>0</v>
      </c>
      <c r="F11" s="25">
        <f t="shared" ref="F11:N11" si="1">_xlfn.IFS(F5&gt;F9,(F5-F9),(F5&lt;F9),0)</f>
        <v>702.48</v>
      </c>
      <c r="G11" s="25">
        <f t="shared" si="1"/>
        <v>590.76959999999985</v>
      </c>
      <c r="H11" s="25">
        <f t="shared" si="1"/>
        <v>0</v>
      </c>
      <c r="I11" s="25">
        <f t="shared" si="1"/>
        <v>0</v>
      </c>
      <c r="J11" s="25">
        <f t="shared" si="1"/>
        <v>0</v>
      </c>
      <c r="K11" s="25">
        <f t="shared" si="1"/>
        <v>283.16320000000002</v>
      </c>
      <c r="L11" s="25">
        <f t="shared" si="1"/>
        <v>0</v>
      </c>
      <c r="M11" s="25">
        <f t="shared" si="1"/>
        <v>0</v>
      </c>
      <c r="N11" s="25">
        <f t="shared" si="1"/>
        <v>183.55680000000007</v>
      </c>
      <c r="O11" s="21">
        <f>SUM(C11:N11)</f>
        <v>2274.8496000000005</v>
      </c>
    </row>
    <row r="12" spans="1:15" x14ac:dyDescent="0.25">
      <c r="A12" s="15" t="s">
        <v>710</v>
      </c>
      <c r="B12" s="13"/>
      <c r="C12" s="25">
        <v>515</v>
      </c>
      <c r="D12" s="26"/>
      <c r="E12" s="25"/>
      <c r="F12" s="25">
        <v>702</v>
      </c>
      <c r="G12" s="26">
        <v>591</v>
      </c>
      <c r="H12" s="26">
        <v>0</v>
      </c>
      <c r="I12" s="26"/>
      <c r="J12" s="25"/>
      <c r="K12" s="26">
        <v>283</v>
      </c>
      <c r="L12" s="26"/>
      <c r="M12" s="26"/>
      <c r="N12" s="26">
        <v>184</v>
      </c>
      <c r="O12" s="21">
        <f>SUM(C12:N12)</f>
        <v>2275</v>
      </c>
    </row>
    <row r="13" spans="1:15" x14ac:dyDescent="0.25">
      <c r="A13" s="15" t="s">
        <v>711</v>
      </c>
      <c r="B13" s="13"/>
      <c r="C13" s="27">
        <f>_xlfn.IFS(C9&gt;C5,(C9-C5),(C9&lt;C5),0)</f>
        <v>0</v>
      </c>
      <c r="D13" s="27">
        <f t="shared" ref="D13:N13" si="2">_xlfn.IFS(D9&gt;D5,(D9-D5),(D9&lt;D5),0)</f>
        <v>64</v>
      </c>
      <c r="E13" s="27">
        <f t="shared" si="2"/>
        <v>647</v>
      </c>
      <c r="F13" s="27">
        <f t="shared" si="2"/>
        <v>0</v>
      </c>
      <c r="G13" s="27">
        <f t="shared" si="2"/>
        <v>0</v>
      </c>
      <c r="H13" s="27">
        <f t="shared" si="2"/>
        <v>1707.3088</v>
      </c>
      <c r="I13" s="27">
        <f t="shared" si="2"/>
        <v>536.96479999999974</v>
      </c>
      <c r="J13" s="27">
        <f t="shared" si="2"/>
        <v>205</v>
      </c>
      <c r="K13" s="27">
        <f t="shared" si="2"/>
        <v>0</v>
      </c>
      <c r="L13" s="27">
        <f t="shared" si="2"/>
        <v>856.2704</v>
      </c>
      <c r="M13" s="27">
        <f t="shared" si="2"/>
        <v>254</v>
      </c>
      <c r="N13" s="27">
        <f t="shared" si="2"/>
        <v>0</v>
      </c>
      <c r="O13" s="21">
        <f>SUM(C13:N13)</f>
        <v>4270.5439999999999</v>
      </c>
    </row>
    <row r="14" spans="1:15" x14ac:dyDescent="0.25">
      <c r="A14" s="15" t="s">
        <v>709</v>
      </c>
      <c r="B14" s="13"/>
      <c r="C14" s="28">
        <f>C11-C12</f>
        <v>-0.12000000000000455</v>
      </c>
      <c r="D14" s="28">
        <f t="shared" ref="D14:N14" si="3">D11-D12</f>
        <v>0</v>
      </c>
      <c r="E14" s="28">
        <f t="shared" si="3"/>
        <v>0</v>
      </c>
      <c r="F14" s="28">
        <f t="shared" si="3"/>
        <v>0.48000000000001819</v>
      </c>
      <c r="G14" s="28">
        <f t="shared" si="3"/>
        <v>-0.23040000000014516</v>
      </c>
      <c r="H14" s="28">
        <f t="shared" si="3"/>
        <v>0</v>
      </c>
      <c r="I14" s="28">
        <f t="shared" si="3"/>
        <v>0</v>
      </c>
      <c r="J14" s="28">
        <f t="shared" si="3"/>
        <v>0</v>
      </c>
      <c r="K14" s="28">
        <f t="shared" si="3"/>
        <v>0.16320000000001755</v>
      </c>
      <c r="L14" s="28">
        <f t="shared" si="3"/>
        <v>0</v>
      </c>
      <c r="M14" s="28">
        <f t="shared" si="3"/>
        <v>0</v>
      </c>
      <c r="N14" s="28">
        <f t="shared" si="3"/>
        <v>-0.44319999999993342</v>
      </c>
      <c r="O14" s="21">
        <f>SUM(C14:N14)</f>
        <v>-0.15040000000004738</v>
      </c>
    </row>
    <row r="15" spans="1:15" x14ac:dyDescent="0.25">
      <c r="A15" s="13"/>
      <c r="B15" s="13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0"/>
    </row>
    <row r="16" spans="1:1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x14ac:dyDescent="0.25">
      <c r="A17" s="22" t="s">
        <v>712</v>
      </c>
      <c r="B17" s="13"/>
      <c r="C17" s="22">
        <v>13501</v>
      </c>
      <c r="D17" s="13"/>
      <c r="E17" s="13"/>
      <c r="F17" s="20"/>
      <c r="G17" s="13"/>
      <c r="H17" s="13"/>
      <c r="I17" s="13"/>
      <c r="J17" s="13"/>
      <c r="K17" s="13"/>
      <c r="L17" s="13"/>
      <c r="M17" s="13"/>
      <c r="N17" s="13"/>
      <c r="O17" s="13"/>
    </row>
    <row r="18" spans="1:15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 x14ac:dyDescent="0.25">
      <c r="A19" s="23">
        <v>44197</v>
      </c>
      <c r="B19" s="13">
        <v>-515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x14ac:dyDescent="0.25">
      <c r="A20" s="23">
        <v>44228</v>
      </c>
      <c r="B20" s="26">
        <f>D13</f>
        <v>64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x14ac:dyDescent="0.25">
      <c r="A21" s="23">
        <v>44256</v>
      </c>
      <c r="B21" s="26">
        <f>E13</f>
        <v>647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x14ac:dyDescent="0.25">
      <c r="A22" s="23">
        <v>44287</v>
      </c>
      <c r="B22" s="13">
        <v>-702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x14ac:dyDescent="0.25">
      <c r="A23" s="23">
        <v>44317</v>
      </c>
      <c r="B23" s="13">
        <v>-591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 x14ac:dyDescent="0.25">
      <c r="A24" s="23">
        <v>44348</v>
      </c>
      <c r="B24" s="26">
        <f>H13</f>
        <v>1707.3088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 x14ac:dyDescent="0.25">
      <c r="A25" s="23">
        <v>44378</v>
      </c>
      <c r="B25" s="26">
        <f>I13</f>
        <v>536.96479999999974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1:15" x14ac:dyDescent="0.25">
      <c r="A26" s="23">
        <v>44409</v>
      </c>
      <c r="B26" s="26">
        <f>J13</f>
        <v>205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 x14ac:dyDescent="0.25">
      <c r="A27" s="23">
        <v>44440</v>
      </c>
      <c r="B27" s="13">
        <v>-283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 x14ac:dyDescent="0.25">
      <c r="A28" s="23">
        <v>44470</v>
      </c>
      <c r="B28" s="26">
        <f>L13</f>
        <v>856.2704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 x14ac:dyDescent="0.25">
      <c r="A29" s="23">
        <v>44501</v>
      </c>
      <c r="B29" s="26">
        <f>M13</f>
        <v>254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 x14ac:dyDescent="0.25">
      <c r="A30" s="23">
        <v>44531</v>
      </c>
      <c r="B30" s="13">
        <v>-184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 x14ac:dyDescent="0.25">
      <c r="A32" s="22" t="s">
        <v>713</v>
      </c>
      <c r="B32" s="13"/>
      <c r="C32" s="46">
        <f>+C17+B19+B20+B21+B22+B23+B24+B25+B26+B27+B28+B29+B30</f>
        <v>15496.544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5" spans="1:14" x14ac:dyDescent="0.25">
      <c r="A35" t="s">
        <v>714</v>
      </c>
      <c r="C35">
        <v>5966.23</v>
      </c>
      <c r="D35">
        <v>1073.23</v>
      </c>
      <c r="E35">
        <v>0</v>
      </c>
      <c r="F35">
        <v>5078.67</v>
      </c>
      <c r="G35">
        <v>4312.08</v>
      </c>
      <c r="H35">
        <v>1629.01</v>
      </c>
      <c r="I35">
        <v>6634.01</v>
      </c>
      <c r="J35">
        <v>0</v>
      </c>
      <c r="K35">
        <v>3162.19</v>
      </c>
      <c r="L35">
        <v>2970.54</v>
      </c>
      <c r="M35">
        <v>0</v>
      </c>
      <c r="N35">
        <v>4791.2</v>
      </c>
    </row>
  </sheetData>
  <pageMargins left="0.7" right="0.7" top="0.75" bottom="0.75" header="0.3" footer="0.3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0033-0A69-4C32-8F61-09923F16D064}">
  <sheetPr>
    <pageSetUpPr fitToPage="1"/>
  </sheetPr>
  <dimension ref="A1:J348"/>
  <sheetViews>
    <sheetView workbookViewId="0">
      <selection activeCell="H5" sqref="H5"/>
    </sheetView>
  </sheetViews>
  <sheetFormatPr defaultColWidth="11.42578125" defaultRowHeight="15" x14ac:dyDescent="0.25"/>
  <cols>
    <col min="4" max="7" width="10" customWidth="1"/>
    <col min="8" max="8" width="11.85546875" bestFit="1" customWidth="1"/>
  </cols>
  <sheetData>
    <row r="1" spans="1:8" ht="15.75" thickBot="1" x14ac:dyDescent="0.3">
      <c r="H1" s="12"/>
    </row>
    <row r="2" spans="1:8" ht="15.75" thickBot="1" x14ac:dyDescent="0.3">
      <c r="A2" s="29" t="s">
        <v>715</v>
      </c>
      <c r="H2" s="30" t="s">
        <v>564</v>
      </c>
    </row>
    <row r="3" spans="1:8" ht="16.5" thickBot="1" x14ac:dyDescent="0.3">
      <c r="A3" s="29" t="s">
        <v>716</v>
      </c>
      <c r="F3" s="31" t="s">
        <v>725</v>
      </c>
      <c r="H3" s="12"/>
    </row>
    <row r="4" spans="1:8" x14ac:dyDescent="0.25">
      <c r="H4" s="12"/>
    </row>
    <row r="5" spans="1:8" x14ac:dyDescent="0.25">
      <c r="B5" t="s">
        <v>726</v>
      </c>
      <c r="H5" s="38">
        <f>+'CALCULO IVA FISCAL'!C4+'CALCULO IVA FISCAL'!C3</f>
        <v>5143</v>
      </c>
    </row>
    <row r="6" spans="1:8" x14ac:dyDescent="0.25">
      <c r="H6" s="38"/>
    </row>
    <row r="7" spans="1:8" x14ac:dyDescent="0.25">
      <c r="B7" t="s">
        <v>727</v>
      </c>
      <c r="H7" s="38">
        <f>+'ACUMULADO GASTOS ISR'!S2</f>
        <v>1915</v>
      </c>
    </row>
    <row r="8" spans="1:8" x14ac:dyDescent="0.25">
      <c r="H8" s="38"/>
    </row>
    <row r="9" spans="1:8" x14ac:dyDescent="0.25">
      <c r="B9" t="s">
        <v>717</v>
      </c>
      <c r="H9" s="38">
        <f>H5-H7</f>
        <v>3228</v>
      </c>
    </row>
    <row r="10" spans="1:8" x14ac:dyDescent="0.25">
      <c r="H10" s="38"/>
    </row>
    <row r="11" spans="1:8" x14ac:dyDescent="0.25">
      <c r="B11" t="s">
        <v>718</v>
      </c>
      <c r="H11" s="38">
        <f>'TABLAS ISR'!A6</f>
        <v>644.59</v>
      </c>
    </row>
    <row r="12" spans="1:8" x14ac:dyDescent="0.25">
      <c r="H12" s="38"/>
    </row>
    <row r="13" spans="1:8" x14ac:dyDescent="0.25">
      <c r="B13" t="s">
        <v>719</v>
      </c>
      <c r="H13" s="38">
        <f>H9-H11</f>
        <v>2583.41</v>
      </c>
    </row>
    <row r="14" spans="1:8" x14ac:dyDescent="0.25">
      <c r="H14" s="12"/>
    </row>
    <row r="15" spans="1:8" x14ac:dyDescent="0.25">
      <c r="B15" t="s">
        <v>720</v>
      </c>
      <c r="H15" s="37">
        <v>6.4000000000000001E-2</v>
      </c>
    </row>
    <row r="16" spans="1:8" x14ac:dyDescent="0.25">
      <c r="H16" s="32"/>
    </row>
    <row r="17" spans="1:8" x14ac:dyDescent="0.25">
      <c r="H17" s="32">
        <f>H13*H15</f>
        <v>165.33823999999998</v>
      </c>
    </row>
    <row r="18" spans="1:8" x14ac:dyDescent="0.25">
      <c r="H18" s="32"/>
    </row>
    <row r="19" spans="1:8" x14ac:dyDescent="0.25">
      <c r="B19" t="s">
        <v>721</v>
      </c>
      <c r="H19" s="32">
        <f>'TABLAS ISR'!C6</f>
        <v>12.38</v>
      </c>
    </row>
    <row r="20" spans="1:8" x14ac:dyDescent="0.25">
      <c r="H20" s="32"/>
    </row>
    <row r="21" spans="1:8" x14ac:dyDescent="0.25">
      <c r="B21" t="s">
        <v>722</v>
      </c>
      <c r="H21" s="42">
        <f>H17+H19</f>
        <v>177.71823999999998</v>
      </c>
    </row>
    <row r="22" spans="1:8" x14ac:dyDescent="0.25">
      <c r="H22" s="12"/>
    </row>
    <row r="23" spans="1:8" x14ac:dyDescent="0.25">
      <c r="B23" t="s">
        <v>737</v>
      </c>
      <c r="H23" s="42">
        <v>1842.62</v>
      </c>
    </row>
    <row r="24" spans="1:8" x14ac:dyDescent="0.25">
      <c r="H24" s="12"/>
    </row>
    <row r="25" spans="1:8" x14ac:dyDescent="0.25">
      <c r="B25" t="s">
        <v>723</v>
      </c>
      <c r="H25" s="34">
        <v>0</v>
      </c>
    </row>
    <row r="26" spans="1:8" x14ac:dyDescent="0.25">
      <c r="H26" s="12"/>
    </row>
    <row r="27" spans="1:8" x14ac:dyDescent="0.25">
      <c r="B27" t="s">
        <v>724</v>
      </c>
      <c r="H27" s="42">
        <f>H21-H23-H25</f>
        <v>-1664.90176</v>
      </c>
    </row>
    <row r="28" spans="1:8" x14ac:dyDescent="0.25">
      <c r="H28" s="12"/>
    </row>
    <row r="29" spans="1:8" s="35" customFormat="1" x14ac:dyDescent="0.25"/>
    <row r="30" spans="1:8" ht="15.75" thickBot="1" x14ac:dyDescent="0.3">
      <c r="H30" s="12"/>
    </row>
    <row r="31" spans="1:8" ht="15.75" thickBot="1" x14ac:dyDescent="0.3">
      <c r="A31" s="29" t="s">
        <v>715</v>
      </c>
      <c r="H31" s="30" t="s">
        <v>569</v>
      </c>
    </row>
    <row r="32" spans="1:8" ht="16.5" thickBot="1" x14ac:dyDescent="0.3">
      <c r="A32" s="29" t="s">
        <v>716</v>
      </c>
      <c r="F32" s="31" t="s">
        <v>725</v>
      </c>
      <c r="H32" s="12"/>
    </row>
    <row r="33" spans="2:8" x14ac:dyDescent="0.25">
      <c r="H33" s="12"/>
    </row>
    <row r="34" spans="2:8" x14ac:dyDescent="0.25">
      <c r="B34" t="s">
        <v>744</v>
      </c>
      <c r="H34" s="38">
        <f>+H5+'CALCULO IVA FISCAL'!D3+'CALCULO IVA FISCAL'!D4</f>
        <v>9068</v>
      </c>
    </row>
    <row r="35" spans="2:8" x14ac:dyDescent="0.25">
      <c r="H35" s="32"/>
    </row>
    <row r="36" spans="2:8" x14ac:dyDescent="0.25">
      <c r="B36" t="s">
        <v>745</v>
      </c>
      <c r="H36" s="38">
        <f>+H7+'ACUMULADO GASTOS ISR'!S3</f>
        <v>6232</v>
      </c>
    </row>
    <row r="37" spans="2:8" x14ac:dyDescent="0.25">
      <c r="H37" s="32"/>
    </row>
    <row r="38" spans="2:8" x14ac:dyDescent="0.25">
      <c r="B38" t="s">
        <v>717</v>
      </c>
      <c r="H38" s="38">
        <f>H34-H36</f>
        <v>2836</v>
      </c>
    </row>
    <row r="39" spans="2:8" x14ac:dyDescent="0.25">
      <c r="H39" s="32"/>
    </row>
    <row r="40" spans="2:8" x14ac:dyDescent="0.25">
      <c r="B40" t="s">
        <v>718</v>
      </c>
      <c r="H40" s="38">
        <f>'TABLAS ISR'!A21</f>
        <v>1289.17</v>
      </c>
    </row>
    <row r="41" spans="2:8" x14ac:dyDescent="0.25">
      <c r="H41" s="32"/>
    </row>
    <row r="42" spans="2:8" x14ac:dyDescent="0.25">
      <c r="B42" t="s">
        <v>719</v>
      </c>
      <c r="H42" s="38">
        <f>H38-H40</f>
        <v>1546.83</v>
      </c>
    </row>
    <row r="43" spans="2:8" x14ac:dyDescent="0.25">
      <c r="H43" s="12"/>
    </row>
    <row r="44" spans="2:8" x14ac:dyDescent="0.25">
      <c r="B44" t="s">
        <v>720</v>
      </c>
      <c r="H44" s="37">
        <v>6.4000000000000001E-2</v>
      </c>
    </row>
    <row r="45" spans="2:8" x14ac:dyDescent="0.25">
      <c r="H45" s="32"/>
    </row>
    <row r="46" spans="2:8" x14ac:dyDescent="0.25">
      <c r="H46" s="38">
        <f>H42*H44</f>
        <v>98.997119999999995</v>
      </c>
    </row>
    <row r="47" spans="2:8" x14ac:dyDescent="0.25">
      <c r="H47" s="32"/>
    </row>
    <row r="48" spans="2:8" x14ac:dyDescent="0.25">
      <c r="B48" t="s">
        <v>721</v>
      </c>
      <c r="H48" s="32">
        <f>'TABLAS ISR'!C21</f>
        <v>24.76</v>
      </c>
    </row>
    <row r="49" spans="1:10" x14ac:dyDescent="0.25">
      <c r="H49" s="32"/>
    </row>
    <row r="50" spans="1:10" x14ac:dyDescent="0.25">
      <c r="B50" t="s">
        <v>722</v>
      </c>
      <c r="H50" s="42">
        <f>H46+H48</f>
        <v>123.75712</v>
      </c>
    </row>
    <row r="51" spans="1:10" x14ac:dyDescent="0.25">
      <c r="H51" s="12"/>
    </row>
    <row r="52" spans="1:10" x14ac:dyDescent="0.25">
      <c r="B52" t="s">
        <v>743</v>
      </c>
      <c r="H52" s="42">
        <v>2280.62</v>
      </c>
      <c r="J52">
        <v>438</v>
      </c>
    </row>
    <row r="53" spans="1:10" x14ac:dyDescent="0.25">
      <c r="H53" s="12"/>
    </row>
    <row r="54" spans="1:10" x14ac:dyDescent="0.25">
      <c r="B54" t="s">
        <v>723</v>
      </c>
      <c r="H54" s="34">
        <v>0</v>
      </c>
    </row>
    <row r="55" spans="1:10" x14ac:dyDescent="0.25">
      <c r="H55" s="12"/>
    </row>
    <row r="56" spans="1:10" x14ac:dyDescent="0.25">
      <c r="B56" t="s">
        <v>724</v>
      </c>
      <c r="H56" s="42">
        <f>H50-H52-H54</f>
        <v>-2156.8628799999997</v>
      </c>
    </row>
    <row r="57" spans="1:10" x14ac:dyDescent="0.25">
      <c r="H57" s="12"/>
    </row>
    <row r="58" spans="1:10" s="35" customFormat="1" x14ac:dyDescent="0.25"/>
    <row r="59" spans="1:10" ht="15.75" thickBot="1" x14ac:dyDescent="0.3">
      <c r="H59" s="12"/>
    </row>
    <row r="60" spans="1:10" ht="15.75" thickBot="1" x14ac:dyDescent="0.3">
      <c r="A60" s="29" t="s">
        <v>715</v>
      </c>
      <c r="H60" s="30" t="s">
        <v>570</v>
      </c>
    </row>
    <row r="61" spans="1:10" ht="16.5" thickBot="1" x14ac:dyDescent="0.3">
      <c r="A61" s="29" t="s">
        <v>716</v>
      </c>
      <c r="F61" s="31" t="s">
        <v>725</v>
      </c>
      <c r="H61" s="12"/>
    </row>
    <row r="62" spans="1:10" x14ac:dyDescent="0.25">
      <c r="H62" s="12"/>
    </row>
    <row r="63" spans="1:10" x14ac:dyDescent="0.25">
      <c r="B63" t="s">
        <v>746</v>
      </c>
      <c r="H63" s="38">
        <f>+H34+'CALCULO IVA FISCAL'!E3</f>
        <v>9068</v>
      </c>
    </row>
    <row r="64" spans="1:10" x14ac:dyDescent="0.25">
      <c r="H64" s="38"/>
    </row>
    <row r="65" spans="2:8" x14ac:dyDescent="0.25">
      <c r="B65" t="s">
        <v>747</v>
      </c>
      <c r="H65" s="38">
        <f>+H36+'ACUMULADO GASTOS ISR'!S4</f>
        <v>10267</v>
      </c>
    </row>
    <row r="66" spans="2:8" x14ac:dyDescent="0.25">
      <c r="H66" s="38"/>
    </row>
    <row r="67" spans="2:8" x14ac:dyDescent="0.25">
      <c r="B67" t="s">
        <v>717</v>
      </c>
      <c r="H67" s="38">
        <f>H63-H65</f>
        <v>-1199</v>
      </c>
    </row>
    <row r="68" spans="2:8" x14ac:dyDescent="0.25">
      <c r="H68" s="32"/>
    </row>
    <row r="69" spans="2:8" x14ac:dyDescent="0.25">
      <c r="B69" t="s">
        <v>718</v>
      </c>
      <c r="H69" s="32">
        <v>0</v>
      </c>
    </row>
    <row r="70" spans="2:8" x14ac:dyDescent="0.25">
      <c r="H70" s="32"/>
    </row>
    <row r="71" spans="2:8" x14ac:dyDescent="0.25">
      <c r="B71" t="s">
        <v>719</v>
      </c>
      <c r="H71" s="38">
        <f>H67-H69</f>
        <v>-1199</v>
      </c>
    </row>
    <row r="72" spans="2:8" x14ac:dyDescent="0.25">
      <c r="H72" s="12"/>
    </row>
    <row r="73" spans="2:8" x14ac:dyDescent="0.25">
      <c r="B73" t="s">
        <v>720</v>
      </c>
      <c r="H73" s="33">
        <v>0</v>
      </c>
    </row>
    <row r="74" spans="2:8" x14ac:dyDescent="0.25">
      <c r="H74" s="32"/>
    </row>
    <row r="75" spans="2:8" x14ac:dyDescent="0.25">
      <c r="H75" s="32">
        <v>0</v>
      </c>
    </row>
    <row r="76" spans="2:8" x14ac:dyDescent="0.25">
      <c r="H76" s="32"/>
    </row>
    <row r="77" spans="2:8" x14ac:dyDescent="0.25">
      <c r="B77" t="s">
        <v>721</v>
      </c>
      <c r="H77" s="32">
        <v>0</v>
      </c>
    </row>
    <row r="78" spans="2:8" x14ac:dyDescent="0.25">
      <c r="H78" s="32"/>
    </row>
    <row r="79" spans="2:8" x14ac:dyDescent="0.25">
      <c r="B79" t="s">
        <v>722</v>
      </c>
      <c r="H79" s="34">
        <f>H75+H77</f>
        <v>0</v>
      </c>
    </row>
    <row r="80" spans="2:8" x14ac:dyDescent="0.25">
      <c r="H80" s="12"/>
    </row>
    <row r="81" spans="1:10" x14ac:dyDescent="0.25">
      <c r="B81" t="s">
        <v>742</v>
      </c>
      <c r="H81" s="42">
        <f>+H52+J81</f>
        <v>3156.62</v>
      </c>
      <c r="J81">
        <v>876</v>
      </c>
    </row>
    <row r="82" spans="1:10" x14ac:dyDescent="0.25">
      <c r="H82" s="12"/>
    </row>
    <row r="83" spans="1:10" x14ac:dyDescent="0.25">
      <c r="B83" t="s">
        <v>723</v>
      </c>
      <c r="H83" s="34">
        <v>0</v>
      </c>
    </row>
    <row r="84" spans="1:10" x14ac:dyDescent="0.25">
      <c r="H84" s="12"/>
    </row>
    <row r="85" spans="1:10" x14ac:dyDescent="0.25">
      <c r="B85" t="s">
        <v>724</v>
      </c>
      <c r="H85" s="42">
        <f>H79-H81-H83</f>
        <v>-3156.62</v>
      </c>
    </row>
    <row r="86" spans="1:10" x14ac:dyDescent="0.25">
      <c r="H86" s="12"/>
    </row>
    <row r="87" spans="1:10" s="35" customFormat="1" x14ac:dyDescent="0.25"/>
    <row r="88" spans="1:10" ht="15.75" thickBot="1" x14ac:dyDescent="0.3">
      <c r="H88" s="12"/>
    </row>
    <row r="89" spans="1:10" ht="15.75" thickBot="1" x14ac:dyDescent="0.3">
      <c r="A89" s="29" t="s">
        <v>715</v>
      </c>
      <c r="H89" s="30" t="s">
        <v>571</v>
      </c>
    </row>
    <row r="90" spans="1:10" ht="16.5" thickBot="1" x14ac:dyDescent="0.3">
      <c r="A90" s="29" t="s">
        <v>716</v>
      </c>
      <c r="F90" s="31" t="s">
        <v>725</v>
      </c>
      <c r="H90" s="12"/>
    </row>
    <row r="91" spans="1:10" x14ac:dyDescent="0.25">
      <c r="H91" s="12"/>
    </row>
    <row r="92" spans="1:10" x14ac:dyDescent="0.25">
      <c r="B92" t="s">
        <v>748</v>
      </c>
      <c r="H92" s="38">
        <f>+H63+'CALCULO IVA FISCAL'!F3+'CALCULO IVA FISCAL'!F4</f>
        <v>16446</v>
      </c>
    </row>
    <row r="93" spans="1:10" x14ac:dyDescent="0.25">
      <c r="H93" s="32"/>
    </row>
    <row r="94" spans="1:10" x14ac:dyDescent="0.25">
      <c r="B94" t="s">
        <v>749</v>
      </c>
      <c r="H94" s="38">
        <f>+H65+'ACUMULADO GASTOS ISR'!S5</f>
        <v>13242</v>
      </c>
    </row>
    <row r="95" spans="1:10" x14ac:dyDescent="0.25">
      <c r="H95" s="32"/>
    </row>
    <row r="96" spans="1:10" x14ac:dyDescent="0.25">
      <c r="B96" t="s">
        <v>717</v>
      </c>
      <c r="H96" s="38">
        <f>H92-H94</f>
        <v>3204</v>
      </c>
    </row>
    <row r="97" spans="2:10" x14ac:dyDescent="0.25">
      <c r="H97" s="32"/>
    </row>
    <row r="98" spans="2:10" x14ac:dyDescent="0.25">
      <c r="B98" t="s">
        <v>718</v>
      </c>
      <c r="H98" s="38">
        <f>'TABLAS ISR'!A51</f>
        <v>2578.33</v>
      </c>
    </row>
    <row r="99" spans="2:10" x14ac:dyDescent="0.25">
      <c r="H99" s="32"/>
    </row>
    <row r="100" spans="2:10" x14ac:dyDescent="0.25">
      <c r="B100" t="s">
        <v>719</v>
      </c>
      <c r="H100" s="38">
        <f>H96-H98</f>
        <v>625.67000000000007</v>
      </c>
    </row>
    <row r="101" spans="2:10" x14ac:dyDescent="0.25">
      <c r="H101" s="12"/>
    </row>
    <row r="102" spans="2:10" x14ac:dyDescent="0.25">
      <c r="B102" t="s">
        <v>720</v>
      </c>
      <c r="H102" s="37">
        <v>6.4000000000000001E-2</v>
      </c>
    </row>
    <row r="103" spans="2:10" x14ac:dyDescent="0.25">
      <c r="H103" s="32"/>
    </row>
    <row r="104" spans="2:10" x14ac:dyDescent="0.25">
      <c r="H104" s="32">
        <f>H100*H102</f>
        <v>40.042880000000004</v>
      </c>
    </row>
    <row r="105" spans="2:10" x14ac:dyDescent="0.25">
      <c r="H105" s="32"/>
    </row>
    <row r="106" spans="2:10" x14ac:dyDescent="0.25">
      <c r="B106" t="s">
        <v>721</v>
      </c>
      <c r="H106" s="32">
        <f>'TABLAS ISR'!C51</f>
        <v>49.52</v>
      </c>
    </row>
    <row r="107" spans="2:10" x14ac:dyDescent="0.25">
      <c r="H107" s="32"/>
    </row>
    <row r="108" spans="2:10" x14ac:dyDescent="0.25">
      <c r="B108" t="s">
        <v>722</v>
      </c>
      <c r="H108" s="42">
        <f>H104+H106</f>
        <v>89.562880000000007</v>
      </c>
    </row>
    <row r="109" spans="2:10" x14ac:dyDescent="0.25">
      <c r="H109" s="12"/>
    </row>
    <row r="110" spans="2:10" x14ac:dyDescent="0.25">
      <c r="B110" t="s">
        <v>741</v>
      </c>
      <c r="H110" s="42">
        <f>+J110+H81</f>
        <v>4470.62</v>
      </c>
      <c r="J110">
        <v>1314</v>
      </c>
    </row>
    <row r="111" spans="2:10" x14ac:dyDescent="0.25">
      <c r="H111" s="12"/>
    </row>
    <row r="112" spans="2:10" x14ac:dyDescent="0.25">
      <c r="B112" t="s">
        <v>723</v>
      </c>
      <c r="H112" s="34">
        <v>0</v>
      </c>
    </row>
    <row r="113" spans="1:8" x14ac:dyDescent="0.25">
      <c r="H113" s="12"/>
    </row>
    <row r="114" spans="1:8" x14ac:dyDescent="0.25">
      <c r="B114" t="s">
        <v>724</v>
      </c>
      <c r="H114" s="42">
        <f>H108-H110-H112</f>
        <v>-4381.0571199999995</v>
      </c>
    </row>
    <row r="115" spans="1:8" x14ac:dyDescent="0.25">
      <c r="H115" s="12"/>
    </row>
    <row r="116" spans="1:8" s="35" customFormat="1" x14ac:dyDescent="0.25"/>
    <row r="117" spans="1:8" ht="15.75" thickBot="1" x14ac:dyDescent="0.3">
      <c r="H117" s="12"/>
    </row>
    <row r="118" spans="1:8" ht="15.75" thickBot="1" x14ac:dyDescent="0.3">
      <c r="A118" s="29" t="s">
        <v>715</v>
      </c>
      <c r="H118" s="30" t="s">
        <v>577</v>
      </c>
    </row>
    <row r="119" spans="1:8" ht="16.5" thickBot="1" x14ac:dyDescent="0.3">
      <c r="A119" s="29" t="s">
        <v>716</v>
      </c>
      <c r="F119" s="31" t="s">
        <v>725</v>
      </c>
      <c r="H119" s="12"/>
    </row>
    <row r="120" spans="1:8" x14ac:dyDescent="0.25">
      <c r="H120" s="12"/>
    </row>
    <row r="121" spans="1:8" x14ac:dyDescent="0.25">
      <c r="B121" t="s">
        <v>750</v>
      </c>
      <c r="H121" s="38">
        <f>+H92+'CALCULO IVA FISCAL'!G3+'CALCULO IVA FISCAL'!G4</f>
        <v>23163.31</v>
      </c>
    </row>
    <row r="122" spans="1:8" x14ac:dyDescent="0.25">
      <c r="H122" s="32"/>
    </row>
    <row r="123" spans="1:8" x14ac:dyDescent="0.25">
      <c r="B123" t="s">
        <v>751</v>
      </c>
      <c r="H123" s="38">
        <f>+H94+'ACUMULADO GASTOS ISR'!S6</f>
        <v>16260</v>
      </c>
    </row>
    <row r="124" spans="1:8" x14ac:dyDescent="0.25">
      <c r="H124" s="32"/>
    </row>
    <row r="125" spans="1:8" x14ac:dyDescent="0.25">
      <c r="B125" t="s">
        <v>717</v>
      </c>
      <c r="H125" s="38">
        <f>H121-H123</f>
        <v>6903.3100000000013</v>
      </c>
    </row>
    <row r="126" spans="1:8" x14ac:dyDescent="0.25">
      <c r="H126" s="32"/>
    </row>
    <row r="127" spans="1:8" x14ac:dyDescent="0.25">
      <c r="B127" t="s">
        <v>718</v>
      </c>
      <c r="H127" s="38">
        <f>'TABLAS ISR'!A66</f>
        <v>3222.91</v>
      </c>
    </row>
    <row r="128" spans="1:8" x14ac:dyDescent="0.25">
      <c r="H128" s="32"/>
    </row>
    <row r="129" spans="2:10" x14ac:dyDescent="0.25">
      <c r="B129" t="s">
        <v>719</v>
      </c>
      <c r="H129" s="38">
        <f>H125-H127</f>
        <v>3680.4000000000015</v>
      </c>
    </row>
    <row r="130" spans="2:10" x14ac:dyDescent="0.25">
      <c r="H130" s="12"/>
    </row>
    <row r="131" spans="2:10" x14ac:dyDescent="0.25">
      <c r="B131" t="s">
        <v>720</v>
      </c>
      <c r="H131" s="37">
        <v>6.4000000000000001E-2</v>
      </c>
    </row>
    <row r="132" spans="2:10" x14ac:dyDescent="0.25">
      <c r="H132" s="32"/>
    </row>
    <row r="133" spans="2:10" x14ac:dyDescent="0.25">
      <c r="H133" s="32">
        <f>H129*H131</f>
        <v>235.54560000000009</v>
      </c>
    </row>
    <row r="134" spans="2:10" x14ac:dyDescent="0.25">
      <c r="H134" s="32"/>
    </row>
    <row r="135" spans="2:10" x14ac:dyDescent="0.25">
      <c r="B135" t="s">
        <v>721</v>
      </c>
      <c r="H135" s="32">
        <f>'TABLAS ISR'!C66</f>
        <v>61.9</v>
      </c>
    </row>
    <row r="136" spans="2:10" x14ac:dyDescent="0.25">
      <c r="H136" s="32"/>
    </row>
    <row r="137" spans="2:10" x14ac:dyDescent="0.25">
      <c r="B137" t="s">
        <v>722</v>
      </c>
      <c r="H137" s="42">
        <f>H133+H135</f>
        <v>297.44560000000007</v>
      </c>
    </row>
    <row r="138" spans="2:10" x14ac:dyDescent="0.25">
      <c r="H138" s="12"/>
    </row>
    <row r="139" spans="2:10" x14ac:dyDescent="0.25">
      <c r="B139" t="s">
        <v>740</v>
      </c>
      <c r="H139" s="42">
        <f>+J139+H110</f>
        <v>4915.62</v>
      </c>
      <c r="J139">
        <v>445</v>
      </c>
    </row>
    <row r="140" spans="2:10" x14ac:dyDescent="0.25">
      <c r="H140" s="38"/>
    </row>
    <row r="141" spans="2:10" x14ac:dyDescent="0.25">
      <c r="B141" t="s">
        <v>723</v>
      </c>
      <c r="H141" s="42">
        <v>0</v>
      </c>
    </row>
    <row r="142" spans="2:10" x14ac:dyDescent="0.25">
      <c r="H142" s="38"/>
    </row>
    <row r="143" spans="2:10" x14ac:dyDescent="0.25">
      <c r="B143" t="s">
        <v>724</v>
      </c>
      <c r="H143" s="42">
        <f>H137-H139-H141</f>
        <v>-4618.1743999999999</v>
      </c>
    </row>
    <row r="144" spans="2:10" x14ac:dyDescent="0.25">
      <c r="H144" s="12"/>
    </row>
    <row r="145" spans="1:8" s="35" customFormat="1" x14ac:dyDescent="0.25"/>
    <row r="146" spans="1:8" ht="15.75" thickBot="1" x14ac:dyDescent="0.3">
      <c r="H146" s="12"/>
    </row>
    <row r="147" spans="1:8" ht="15.75" thickBot="1" x14ac:dyDescent="0.3">
      <c r="A147" s="29" t="s">
        <v>715</v>
      </c>
      <c r="H147" s="30" t="s">
        <v>578</v>
      </c>
    </row>
    <row r="148" spans="1:8" ht="16.5" thickBot="1" x14ac:dyDescent="0.3">
      <c r="A148" s="29" t="s">
        <v>716</v>
      </c>
      <c r="F148" s="31" t="s">
        <v>725</v>
      </c>
      <c r="H148" s="12"/>
    </row>
    <row r="149" spans="1:8" x14ac:dyDescent="0.25">
      <c r="H149" s="12"/>
    </row>
    <row r="150" spans="1:8" x14ac:dyDescent="0.25">
      <c r="B150" t="s">
        <v>752</v>
      </c>
      <c r="H150" s="38">
        <f>+H121+'CALCULO IVA FISCAL'!H3+'CALCULO IVA FISCAL'!H4</f>
        <v>24567.63</v>
      </c>
    </row>
    <row r="151" spans="1:8" x14ac:dyDescent="0.25">
      <c r="H151" s="38"/>
    </row>
    <row r="152" spans="1:8" x14ac:dyDescent="0.25">
      <c r="B152" t="s">
        <v>753</v>
      </c>
      <c r="H152" s="38">
        <f>+H123+'ACUMULADO GASTOS ISR'!S7</f>
        <v>28327</v>
      </c>
    </row>
    <row r="153" spans="1:8" x14ac:dyDescent="0.25">
      <c r="H153" s="32"/>
    </row>
    <row r="154" spans="1:8" x14ac:dyDescent="0.25">
      <c r="B154" t="s">
        <v>717</v>
      </c>
      <c r="H154" s="38">
        <f>H150-H152</f>
        <v>-3759.369999999999</v>
      </c>
    </row>
    <row r="155" spans="1:8" x14ac:dyDescent="0.25">
      <c r="H155" s="32"/>
    </row>
    <row r="156" spans="1:8" x14ac:dyDescent="0.25">
      <c r="B156" t="s">
        <v>718</v>
      </c>
      <c r="H156" s="32">
        <v>0</v>
      </c>
    </row>
    <row r="157" spans="1:8" x14ac:dyDescent="0.25">
      <c r="H157" s="32"/>
    </row>
    <row r="158" spans="1:8" x14ac:dyDescent="0.25">
      <c r="B158" t="s">
        <v>719</v>
      </c>
      <c r="H158" s="38">
        <f>H154-H156</f>
        <v>-3759.369999999999</v>
      </c>
    </row>
    <row r="159" spans="1:8" x14ac:dyDescent="0.25">
      <c r="H159" s="12"/>
    </row>
    <row r="160" spans="1:8" x14ac:dyDescent="0.25">
      <c r="B160" t="s">
        <v>720</v>
      </c>
      <c r="H160" s="33">
        <v>0</v>
      </c>
    </row>
    <row r="161" spans="1:10" x14ac:dyDescent="0.25">
      <c r="H161" s="32"/>
    </row>
    <row r="162" spans="1:10" x14ac:dyDescent="0.25">
      <c r="H162" s="32">
        <v>0</v>
      </c>
    </row>
    <row r="163" spans="1:10" x14ac:dyDescent="0.25">
      <c r="H163" s="32"/>
    </row>
    <row r="164" spans="1:10" x14ac:dyDescent="0.25">
      <c r="B164" t="s">
        <v>721</v>
      </c>
      <c r="H164" s="32">
        <v>0</v>
      </c>
    </row>
    <row r="165" spans="1:10" x14ac:dyDescent="0.25">
      <c r="H165" s="38"/>
    </row>
    <row r="166" spans="1:10" x14ac:dyDescent="0.25">
      <c r="B166" t="s">
        <v>722</v>
      </c>
      <c r="H166" s="42">
        <f>H162+H164</f>
        <v>0</v>
      </c>
    </row>
    <row r="167" spans="1:10" x14ac:dyDescent="0.25">
      <c r="H167" s="38"/>
    </row>
    <row r="168" spans="1:10" x14ac:dyDescent="0.25">
      <c r="B168" t="s">
        <v>739</v>
      </c>
      <c r="H168" s="42">
        <f>+J168+H139</f>
        <v>5791.62</v>
      </c>
      <c r="J168">
        <v>876</v>
      </c>
    </row>
    <row r="169" spans="1:10" x14ac:dyDescent="0.25">
      <c r="H169" s="38"/>
    </row>
    <row r="170" spans="1:10" x14ac:dyDescent="0.25">
      <c r="B170" t="s">
        <v>723</v>
      </c>
      <c r="H170" s="42">
        <v>0</v>
      </c>
    </row>
    <row r="171" spans="1:10" x14ac:dyDescent="0.25">
      <c r="H171" s="38"/>
    </row>
    <row r="172" spans="1:10" x14ac:dyDescent="0.25">
      <c r="B172" t="s">
        <v>724</v>
      </c>
      <c r="H172" s="42">
        <f>H166-H168-H170</f>
        <v>-5791.62</v>
      </c>
    </row>
    <row r="173" spans="1:10" x14ac:dyDescent="0.25">
      <c r="H173" s="12"/>
    </row>
    <row r="174" spans="1:10" s="35" customFormat="1" x14ac:dyDescent="0.25"/>
    <row r="175" spans="1:10" ht="15.75" thickBot="1" x14ac:dyDescent="0.3">
      <c r="H175" s="12"/>
    </row>
    <row r="176" spans="1:10" ht="15.75" thickBot="1" x14ac:dyDescent="0.3">
      <c r="A176" s="29" t="s">
        <v>715</v>
      </c>
      <c r="H176" s="30" t="s">
        <v>579</v>
      </c>
    </row>
    <row r="177" spans="1:8" ht="16.5" thickBot="1" x14ac:dyDescent="0.3">
      <c r="A177" s="29" t="s">
        <v>716</v>
      </c>
      <c r="F177" s="31" t="s">
        <v>725</v>
      </c>
      <c r="H177" s="12"/>
    </row>
    <row r="178" spans="1:8" x14ac:dyDescent="0.25">
      <c r="H178" s="12"/>
    </row>
    <row r="179" spans="1:8" x14ac:dyDescent="0.25">
      <c r="B179" t="s">
        <v>754</v>
      </c>
      <c r="H179" s="38">
        <f>+H150+'CALCULO IVA FISCAL'!I3+'CALCULO IVA FISCAL'!I4</f>
        <v>33286.6</v>
      </c>
    </row>
    <row r="180" spans="1:8" x14ac:dyDescent="0.25">
      <c r="H180" s="38"/>
    </row>
    <row r="181" spans="1:8" x14ac:dyDescent="0.25">
      <c r="B181" t="s">
        <v>755</v>
      </c>
      <c r="H181" s="38">
        <f>+H152+'ACUMULADO GASTOS ISR'!S8</f>
        <v>40394</v>
      </c>
    </row>
    <row r="182" spans="1:8" x14ac:dyDescent="0.25">
      <c r="H182" s="38"/>
    </row>
    <row r="183" spans="1:8" x14ac:dyDescent="0.25">
      <c r="B183" t="s">
        <v>717</v>
      </c>
      <c r="H183" s="38">
        <f>H179-H181</f>
        <v>-7107.4000000000015</v>
      </c>
    </row>
    <row r="184" spans="1:8" x14ac:dyDescent="0.25">
      <c r="H184" s="38"/>
    </row>
    <row r="185" spans="1:8" x14ac:dyDescent="0.25">
      <c r="B185" t="s">
        <v>718</v>
      </c>
      <c r="H185" s="38">
        <v>0</v>
      </c>
    </row>
    <row r="186" spans="1:8" x14ac:dyDescent="0.25">
      <c r="H186" s="38"/>
    </row>
    <row r="187" spans="1:8" x14ac:dyDescent="0.25">
      <c r="B187" t="s">
        <v>719</v>
      </c>
      <c r="H187" s="38">
        <f>H183-H185</f>
        <v>-7107.4000000000015</v>
      </c>
    </row>
    <row r="188" spans="1:8" x14ac:dyDescent="0.25">
      <c r="H188" s="12"/>
    </row>
    <row r="189" spans="1:8" x14ac:dyDescent="0.25">
      <c r="B189" t="s">
        <v>720</v>
      </c>
      <c r="H189" s="33">
        <v>0</v>
      </c>
    </row>
    <row r="190" spans="1:8" x14ac:dyDescent="0.25">
      <c r="H190" s="32"/>
    </row>
    <row r="191" spans="1:8" x14ac:dyDescent="0.25">
      <c r="H191" s="32">
        <v>0</v>
      </c>
    </row>
    <row r="192" spans="1:8" x14ac:dyDescent="0.25">
      <c r="H192" s="32"/>
    </row>
    <row r="193" spans="1:10" x14ac:dyDescent="0.25">
      <c r="B193" t="s">
        <v>721</v>
      </c>
      <c r="H193" s="32">
        <v>0</v>
      </c>
    </row>
    <row r="194" spans="1:10" x14ac:dyDescent="0.25">
      <c r="H194" s="32"/>
    </row>
    <row r="195" spans="1:10" x14ac:dyDescent="0.25">
      <c r="B195" t="s">
        <v>722</v>
      </c>
      <c r="H195" s="42">
        <f>H191+H193</f>
        <v>0</v>
      </c>
    </row>
    <row r="196" spans="1:10" x14ac:dyDescent="0.25">
      <c r="H196" s="38"/>
    </row>
    <row r="197" spans="1:10" x14ac:dyDescent="0.25">
      <c r="B197" t="s">
        <v>738</v>
      </c>
      <c r="H197" s="42">
        <f>H168</f>
        <v>5791.62</v>
      </c>
      <c r="J197">
        <v>0</v>
      </c>
    </row>
    <row r="198" spans="1:10" x14ac:dyDescent="0.25">
      <c r="H198" s="38"/>
    </row>
    <row r="199" spans="1:10" x14ac:dyDescent="0.25">
      <c r="B199" t="s">
        <v>723</v>
      </c>
      <c r="H199" s="42">
        <v>0</v>
      </c>
    </row>
    <row r="200" spans="1:10" x14ac:dyDescent="0.25">
      <c r="H200" s="38"/>
    </row>
    <row r="201" spans="1:10" x14ac:dyDescent="0.25">
      <c r="B201" t="s">
        <v>724</v>
      </c>
      <c r="H201" s="42">
        <f>H195-H197-H199</f>
        <v>-5791.62</v>
      </c>
    </row>
    <row r="202" spans="1:10" x14ac:dyDescent="0.25">
      <c r="H202" s="12"/>
    </row>
    <row r="203" spans="1:10" s="35" customFormat="1" x14ac:dyDescent="0.25"/>
    <row r="204" spans="1:10" ht="15.75" thickBot="1" x14ac:dyDescent="0.3">
      <c r="H204" s="12"/>
    </row>
    <row r="205" spans="1:10" ht="15.75" thickBot="1" x14ac:dyDescent="0.3">
      <c r="A205" s="29" t="s">
        <v>715</v>
      </c>
      <c r="H205" s="30" t="s">
        <v>583</v>
      </c>
    </row>
    <row r="206" spans="1:10" ht="16.5" thickBot="1" x14ac:dyDescent="0.3">
      <c r="A206" s="29" t="s">
        <v>716</v>
      </c>
      <c r="F206" s="31" t="s">
        <v>725</v>
      </c>
      <c r="H206" s="12"/>
    </row>
    <row r="207" spans="1:10" x14ac:dyDescent="0.25">
      <c r="H207" s="12"/>
    </row>
    <row r="208" spans="1:10" x14ac:dyDescent="0.25">
      <c r="B208" t="s">
        <v>756</v>
      </c>
      <c r="H208" s="38">
        <f>+H179+'CALCULO IVA FISCAL'!J3</f>
        <v>36286.6</v>
      </c>
    </row>
    <row r="209" spans="2:8" x14ac:dyDescent="0.25">
      <c r="H209" s="38"/>
    </row>
    <row r="210" spans="2:8" x14ac:dyDescent="0.25">
      <c r="B210" t="s">
        <v>757</v>
      </c>
      <c r="H210" s="38">
        <f>+H181+'ACUMULADO GASTOS ISR'!S9</f>
        <v>44664</v>
      </c>
    </row>
    <row r="211" spans="2:8" x14ac:dyDescent="0.25">
      <c r="H211" s="38"/>
    </row>
    <row r="212" spans="2:8" x14ac:dyDescent="0.25">
      <c r="B212" t="s">
        <v>717</v>
      </c>
      <c r="H212" s="38">
        <f>H208-H210</f>
        <v>-8377.4000000000015</v>
      </c>
    </row>
    <row r="213" spans="2:8" x14ac:dyDescent="0.25">
      <c r="H213" s="38"/>
    </row>
    <row r="214" spans="2:8" x14ac:dyDescent="0.25">
      <c r="B214" t="s">
        <v>718</v>
      </c>
      <c r="H214" s="38">
        <v>0</v>
      </c>
    </row>
    <row r="215" spans="2:8" x14ac:dyDescent="0.25">
      <c r="H215" s="38"/>
    </row>
    <row r="216" spans="2:8" x14ac:dyDescent="0.25">
      <c r="B216" t="s">
        <v>719</v>
      </c>
      <c r="H216" s="38">
        <f>H212-H214</f>
        <v>-8377.4000000000015</v>
      </c>
    </row>
    <row r="217" spans="2:8" x14ac:dyDescent="0.25">
      <c r="H217" s="12"/>
    </row>
    <row r="218" spans="2:8" x14ac:dyDescent="0.25">
      <c r="B218" t="s">
        <v>720</v>
      </c>
      <c r="H218" s="33">
        <v>0</v>
      </c>
    </row>
    <row r="219" spans="2:8" x14ac:dyDescent="0.25">
      <c r="H219" s="32"/>
    </row>
    <row r="220" spans="2:8" x14ac:dyDescent="0.25">
      <c r="H220" s="32">
        <v>0</v>
      </c>
    </row>
    <row r="221" spans="2:8" x14ac:dyDescent="0.25">
      <c r="H221" s="32"/>
    </row>
    <row r="222" spans="2:8" x14ac:dyDescent="0.25">
      <c r="B222" t="s">
        <v>721</v>
      </c>
      <c r="H222" s="32">
        <v>0</v>
      </c>
    </row>
    <row r="223" spans="2:8" x14ac:dyDescent="0.25">
      <c r="H223" s="38"/>
    </row>
    <row r="224" spans="2:8" x14ac:dyDescent="0.25">
      <c r="B224" t="s">
        <v>722</v>
      </c>
      <c r="H224" s="42">
        <f>H220+H222</f>
        <v>0</v>
      </c>
    </row>
    <row r="225" spans="1:10" x14ac:dyDescent="0.25">
      <c r="H225" s="38"/>
    </row>
    <row r="226" spans="1:10" x14ac:dyDescent="0.25">
      <c r="B226" t="s">
        <v>728</v>
      </c>
      <c r="H226" s="42">
        <f>+H197</f>
        <v>5791.62</v>
      </c>
      <c r="J226">
        <v>876</v>
      </c>
    </row>
    <row r="227" spans="1:10" x14ac:dyDescent="0.25">
      <c r="H227" s="38"/>
    </row>
    <row r="228" spans="1:10" x14ac:dyDescent="0.25">
      <c r="B228" t="s">
        <v>723</v>
      </c>
      <c r="H228" s="42">
        <v>0</v>
      </c>
    </row>
    <row r="229" spans="1:10" x14ac:dyDescent="0.25">
      <c r="H229" s="38"/>
    </row>
    <row r="230" spans="1:10" x14ac:dyDescent="0.25">
      <c r="B230" t="s">
        <v>724</v>
      </c>
      <c r="H230" s="42">
        <f>H224-H226-H228</f>
        <v>-5791.62</v>
      </c>
    </row>
    <row r="231" spans="1:10" x14ac:dyDescent="0.25">
      <c r="H231" s="12"/>
    </row>
    <row r="232" spans="1:10" s="35" customFormat="1" x14ac:dyDescent="0.25"/>
    <row r="233" spans="1:10" ht="15.75" thickBot="1" x14ac:dyDescent="0.3">
      <c r="H233" s="12"/>
    </row>
    <row r="234" spans="1:10" ht="15.75" thickBot="1" x14ac:dyDescent="0.3">
      <c r="A234" s="29" t="s">
        <v>715</v>
      </c>
      <c r="H234" s="30" t="s">
        <v>584</v>
      </c>
    </row>
    <row r="235" spans="1:10" ht="16.5" thickBot="1" x14ac:dyDescent="0.3">
      <c r="A235" s="29" t="s">
        <v>716</v>
      </c>
      <c r="F235" s="31" t="s">
        <v>725</v>
      </c>
      <c r="H235" s="12"/>
    </row>
    <row r="236" spans="1:10" x14ac:dyDescent="0.25">
      <c r="H236" s="12"/>
    </row>
    <row r="237" spans="1:10" x14ac:dyDescent="0.25">
      <c r="B237" t="s">
        <v>758</v>
      </c>
      <c r="H237" s="38">
        <f>+H208+'CALCULO IVA FISCAL'!K3+'CALCULO IVA FISCAL'!K4</f>
        <v>39012.619999999995</v>
      </c>
    </row>
    <row r="238" spans="1:10" x14ac:dyDescent="0.25">
      <c r="H238" s="38"/>
    </row>
    <row r="239" spans="1:10" x14ac:dyDescent="0.25">
      <c r="B239" t="s">
        <v>759</v>
      </c>
      <c r="H239" s="38">
        <f>+H210+'ACUMULADO GASTOS ISR'!S10</f>
        <v>45610</v>
      </c>
    </row>
    <row r="240" spans="1:10" x14ac:dyDescent="0.25">
      <c r="H240" s="38"/>
    </row>
    <row r="241" spans="2:10" x14ac:dyDescent="0.25">
      <c r="B241" t="s">
        <v>717</v>
      </c>
      <c r="H241" s="38">
        <f>H237-H239</f>
        <v>-6597.3800000000047</v>
      </c>
    </row>
    <row r="242" spans="2:10" x14ac:dyDescent="0.25">
      <c r="H242" s="38"/>
    </row>
    <row r="243" spans="2:10" x14ac:dyDescent="0.25">
      <c r="B243" t="s">
        <v>718</v>
      </c>
      <c r="H243" s="38">
        <v>0</v>
      </c>
    </row>
    <row r="244" spans="2:10" x14ac:dyDescent="0.25">
      <c r="H244" s="38"/>
    </row>
    <row r="245" spans="2:10" x14ac:dyDescent="0.25">
      <c r="B245" t="s">
        <v>719</v>
      </c>
      <c r="H245" s="38">
        <f>H241-H243</f>
        <v>-6597.3800000000047</v>
      </c>
    </row>
    <row r="246" spans="2:10" x14ac:dyDescent="0.25">
      <c r="H246" s="12"/>
    </row>
    <row r="247" spans="2:10" x14ac:dyDescent="0.25">
      <c r="B247" t="s">
        <v>720</v>
      </c>
      <c r="H247" s="33">
        <v>0</v>
      </c>
    </row>
    <row r="248" spans="2:10" x14ac:dyDescent="0.25">
      <c r="H248" s="32"/>
    </row>
    <row r="249" spans="2:10" x14ac:dyDescent="0.25">
      <c r="H249" s="32">
        <v>0</v>
      </c>
    </row>
    <row r="250" spans="2:10" x14ac:dyDescent="0.25">
      <c r="H250" s="32"/>
    </row>
    <row r="251" spans="2:10" x14ac:dyDescent="0.25">
      <c r="B251" t="s">
        <v>721</v>
      </c>
      <c r="H251" s="32">
        <v>0</v>
      </c>
    </row>
    <row r="252" spans="2:10" x14ac:dyDescent="0.25">
      <c r="H252" s="32"/>
    </row>
    <row r="253" spans="2:10" x14ac:dyDescent="0.25">
      <c r="B253" t="s">
        <v>722</v>
      </c>
      <c r="H253" s="34">
        <f>H249+H251</f>
        <v>0</v>
      </c>
    </row>
    <row r="254" spans="2:10" x14ac:dyDescent="0.25">
      <c r="H254" s="12"/>
    </row>
    <row r="255" spans="2:10" x14ac:dyDescent="0.25">
      <c r="B255" t="s">
        <v>729</v>
      </c>
      <c r="H255" s="42">
        <f>+J255+H226</f>
        <v>7105.62</v>
      </c>
      <c r="J255">
        <v>1314</v>
      </c>
    </row>
    <row r="256" spans="2:10" x14ac:dyDescent="0.25">
      <c r="H256" s="38"/>
    </row>
    <row r="257" spans="1:8" x14ac:dyDescent="0.25">
      <c r="B257" t="s">
        <v>723</v>
      </c>
      <c r="H257" s="42">
        <v>0</v>
      </c>
    </row>
    <row r="258" spans="1:8" x14ac:dyDescent="0.25">
      <c r="H258" s="38"/>
    </row>
    <row r="259" spans="1:8" x14ac:dyDescent="0.25">
      <c r="B259" t="s">
        <v>724</v>
      </c>
      <c r="H259" s="42">
        <f>H253-H255-H257</f>
        <v>-7105.62</v>
      </c>
    </row>
    <row r="260" spans="1:8" x14ac:dyDescent="0.25">
      <c r="H260" s="12"/>
    </row>
    <row r="261" spans="1:8" s="35" customFormat="1" x14ac:dyDescent="0.25"/>
    <row r="262" spans="1:8" ht="15.75" thickBot="1" x14ac:dyDescent="0.3">
      <c r="H262" s="12"/>
    </row>
    <row r="263" spans="1:8" ht="15.75" thickBot="1" x14ac:dyDescent="0.3">
      <c r="A263" s="29" t="s">
        <v>715</v>
      </c>
      <c r="H263" s="30" t="s">
        <v>585</v>
      </c>
    </row>
    <row r="264" spans="1:8" ht="16.5" thickBot="1" x14ac:dyDescent="0.3">
      <c r="A264" s="29" t="s">
        <v>716</v>
      </c>
      <c r="F264" s="31" t="s">
        <v>725</v>
      </c>
      <c r="H264" s="12"/>
    </row>
    <row r="265" spans="1:8" x14ac:dyDescent="0.25">
      <c r="H265" s="12"/>
    </row>
    <row r="266" spans="1:8" x14ac:dyDescent="0.25">
      <c r="B266" t="s">
        <v>760</v>
      </c>
      <c r="H266" s="38">
        <f>+H237+'CALCULO IVA FISCAL'!L3+'CALCULO IVA FISCAL'!L4</f>
        <v>41573.429999999993</v>
      </c>
    </row>
    <row r="267" spans="1:8" x14ac:dyDescent="0.25">
      <c r="H267" s="38"/>
    </row>
    <row r="268" spans="1:8" x14ac:dyDescent="0.25">
      <c r="B268" t="s">
        <v>761</v>
      </c>
      <c r="H268" s="38">
        <f>+H239+'ACUMULADO GASTOS ISR'!S11</f>
        <v>53513</v>
      </c>
    </row>
    <row r="269" spans="1:8" x14ac:dyDescent="0.25">
      <c r="H269" s="38"/>
    </row>
    <row r="270" spans="1:8" x14ac:dyDescent="0.25">
      <c r="B270" t="s">
        <v>717</v>
      </c>
      <c r="H270" s="38">
        <f>H266-H268</f>
        <v>-11939.570000000007</v>
      </c>
    </row>
    <row r="271" spans="1:8" x14ac:dyDescent="0.25">
      <c r="H271" s="38"/>
    </row>
    <row r="272" spans="1:8" x14ac:dyDescent="0.25">
      <c r="B272" t="s">
        <v>718</v>
      </c>
      <c r="H272" s="38">
        <v>0</v>
      </c>
    </row>
    <row r="273" spans="2:10" x14ac:dyDescent="0.25">
      <c r="H273" s="38"/>
    </row>
    <row r="274" spans="2:10" x14ac:dyDescent="0.25">
      <c r="B274" t="s">
        <v>719</v>
      </c>
      <c r="H274" s="38">
        <f>H270-H272</f>
        <v>-11939.570000000007</v>
      </c>
    </row>
    <row r="275" spans="2:10" x14ac:dyDescent="0.25">
      <c r="H275" s="38"/>
    </row>
    <row r="276" spans="2:10" x14ac:dyDescent="0.25">
      <c r="B276" t="s">
        <v>720</v>
      </c>
      <c r="H276" s="33">
        <v>0</v>
      </c>
    </row>
    <row r="277" spans="2:10" x14ac:dyDescent="0.25">
      <c r="H277" s="32"/>
    </row>
    <row r="278" spans="2:10" x14ac:dyDescent="0.25">
      <c r="H278" s="32">
        <v>0</v>
      </c>
    </row>
    <row r="279" spans="2:10" x14ac:dyDescent="0.25">
      <c r="H279" s="32"/>
    </row>
    <row r="280" spans="2:10" x14ac:dyDescent="0.25">
      <c r="B280" t="s">
        <v>721</v>
      </c>
      <c r="H280" s="32">
        <v>0</v>
      </c>
    </row>
    <row r="281" spans="2:10" x14ac:dyDescent="0.25">
      <c r="H281" s="32"/>
    </row>
    <row r="282" spans="2:10" x14ac:dyDescent="0.25">
      <c r="B282" t="s">
        <v>722</v>
      </c>
      <c r="H282" s="34">
        <f>H278+H280</f>
        <v>0</v>
      </c>
    </row>
    <row r="283" spans="2:10" x14ac:dyDescent="0.25">
      <c r="H283" s="12"/>
    </row>
    <row r="284" spans="2:10" x14ac:dyDescent="0.25">
      <c r="B284" t="s">
        <v>728</v>
      </c>
      <c r="H284" s="34">
        <f>+J284+H255</f>
        <v>7543.62</v>
      </c>
      <c r="J284">
        <v>438</v>
      </c>
    </row>
    <row r="285" spans="2:10" x14ac:dyDescent="0.25">
      <c r="H285" s="12"/>
    </row>
    <row r="286" spans="2:10" x14ac:dyDescent="0.25">
      <c r="B286" t="s">
        <v>723</v>
      </c>
      <c r="H286" s="34">
        <v>0</v>
      </c>
    </row>
    <row r="287" spans="2:10" x14ac:dyDescent="0.25">
      <c r="H287" s="12"/>
    </row>
    <row r="288" spans="2:10" x14ac:dyDescent="0.25">
      <c r="B288" t="s">
        <v>724</v>
      </c>
      <c r="H288" s="34">
        <f>H282-H284-H286</f>
        <v>-7543.62</v>
      </c>
    </row>
    <row r="289" spans="1:8" x14ac:dyDescent="0.25">
      <c r="H289" s="12"/>
    </row>
    <row r="290" spans="1:8" s="35" customFormat="1" x14ac:dyDescent="0.25"/>
    <row r="291" spans="1:8" ht="15.75" thickBot="1" x14ac:dyDescent="0.3">
      <c r="H291" s="12"/>
    </row>
    <row r="292" spans="1:8" ht="15.75" thickBot="1" x14ac:dyDescent="0.3">
      <c r="A292" s="29" t="s">
        <v>715</v>
      </c>
      <c r="H292" s="30" t="s">
        <v>586</v>
      </c>
    </row>
    <row r="293" spans="1:8" ht="16.5" thickBot="1" x14ac:dyDescent="0.3">
      <c r="A293" s="29" t="s">
        <v>716</v>
      </c>
      <c r="F293" s="31" t="s">
        <v>725</v>
      </c>
      <c r="H293" s="12"/>
    </row>
    <row r="294" spans="1:8" x14ac:dyDescent="0.25">
      <c r="H294" s="12"/>
    </row>
    <row r="295" spans="1:8" x14ac:dyDescent="0.25">
      <c r="B295" t="s">
        <v>762</v>
      </c>
      <c r="H295" s="38">
        <f>+H266+'CALCULO IVA FISCAL'!M3+'CALCULO IVA FISCAL'!M4</f>
        <v>41573.429999999993</v>
      </c>
    </row>
    <row r="296" spans="1:8" x14ac:dyDescent="0.25">
      <c r="H296" s="38"/>
    </row>
    <row r="297" spans="1:8" x14ac:dyDescent="0.25">
      <c r="B297" t="s">
        <v>763</v>
      </c>
      <c r="H297" s="38">
        <f>+H268+'ACUMULADO GASTOS ISR'!S12</f>
        <v>55089</v>
      </c>
    </row>
    <row r="298" spans="1:8" x14ac:dyDescent="0.25">
      <c r="H298" s="38"/>
    </row>
    <row r="299" spans="1:8" x14ac:dyDescent="0.25">
      <c r="B299" t="s">
        <v>717</v>
      </c>
      <c r="H299" s="38">
        <f>H295-H297</f>
        <v>-13515.570000000007</v>
      </c>
    </row>
    <row r="300" spans="1:8" x14ac:dyDescent="0.25">
      <c r="H300" s="38"/>
    </row>
    <row r="301" spans="1:8" x14ac:dyDescent="0.25">
      <c r="B301" t="s">
        <v>718</v>
      </c>
      <c r="H301" s="38">
        <v>0</v>
      </c>
    </row>
    <row r="302" spans="1:8" x14ac:dyDescent="0.25">
      <c r="H302" s="38"/>
    </row>
    <row r="303" spans="1:8" x14ac:dyDescent="0.25">
      <c r="B303" t="s">
        <v>719</v>
      </c>
      <c r="H303" s="38">
        <f>H299-H301</f>
        <v>-13515.570000000007</v>
      </c>
    </row>
    <row r="304" spans="1:8" x14ac:dyDescent="0.25">
      <c r="H304" s="12"/>
    </row>
    <row r="305" spans="2:10" x14ac:dyDescent="0.25">
      <c r="B305" t="s">
        <v>720</v>
      </c>
      <c r="H305" s="33">
        <v>0</v>
      </c>
    </row>
    <row r="306" spans="2:10" x14ac:dyDescent="0.25">
      <c r="H306" s="32"/>
    </row>
    <row r="307" spans="2:10" x14ac:dyDescent="0.25">
      <c r="H307" s="32">
        <v>0</v>
      </c>
    </row>
    <row r="308" spans="2:10" x14ac:dyDescent="0.25">
      <c r="H308" s="32"/>
    </row>
    <row r="309" spans="2:10" x14ac:dyDescent="0.25">
      <c r="B309" t="s">
        <v>721</v>
      </c>
      <c r="H309" s="32">
        <v>0</v>
      </c>
    </row>
    <row r="310" spans="2:10" x14ac:dyDescent="0.25">
      <c r="H310" s="32"/>
    </row>
    <row r="311" spans="2:10" x14ac:dyDescent="0.25">
      <c r="B311" t="s">
        <v>722</v>
      </c>
      <c r="H311" s="34">
        <f>H307+H309</f>
        <v>0</v>
      </c>
    </row>
    <row r="312" spans="2:10" x14ac:dyDescent="0.25">
      <c r="H312" s="44"/>
    </row>
    <row r="313" spans="2:10" x14ac:dyDescent="0.25">
      <c r="B313" t="s">
        <v>729</v>
      </c>
      <c r="H313" s="42">
        <f>+J313+H284</f>
        <v>8857.619999999999</v>
      </c>
      <c r="J313">
        <v>1314</v>
      </c>
    </row>
    <row r="314" spans="2:10" x14ac:dyDescent="0.25">
      <c r="H314" s="44"/>
    </row>
    <row r="315" spans="2:10" x14ac:dyDescent="0.25">
      <c r="B315" t="s">
        <v>723</v>
      </c>
      <c r="H315" s="45">
        <v>0</v>
      </c>
    </row>
    <row r="316" spans="2:10" x14ac:dyDescent="0.25">
      <c r="H316" s="44"/>
    </row>
    <row r="317" spans="2:10" x14ac:dyDescent="0.25">
      <c r="B317" t="s">
        <v>724</v>
      </c>
      <c r="H317" s="42">
        <f>H311-H313-H315</f>
        <v>-8857.619999999999</v>
      </c>
    </row>
    <row r="318" spans="2:10" x14ac:dyDescent="0.25">
      <c r="H318" s="12"/>
    </row>
    <row r="319" spans="2:10" s="35" customFormat="1" x14ac:dyDescent="0.25"/>
    <row r="320" spans="2:10" ht="15.75" thickBot="1" x14ac:dyDescent="0.3">
      <c r="H320" s="12"/>
    </row>
    <row r="321" spans="1:8" ht="15.75" thickBot="1" x14ac:dyDescent="0.3">
      <c r="A321" s="29" t="s">
        <v>715</v>
      </c>
      <c r="H321" s="30" t="s">
        <v>587</v>
      </c>
    </row>
    <row r="322" spans="1:8" ht="16.5" thickBot="1" x14ac:dyDescent="0.3">
      <c r="A322" s="29" t="s">
        <v>716</v>
      </c>
      <c r="F322" s="31" t="s">
        <v>725</v>
      </c>
      <c r="H322" s="12"/>
    </row>
    <row r="323" spans="1:8" x14ac:dyDescent="0.25">
      <c r="H323" s="12"/>
    </row>
    <row r="324" spans="1:8" x14ac:dyDescent="0.25">
      <c r="B324" t="s">
        <v>764</v>
      </c>
      <c r="H324" s="38">
        <f>+H295+'CALCULO IVA FISCAL'!N3+'CALCULO IVA FISCAL'!N4</f>
        <v>45095.659999999996</v>
      </c>
    </row>
    <row r="325" spans="1:8" x14ac:dyDescent="0.25">
      <c r="H325" s="38"/>
    </row>
    <row r="326" spans="1:8" x14ac:dyDescent="0.25">
      <c r="B326" t="s">
        <v>765</v>
      </c>
      <c r="H326" s="38">
        <f>+'ACUMULADO GASTOS ISR'!S13+'CALCULO ISR'!H297</f>
        <v>57452</v>
      </c>
    </row>
    <row r="327" spans="1:8" x14ac:dyDescent="0.25">
      <c r="H327" s="38"/>
    </row>
    <row r="328" spans="1:8" x14ac:dyDescent="0.25">
      <c r="B328" t="s">
        <v>717</v>
      </c>
      <c r="H328" s="38">
        <f>H324-H326</f>
        <v>-12356.340000000004</v>
      </c>
    </row>
    <row r="329" spans="1:8" x14ac:dyDescent="0.25">
      <c r="H329" s="38"/>
    </row>
    <row r="330" spans="1:8" x14ac:dyDescent="0.25">
      <c r="B330" t="s">
        <v>718</v>
      </c>
      <c r="H330" s="38">
        <v>0</v>
      </c>
    </row>
    <row r="331" spans="1:8" x14ac:dyDescent="0.25">
      <c r="H331" s="32"/>
    </row>
    <row r="332" spans="1:8" x14ac:dyDescent="0.25">
      <c r="B332" t="s">
        <v>719</v>
      </c>
      <c r="H332" s="38">
        <f>H328-H330</f>
        <v>-12356.340000000004</v>
      </c>
    </row>
    <row r="333" spans="1:8" x14ac:dyDescent="0.25">
      <c r="H333" s="12"/>
    </row>
    <row r="334" spans="1:8" x14ac:dyDescent="0.25">
      <c r="B334" t="s">
        <v>720</v>
      </c>
      <c r="H334" s="33">
        <v>0</v>
      </c>
    </row>
    <row r="335" spans="1:8" x14ac:dyDescent="0.25">
      <c r="H335" s="32"/>
    </row>
    <row r="336" spans="1:8" x14ac:dyDescent="0.25">
      <c r="H336" s="32">
        <v>0</v>
      </c>
    </row>
    <row r="337" spans="2:10" x14ac:dyDescent="0.25">
      <c r="H337" s="32"/>
    </row>
    <row r="338" spans="2:10" x14ac:dyDescent="0.25">
      <c r="B338" t="s">
        <v>721</v>
      </c>
      <c r="H338" s="32">
        <v>0</v>
      </c>
    </row>
    <row r="339" spans="2:10" x14ac:dyDescent="0.25">
      <c r="H339" s="32"/>
    </row>
    <row r="340" spans="2:10" x14ac:dyDescent="0.25">
      <c r="B340" t="s">
        <v>722</v>
      </c>
      <c r="H340" s="34">
        <f>H336+H338</f>
        <v>0</v>
      </c>
    </row>
    <row r="341" spans="2:10" x14ac:dyDescent="0.25">
      <c r="H341" s="12"/>
    </row>
    <row r="342" spans="2:10" x14ac:dyDescent="0.25">
      <c r="B342" t="s">
        <v>729</v>
      </c>
      <c r="H342" s="42">
        <f>+J342+H313</f>
        <v>11485.619999999999</v>
      </c>
      <c r="J342">
        <v>2628</v>
      </c>
    </row>
    <row r="343" spans="2:10" x14ac:dyDescent="0.25">
      <c r="H343" s="12"/>
    </row>
    <row r="344" spans="2:10" x14ac:dyDescent="0.25">
      <c r="B344" t="s">
        <v>723</v>
      </c>
      <c r="H344" s="34">
        <v>0</v>
      </c>
    </row>
    <row r="345" spans="2:10" x14ac:dyDescent="0.25">
      <c r="H345" s="12"/>
    </row>
    <row r="346" spans="2:10" x14ac:dyDescent="0.25">
      <c r="B346" t="s">
        <v>724</v>
      </c>
      <c r="H346" s="42">
        <f>H340-H342-H344</f>
        <v>-11485.619999999999</v>
      </c>
    </row>
    <row r="347" spans="2:10" x14ac:dyDescent="0.25">
      <c r="H347" s="12"/>
    </row>
    <row r="348" spans="2:10" s="35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5"/>
  <sheetViews>
    <sheetView topLeftCell="E1" workbookViewId="0">
      <selection activeCell="Q6" sqref="Q6"/>
    </sheetView>
  </sheetViews>
  <sheetFormatPr defaultColWidth="9.140625" defaultRowHeight="15" x14ac:dyDescent="0.25"/>
  <cols>
    <col min="1" max="1" width="10" customWidth="1"/>
    <col min="2" max="2" width="20" customWidth="1"/>
    <col min="3" max="3" width="40" customWidth="1"/>
    <col min="4" max="4" width="35" customWidth="1"/>
    <col min="5" max="5" width="16" customWidth="1"/>
    <col min="6" max="6" width="30" customWidth="1"/>
    <col min="7" max="13" width="9" customWidth="1"/>
    <col min="14" max="14" width="20" customWidth="1"/>
    <col min="15" max="15" width="7" customWidth="1"/>
    <col min="16" max="17" width="20" customWidth="1"/>
    <col min="18" max="18" width="10" customWidth="1"/>
    <col min="19" max="19" width="7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165</v>
      </c>
      <c r="C2" t="s">
        <v>166</v>
      </c>
      <c r="D2" t="s">
        <v>22</v>
      </c>
      <c r="E2" t="s">
        <v>23</v>
      </c>
      <c r="F2" t="s">
        <v>24</v>
      </c>
      <c r="G2">
        <v>310.72000000000003</v>
      </c>
      <c r="H2">
        <v>0</v>
      </c>
      <c r="I2">
        <v>49.72</v>
      </c>
      <c r="J2">
        <v>0</v>
      </c>
      <c r="K2">
        <v>0</v>
      </c>
      <c r="L2">
        <v>0</v>
      </c>
      <c r="M2">
        <v>360.44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>
        <v>360.44</v>
      </c>
    </row>
    <row r="3" spans="1:19" x14ac:dyDescent="0.25">
      <c r="A3" t="s">
        <v>30</v>
      </c>
      <c r="B3" t="s">
        <v>167</v>
      </c>
      <c r="C3" t="s">
        <v>168</v>
      </c>
      <c r="D3" t="s">
        <v>33</v>
      </c>
      <c r="E3" t="s">
        <v>34</v>
      </c>
      <c r="F3" t="s">
        <v>35</v>
      </c>
      <c r="G3">
        <v>24.99</v>
      </c>
      <c r="H3">
        <v>0</v>
      </c>
      <c r="I3">
        <v>4</v>
      </c>
      <c r="J3">
        <v>0</v>
      </c>
      <c r="K3">
        <v>0</v>
      </c>
      <c r="L3">
        <v>0</v>
      </c>
      <c r="M3">
        <v>28.99</v>
      </c>
      <c r="N3" t="s">
        <v>25</v>
      </c>
      <c r="O3" t="s">
        <v>26</v>
      </c>
      <c r="P3" t="s">
        <v>36</v>
      </c>
      <c r="Q3" t="s">
        <v>28</v>
      </c>
      <c r="R3" t="s">
        <v>29</v>
      </c>
      <c r="S3">
        <v>28.99</v>
      </c>
    </row>
    <row r="4" spans="1:19" x14ac:dyDescent="0.25">
      <c r="A4" t="s">
        <v>65</v>
      </c>
      <c r="B4" t="s">
        <v>169</v>
      </c>
      <c r="C4" t="s">
        <v>170</v>
      </c>
      <c r="D4" t="s">
        <v>68</v>
      </c>
      <c r="E4" t="s">
        <v>69</v>
      </c>
      <c r="F4" t="s">
        <v>171</v>
      </c>
      <c r="G4">
        <v>204</v>
      </c>
      <c r="H4">
        <v>0</v>
      </c>
      <c r="I4">
        <v>0</v>
      </c>
      <c r="J4">
        <v>0</v>
      </c>
      <c r="K4">
        <v>0</v>
      </c>
      <c r="L4">
        <v>0</v>
      </c>
      <c r="M4">
        <v>204</v>
      </c>
      <c r="N4" t="s">
        <v>71</v>
      </c>
      <c r="O4" t="s">
        <v>58</v>
      </c>
      <c r="P4" t="s">
        <v>72</v>
      </c>
      <c r="Q4" t="s">
        <v>76</v>
      </c>
      <c r="R4" t="s">
        <v>29</v>
      </c>
    </row>
    <row r="5" spans="1:19" x14ac:dyDescent="0.25">
      <c r="A5" t="s">
        <v>37</v>
      </c>
      <c r="B5" t="s">
        <v>172</v>
      </c>
      <c r="C5" t="s">
        <v>173</v>
      </c>
      <c r="D5" t="s">
        <v>40</v>
      </c>
      <c r="E5" t="s">
        <v>41</v>
      </c>
      <c r="F5" t="s">
        <v>42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43</v>
      </c>
      <c r="O5" t="s">
        <v>43</v>
      </c>
      <c r="P5" t="s">
        <v>44</v>
      </c>
      <c r="Q5" t="s">
        <v>28</v>
      </c>
      <c r="R5" t="s">
        <v>45</v>
      </c>
    </row>
    <row r="6" spans="1:19" x14ac:dyDescent="0.25">
      <c r="A6" t="s">
        <v>37</v>
      </c>
      <c r="B6" t="s">
        <v>174</v>
      </c>
      <c r="C6" t="s">
        <v>175</v>
      </c>
      <c r="D6" t="s">
        <v>33</v>
      </c>
      <c r="E6" t="s">
        <v>34</v>
      </c>
      <c r="F6" t="s">
        <v>42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43</v>
      </c>
      <c r="O6" t="s">
        <v>43</v>
      </c>
      <c r="P6" t="s">
        <v>44</v>
      </c>
      <c r="Q6" t="s">
        <v>28</v>
      </c>
      <c r="R6" t="s">
        <v>45</v>
      </c>
    </row>
    <row r="7" spans="1:19" x14ac:dyDescent="0.25">
      <c r="A7" t="s">
        <v>37</v>
      </c>
      <c r="B7" t="s">
        <v>176</v>
      </c>
      <c r="C7" t="s">
        <v>177</v>
      </c>
      <c r="D7" t="s">
        <v>22</v>
      </c>
      <c r="E7" t="s">
        <v>23</v>
      </c>
      <c r="F7" t="s">
        <v>42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43</v>
      </c>
      <c r="O7" t="s">
        <v>43</v>
      </c>
      <c r="P7" t="s">
        <v>44</v>
      </c>
      <c r="Q7" t="s">
        <v>28</v>
      </c>
      <c r="R7" t="s">
        <v>45</v>
      </c>
    </row>
    <row r="8" spans="1:19" x14ac:dyDescent="0.25">
      <c r="A8" t="s">
        <v>19</v>
      </c>
      <c r="B8" t="s">
        <v>178</v>
      </c>
      <c r="C8" t="s">
        <v>179</v>
      </c>
      <c r="D8" t="s">
        <v>63</v>
      </c>
      <c r="E8" t="s">
        <v>64</v>
      </c>
      <c r="F8" t="s">
        <v>75</v>
      </c>
      <c r="G8">
        <v>505.76</v>
      </c>
      <c r="H8">
        <v>0</v>
      </c>
      <c r="I8">
        <v>82.62</v>
      </c>
      <c r="J8">
        <v>0</v>
      </c>
      <c r="K8">
        <v>0</v>
      </c>
      <c r="L8">
        <v>10.61</v>
      </c>
      <c r="M8">
        <v>598.99</v>
      </c>
      <c r="N8" t="s">
        <v>25</v>
      </c>
      <c r="O8" t="s">
        <v>26</v>
      </c>
      <c r="P8" t="s">
        <v>27</v>
      </c>
      <c r="Q8" t="s">
        <v>28</v>
      </c>
      <c r="R8" t="s">
        <v>29</v>
      </c>
      <c r="S8">
        <v>599</v>
      </c>
    </row>
    <row r="9" spans="1:19" x14ac:dyDescent="0.25">
      <c r="A9" t="s">
        <v>88</v>
      </c>
      <c r="B9" t="s">
        <v>180</v>
      </c>
      <c r="C9" t="s">
        <v>181</v>
      </c>
      <c r="D9" t="s">
        <v>87</v>
      </c>
      <c r="E9" t="s">
        <v>81</v>
      </c>
      <c r="F9" t="s">
        <v>182</v>
      </c>
      <c r="G9">
        <v>-254.17</v>
      </c>
      <c r="H9">
        <v>0</v>
      </c>
      <c r="I9">
        <v>-40.67</v>
      </c>
      <c r="J9">
        <v>0</v>
      </c>
      <c r="K9">
        <v>0</v>
      </c>
      <c r="L9">
        <v>0</v>
      </c>
      <c r="M9">
        <v>-294.83999999999997</v>
      </c>
      <c r="N9" t="s">
        <v>71</v>
      </c>
      <c r="O9" t="s">
        <v>58</v>
      </c>
      <c r="P9" t="s">
        <v>25</v>
      </c>
      <c r="Q9" t="s">
        <v>28</v>
      </c>
      <c r="R9" t="s">
        <v>92</v>
      </c>
    </row>
    <row r="10" spans="1:19" x14ac:dyDescent="0.25">
      <c r="A10" t="s">
        <v>93</v>
      </c>
      <c r="B10" t="s">
        <v>183</v>
      </c>
      <c r="C10" t="s">
        <v>184</v>
      </c>
      <c r="D10" t="s">
        <v>96</v>
      </c>
      <c r="E10" t="s">
        <v>97</v>
      </c>
      <c r="F10" t="s">
        <v>98</v>
      </c>
      <c r="G10">
        <v>0.01</v>
      </c>
      <c r="H10">
        <v>0.01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71</v>
      </c>
      <c r="O10" t="s">
        <v>58</v>
      </c>
      <c r="P10" t="s">
        <v>99</v>
      </c>
      <c r="Q10" t="s">
        <v>28</v>
      </c>
      <c r="R10" t="s">
        <v>29</v>
      </c>
    </row>
    <row r="11" spans="1:19" x14ac:dyDescent="0.25">
      <c r="A11" t="s">
        <v>185</v>
      </c>
      <c r="B11" t="s">
        <v>186</v>
      </c>
      <c r="C11" t="s">
        <v>187</v>
      </c>
      <c r="D11" t="s">
        <v>80</v>
      </c>
      <c r="E11" t="s">
        <v>81</v>
      </c>
      <c r="F11" t="s">
        <v>188</v>
      </c>
      <c r="G11">
        <v>1545.68</v>
      </c>
      <c r="H11">
        <v>619.69000000000005</v>
      </c>
      <c r="I11">
        <v>148.13</v>
      </c>
      <c r="J11">
        <v>0</v>
      </c>
      <c r="K11">
        <v>0</v>
      </c>
      <c r="L11">
        <v>0</v>
      </c>
      <c r="M11">
        <v>1074.1199999999999</v>
      </c>
      <c r="N11" t="s">
        <v>104</v>
      </c>
      <c r="O11" t="s">
        <v>58</v>
      </c>
      <c r="P11" t="s">
        <v>84</v>
      </c>
      <c r="Q11" t="s">
        <v>28</v>
      </c>
      <c r="R11" t="s">
        <v>29</v>
      </c>
    </row>
    <row r="12" spans="1:19" x14ac:dyDescent="0.25">
      <c r="A12" t="s">
        <v>37</v>
      </c>
      <c r="B12" t="s">
        <v>189</v>
      </c>
      <c r="C12" t="s">
        <v>190</v>
      </c>
      <c r="D12" t="s">
        <v>63</v>
      </c>
      <c r="E12" t="s">
        <v>64</v>
      </c>
      <c r="F12" t="s">
        <v>42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43</v>
      </c>
      <c r="O12" t="s">
        <v>43</v>
      </c>
      <c r="P12" t="s">
        <v>44</v>
      </c>
      <c r="Q12" t="s">
        <v>28</v>
      </c>
      <c r="R12" t="s">
        <v>45</v>
      </c>
    </row>
    <row r="13" spans="1:19" x14ac:dyDescent="0.25">
      <c r="A13" t="s">
        <v>105</v>
      </c>
      <c r="B13" t="s">
        <v>193</v>
      </c>
      <c r="C13" t="s">
        <v>194</v>
      </c>
      <c r="D13" t="s">
        <v>154</v>
      </c>
      <c r="E13" t="s">
        <v>109</v>
      </c>
      <c r="F13" t="s">
        <v>110</v>
      </c>
      <c r="G13">
        <v>0.01</v>
      </c>
      <c r="H13">
        <v>0.01</v>
      </c>
      <c r="I13">
        <v>0</v>
      </c>
      <c r="J13">
        <v>0</v>
      </c>
      <c r="K13">
        <v>0</v>
      </c>
      <c r="L13">
        <v>0</v>
      </c>
      <c r="M13">
        <v>0</v>
      </c>
      <c r="N13" t="s">
        <v>71</v>
      </c>
      <c r="O13" t="s">
        <v>58</v>
      </c>
      <c r="P13" t="s">
        <v>99</v>
      </c>
      <c r="Q13" t="s">
        <v>28</v>
      </c>
      <c r="R13" t="s">
        <v>29</v>
      </c>
    </row>
    <row r="14" spans="1:19" x14ac:dyDescent="0.25">
      <c r="A14" t="s">
        <v>37</v>
      </c>
      <c r="B14" t="s">
        <v>195</v>
      </c>
      <c r="C14" t="s">
        <v>196</v>
      </c>
      <c r="D14" t="s">
        <v>40</v>
      </c>
      <c r="E14" t="s">
        <v>41</v>
      </c>
      <c r="F14" t="s">
        <v>42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43</v>
      </c>
      <c r="O14" t="s">
        <v>43</v>
      </c>
      <c r="P14" t="s">
        <v>44</v>
      </c>
      <c r="Q14" t="s">
        <v>28</v>
      </c>
      <c r="R14" t="s">
        <v>45</v>
      </c>
    </row>
    <row r="15" spans="1:19" x14ac:dyDescent="0.25">
      <c r="A15" t="s">
        <v>105</v>
      </c>
      <c r="B15" t="s">
        <v>201</v>
      </c>
      <c r="C15" t="s">
        <v>202</v>
      </c>
      <c r="D15" t="s">
        <v>119</v>
      </c>
      <c r="E15" t="s">
        <v>120</v>
      </c>
      <c r="F15" t="s">
        <v>121</v>
      </c>
      <c r="G15">
        <v>60</v>
      </c>
      <c r="H15">
        <v>0</v>
      </c>
      <c r="I15">
        <v>9.6</v>
      </c>
      <c r="J15">
        <v>0</v>
      </c>
      <c r="K15">
        <v>0</v>
      </c>
      <c r="L15">
        <v>0</v>
      </c>
      <c r="M15">
        <v>69.599999999999994</v>
      </c>
      <c r="N15" t="s">
        <v>71</v>
      </c>
      <c r="O15" t="s">
        <v>58</v>
      </c>
      <c r="P15" t="s">
        <v>99</v>
      </c>
      <c r="Q15" t="s">
        <v>28</v>
      </c>
      <c r="R15" t="s">
        <v>29</v>
      </c>
    </row>
    <row r="16" spans="1:19" x14ac:dyDescent="0.25">
      <c r="A16" t="s">
        <v>105</v>
      </c>
      <c r="B16" t="s">
        <v>203</v>
      </c>
      <c r="C16" t="s">
        <v>204</v>
      </c>
      <c r="D16" t="s">
        <v>119</v>
      </c>
      <c r="E16" t="s">
        <v>120</v>
      </c>
      <c r="F16" t="s">
        <v>121</v>
      </c>
      <c r="G16">
        <v>3</v>
      </c>
      <c r="H16">
        <v>0</v>
      </c>
      <c r="I16">
        <v>0.48</v>
      </c>
      <c r="J16">
        <v>0</v>
      </c>
      <c r="K16">
        <v>0</v>
      </c>
      <c r="L16">
        <v>0</v>
      </c>
      <c r="M16">
        <v>3.48</v>
      </c>
      <c r="N16" t="s">
        <v>71</v>
      </c>
      <c r="O16" t="s">
        <v>58</v>
      </c>
      <c r="P16" t="s">
        <v>99</v>
      </c>
      <c r="Q16" t="s">
        <v>28</v>
      </c>
      <c r="R16" t="s">
        <v>29</v>
      </c>
    </row>
    <row r="17" spans="1:18" x14ac:dyDescent="0.25">
      <c r="A17" t="s">
        <v>37</v>
      </c>
      <c r="B17" t="s">
        <v>133</v>
      </c>
      <c r="C17" t="s">
        <v>134</v>
      </c>
      <c r="D17" t="s">
        <v>63</v>
      </c>
      <c r="E17" t="s">
        <v>64</v>
      </c>
      <c r="F17" t="s">
        <v>42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t="s">
        <v>43</v>
      </c>
      <c r="O17" t="s">
        <v>43</v>
      </c>
      <c r="P17" t="s">
        <v>44</v>
      </c>
      <c r="Q17" t="s">
        <v>28</v>
      </c>
      <c r="R17" t="s">
        <v>45</v>
      </c>
    </row>
    <row r="18" spans="1:18" x14ac:dyDescent="0.25">
      <c r="A18" t="s">
        <v>37</v>
      </c>
      <c r="B18" t="s">
        <v>138</v>
      </c>
      <c r="C18" t="s">
        <v>139</v>
      </c>
      <c r="D18" t="s">
        <v>40</v>
      </c>
      <c r="E18" t="s">
        <v>41</v>
      </c>
      <c r="F18" t="s">
        <v>42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t="s">
        <v>43</v>
      </c>
      <c r="O18" t="s">
        <v>43</v>
      </c>
      <c r="P18" t="s">
        <v>44</v>
      </c>
      <c r="Q18" t="s">
        <v>28</v>
      </c>
      <c r="R18" t="s">
        <v>45</v>
      </c>
    </row>
    <row r="19" spans="1:18" x14ac:dyDescent="0.25">
      <c r="A19" t="s">
        <v>105</v>
      </c>
      <c r="B19" t="s">
        <v>152</v>
      </c>
      <c r="C19" t="s">
        <v>153</v>
      </c>
      <c r="D19" t="s">
        <v>154</v>
      </c>
      <c r="E19" t="s">
        <v>109</v>
      </c>
      <c r="F19" t="s">
        <v>110</v>
      </c>
      <c r="G19">
        <v>0.01</v>
      </c>
      <c r="H19">
        <v>0.01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71</v>
      </c>
      <c r="O19" t="s">
        <v>58</v>
      </c>
      <c r="P19" t="s">
        <v>99</v>
      </c>
      <c r="Q19" t="s">
        <v>28</v>
      </c>
      <c r="R19" t="s">
        <v>29</v>
      </c>
    </row>
    <row r="20" spans="1:18" x14ac:dyDescent="0.25">
      <c r="G20">
        <f>SUM(G2:G19)</f>
        <v>2400.0100000000007</v>
      </c>
      <c r="H20">
        <f t="shared" ref="H20:M20" si="0">SUM(H2:H19)</f>
        <v>619.72</v>
      </c>
      <c r="I20">
        <f t="shared" si="0"/>
        <v>253.88</v>
      </c>
      <c r="J20">
        <f t="shared" si="0"/>
        <v>0</v>
      </c>
      <c r="K20">
        <f t="shared" si="0"/>
        <v>0</v>
      </c>
      <c r="L20">
        <f t="shared" si="0"/>
        <v>10.61</v>
      </c>
      <c r="M20">
        <f t="shared" si="0"/>
        <v>2044.78</v>
      </c>
    </row>
    <row r="21" spans="1:18" x14ac:dyDescent="0.25">
      <c r="H21">
        <f>G20-H20</f>
        <v>1780.2900000000006</v>
      </c>
    </row>
    <row r="30" spans="1:18" x14ac:dyDescent="0.25">
      <c r="A30" t="s">
        <v>52</v>
      </c>
      <c r="B30" t="s">
        <v>191</v>
      </c>
      <c r="C30" t="s">
        <v>192</v>
      </c>
      <c r="D30" t="s">
        <v>55</v>
      </c>
      <c r="E30" t="s">
        <v>56</v>
      </c>
      <c r="F30" t="s">
        <v>57</v>
      </c>
      <c r="G30">
        <v>5130</v>
      </c>
      <c r="H30">
        <v>438</v>
      </c>
      <c r="I30">
        <v>0</v>
      </c>
      <c r="J30">
        <v>0</v>
      </c>
      <c r="K30">
        <v>0</v>
      </c>
      <c r="L30">
        <v>0</v>
      </c>
      <c r="M30">
        <v>4692</v>
      </c>
      <c r="N30" t="s">
        <v>25</v>
      </c>
      <c r="O30" t="s">
        <v>58</v>
      </c>
      <c r="P30" t="s">
        <v>59</v>
      </c>
      <c r="Q30" t="s">
        <v>76</v>
      </c>
      <c r="R30" t="s">
        <v>60</v>
      </c>
    </row>
    <row r="31" spans="1:18" x14ac:dyDescent="0.25">
      <c r="A31" t="s">
        <v>52</v>
      </c>
      <c r="B31" t="s">
        <v>197</v>
      </c>
      <c r="C31" t="s">
        <v>198</v>
      </c>
      <c r="D31" t="s">
        <v>55</v>
      </c>
      <c r="E31" t="s">
        <v>56</v>
      </c>
      <c r="F31" t="s">
        <v>57</v>
      </c>
      <c r="G31">
        <v>5130</v>
      </c>
      <c r="H31">
        <v>438</v>
      </c>
      <c r="I31">
        <v>0</v>
      </c>
      <c r="J31">
        <v>0</v>
      </c>
      <c r="K31">
        <v>0</v>
      </c>
      <c r="L31">
        <v>0</v>
      </c>
      <c r="M31">
        <v>4692</v>
      </c>
      <c r="N31" t="s">
        <v>25</v>
      </c>
      <c r="O31" t="s">
        <v>58</v>
      </c>
      <c r="P31" t="s">
        <v>59</v>
      </c>
      <c r="Q31" t="s">
        <v>76</v>
      </c>
      <c r="R31" t="s">
        <v>60</v>
      </c>
    </row>
    <row r="32" spans="1:18" x14ac:dyDescent="0.25">
      <c r="A32" t="s">
        <v>52</v>
      </c>
      <c r="B32" t="s">
        <v>199</v>
      </c>
      <c r="C32" t="s">
        <v>200</v>
      </c>
      <c r="D32" t="s">
        <v>55</v>
      </c>
      <c r="E32" t="s">
        <v>56</v>
      </c>
      <c r="F32" t="s">
        <v>57</v>
      </c>
      <c r="G32">
        <v>5130</v>
      </c>
      <c r="H32">
        <v>438</v>
      </c>
      <c r="I32">
        <v>0</v>
      </c>
      <c r="J32">
        <v>0</v>
      </c>
      <c r="K32">
        <v>0</v>
      </c>
      <c r="L32">
        <v>0</v>
      </c>
      <c r="M32">
        <v>4692</v>
      </c>
      <c r="N32" t="s">
        <v>25</v>
      </c>
      <c r="O32" t="s">
        <v>58</v>
      </c>
      <c r="P32" t="s">
        <v>59</v>
      </c>
      <c r="Q32" t="s">
        <v>76</v>
      </c>
      <c r="R32" t="s">
        <v>60</v>
      </c>
    </row>
    <row r="33" spans="1:18" x14ac:dyDescent="0.25">
      <c r="A33" t="s">
        <v>52</v>
      </c>
      <c r="B33" t="s">
        <v>155</v>
      </c>
      <c r="C33" t="s">
        <v>156</v>
      </c>
      <c r="D33" t="s">
        <v>55</v>
      </c>
      <c r="E33" t="s">
        <v>56</v>
      </c>
      <c r="F33" t="s">
        <v>57</v>
      </c>
      <c r="G33">
        <v>5130</v>
      </c>
      <c r="H33">
        <v>438</v>
      </c>
      <c r="I33">
        <v>0</v>
      </c>
      <c r="J33">
        <v>0</v>
      </c>
      <c r="K33">
        <v>0</v>
      </c>
      <c r="L33">
        <v>0</v>
      </c>
      <c r="M33">
        <v>4692</v>
      </c>
      <c r="N33" t="s">
        <v>25</v>
      </c>
      <c r="O33" t="s">
        <v>58</v>
      </c>
      <c r="P33" t="s">
        <v>59</v>
      </c>
      <c r="Q33" t="s">
        <v>76</v>
      </c>
      <c r="R33" t="s">
        <v>60</v>
      </c>
    </row>
    <row r="34" spans="1:18" x14ac:dyDescent="0.25">
      <c r="A34" t="s">
        <v>52</v>
      </c>
      <c r="B34" t="s">
        <v>157</v>
      </c>
      <c r="C34" t="s">
        <v>158</v>
      </c>
      <c r="D34" t="s">
        <v>55</v>
      </c>
      <c r="E34" t="s">
        <v>56</v>
      </c>
      <c r="F34" t="s">
        <v>57</v>
      </c>
      <c r="G34">
        <v>5130</v>
      </c>
      <c r="H34">
        <v>438</v>
      </c>
      <c r="I34">
        <v>0</v>
      </c>
      <c r="J34">
        <v>0</v>
      </c>
      <c r="K34">
        <v>0</v>
      </c>
      <c r="L34">
        <v>0</v>
      </c>
      <c r="M34">
        <v>4692</v>
      </c>
      <c r="N34" t="s">
        <v>25</v>
      </c>
      <c r="O34" t="s">
        <v>58</v>
      </c>
      <c r="P34" t="s">
        <v>59</v>
      </c>
      <c r="Q34" t="s">
        <v>76</v>
      </c>
      <c r="R34" t="s">
        <v>60</v>
      </c>
    </row>
    <row r="35" spans="1:18" x14ac:dyDescent="0.25">
      <c r="A35" t="s">
        <v>52</v>
      </c>
      <c r="B35" t="s">
        <v>159</v>
      </c>
      <c r="C35" t="s">
        <v>160</v>
      </c>
      <c r="D35" t="s">
        <v>55</v>
      </c>
      <c r="E35" t="s">
        <v>56</v>
      </c>
      <c r="F35" t="s">
        <v>57</v>
      </c>
      <c r="G35">
        <v>5130</v>
      </c>
      <c r="H35">
        <v>438</v>
      </c>
      <c r="I35">
        <v>0</v>
      </c>
      <c r="J35">
        <v>0</v>
      </c>
      <c r="K35">
        <v>0</v>
      </c>
      <c r="L35">
        <v>0</v>
      </c>
      <c r="M35">
        <v>4692</v>
      </c>
      <c r="N35" t="s">
        <v>25</v>
      </c>
      <c r="O35" t="s">
        <v>58</v>
      </c>
      <c r="P35" t="s">
        <v>59</v>
      </c>
      <c r="Q35" t="s">
        <v>76</v>
      </c>
      <c r="R35" t="s">
        <v>60</v>
      </c>
    </row>
  </sheetData>
  <dataValidations count="1">
    <dataValidation type="list" allowBlank="1" showInputMessage="1" showErrorMessage="1" sqref="Q30:Q35 Q2:Q19" xr:uid="{00000000-0002-0000-0200-000000000000}">
      <formula1>"Pendiente,Pagado"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E699-F702-4A05-9A3C-40408A9247CF}">
  <dimension ref="A1:D180"/>
  <sheetViews>
    <sheetView workbookViewId="0">
      <selection activeCell="B6" sqref="B6"/>
    </sheetView>
  </sheetViews>
  <sheetFormatPr defaultColWidth="11.42578125" defaultRowHeight="15" x14ac:dyDescent="0.25"/>
  <cols>
    <col min="1" max="1" width="16.28515625" customWidth="1"/>
    <col min="2" max="2" width="16.85546875" customWidth="1"/>
    <col min="3" max="3" width="16.5703125" customWidth="1"/>
    <col min="4" max="4" width="18.85546875" style="40" customWidth="1"/>
  </cols>
  <sheetData>
    <row r="1" spans="1:4" ht="36" customHeight="1" x14ac:dyDescent="0.25">
      <c r="A1" s="55" t="s">
        <v>730</v>
      </c>
      <c r="B1" s="55"/>
      <c r="C1" s="55"/>
      <c r="D1" s="55"/>
    </row>
    <row r="2" spans="1:4" x14ac:dyDescent="0.25">
      <c r="A2" s="36" t="s">
        <v>564</v>
      </c>
      <c r="D2" s="39"/>
    </row>
    <row r="3" spans="1:4" x14ac:dyDescent="0.25">
      <c r="A3" t="s">
        <v>731</v>
      </c>
      <c r="B3" t="s">
        <v>732</v>
      </c>
      <c r="C3" t="s">
        <v>733</v>
      </c>
      <c r="D3" s="40" t="s">
        <v>734</v>
      </c>
    </row>
    <row r="4" spans="1:4" x14ac:dyDescent="0.25">
      <c r="D4" s="40" t="s">
        <v>735</v>
      </c>
    </row>
    <row r="5" spans="1:4" x14ac:dyDescent="0.25">
      <c r="A5">
        <v>0.01</v>
      </c>
      <c r="B5">
        <v>644.58000000000004</v>
      </c>
      <c r="C5">
        <v>0</v>
      </c>
      <c r="D5" s="40">
        <v>1.92</v>
      </c>
    </row>
    <row r="6" spans="1:4" x14ac:dyDescent="0.25">
      <c r="A6">
        <v>644.59</v>
      </c>
      <c r="B6" s="2">
        <v>5470.92</v>
      </c>
      <c r="C6">
        <v>12.38</v>
      </c>
      <c r="D6" s="40">
        <v>6.4</v>
      </c>
    </row>
    <row r="7" spans="1:4" x14ac:dyDescent="0.25">
      <c r="A7" s="2">
        <v>5470.93</v>
      </c>
      <c r="B7" s="2">
        <v>9614.66</v>
      </c>
      <c r="C7">
        <v>321.26</v>
      </c>
      <c r="D7" s="40">
        <v>10.88</v>
      </c>
    </row>
    <row r="8" spans="1:4" x14ac:dyDescent="0.25">
      <c r="A8" s="2">
        <v>9614.67</v>
      </c>
      <c r="B8" s="2">
        <v>11176.62</v>
      </c>
      <c r="C8">
        <v>772.1</v>
      </c>
      <c r="D8" s="40">
        <v>16</v>
      </c>
    </row>
    <row r="9" spans="1:4" x14ac:dyDescent="0.25">
      <c r="A9" s="2">
        <v>11176.63</v>
      </c>
      <c r="B9" s="2">
        <v>13381.47</v>
      </c>
      <c r="C9" s="2">
        <v>1022.01</v>
      </c>
      <c r="D9" s="40">
        <v>17.920000000000002</v>
      </c>
    </row>
    <row r="10" spans="1:4" x14ac:dyDescent="0.25">
      <c r="A10" s="2">
        <v>13381.48</v>
      </c>
      <c r="B10" s="2">
        <v>26988.5</v>
      </c>
      <c r="C10" s="2">
        <v>1417.12</v>
      </c>
      <c r="D10" s="40">
        <v>21.36</v>
      </c>
    </row>
    <row r="11" spans="1:4" x14ac:dyDescent="0.25">
      <c r="A11" s="2">
        <v>26988.51</v>
      </c>
      <c r="B11" s="2">
        <v>42537.58</v>
      </c>
      <c r="C11" s="2">
        <v>4323.58</v>
      </c>
      <c r="D11" s="40">
        <v>23.52</v>
      </c>
    </row>
    <row r="12" spans="1:4" x14ac:dyDescent="0.25">
      <c r="A12" s="2">
        <v>42537.59</v>
      </c>
      <c r="B12" s="2">
        <v>81211.25</v>
      </c>
      <c r="C12" s="2">
        <v>7980.73</v>
      </c>
      <c r="D12" s="40">
        <v>30</v>
      </c>
    </row>
    <row r="13" spans="1:4" x14ac:dyDescent="0.25">
      <c r="A13" s="2">
        <v>81211.259999999995</v>
      </c>
      <c r="B13" s="2">
        <v>108281.67</v>
      </c>
      <c r="C13" s="2">
        <v>19582.830000000002</v>
      </c>
      <c r="D13" s="40">
        <v>32</v>
      </c>
    </row>
    <row r="14" spans="1:4" x14ac:dyDescent="0.25">
      <c r="A14" s="2">
        <v>108281.68</v>
      </c>
      <c r="B14" s="2">
        <v>324845.01</v>
      </c>
      <c r="C14" s="2">
        <v>28245.360000000001</v>
      </c>
      <c r="D14" s="40">
        <v>34</v>
      </c>
    </row>
    <row r="15" spans="1:4" x14ac:dyDescent="0.25">
      <c r="A15" s="2">
        <v>324845.02</v>
      </c>
      <c r="B15" t="s">
        <v>736</v>
      </c>
      <c r="C15" s="2">
        <v>101876.9</v>
      </c>
      <c r="D15" s="40">
        <v>35</v>
      </c>
    </row>
    <row r="16" spans="1:4" x14ac:dyDescent="0.25">
      <c r="A16" s="2"/>
      <c r="C16" s="2"/>
    </row>
    <row r="17" spans="1:4" x14ac:dyDescent="0.25">
      <c r="A17" s="36" t="s">
        <v>569</v>
      </c>
      <c r="D17" s="39"/>
    </row>
    <row r="18" spans="1:4" x14ac:dyDescent="0.25">
      <c r="A18" t="s">
        <v>731</v>
      </c>
      <c r="B18" t="s">
        <v>732</v>
      </c>
      <c r="C18" t="s">
        <v>733</v>
      </c>
      <c r="D18" s="40" t="s">
        <v>734</v>
      </c>
    </row>
    <row r="19" spans="1:4" x14ac:dyDescent="0.25">
      <c r="D19" s="40" t="s">
        <v>735</v>
      </c>
    </row>
    <row r="20" spans="1:4" x14ac:dyDescent="0.25">
      <c r="A20">
        <v>0.01</v>
      </c>
      <c r="B20" s="2">
        <v>1289.1600000000001</v>
      </c>
      <c r="C20">
        <v>0</v>
      </c>
      <c r="D20" s="40">
        <v>1.92</v>
      </c>
    </row>
    <row r="21" spans="1:4" x14ac:dyDescent="0.25">
      <c r="A21" s="2">
        <v>1289.17</v>
      </c>
      <c r="B21" s="2">
        <v>10941.84</v>
      </c>
      <c r="C21">
        <v>24.76</v>
      </c>
      <c r="D21" s="40">
        <v>6.4</v>
      </c>
    </row>
    <row r="22" spans="1:4" x14ac:dyDescent="0.25">
      <c r="A22" s="2">
        <v>10941.85</v>
      </c>
      <c r="B22" s="2">
        <v>19229.32</v>
      </c>
      <c r="C22">
        <v>642.52</v>
      </c>
      <c r="D22" s="40">
        <v>10.88</v>
      </c>
    </row>
    <row r="23" spans="1:4" x14ac:dyDescent="0.25">
      <c r="A23" s="2">
        <v>19229.330000000002</v>
      </c>
      <c r="B23" s="2">
        <v>22353.24</v>
      </c>
      <c r="C23" s="2">
        <v>1544.2</v>
      </c>
      <c r="D23" s="40">
        <v>16</v>
      </c>
    </row>
    <row r="24" spans="1:4" x14ac:dyDescent="0.25">
      <c r="A24" s="2">
        <v>22353.25</v>
      </c>
      <c r="B24" s="2">
        <v>26762.94</v>
      </c>
      <c r="C24" s="2">
        <v>2044.02</v>
      </c>
      <c r="D24" s="40">
        <v>17.920000000000002</v>
      </c>
    </row>
    <row r="25" spans="1:4" x14ac:dyDescent="0.25">
      <c r="A25" s="2">
        <v>26762.95</v>
      </c>
      <c r="B25" s="2">
        <v>53977</v>
      </c>
      <c r="C25" s="2">
        <v>2834.24</v>
      </c>
      <c r="D25" s="40">
        <v>21.36</v>
      </c>
    </row>
    <row r="26" spans="1:4" x14ac:dyDescent="0.25">
      <c r="A26" s="2">
        <v>53977.01</v>
      </c>
      <c r="B26" s="2">
        <v>85075.16</v>
      </c>
      <c r="C26" s="2">
        <v>8647.16</v>
      </c>
      <c r="D26" s="40">
        <v>23.52</v>
      </c>
    </row>
    <row r="27" spans="1:4" x14ac:dyDescent="0.25">
      <c r="A27" s="2">
        <v>85075.17</v>
      </c>
      <c r="B27" s="2">
        <v>162422.5</v>
      </c>
      <c r="C27" s="2">
        <v>15961.46</v>
      </c>
      <c r="D27" s="40">
        <v>30</v>
      </c>
    </row>
    <row r="28" spans="1:4" x14ac:dyDescent="0.25">
      <c r="A28" s="2">
        <v>162422.51</v>
      </c>
      <c r="B28" s="2">
        <v>216563.34</v>
      </c>
      <c r="C28" s="2">
        <v>39165.660000000003</v>
      </c>
      <c r="D28" s="40">
        <v>32</v>
      </c>
    </row>
    <row r="29" spans="1:4" x14ac:dyDescent="0.25">
      <c r="A29" s="2">
        <v>216563.35</v>
      </c>
      <c r="B29" s="2">
        <v>649690.02</v>
      </c>
      <c r="C29" s="2">
        <v>56490.720000000001</v>
      </c>
      <c r="D29" s="40">
        <v>34</v>
      </c>
    </row>
    <row r="30" spans="1:4" x14ac:dyDescent="0.25">
      <c r="A30" s="2">
        <v>649690.03</v>
      </c>
      <c r="B30" t="s">
        <v>736</v>
      </c>
      <c r="C30" s="2">
        <v>203753.8</v>
      </c>
      <c r="D30" s="40">
        <v>35</v>
      </c>
    </row>
    <row r="31" spans="1:4" x14ac:dyDescent="0.25">
      <c r="A31" s="2"/>
      <c r="C31" s="2"/>
    </row>
    <row r="32" spans="1:4" x14ac:dyDescent="0.25">
      <c r="A32" s="36" t="s">
        <v>570</v>
      </c>
      <c r="D32" s="39" t="s">
        <v>570</v>
      </c>
    </row>
    <row r="33" spans="1:4" x14ac:dyDescent="0.25">
      <c r="A33" t="s">
        <v>731</v>
      </c>
      <c r="B33" t="s">
        <v>732</v>
      </c>
      <c r="C33" t="s">
        <v>733</v>
      </c>
      <c r="D33" s="40" t="s">
        <v>734</v>
      </c>
    </row>
    <row r="34" spans="1:4" x14ac:dyDescent="0.25">
      <c r="D34" s="40" t="s">
        <v>735</v>
      </c>
    </row>
    <row r="35" spans="1:4" x14ac:dyDescent="0.25">
      <c r="A35">
        <v>0.01</v>
      </c>
      <c r="B35" s="2">
        <v>1933.74</v>
      </c>
      <c r="C35">
        <v>0</v>
      </c>
      <c r="D35" s="40">
        <v>1.92</v>
      </c>
    </row>
    <row r="36" spans="1:4" x14ac:dyDescent="0.25">
      <c r="A36" s="2">
        <v>1933.75</v>
      </c>
      <c r="B36" s="2">
        <v>16412.759999999998</v>
      </c>
      <c r="C36">
        <v>37.14</v>
      </c>
      <c r="D36" s="40">
        <v>6.4</v>
      </c>
    </row>
    <row r="37" spans="1:4" x14ac:dyDescent="0.25">
      <c r="A37" s="2">
        <v>16412.77</v>
      </c>
      <c r="B37" s="2">
        <v>28843.98</v>
      </c>
      <c r="C37">
        <v>963.78</v>
      </c>
      <c r="D37" s="40">
        <v>10.88</v>
      </c>
    </row>
    <row r="38" spans="1:4" x14ac:dyDescent="0.25">
      <c r="A38" s="2">
        <v>28843.99</v>
      </c>
      <c r="B38" s="2">
        <v>33529.86</v>
      </c>
      <c r="C38" s="2">
        <v>2316.3000000000002</v>
      </c>
      <c r="D38" s="40">
        <v>16</v>
      </c>
    </row>
    <row r="39" spans="1:4" x14ac:dyDescent="0.25">
      <c r="A39" s="2">
        <v>33529.870000000003</v>
      </c>
      <c r="B39" s="2">
        <v>40144.410000000003</v>
      </c>
      <c r="C39" s="2">
        <v>3066.03</v>
      </c>
      <c r="D39" s="40">
        <v>17.920000000000002</v>
      </c>
    </row>
    <row r="40" spans="1:4" x14ac:dyDescent="0.25">
      <c r="A40" s="2">
        <v>40144.42</v>
      </c>
      <c r="B40" s="2">
        <v>80965.5</v>
      </c>
      <c r="C40" s="2">
        <v>4251.3599999999997</v>
      </c>
      <c r="D40" s="40">
        <v>21.36</v>
      </c>
    </row>
    <row r="41" spans="1:4" x14ac:dyDescent="0.25">
      <c r="A41" s="2">
        <v>80965.509999999995</v>
      </c>
      <c r="B41" s="2">
        <v>127612.74</v>
      </c>
      <c r="C41" s="2">
        <v>12970.74</v>
      </c>
      <c r="D41" s="40">
        <v>23.52</v>
      </c>
    </row>
    <row r="42" spans="1:4" x14ac:dyDescent="0.25">
      <c r="A42" s="2">
        <v>127612.75</v>
      </c>
      <c r="B42" s="2">
        <v>243633.75</v>
      </c>
      <c r="C42" s="2">
        <v>23942.19</v>
      </c>
      <c r="D42" s="40">
        <v>30</v>
      </c>
    </row>
    <row r="43" spans="1:4" x14ac:dyDescent="0.25">
      <c r="A43" s="2">
        <v>243633.76</v>
      </c>
      <c r="B43" s="2">
        <v>324845.01</v>
      </c>
      <c r="C43" s="2">
        <v>58748.49</v>
      </c>
      <c r="D43" s="40">
        <v>32</v>
      </c>
    </row>
    <row r="44" spans="1:4" x14ac:dyDescent="0.25">
      <c r="A44" s="2">
        <v>324845.02</v>
      </c>
      <c r="B44" s="2">
        <v>974535.03</v>
      </c>
      <c r="C44" s="2">
        <v>84736.08</v>
      </c>
      <c r="D44" s="40">
        <v>34</v>
      </c>
    </row>
    <row r="45" spans="1:4" x14ac:dyDescent="0.25">
      <c r="A45" s="2">
        <v>974535.04</v>
      </c>
      <c r="B45" t="s">
        <v>736</v>
      </c>
      <c r="C45" s="2">
        <v>305630.7</v>
      </c>
      <c r="D45" s="40">
        <v>35</v>
      </c>
    </row>
    <row r="46" spans="1:4" x14ac:dyDescent="0.25">
      <c r="A46" s="2"/>
      <c r="C46" s="2"/>
    </row>
    <row r="47" spans="1:4" x14ac:dyDescent="0.25">
      <c r="A47" s="36" t="s">
        <v>571</v>
      </c>
      <c r="D47" s="39" t="s">
        <v>571</v>
      </c>
    </row>
    <row r="48" spans="1:4" x14ac:dyDescent="0.25">
      <c r="A48" t="s">
        <v>731</v>
      </c>
      <c r="B48" t="s">
        <v>732</v>
      </c>
      <c r="C48" t="s">
        <v>733</v>
      </c>
      <c r="D48" s="40" t="s">
        <v>734</v>
      </c>
    </row>
    <row r="49" spans="1:4" x14ac:dyDescent="0.25">
      <c r="D49" s="40" t="s">
        <v>735</v>
      </c>
    </row>
    <row r="50" spans="1:4" x14ac:dyDescent="0.25">
      <c r="A50">
        <v>0.01</v>
      </c>
      <c r="B50" s="2">
        <v>2578.3200000000002</v>
      </c>
      <c r="C50">
        <v>0</v>
      </c>
      <c r="D50" s="40">
        <v>1.92</v>
      </c>
    </row>
    <row r="51" spans="1:4" x14ac:dyDescent="0.25">
      <c r="A51" s="2">
        <v>2578.33</v>
      </c>
      <c r="B51" s="2">
        <v>21883.68</v>
      </c>
      <c r="C51">
        <v>49.52</v>
      </c>
      <c r="D51" s="40">
        <v>6.4</v>
      </c>
    </row>
    <row r="52" spans="1:4" x14ac:dyDescent="0.25">
      <c r="A52" s="2">
        <v>21883.69</v>
      </c>
      <c r="B52" s="2">
        <v>38458.639999999999</v>
      </c>
      <c r="C52" s="2">
        <v>1285.04</v>
      </c>
      <c r="D52" s="40">
        <v>10.88</v>
      </c>
    </row>
    <row r="53" spans="1:4" x14ac:dyDescent="0.25">
      <c r="A53" s="2">
        <v>38458.65</v>
      </c>
      <c r="B53" s="2">
        <v>44706.48</v>
      </c>
      <c r="C53" s="2">
        <v>3088.4</v>
      </c>
      <c r="D53" s="40">
        <v>16</v>
      </c>
    </row>
    <row r="54" spans="1:4" x14ac:dyDescent="0.25">
      <c r="A54" s="2">
        <v>44706.49</v>
      </c>
      <c r="B54" s="2">
        <v>53525.88</v>
      </c>
      <c r="C54" s="2">
        <v>4088.04</v>
      </c>
      <c r="D54" s="40">
        <v>17.920000000000002</v>
      </c>
    </row>
    <row r="55" spans="1:4" x14ac:dyDescent="0.25">
      <c r="A55" s="2">
        <v>53525.89</v>
      </c>
      <c r="B55" s="2">
        <v>107954</v>
      </c>
      <c r="C55" s="2">
        <v>5668.48</v>
      </c>
      <c r="D55" s="40">
        <v>21.36</v>
      </c>
    </row>
    <row r="56" spans="1:4" x14ac:dyDescent="0.25">
      <c r="A56" s="2">
        <v>107954.01</v>
      </c>
      <c r="B56" s="2">
        <v>170150.32</v>
      </c>
      <c r="C56" s="2">
        <v>17294.32</v>
      </c>
      <c r="D56" s="40">
        <v>23.52</v>
      </c>
    </row>
    <row r="57" spans="1:4" x14ac:dyDescent="0.25">
      <c r="A57" s="2">
        <v>170150.33</v>
      </c>
      <c r="B57" s="2">
        <v>324845</v>
      </c>
      <c r="C57" s="2">
        <v>31922.92</v>
      </c>
      <c r="D57" s="40">
        <v>30</v>
      </c>
    </row>
    <row r="58" spans="1:4" x14ac:dyDescent="0.25">
      <c r="A58" s="2">
        <v>324845.01</v>
      </c>
      <c r="B58" s="2">
        <v>433126.68</v>
      </c>
      <c r="C58" s="2">
        <v>78331.320000000007</v>
      </c>
      <c r="D58" s="40">
        <v>32</v>
      </c>
    </row>
    <row r="59" spans="1:4" x14ac:dyDescent="0.25">
      <c r="A59" s="2">
        <v>433126.69</v>
      </c>
      <c r="B59" s="2">
        <v>1299380.04</v>
      </c>
      <c r="C59" s="2">
        <v>112981.44</v>
      </c>
      <c r="D59" s="40">
        <v>34</v>
      </c>
    </row>
    <row r="60" spans="1:4" x14ac:dyDescent="0.25">
      <c r="A60" s="2">
        <v>1299380.05</v>
      </c>
      <c r="B60" t="s">
        <v>736</v>
      </c>
      <c r="C60" s="2">
        <v>407507.6</v>
      </c>
      <c r="D60" s="40">
        <v>35</v>
      </c>
    </row>
    <row r="61" spans="1:4" x14ac:dyDescent="0.25">
      <c r="A61" s="2"/>
      <c r="C61" s="2"/>
    </row>
    <row r="62" spans="1:4" x14ac:dyDescent="0.25">
      <c r="A62" s="36" t="s">
        <v>577</v>
      </c>
      <c r="D62" s="39" t="s">
        <v>577</v>
      </c>
    </row>
    <row r="63" spans="1:4" x14ac:dyDescent="0.25">
      <c r="A63" t="s">
        <v>731</v>
      </c>
      <c r="B63" t="s">
        <v>732</v>
      </c>
      <c r="C63" t="s">
        <v>733</v>
      </c>
      <c r="D63" s="40" t="s">
        <v>734</v>
      </c>
    </row>
    <row r="64" spans="1:4" x14ac:dyDescent="0.25">
      <c r="D64" s="40" t="s">
        <v>735</v>
      </c>
    </row>
    <row r="65" spans="1:4" x14ac:dyDescent="0.25">
      <c r="A65">
        <v>0.01</v>
      </c>
      <c r="B65" s="2">
        <v>3222.9</v>
      </c>
      <c r="C65">
        <v>0</v>
      </c>
      <c r="D65" s="40">
        <v>1.92</v>
      </c>
    </row>
    <row r="66" spans="1:4" x14ac:dyDescent="0.25">
      <c r="A66" s="2">
        <v>3222.91</v>
      </c>
      <c r="B66" s="2">
        <v>27354.6</v>
      </c>
      <c r="C66">
        <v>61.9</v>
      </c>
      <c r="D66" s="40">
        <v>6.4</v>
      </c>
    </row>
    <row r="67" spans="1:4" x14ac:dyDescent="0.25">
      <c r="A67" s="2">
        <v>27354.61</v>
      </c>
      <c r="B67" s="2">
        <v>48073.3</v>
      </c>
      <c r="C67" s="2">
        <v>1606.3</v>
      </c>
      <c r="D67" s="40">
        <v>10.88</v>
      </c>
    </row>
    <row r="68" spans="1:4" x14ac:dyDescent="0.25">
      <c r="A68" s="2">
        <v>48073.31</v>
      </c>
      <c r="B68" s="2">
        <v>55883.1</v>
      </c>
      <c r="C68" s="2">
        <v>3860.5</v>
      </c>
      <c r="D68" s="40">
        <v>16</v>
      </c>
    </row>
    <row r="69" spans="1:4" x14ac:dyDescent="0.25">
      <c r="A69" s="2">
        <v>55883.11</v>
      </c>
      <c r="B69" s="2">
        <v>66907.350000000006</v>
      </c>
      <c r="C69" s="2">
        <v>5110.05</v>
      </c>
      <c r="D69" s="40">
        <v>17.920000000000002</v>
      </c>
    </row>
    <row r="70" spans="1:4" x14ac:dyDescent="0.25">
      <c r="A70" s="2">
        <v>66907.360000000001</v>
      </c>
      <c r="B70" s="2">
        <v>134942.5</v>
      </c>
      <c r="C70" s="2">
        <v>7085.6</v>
      </c>
      <c r="D70" s="40">
        <v>21.36</v>
      </c>
    </row>
    <row r="71" spans="1:4" x14ac:dyDescent="0.25">
      <c r="A71" s="2">
        <v>134942.51</v>
      </c>
      <c r="B71" s="2">
        <v>212687.9</v>
      </c>
      <c r="C71" s="2">
        <v>21617.9</v>
      </c>
      <c r="D71" s="40">
        <v>23.52</v>
      </c>
    </row>
    <row r="72" spans="1:4" x14ac:dyDescent="0.25">
      <c r="A72" s="2">
        <v>212687.91</v>
      </c>
      <c r="B72" s="2">
        <v>406056.25</v>
      </c>
      <c r="C72" s="2">
        <v>39903.65</v>
      </c>
      <c r="D72" s="40">
        <v>30</v>
      </c>
    </row>
    <row r="73" spans="1:4" x14ac:dyDescent="0.25">
      <c r="A73" s="2">
        <v>406056.26</v>
      </c>
      <c r="B73" s="2">
        <v>541408.35</v>
      </c>
      <c r="C73" s="2">
        <v>97914.15</v>
      </c>
      <c r="D73" s="40">
        <v>32</v>
      </c>
    </row>
    <row r="74" spans="1:4" x14ac:dyDescent="0.25">
      <c r="A74" s="2">
        <v>541408.36</v>
      </c>
      <c r="B74" s="2">
        <v>1624225.05</v>
      </c>
      <c r="C74" s="2">
        <v>141226.79999999999</v>
      </c>
      <c r="D74" s="40">
        <v>34</v>
      </c>
    </row>
    <row r="75" spans="1:4" x14ac:dyDescent="0.25">
      <c r="A75" s="2">
        <v>1624225.06</v>
      </c>
      <c r="B75" t="s">
        <v>736</v>
      </c>
      <c r="C75" s="2">
        <v>509384.5</v>
      </c>
      <c r="D75" s="40">
        <v>35</v>
      </c>
    </row>
    <row r="76" spans="1:4" x14ac:dyDescent="0.25">
      <c r="A76" s="2"/>
      <c r="C76" s="2"/>
    </row>
    <row r="77" spans="1:4" x14ac:dyDescent="0.25">
      <c r="A77" s="36" t="s">
        <v>578</v>
      </c>
      <c r="D77" s="39" t="s">
        <v>578</v>
      </c>
    </row>
    <row r="78" spans="1:4" x14ac:dyDescent="0.25">
      <c r="A78" t="s">
        <v>731</v>
      </c>
      <c r="B78" t="s">
        <v>732</v>
      </c>
      <c r="C78" t="s">
        <v>733</v>
      </c>
      <c r="D78" s="40" t="s">
        <v>734</v>
      </c>
    </row>
    <row r="79" spans="1:4" x14ac:dyDescent="0.25">
      <c r="D79" s="40" t="s">
        <v>735</v>
      </c>
    </row>
    <row r="80" spans="1:4" x14ac:dyDescent="0.25">
      <c r="A80">
        <v>0.01</v>
      </c>
      <c r="B80" s="2">
        <v>3867.48</v>
      </c>
      <c r="C80">
        <v>0</v>
      </c>
      <c r="D80" s="40">
        <v>1.92</v>
      </c>
    </row>
    <row r="81" spans="1:4" x14ac:dyDescent="0.25">
      <c r="A81" s="2">
        <v>3867.49</v>
      </c>
      <c r="B81" s="2">
        <v>32825.519999999997</v>
      </c>
      <c r="C81">
        <v>74.28</v>
      </c>
      <c r="D81" s="40">
        <v>6.4</v>
      </c>
    </row>
    <row r="82" spans="1:4" x14ac:dyDescent="0.25">
      <c r="A82" s="2">
        <v>32825.53</v>
      </c>
      <c r="B82" s="2">
        <v>57687.96</v>
      </c>
      <c r="C82" s="2">
        <v>1927.56</v>
      </c>
      <c r="D82" s="40">
        <v>10.88</v>
      </c>
    </row>
    <row r="83" spans="1:4" x14ac:dyDescent="0.25">
      <c r="A83" s="2">
        <v>57687.97</v>
      </c>
      <c r="B83" s="2">
        <v>67059.72</v>
      </c>
      <c r="C83" s="2">
        <v>4632.6000000000004</v>
      </c>
      <c r="D83" s="40">
        <v>16</v>
      </c>
    </row>
    <row r="84" spans="1:4" x14ac:dyDescent="0.25">
      <c r="A84" s="2">
        <v>67059.73</v>
      </c>
      <c r="B84" s="2">
        <v>80288.820000000007</v>
      </c>
      <c r="C84" s="2">
        <v>6132.06</v>
      </c>
      <c r="D84" s="40">
        <v>17.920000000000002</v>
      </c>
    </row>
    <row r="85" spans="1:4" x14ac:dyDescent="0.25">
      <c r="A85" s="2">
        <v>80288.83</v>
      </c>
      <c r="B85" s="2">
        <v>161931</v>
      </c>
      <c r="C85" s="2">
        <v>8502.7199999999993</v>
      </c>
      <c r="D85" s="40">
        <v>21.36</v>
      </c>
    </row>
    <row r="86" spans="1:4" x14ac:dyDescent="0.25">
      <c r="A86" s="2">
        <v>161931.01</v>
      </c>
      <c r="B86" s="2">
        <v>255225.48</v>
      </c>
      <c r="C86" s="2">
        <v>25941.48</v>
      </c>
      <c r="D86" s="40">
        <v>23.52</v>
      </c>
    </row>
    <row r="87" spans="1:4" x14ac:dyDescent="0.25">
      <c r="A87" s="2">
        <v>255225.49</v>
      </c>
      <c r="B87" s="2">
        <v>487267.5</v>
      </c>
      <c r="C87" s="2">
        <v>47884.38</v>
      </c>
      <c r="D87" s="40">
        <v>30</v>
      </c>
    </row>
    <row r="88" spans="1:4" x14ac:dyDescent="0.25">
      <c r="A88" s="2">
        <v>487267.51</v>
      </c>
      <c r="B88" s="2">
        <v>649690.02</v>
      </c>
      <c r="C88" s="2">
        <v>117496.98</v>
      </c>
      <c r="D88" s="40">
        <v>32</v>
      </c>
    </row>
    <row r="89" spans="1:4" x14ac:dyDescent="0.25">
      <c r="A89" s="2">
        <v>649690.03</v>
      </c>
      <c r="B89" s="2">
        <v>1949070.06</v>
      </c>
      <c r="C89" s="2">
        <v>169472.16</v>
      </c>
      <c r="D89" s="40">
        <v>34</v>
      </c>
    </row>
    <row r="90" spans="1:4" x14ac:dyDescent="0.25">
      <c r="A90" s="2">
        <v>1949070.07</v>
      </c>
      <c r="B90" t="s">
        <v>736</v>
      </c>
      <c r="C90" s="2">
        <v>611261.4</v>
      </c>
      <c r="D90" s="40">
        <v>35</v>
      </c>
    </row>
    <row r="91" spans="1:4" x14ac:dyDescent="0.25">
      <c r="A91" s="2"/>
      <c r="C91" s="2"/>
    </row>
    <row r="92" spans="1:4" x14ac:dyDescent="0.25">
      <c r="A92" s="36" t="s">
        <v>579</v>
      </c>
      <c r="D92" s="41" t="s">
        <v>579</v>
      </c>
    </row>
    <row r="93" spans="1:4" x14ac:dyDescent="0.25">
      <c r="A93" t="s">
        <v>731</v>
      </c>
      <c r="B93" t="s">
        <v>732</v>
      </c>
      <c r="C93" t="s">
        <v>733</v>
      </c>
      <c r="D93" s="40" t="s">
        <v>734</v>
      </c>
    </row>
    <row r="94" spans="1:4" x14ac:dyDescent="0.25">
      <c r="D94" s="40" t="s">
        <v>735</v>
      </c>
    </row>
    <row r="95" spans="1:4" x14ac:dyDescent="0.25">
      <c r="A95">
        <v>0.01</v>
      </c>
      <c r="B95" s="2">
        <v>4512.0600000000004</v>
      </c>
      <c r="C95">
        <v>0</v>
      </c>
      <c r="D95" s="40">
        <v>1.92</v>
      </c>
    </row>
    <row r="96" spans="1:4" x14ac:dyDescent="0.25">
      <c r="A96" s="2">
        <v>4512.07</v>
      </c>
      <c r="B96" s="2">
        <v>38296.44</v>
      </c>
      <c r="C96">
        <v>86.66</v>
      </c>
      <c r="D96" s="40">
        <v>6.4</v>
      </c>
    </row>
    <row r="97" spans="1:4" x14ac:dyDescent="0.25">
      <c r="A97" s="2">
        <v>38296.449999999997</v>
      </c>
      <c r="B97" s="2">
        <v>67302.62</v>
      </c>
      <c r="C97" s="2">
        <v>2248.8200000000002</v>
      </c>
      <c r="D97" s="40">
        <v>10.88</v>
      </c>
    </row>
    <row r="98" spans="1:4" x14ac:dyDescent="0.25">
      <c r="A98" s="2">
        <v>67302.63</v>
      </c>
      <c r="B98" s="2">
        <v>78236.34</v>
      </c>
      <c r="C98" s="2">
        <v>5404.7</v>
      </c>
      <c r="D98" s="40">
        <v>16</v>
      </c>
    </row>
    <row r="99" spans="1:4" x14ac:dyDescent="0.25">
      <c r="A99" s="2">
        <v>78236.350000000006</v>
      </c>
      <c r="B99" s="2">
        <v>93670.29</v>
      </c>
      <c r="C99" s="2">
        <v>7154.07</v>
      </c>
      <c r="D99" s="40">
        <v>17.920000000000002</v>
      </c>
    </row>
    <row r="100" spans="1:4" x14ac:dyDescent="0.25">
      <c r="A100" s="2">
        <v>93670.3</v>
      </c>
      <c r="B100" s="2">
        <v>188919.5</v>
      </c>
      <c r="C100" s="2">
        <v>9919.84</v>
      </c>
      <c r="D100" s="40">
        <v>21.36</v>
      </c>
    </row>
    <row r="101" spans="1:4" x14ac:dyDescent="0.25">
      <c r="A101" s="2">
        <v>188919.51</v>
      </c>
      <c r="B101" s="2">
        <v>297763.06</v>
      </c>
      <c r="C101" s="2">
        <v>30265.06</v>
      </c>
      <c r="D101" s="40">
        <v>23.52</v>
      </c>
    </row>
    <row r="102" spans="1:4" x14ac:dyDescent="0.25">
      <c r="A102" s="2">
        <v>297763.07</v>
      </c>
      <c r="B102" s="2">
        <v>568478.75</v>
      </c>
      <c r="C102" s="2">
        <v>55865.11</v>
      </c>
      <c r="D102" s="40">
        <v>30</v>
      </c>
    </row>
    <row r="103" spans="1:4" x14ac:dyDescent="0.25">
      <c r="A103" s="2">
        <v>568478.76</v>
      </c>
      <c r="B103" s="2">
        <v>757971.69</v>
      </c>
      <c r="C103" s="2">
        <v>137079.81</v>
      </c>
      <c r="D103" s="40">
        <v>32</v>
      </c>
    </row>
    <row r="104" spans="1:4" x14ac:dyDescent="0.25">
      <c r="A104" s="2">
        <v>757971.7</v>
      </c>
      <c r="B104" s="2">
        <v>2273915.0699999998</v>
      </c>
      <c r="C104" s="2">
        <v>197717.52</v>
      </c>
      <c r="D104" s="40">
        <v>34</v>
      </c>
    </row>
    <row r="105" spans="1:4" x14ac:dyDescent="0.25">
      <c r="A105" s="2">
        <v>2273915.08</v>
      </c>
      <c r="B105" t="s">
        <v>736</v>
      </c>
      <c r="C105" s="2">
        <v>713138.3</v>
      </c>
      <c r="D105" s="40">
        <v>35</v>
      </c>
    </row>
    <row r="106" spans="1:4" x14ac:dyDescent="0.25">
      <c r="A106" s="2"/>
      <c r="C106" s="2"/>
    </row>
    <row r="107" spans="1:4" x14ac:dyDescent="0.25">
      <c r="A107" t="s">
        <v>583</v>
      </c>
    </row>
    <row r="108" spans="1:4" x14ac:dyDescent="0.25">
      <c r="A108" t="s">
        <v>731</v>
      </c>
      <c r="B108" t="s">
        <v>732</v>
      </c>
      <c r="C108" t="s">
        <v>733</v>
      </c>
      <c r="D108" s="40" t="s">
        <v>734</v>
      </c>
    </row>
    <row r="109" spans="1:4" x14ac:dyDescent="0.25">
      <c r="D109" s="40" t="s">
        <v>735</v>
      </c>
    </row>
    <row r="110" spans="1:4" x14ac:dyDescent="0.25">
      <c r="A110">
        <v>0.01</v>
      </c>
      <c r="B110" s="2">
        <v>5156.6400000000003</v>
      </c>
      <c r="C110">
        <v>0</v>
      </c>
      <c r="D110" s="40">
        <v>1.92</v>
      </c>
    </row>
    <row r="111" spans="1:4" x14ac:dyDescent="0.25">
      <c r="A111" s="2">
        <v>5156.6499999999996</v>
      </c>
      <c r="B111" s="2">
        <v>43767.360000000001</v>
      </c>
      <c r="C111">
        <v>99.04</v>
      </c>
      <c r="D111" s="40">
        <v>6.4</v>
      </c>
    </row>
    <row r="112" spans="1:4" x14ac:dyDescent="0.25">
      <c r="A112" s="2">
        <v>43767.37</v>
      </c>
      <c r="B112" s="2">
        <v>76917.279999999999</v>
      </c>
      <c r="C112" s="2">
        <v>2570.08</v>
      </c>
      <c r="D112" s="40">
        <v>10.88</v>
      </c>
    </row>
    <row r="113" spans="1:4" x14ac:dyDescent="0.25">
      <c r="A113" s="2">
        <v>76917.289999999994</v>
      </c>
      <c r="B113" s="2">
        <v>89412.96</v>
      </c>
      <c r="C113" s="2">
        <v>6176.8</v>
      </c>
      <c r="D113" s="40">
        <v>16</v>
      </c>
    </row>
    <row r="114" spans="1:4" x14ac:dyDescent="0.25">
      <c r="A114" s="2">
        <v>89412.97</v>
      </c>
      <c r="B114" s="2">
        <v>107051.76</v>
      </c>
      <c r="C114" s="2">
        <v>8176.08</v>
      </c>
      <c r="D114" s="40">
        <v>17.920000000000002</v>
      </c>
    </row>
    <row r="115" spans="1:4" x14ac:dyDescent="0.25">
      <c r="A115" s="2">
        <v>107051.77</v>
      </c>
      <c r="B115" s="2">
        <v>215908</v>
      </c>
      <c r="C115" s="2">
        <v>11336.96</v>
      </c>
      <c r="D115" s="40">
        <v>21.36</v>
      </c>
    </row>
    <row r="116" spans="1:4" x14ac:dyDescent="0.25">
      <c r="A116" s="2">
        <v>215908.01</v>
      </c>
      <c r="B116" s="2">
        <v>340300.64</v>
      </c>
      <c r="C116" s="2">
        <v>34588.639999999999</v>
      </c>
      <c r="D116" s="40">
        <v>23.52</v>
      </c>
    </row>
    <row r="117" spans="1:4" x14ac:dyDescent="0.25">
      <c r="A117" s="2">
        <v>340300.65</v>
      </c>
      <c r="B117" s="2">
        <v>649690</v>
      </c>
      <c r="C117" s="2">
        <v>63845.84</v>
      </c>
      <c r="D117" s="40">
        <v>30</v>
      </c>
    </row>
    <row r="118" spans="1:4" x14ac:dyDescent="0.25">
      <c r="A118" s="2">
        <v>649690.01</v>
      </c>
      <c r="B118" s="2">
        <v>866253.36</v>
      </c>
      <c r="C118" s="2">
        <v>156662.64000000001</v>
      </c>
      <c r="D118" s="40">
        <v>32</v>
      </c>
    </row>
    <row r="119" spans="1:4" x14ac:dyDescent="0.25">
      <c r="A119" s="2">
        <v>866253.37</v>
      </c>
      <c r="B119" s="2">
        <v>2598760.08</v>
      </c>
      <c r="C119" s="2">
        <v>225962.88</v>
      </c>
      <c r="D119" s="40">
        <v>34</v>
      </c>
    </row>
    <row r="120" spans="1:4" x14ac:dyDescent="0.25">
      <c r="A120" s="2">
        <v>2598760.09</v>
      </c>
      <c r="B120" t="s">
        <v>736</v>
      </c>
      <c r="C120" s="2">
        <v>815015.2</v>
      </c>
      <c r="D120" s="40">
        <v>35</v>
      </c>
    </row>
    <row r="121" spans="1:4" x14ac:dyDescent="0.25">
      <c r="A121" s="2"/>
      <c r="C121" s="2"/>
    </row>
    <row r="122" spans="1:4" x14ac:dyDescent="0.25">
      <c r="A122" t="s">
        <v>584</v>
      </c>
    </row>
    <row r="123" spans="1:4" x14ac:dyDescent="0.25">
      <c r="A123" t="s">
        <v>731</v>
      </c>
      <c r="B123" t="s">
        <v>732</v>
      </c>
      <c r="C123" t="s">
        <v>733</v>
      </c>
      <c r="D123" s="40" t="s">
        <v>734</v>
      </c>
    </row>
    <row r="124" spans="1:4" x14ac:dyDescent="0.25">
      <c r="D124" s="40" t="s">
        <v>735</v>
      </c>
    </row>
    <row r="125" spans="1:4" x14ac:dyDescent="0.25">
      <c r="A125">
        <v>0.01</v>
      </c>
      <c r="B125" s="2">
        <v>5801.22</v>
      </c>
      <c r="C125">
        <v>0</v>
      </c>
      <c r="D125" s="40">
        <v>1.92</v>
      </c>
    </row>
    <row r="126" spans="1:4" x14ac:dyDescent="0.25">
      <c r="A126" s="2">
        <v>5801.23</v>
      </c>
      <c r="B126" s="2">
        <v>49238.28</v>
      </c>
      <c r="C126">
        <v>111.42</v>
      </c>
      <c r="D126" s="40">
        <v>6.4</v>
      </c>
    </row>
    <row r="127" spans="1:4" x14ac:dyDescent="0.25">
      <c r="A127" s="2">
        <v>49238.29</v>
      </c>
      <c r="B127" s="2">
        <v>86531.94</v>
      </c>
      <c r="C127" s="2">
        <v>2891.34</v>
      </c>
      <c r="D127" s="40">
        <v>10.88</v>
      </c>
    </row>
    <row r="128" spans="1:4" x14ac:dyDescent="0.25">
      <c r="A128" s="2">
        <v>86531.95</v>
      </c>
      <c r="B128" s="2">
        <v>100589.58</v>
      </c>
      <c r="C128" s="2">
        <v>6948.9</v>
      </c>
      <c r="D128" s="40">
        <v>16</v>
      </c>
    </row>
    <row r="129" spans="1:4" x14ac:dyDescent="0.25">
      <c r="A129" s="2">
        <v>100589.59</v>
      </c>
      <c r="B129" s="2">
        <v>120433.23</v>
      </c>
      <c r="C129" s="2">
        <v>9198.09</v>
      </c>
      <c r="D129" s="40">
        <v>17.920000000000002</v>
      </c>
    </row>
    <row r="130" spans="1:4" x14ac:dyDescent="0.25">
      <c r="A130" s="2">
        <v>120433.24</v>
      </c>
      <c r="B130" s="2">
        <v>242896.5</v>
      </c>
      <c r="C130" s="2">
        <v>12754.08</v>
      </c>
      <c r="D130" s="40">
        <v>21.36</v>
      </c>
    </row>
    <row r="131" spans="1:4" x14ac:dyDescent="0.25">
      <c r="A131" s="2">
        <v>242896.51</v>
      </c>
      <c r="B131" s="2">
        <v>382838.22</v>
      </c>
      <c r="C131" s="2">
        <v>38912.22</v>
      </c>
      <c r="D131" s="40">
        <v>23.52</v>
      </c>
    </row>
    <row r="132" spans="1:4" x14ac:dyDescent="0.25">
      <c r="A132" s="2">
        <v>382838.23</v>
      </c>
      <c r="B132" s="2">
        <v>730901.25</v>
      </c>
      <c r="C132" s="2">
        <v>71826.570000000007</v>
      </c>
      <c r="D132" s="40">
        <v>30</v>
      </c>
    </row>
    <row r="133" spans="1:4" x14ac:dyDescent="0.25">
      <c r="A133" s="2">
        <v>730901.26</v>
      </c>
      <c r="B133" s="2">
        <v>974535.03</v>
      </c>
      <c r="C133" s="2">
        <v>176245.47</v>
      </c>
      <c r="D133" s="40">
        <v>32</v>
      </c>
    </row>
    <row r="134" spans="1:4" x14ac:dyDescent="0.25">
      <c r="A134" s="2">
        <v>974535.04</v>
      </c>
      <c r="B134" s="2">
        <v>2923605.09</v>
      </c>
      <c r="C134" s="2">
        <v>254208.24</v>
      </c>
      <c r="D134" s="40">
        <v>34</v>
      </c>
    </row>
    <row r="135" spans="1:4" x14ac:dyDescent="0.25">
      <c r="A135" s="2">
        <v>2923605.1</v>
      </c>
      <c r="B135" t="s">
        <v>736</v>
      </c>
      <c r="C135" s="2">
        <v>916892.1</v>
      </c>
      <c r="D135" s="40">
        <v>35</v>
      </c>
    </row>
    <row r="136" spans="1:4" x14ac:dyDescent="0.25">
      <c r="A136" s="2"/>
      <c r="C136" s="2"/>
    </row>
    <row r="137" spans="1:4" x14ac:dyDescent="0.25">
      <c r="A137" t="s">
        <v>585</v>
      </c>
    </row>
    <row r="138" spans="1:4" x14ac:dyDescent="0.25">
      <c r="A138" t="s">
        <v>731</v>
      </c>
      <c r="B138" t="s">
        <v>732</v>
      </c>
      <c r="C138" t="s">
        <v>733</v>
      </c>
      <c r="D138" s="40" t="s">
        <v>734</v>
      </c>
    </row>
    <row r="139" spans="1:4" x14ac:dyDescent="0.25">
      <c r="D139" s="40" t="s">
        <v>735</v>
      </c>
    </row>
    <row r="140" spans="1:4" x14ac:dyDescent="0.25">
      <c r="A140">
        <v>0.01</v>
      </c>
      <c r="B140" s="2">
        <v>6445.8</v>
      </c>
      <c r="C140">
        <v>0</v>
      </c>
      <c r="D140" s="40">
        <v>1.92</v>
      </c>
    </row>
    <row r="141" spans="1:4" x14ac:dyDescent="0.25">
      <c r="A141" s="2">
        <v>6445.81</v>
      </c>
      <c r="B141" s="2">
        <v>54709.2</v>
      </c>
      <c r="C141">
        <v>123.8</v>
      </c>
      <c r="D141" s="40">
        <v>6.4</v>
      </c>
    </row>
    <row r="142" spans="1:4" x14ac:dyDescent="0.25">
      <c r="A142" s="2">
        <v>54709.21</v>
      </c>
      <c r="B142" s="2">
        <v>96146.6</v>
      </c>
      <c r="C142" s="2">
        <v>3212.6</v>
      </c>
      <c r="D142" s="40">
        <v>10.88</v>
      </c>
    </row>
    <row r="143" spans="1:4" x14ac:dyDescent="0.25">
      <c r="A143" s="2">
        <v>96146.61</v>
      </c>
      <c r="B143" s="2">
        <v>111766.2</v>
      </c>
      <c r="C143" s="2">
        <v>7721</v>
      </c>
      <c r="D143" s="40">
        <v>16</v>
      </c>
    </row>
    <row r="144" spans="1:4" x14ac:dyDescent="0.25">
      <c r="A144" s="2">
        <v>111766.21</v>
      </c>
      <c r="B144" s="2">
        <v>133814.70000000001</v>
      </c>
      <c r="C144" s="2">
        <v>10220.1</v>
      </c>
      <c r="D144" s="40">
        <v>17.920000000000002</v>
      </c>
    </row>
    <row r="145" spans="1:4" x14ac:dyDescent="0.25">
      <c r="A145" s="2">
        <v>133814.71</v>
      </c>
      <c r="B145" s="2">
        <v>269885</v>
      </c>
      <c r="C145" s="2">
        <v>14171.2</v>
      </c>
      <c r="D145" s="40">
        <v>21.36</v>
      </c>
    </row>
    <row r="146" spans="1:4" x14ac:dyDescent="0.25">
      <c r="A146" s="2">
        <v>269885.01</v>
      </c>
      <c r="B146" s="2">
        <v>425375.8</v>
      </c>
      <c r="C146" s="2">
        <v>43235.8</v>
      </c>
      <c r="D146" s="40">
        <v>23.52</v>
      </c>
    </row>
    <row r="147" spans="1:4" x14ac:dyDescent="0.25">
      <c r="A147" s="2">
        <v>425375.81</v>
      </c>
      <c r="B147" s="2">
        <v>812112.5</v>
      </c>
      <c r="C147" s="2">
        <v>79807.3</v>
      </c>
      <c r="D147" s="40">
        <v>30</v>
      </c>
    </row>
    <row r="148" spans="1:4" x14ac:dyDescent="0.25">
      <c r="A148" s="2">
        <v>812112.51</v>
      </c>
      <c r="B148" s="2">
        <v>1082816.7</v>
      </c>
      <c r="C148" s="2">
        <v>195828.3</v>
      </c>
      <c r="D148" s="40">
        <v>32</v>
      </c>
    </row>
    <row r="149" spans="1:4" x14ac:dyDescent="0.25">
      <c r="A149" s="2">
        <v>1082816.71</v>
      </c>
      <c r="B149" s="2">
        <v>3248450.1</v>
      </c>
      <c r="C149" s="2">
        <v>282453.59999999998</v>
      </c>
      <c r="D149" s="40">
        <v>34</v>
      </c>
    </row>
    <row r="150" spans="1:4" x14ac:dyDescent="0.25">
      <c r="A150" s="2">
        <v>3248450.11</v>
      </c>
      <c r="B150" t="s">
        <v>736</v>
      </c>
      <c r="C150" s="2">
        <v>1018769</v>
      </c>
      <c r="D150" s="40">
        <v>35</v>
      </c>
    </row>
    <row r="151" spans="1:4" x14ac:dyDescent="0.25">
      <c r="A151" s="2"/>
      <c r="C151" s="2"/>
    </row>
    <row r="152" spans="1:4" x14ac:dyDescent="0.25">
      <c r="A152" t="s">
        <v>586</v>
      </c>
    </row>
    <row r="153" spans="1:4" x14ac:dyDescent="0.25">
      <c r="A153" t="s">
        <v>731</v>
      </c>
      <c r="B153" t="s">
        <v>732</v>
      </c>
      <c r="C153" t="s">
        <v>733</v>
      </c>
      <c r="D153" s="40" t="s">
        <v>734</v>
      </c>
    </row>
    <row r="154" spans="1:4" x14ac:dyDescent="0.25">
      <c r="D154" s="40" t="s">
        <v>735</v>
      </c>
    </row>
    <row r="155" spans="1:4" x14ac:dyDescent="0.25">
      <c r="A155">
        <v>0.01</v>
      </c>
      <c r="B155" s="2">
        <v>7090.38</v>
      </c>
      <c r="C155">
        <v>0</v>
      </c>
      <c r="D155" s="40">
        <v>1.92</v>
      </c>
    </row>
    <row r="156" spans="1:4" x14ac:dyDescent="0.25">
      <c r="A156" s="2">
        <v>7090.39</v>
      </c>
      <c r="B156" s="2">
        <v>60180.12</v>
      </c>
      <c r="C156">
        <v>136.18</v>
      </c>
      <c r="D156" s="40">
        <v>6.4</v>
      </c>
    </row>
    <row r="157" spans="1:4" x14ac:dyDescent="0.25">
      <c r="A157" s="2">
        <v>60180.13</v>
      </c>
      <c r="B157" s="2">
        <v>105761.26</v>
      </c>
      <c r="C157" s="2">
        <v>3533.86</v>
      </c>
      <c r="D157" s="40">
        <v>10.88</v>
      </c>
    </row>
    <row r="158" spans="1:4" x14ac:dyDescent="0.25">
      <c r="A158" s="2">
        <v>105761.27</v>
      </c>
      <c r="B158" s="2">
        <v>122942.82</v>
      </c>
      <c r="C158" s="2">
        <v>8493.1</v>
      </c>
      <c r="D158" s="40">
        <v>16</v>
      </c>
    </row>
    <row r="159" spans="1:4" x14ac:dyDescent="0.25">
      <c r="A159" s="2">
        <v>122942.83</v>
      </c>
      <c r="B159" s="2">
        <v>147196.17000000001</v>
      </c>
      <c r="C159" s="2">
        <v>11242.11</v>
      </c>
      <c r="D159" s="40">
        <v>17.920000000000002</v>
      </c>
    </row>
    <row r="160" spans="1:4" x14ac:dyDescent="0.25">
      <c r="A160" s="2">
        <v>147196.18</v>
      </c>
      <c r="B160" s="2">
        <v>296873.5</v>
      </c>
      <c r="C160" s="2">
        <v>15588.32</v>
      </c>
      <c r="D160" s="40">
        <v>21.36</v>
      </c>
    </row>
    <row r="161" spans="1:4" x14ac:dyDescent="0.25">
      <c r="A161" s="2">
        <v>296873.51</v>
      </c>
      <c r="B161" s="2">
        <v>467913.38</v>
      </c>
      <c r="C161" s="2">
        <v>47559.38</v>
      </c>
      <c r="D161" s="40">
        <v>23.52</v>
      </c>
    </row>
    <row r="162" spans="1:4" x14ac:dyDescent="0.25">
      <c r="A162" s="2">
        <v>467913.39</v>
      </c>
      <c r="B162" s="2">
        <v>893323.75</v>
      </c>
      <c r="C162" s="2">
        <v>87788.03</v>
      </c>
      <c r="D162" s="40">
        <v>30</v>
      </c>
    </row>
    <row r="163" spans="1:4" x14ac:dyDescent="0.25">
      <c r="A163" s="2">
        <v>893323.76</v>
      </c>
      <c r="B163" s="2">
        <v>1191098.3700000001</v>
      </c>
      <c r="C163" s="2">
        <v>215411.13</v>
      </c>
      <c r="D163" s="40">
        <v>32</v>
      </c>
    </row>
    <row r="164" spans="1:4" x14ac:dyDescent="0.25">
      <c r="A164" s="2">
        <v>1191098.3799999999</v>
      </c>
      <c r="B164" s="2">
        <v>3573295.11</v>
      </c>
      <c r="C164" s="2">
        <v>310698.96000000002</v>
      </c>
      <c r="D164" s="40">
        <v>34</v>
      </c>
    </row>
    <row r="165" spans="1:4" x14ac:dyDescent="0.25">
      <c r="A165" s="2">
        <v>3573295.12</v>
      </c>
      <c r="B165" t="s">
        <v>736</v>
      </c>
      <c r="C165" s="2">
        <v>1120645.8999999999</v>
      </c>
      <c r="D165" s="40">
        <v>35</v>
      </c>
    </row>
    <row r="166" spans="1:4" x14ac:dyDescent="0.25">
      <c r="A166" s="2"/>
      <c r="C166" s="2"/>
    </row>
    <row r="167" spans="1:4" x14ac:dyDescent="0.25">
      <c r="A167" t="s">
        <v>587</v>
      </c>
    </row>
    <row r="168" spans="1:4" x14ac:dyDescent="0.25">
      <c r="A168" t="s">
        <v>731</v>
      </c>
      <c r="B168" t="s">
        <v>732</v>
      </c>
      <c r="C168" t="s">
        <v>733</v>
      </c>
      <c r="D168" s="40" t="s">
        <v>734</v>
      </c>
    </row>
    <row r="169" spans="1:4" x14ac:dyDescent="0.25">
      <c r="D169" s="40" t="s">
        <v>735</v>
      </c>
    </row>
    <row r="170" spans="1:4" x14ac:dyDescent="0.25">
      <c r="A170">
        <v>0.01</v>
      </c>
      <c r="B170" s="2">
        <v>7735</v>
      </c>
      <c r="C170">
        <v>0</v>
      </c>
      <c r="D170" s="40">
        <v>1.92</v>
      </c>
    </row>
    <row r="171" spans="1:4" x14ac:dyDescent="0.25">
      <c r="A171" s="2">
        <v>7735.01</v>
      </c>
      <c r="B171" s="2">
        <v>65651.070000000007</v>
      </c>
      <c r="C171">
        <v>148.51</v>
      </c>
      <c r="D171" s="40">
        <v>6.4</v>
      </c>
    </row>
    <row r="172" spans="1:4" x14ac:dyDescent="0.25">
      <c r="A172" s="2">
        <v>65651.08</v>
      </c>
      <c r="B172" s="2">
        <v>115375.9</v>
      </c>
      <c r="C172" s="2">
        <v>3855.14</v>
      </c>
      <c r="D172" s="40">
        <v>10.88</v>
      </c>
    </row>
    <row r="173" spans="1:4" x14ac:dyDescent="0.25">
      <c r="A173" s="2">
        <v>115375.91</v>
      </c>
      <c r="B173" s="2">
        <v>134119.41</v>
      </c>
      <c r="C173" s="2">
        <v>9265.2000000000007</v>
      </c>
      <c r="D173" s="40">
        <v>16</v>
      </c>
    </row>
    <row r="174" spans="1:4" x14ac:dyDescent="0.25">
      <c r="A174" s="2">
        <v>134119.42000000001</v>
      </c>
      <c r="B174" s="2">
        <v>160577.65</v>
      </c>
      <c r="C174" s="2">
        <v>12264.16</v>
      </c>
      <c r="D174" s="40">
        <v>17.920000000000002</v>
      </c>
    </row>
    <row r="175" spans="1:4" x14ac:dyDescent="0.25">
      <c r="A175" s="2">
        <v>160577.66</v>
      </c>
      <c r="B175" s="2">
        <v>323862</v>
      </c>
      <c r="C175" s="2">
        <v>17005.47</v>
      </c>
      <c r="D175" s="40">
        <v>21.36</v>
      </c>
    </row>
    <row r="176" spans="1:4" x14ac:dyDescent="0.25">
      <c r="A176" s="2">
        <v>323862.01</v>
      </c>
      <c r="B176" s="2">
        <v>510451</v>
      </c>
      <c r="C176" s="2">
        <v>51883.01</v>
      </c>
      <c r="D176" s="40">
        <v>23.52</v>
      </c>
    </row>
    <row r="177" spans="1:4" x14ac:dyDescent="0.25">
      <c r="A177" s="2">
        <v>510451.01</v>
      </c>
      <c r="B177" s="2">
        <v>974535.03</v>
      </c>
      <c r="C177" s="2">
        <v>95768.74</v>
      </c>
      <c r="D177" s="40">
        <v>30</v>
      </c>
    </row>
    <row r="178" spans="1:4" x14ac:dyDescent="0.25">
      <c r="A178" s="2">
        <v>974535.04</v>
      </c>
      <c r="B178" s="2">
        <v>1299380.04</v>
      </c>
      <c r="C178" s="2">
        <v>234993.95</v>
      </c>
      <c r="D178" s="40">
        <v>32</v>
      </c>
    </row>
    <row r="179" spans="1:4" x14ac:dyDescent="0.25">
      <c r="A179" s="2">
        <v>1299380.05</v>
      </c>
      <c r="B179" s="2">
        <v>3898140.12</v>
      </c>
      <c r="C179" s="2">
        <v>338944.34</v>
      </c>
      <c r="D179" s="40">
        <v>34</v>
      </c>
    </row>
    <row r="180" spans="1:4" x14ac:dyDescent="0.25">
      <c r="A180" s="2">
        <v>3898140.13</v>
      </c>
      <c r="B180" t="s">
        <v>736</v>
      </c>
      <c r="C180" s="2">
        <v>1222522.76</v>
      </c>
      <c r="D180" s="40">
        <v>35</v>
      </c>
    </row>
  </sheetData>
  <mergeCells count="1">
    <mergeCell ref="A1:D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DFB3-632F-4655-964E-C1201D4D47E6}">
  <dimension ref="A1:I16"/>
  <sheetViews>
    <sheetView workbookViewId="0">
      <selection sqref="A1:I16"/>
    </sheetView>
  </sheetViews>
  <sheetFormatPr defaultColWidth="11.42578125" defaultRowHeight="15" x14ac:dyDescent="0.25"/>
  <cols>
    <col min="2" max="7" width="11.42578125" customWidth="1"/>
  </cols>
  <sheetData>
    <row r="1" spans="1:9" ht="15.75" thickBot="1" x14ac:dyDescent="0.3"/>
    <row r="2" spans="1:9" ht="15.75" thickBot="1" x14ac:dyDescent="0.3">
      <c r="A2" s="56" t="s">
        <v>766</v>
      </c>
      <c r="B2" s="57">
        <v>2018</v>
      </c>
      <c r="C2" s="58"/>
      <c r="D2" s="58">
        <v>2019</v>
      </c>
      <c r="E2" s="58"/>
      <c r="F2" s="58">
        <v>2020</v>
      </c>
      <c r="G2" s="58"/>
      <c r="H2" s="58">
        <v>2021</v>
      </c>
      <c r="I2" s="58"/>
    </row>
    <row r="3" spans="1:9" ht="15.75" thickBot="1" x14ac:dyDescent="0.3">
      <c r="A3" s="56"/>
      <c r="B3" s="47" t="s">
        <v>767</v>
      </c>
      <c r="C3" s="48" t="s">
        <v>8</v>
      </c>
      <c r="D3" s="48" t="s">
        <v>767</v>
      </c>
      <c r="E3" s="48" t="s">
        <v>8</v>
      </c>
      <c r="F3" s="48" t="s">
        <v>767</v>
      </c>
      <c r="G3" s="48" t="s">
        <v>8</v>
      </c>
      <c r="H3" s="48" t="s">
        <v>767</v>
      </c>
      <c r="I3" s="48" t="s">
        <v>8</v>
      </c>
    </row>
    <row r="4" spans="1:9" ht="15.75" thickBot="1" x14ac:dyDescent="0.3">
      <c r="A4" s="49" t="s">
        <v>564</v>
      </c>
      <c r="B4" s="50"/>
      <c r="C4" s="51"/>
      <c r="D4" s="51">
        <v>443.29</v>
      </c>
      <c r="E4" s="51">
        <v>256.2</v>
      </c>
      <c r="F4" s="52">
        <f>+[1]CALCULO!H27</f>
        <v>0</v>
      </c>
      <c r="G4" s="52">
        <v>0</v>
      </c>
      <c r="H4" s="52">
        <f>+[1]CALCULO!J27</f>
        <v>0</v>
      </c>
      <c r="I4" s="52">
        <v>0</v>
      </c>
    </row>
    <row r="5" spans="1:9" ht="15.75" thickBot="1" x14ac:dyDescent="0.3">
      <c r="A5" s="49" t="s">
        <v>569</v>
      </c>
      <c r="B5" s="53"/>
      <c r="C5" s="54"/>
      <c r="D5" s="54">
        <v>0</v>
      </c>
      <c r="E5" s="54">
        <v>0</v>
      </c>
      <c r="F5" s="54">
        <f>[1]CALCULO!H56</f>
        <v>0</v>
      </c>
      <c r="G5" s="54">
        <v>0</v>
      </c>
      <c r="H5" s="54">
        <f>[1]CALCULO!J56</f>
        <v>0</v>
      </c>
      <c r="I5" s="54">
        <v>0</v>
      </c>
    </row>
    <row r="6" spans="1:9" ht="15.75" thickBot="1" x14ac:dyDescent="0.3">
      <c r="A6" s="49" t="s">
        <v>570</v>
      </c>
      <c r="B6" s="53"/>
      <c r="C6" s="54"/>
      <c r="D6" s="54">
        <v>0</v>
      </c>
      <c r="E6" s="54">
        <v>0</v>
      </c>
      <c r="F6" s="54">
        <f>+[1]CALCULO!H85</f>
        <v>0</v>
      </c>
      <c r="G6" s="54">
        <v>0</v>
      </c>
      <c r="H6" s="54">
        <f>+[1]CALCULO!J85</f>
        <v>0</v>
      </c>
      <c r="I6" s="54">
        <v>0</v>
      </c>
    </row>
    <row r="7" spans="1:9" ht="15.75" thickBot="1" x14ac:dyDescent="0.3">
      <c r="A7" s="49" t="s">
        <v>571</v>
      </c>
      <c r="B7" s="53"/>
      <c r="C7" s="54"/>
      <c r="D7" s="54">
        <v>0</v>
      </c>
      <c r="E7" s="54">
        <v>0</v>
      </c>
      <c r="F7" s="54">
        <f>[1]CALCULO!H114</f>
        <v>0</v>
      </c>
      <c r="G7" s="54">
        <v>0</v>
      </c>
      <c r="H7" s="54">
        <f>[1]CALCULO!J114</f>
        <v>0</v>
      </c>
      <c r="I7" s="54">
        <v>0</v>
      </c>
    </row>
    <row r="8" spans="1:9" ht="15.75" thickBot="1" x14ac:dyDescent="0.3">
      <c r="A8" s="49" t="s">
        <v>577</v>
      </c>
      <c r="B8" s="53"/>
      <c r="C8" s="54"/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</row>
    <row r="9" spans="1:9" ht="15.75" thickBot="1" x14ac:dyDescent="0.3">
      <c r="A9" s="49" t="s">
        <v>578</v>
      </c>
      <c r="B9" s="53"/>
      <c r="C9" s="54"/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</row>
    <row r="10" spans="1:9" ht="15.75" thickBot="1" x14ac:dyDescent="0.3">
      <c r="A10" s="49" t="s">
        <v>579</v>
      </c>
      <c r="B10" s="53"/>
      <c r="C10" s="54"/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</row>
    <row r="11" spans="1:9" ht="15.75" thickBot="1" x14ac:dyDescent="0.3">
      <c r="A11" s="49" t="s">
        <v>583</v>
      </c>
      <c r="B11" s="53"/>
      <c r="C11" s="54"/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</row>
    <row r="12" spans="1:9" ht="15.75" thickBot="1" x14ac:dyDescent="0.3">
      <c r="A12" s="49" t="s">
        <v>584</v>
      </c>
      <c r="B12" s="53"/>
      <c r="C12" s="54"/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</row>
    <row r="13" spans="1:9" ht="15.75" thickBot="1" x14ac:dyDescent="0.3">
      <c r="A13" s="49" t="s">
        <v>585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</row>
    <row r="14" spans="1:9" ht="15.75" thickBot="1" x14ac:dyDescent="0.3">
      <c r="A14" s="49" t="s">
        <v>586</v>
      </c>
      <c r="B14" s="53">
        <v>0</v>
      </c>
      <c r="C14" s="54">
        <v>112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</row>
    <row r="15" spans="1:9" ht="15.75" thickBot="1" x14ac:dyDescent="0.3">
      <c r="A15" s="49" t="s">
        <v>587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</row>
    <row r="16" spans="1:9" ht="15.75" thickBot="1" x14ac:dyDescent="0.3">
      <c r="A16" s="49" t="s">
        <v>703</v>
      </c>
      <c r="B16" s="53">
        <v>0</v>
      </c>
      <c r="C16" s="54">
        <v>112</v>
      </c>
      <c r="D16" s="54">
        <v>-122.99</v>
      </c>
      <c r="E16" s="54">
        <v>256.2</v>
      </c>
      <c r="F16" s="54">
        <f>SUM(F4:F15)</f>
        <v>0</v>
      </c>
      <c r="G16" s="54">
        <f>SUM(G4:G15)</f>
        <v>0</v>
      </c>
      <c r="H16" s="54">
        <f>SUM(H4:H15)</f>
        <v>0</v>
      </c>
      <c r="I16" s="54">
        <f>SUM(I4:I15)</f>
        <v>0</v>
      </c>
    </row>
  </sheetData>
  <mergeCells count="5">
    <mergeCell ref="A2:A3"/>
    <mergeCell ref="B2:C2"/>
    <mergeCell ref="D2:E2"/>
    <mergeCell ref="F2:G2"/>
    <mergeCell ref="H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topLeftCell="F1" workbookViewId="0">
      <selection activeCell="H19" sqref="H19"/>
    </sheetView>
  </sheetViews>
  <sheetFormatPr defaultColWidth="9.140625" defaultRowHeight="15" x14ac:dyDescent="0.25"/>
  <cols>
    <col min="1" max="1" width="10" customWidth="1"/>
    <col min="2" max="2" width="20" customWidth="1"/>
    <col min="3" max="3" width="40" customWidth="1"/>
    <col min="4" max="4" width="35" customWidth="1"/>
    <col min="5" max="5" width="16" customWidth="1"/>
    <col min="6" max="6" width="30" customWidth="1"/>
    <col min="7" max="13" width="9" customWidth="1"/>
    <col min="14" max="14" width="20" customWidth="1"/>
    <col min="15" max="15" width="7" customWidth="1"/>
    <col min="16" max="17" width="20" customWidth="1"/>
    <col min="18" max="18" width="10" customWidth="1"/>
    <col min="19" max="19" width="7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205</v>
      </c>
      <c r="B2" t="s">
        <v>206</v>
      </c>
      <c r="C2" t="s">
        <v>207</v>
      </c>
      <c r="D2" t="s">
        <v>80</v>
      </c>
      <c r="E2" t="s">
        <v>81</v>
      </c>
      <c r="F2" t="s">
        <v>208</v>
      </c>
      <c r="G2">
        <v>211.21</v>
      </c>
      <c r="H2">
        <v>52.8</v>
      </c>
      <c r="I2">
        <v>25.34</v>
      </c>
      <c r="J2">
        <v>0</v>
      </c>
      <c r="K2">
        <v>0</v>
      </c>
      <c r="L2">
        <v>0</v>
      </c>
      <c r="M2">
        <v>183.75</v>
      </c>
      <c r="N2" t="s">
        <v>104</v>
      </c>
      <c r="O2" t="s">
        <v>58</v>
      </c>
      <c r="P2" t="s">
        <v>84</v>
      </c>
      <c r="Q2" t="s">
        <v>28</v>
      </c>
      <c r="R2" t="s">
        <v>29</v>
      </c>
    </row>
    <row r="3" spans="1:19" x14ac:dyDescent="0.25">
      <c r="A3" t="s">
        <v>30</v>
      </c>
      <c r="B3" t="s">
        <v>209</v>
      </c>
      <c r="C3" t="s">
        <v>210</v>
      </c>
      <c r="D3" t="s">
        <v>33</v>
      </c>
      <c r="E3" t="s">
        <v>34</v>
      </c>
      <c r="F3" t="s">
        <v>35</v>
      </c>
      <c r="G3">
        <v>25</v>
      </c>
      <c r="H3">
        <v>0</v>
      </c>
      <c r="I3">
        <v>3.99</v>
      </c>
      <c r="J3">
        <v>0</v>
      </c>
      <c r="K3">
        <v>0</v>
      </c>
      <c r="L3">
        <v>0</v>
      </c>
      <c r="M3">
        <v>28.99</v>
      </c>
      <c r="N3" t="s">
        <v>25</v>
      </c>
      <c r="O3" t="s">
        <v>26</v>
      </c>
      <c r="P3" t="s">
        <v>36</v>
      </c>
      <c r="Q3" t="s">
        <v>28</v>
      </c>
      <c r="R3" t="s">
        <v>29</v>
      </c>
      <c r="S3">
        <v>28.99</v>
      </c>
    </row>
    <row r="4" spans="1:19" x14ac:dyDescent="0.25">
      <c r="A4" t="s">
        <v>19</v>
      </c>
      <c r="B4" t="s">
        <v>209</v>
      </c>
      <c r="C4" t="s">
        <v>211</v>
      </c>
      <c r="D4" t="s">
        <v>22</v>
      </c>
      <c r="E4" t="s">
        <v>23</v>
      </c>
      <c r="F4" t="s">
        <v>24</v>
      </c>
      <c r="G4">
        <v>310.73</v>
      </c>
      <c r="H4">
        <v>0</v>
      </c>
      <c r="I4">
        <v>49.71</v>
      </c>
      <c r="J4">
        <v>0</v>
      </c>
      <c r="K4">
        <v>0</v>
      </c>
      <c r="L4">
        <v>0</v>
      </c>
      <c r="M4">
        <v>360.44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>
        <v>360.44</v>
      </c>
    </row>
    <row r="5" spans="1:19" x14ac:dyDescent="0.25">
      <c r="A5" t="s">
        <v>37</v>
      </c>
      <c r="B5" t="s">
        <v>212</v>
      </c>
      <c r="C5" t="s">
        <v>213</v>
      </c>
      <c r="D5" t="s">
        <v>22</v>
      </c>
      <c r="E5" t="s">
        <v>23</v>
      </c>
      <c r="F5" t="s">
        <v>42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43</v>
      </c>
      <c r="O5" t="s">
        <v>43</v>
      </c>
      <c r="P5" t="s">
        <v>44</v>
      </c>
      <c r="Q5" t="s">
        <v>28</v>
      </c>
      <c r="R5" t="s">
        <v>45</v>
      </c>
    </row>
    <row r="6" spans="1:19" x14ac:dyDescent="0.25">
      <c r="A6" t="s">
        <v>37</v>
      </c>
      <c r="B6" t="s">
        <v>214</v>
      </c>
      <c r="C6" t="s">
        <v>215</v>
      </c>
      <c r="D6" t="s">
        <v>33</v>
      </c>
      <c r="E6" t="s">
        <v>34</v>
      </c>
      <c r="F6" t="s">
        <v>42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43</v>
      </c>
      <c r="O6" t="s">
        <v>43</v>
      </c>
      <c r="P6" t="s">
        <v>44</v>
      </c>
      <c r="Q6" t="s">
        <v>28</v>
      </c>
      <c r="R6" t="s">
        <v>45</v>
      </c>
    </row>
    <row r="7" spans="1:19" x14ac:dyDescent="0.25">
      <c r="A7" t="s">
        <v>37</v>
      </c>
      <c r="B7" t="s">
        <v>216</v>
      </c>
      <c r="C7" t="s">
        <v>217</v>
      </c>
      <c r="D7" t="s">
        <v>40</v>
      </c>
      <c r="E7" t="s">
        <v>41</v>
      </c>
      <c r="F7" t="s">
        <v>42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43</v>
      </c>
      <c r="O7" t="s">
        <v>43</v>
      </c>
      <c r="P7" t="s">
        <v>44</v>
      </c>
      <c r="Q7" t="s">
        <v>28</v>
      </c>
      <c r="R7" t="s">
        <v>45</v>
      </c>
    </row>
    <row r="8" spans="1:19" x14ac:dyDescent="0.25">
      <c r="A8" t="s">
        <v>77</v>
      </c>
      <c r="B8" t="s">
        <v>218</v>
      </c>
      <c r="C8" t="s">
        <v>219</v>
      </c>
      <c r="D8" t="s">
        <v>80</v>
      </c>
      <c r="E8" t="s">
        <v>81</v>
      </c>
      <c r="F8" t="s">
        <v>137</v>
      </c>
      <c r="G8">
        <v>875</v>
      </c>
      <c r="H8">
        <v>218.75</v>
      </c>
      <c r="I8">
        <v>104.99</v>
      </c>
      <c r="J8">
        <v>0</v>
      </c>
      <c r="K8">
        <v>0</v>
      </c>
      <c r="L8">
        <v>0</v>
      </c>
      <c r="M8">
        <v>761.24</v>
      </c>
      <c r="N8" t="s">
        <v>104</v>
      </c>
      <c r="O8" t="s">
        <v>58</v>
      </c>
      <c r="P8" t="s">
        <v>84</v>
      </c>
      <c r="Q8" t="s">
        <v>28</v>
      </c>
      <c r="R8" t="s">
        <v>29</v>
      </c>
    </row>
    <row r="9" spans="1:19" x14ac:dyDescent="0.25">
      <c r="A9" t="s">
        <v>19</v>
      </c>
      <c r="B9" t="s">
        <v>220</v>
      </c>
      <c r="C9" t="s">
        <v>221</v>
      </c>
      <c r="D9" t="s">
        <v>63</v>
      </c>
      <c r="E9" t="s">
        <v>64</v>
      </c>
      <c r="F9" t="s">
        <v>75</v>
      </c>
      <c r="G9">
        <v>505.76</v>
      </c>
      <c r="H9">
        <v>0</v>
      </c>
      <c r="I9">
        <v>82.62</v>
      </c>
      <c r="J9">
        <v>0</v>
      </c>
      <c r="K9">
        <v>0</v>
      </c>
      <c r="L9">
        <v>10.61</v>
      </c>
      <c r="M9">
        <v>598.99</v>
      </c>
      <c r="N9" t="s">
        <v>25</v>
      </c>
      <c r="O9" t="s">
        <v>26</v>
      </c>
      <c r="P9" t="s">
        <v>27</v>
      </c>
      <c r="Q9" t="s">
        <v>28</v>
      </c>
      <c r="R9" t="s">
        <v>29</v>
      </c>
    </row>
    <row r="10" spans="1:19" x14ac:dyDescent="0.25">
      <c r="A10" t="s">
        <v>37</v>
      </c>
      <c r="B10" t="s">
        <v>222</v>
      </c>
      <c r="C10" t="s">
        <v>223</v>
      </c>
      <c r="D10" t="s">
        <v>63</v>
      </c>
      <c r="E10" t="s">
        <v>64</v>
      </c>
      <c r="F10" t="s">
        <v>42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43</v>
      </c>
      <c r="O10" t="s">
        <v>43</v>
      </c>
      <c r="P10" t="s">
        <v>44</v>
      </c>
      <c r="Q10" t="s">
        <v>28</v>
      </c>
      <c r="R10" t="s">
        <v>45</v>
      </c>
    </row>
    <row r="11" spans="1:19" x14ac:dyDescent="0.25">
      <c r="A11" t="s">
        <v>93</v>
      </c>
      <c r="B11" t="s">
        <v>224</v>
      </c>
      <c r="C11" t="s">
        <v>225</v>
      </c>
      <c r="D11" t="s">
        <v>96</v>
      </c>
      <c r="E11" t="s">
        <v>97</v>
      </c>
      <c r="F11" t="s">
        <v>98</v>
      </c>
      <c r="G11">
        <v>0.01</v>
      </c>
      <c r="H11">
        <v>0.01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71</v>
      </c>
      <c r="O11" t="s">
        <v>58</v>
      </c>
      <c r="P11" t="s">
        <v>99</v>
      </c>
      <c r="Q11" t="s">
        <v>28</v>
      </c>
      <c r="R11" t="s">
        <v>29</v>
      </c>
    </row>
    <row r="12" spans="1:19" x14ac:dyDescent="0.25">
      <c r="A12" t="s">
        <v>228</v>
      </c>
      <c r="B12" t="s">
        <v>229</v>
      </c>
      <c r="C12" t="s">
        <v>230</v>
      </c>
      <c r="D12" t="s">
        <v>145</v>
      </c>
      <c r="E12" t="s">
        <v>146</v>
      </c>
      <c r="F12" t="s">
        <v>231</v>
      </c>
      <c r="G12">
        <v>284.77999999999997</v>
      </c>
      <c r="H12">
        <v>0</v>
      </c>
      <c r="I12">
        <v>45.57</v>
      </c>
      <c r="J12">
        <v>0</v>
      </c>
      <c r="K12">
        <v>0</v>
      </c>
      <c r="L12">
        <v>0</v>
      </c>
      <c r="M12">
        <v>330.35</v>
      </c>
      <c r="N12" t="s">
        <v>148</v>
      </c>
      <c r="O12" t="s">
        <v>58</v>
      </c>
      <c r="P12" t="s">
        <v>232</v>
      </c>
      <c r="Q12" t="s">
        <v>28</v>
      </c>
      <c r="R12" t="s">
        <v>29</v>
      </c>
    </row>
    <row r="13" spans="1:19" x14ac:dyDescent="0.25">
      <c r="A13" t="s">
        <v>77</v>
      </c>
      <c r="B13" t="s">
        <v>233</v>
      </c>
      <c r="C13" t="s">
        <v>234</v>
      </c>
      <c r="D13" t="s">
        <v>80</v>
      </c>
      <c r="E13" t="s">
        <v>81</v>
      </c>
      <c r="F13" t="s">
        <v>82</v>
      </c>
      <c r="G13">
        <v>8431.08</v>
      </c>
      <c r="H13">
        <v>2529.3200000000002</v>
      </c>
      <c r="I13">
        <v>944.28</v>
      </c>
      <c r="J13">
        <v>0</v>
      </c>
      <c r="K13">
        <v>0</v>
      </c>
      <c r="L13">
        <v>0</v>
      </c>
      <c r="M13">
        <v>6846.04</v>
      </c>
      <c r="N13" t="s">
        <v>83</v>
      </c>
      <c r="O13" t="s">
        <v>58</v>
      </c>
      <c r="P13" t="s">
        <v>84</v>
      </c>
      <c r="Q13" t="s">
        <v>28</v>
      </c>
      <c r="R13" t="s">
        <v>29</v>
      </c>
    </row>
    <row r="14" spans="1:19" x14ac:dyDescent="0.25">
      <c r="A14" t="s">
        <v>105</v>
      </c>
      <c r="B14" t="s">
        <v>235</v>
      </c>
      <c r="C14" t="s">
        <v>236</v>
      </c>
      <c r="D14" t="s">
        <v>154</v>
      </c>
      <c r="E14" t="s">
        <v>109</v>
      </c>
      <c r="F14" t="s">
        <v>110</v>
      </c>
      <c r="G14">
        <v>0.01</v>
      </c>
      <c r="H14">
        <v>0.01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71</v>
      </c>
      <c r="O14" t="s">
        <v>58</v>
      </c>
      <c r="P14" t="s">
        <v>99</v>
      </c>
      <c r="Q14" t="s">
        <v>28</v>
      </c>
      <c r="R14" t="s">
        <v>29</v>
      </c>
    </row>
    <row r="15" spans="1:19" x14ac:dyDescent="0.25">
      <c r="A15" t="s">
        <v>37</v>
      </c>
      <c r="B15" t="s">
        <v>237</v>
      </c>
      <c r="C15" t="s">
        <v>238</v>
      </c>
      <c r="D15" t="s">
        <v>40</v>
      </c>
      <c r="E15" t="s">
        <v>41</v>
      </c>
      <c r="F15" t="s">
        <v>42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43</v>
      </c>
      <c r="O15" t="s">
        <v>43</v>
      </c>
      <c r="P15" t="s">
        <v>44</v>
      </c>
      <c r="Q15" t="s">
        <v>28</v>
      </c>
      <c r="R15" t="s">
        <v>45</v>
      </c>
    </row>
    <row r="16" spans="1:19" x14ac:dyDescent="0.25">
      <c r="A16" t="s">
        <v>105</v>
      </c>
      <c r="B16" t="s">
        <v>239</v>
      </c>
      <c r="C16" t="s">
        <v>240</v>
      </c>
      <c r="D16" t="s">
        <v>119</v>
      </c>
      <c r="E16" t="s">
        <v>120</v>
      </c>
      <c r="F16" t="s">
        <v>121</v>
      </c>
      <c r="G16">
        <v>0.01</v>
      </c>
      <c r="H16">
        <v>0.01</v>
      </c>
      <c r="I16">
        <v>0</v>
      </c>
      <c r="J16">
        <v>0</v>
      </c>
      <c r="K16">
        <v>0</v>
      </c>
      <c r="L16">
        <v>0</v>
      </c>
      <c r="M16">
        <v>0</v>
      </c>
      <c r="N16" t="s">
        <v>71</v>
      </c>
      <c r="O16" t="s">
        <v>58</v>
      </c>
      <c r="P16" t="s">
        <v>99</v>
      </c>
      <c r="Q16" t="s">
        <v>28</v>
      </c>
      <c r="R16" t="s">
        <v>29</v>
      </c>
    </row>
    <row r="17" spans="1:18" x14ac:dyDescent="0.25">
      <c r="A17" t="s">
        <v>105</v>
      </c>
      <c r="B17" t="s">
        <v>241</v>
      </c>
      <c r="C17" t="s">
        <v>242</v>
      </c>
      <c r="D17" t="s">
        <v>119</v>
      </c>
      <c r="E17" t="s">
        <v>120</v>
      </c>
      <c r="F17" t="s">
        <v>121</v>
      </c>
      <c r="G17">
        <v>60</v>
      </c>
      <c r="H17">
        <v>0</v>
      </c>
      <c r="I17">
        <v>9.6</v>
      </c>
      <c r="J17">
        <v>0</v>
      </c>
      <c r="K17">
        <v>0</v>
      </c>
      <c r="L17">
        <v>0</v>
      </c>
      <c r="M17">
        <v>69.599999999999994</v>
      </c>
      <c r="N17" t="s">
        <v>71</v>
      </c>
      <c r="O17" t="s">
        <v>58</v>
      </c>
      <c r="P17" t="s">
        <v>99</v>
      </c>
      <c r="Q17" t="s">
        <v>28</v>
      </c>
      <c r="R17" t="s">
        <v>29</v>
      </c>
    </row>
    <row r="18" spans="1:18" x14ac:dyDescent="0.25">
      <c r="G18">
        <f>SUM(G2:G17)</f>
        <v>10703.59</v>
      </c>
      <c r="H18">
        <f t="shared" ref="H18:M18" si="0">SUM(H2:H17)</f>
        <v>2800.9000000000005</v>
      </c>
      <c r="I18">
        <f t="shared" si="0"/>
        <v>1266.0999999999999</v>
      </c>
      <c r="J18">
        <f t="shared" si="0"/>
        <v>0</v>
      </c>
      <c r="K18">
        <f t="shared" si="0"/>
        <v>0</v>
      </c>
      <c r="L18">
        <f t="shared" si="0"/>
        <v>10.61</v>
      </c>
      <c r="M18">
        <f t="shared" si="0"/>
        <v>9179.4</v>
      </c>
    </row>
    <row r="19" spans="1:18" x14ac:dyDescent="0.25">
      <c r="H19">
        <f>G18-H18</f>
        <v>7902.69</v>
      </c>
    </row>
    <row r="26" spans="1:18" x14ac:dyDescent="0.25">
      <c r="A26" t="s">
        <v>52</v>
      </c>
      <c r="B26" t="s">
        <v>226</v>
      </c>
      <c r="C26" t="s">
        <v>227</v>
      </c>
      <c r="D26" t="s">
        <v>55</v>
      </c>
      <c r="E26" t="s">
        <v>56</v>
      </c>
      <c r="F26" t="s">
        <v>57</v>
      </c>
      <c r="G26">
        <v>5130</v>
      </c>
      <c r="H26">
        <v>438</v>
      </c>
      <c r="I26">
        <v>0</v>
      </c>
      <c r="J26">
        <v>0</v>
      </c>
      <c r="K26">
        <v>0</v>
      </c>
      <c r="L26">
        <v>0</v>
      </c>
      <c r="M26">
        <v>4692</v>
      </c>
      <c r="N26" t="s">
        <v>25</v>
      </c>
      <c r="O26" t="s">
        <v>58</v>
      </c>
      <c r="P26" t="s">
        <v>59</v>
      </c>
      <c r="Q26" t="s">
        <v>76</v>
      </c>
      <c r="R26" t="s">
        <v>60</v>
      </c>
    </row>
  </sheetData>
  <dataValidations count="1">
    <dataValidation type="list" allowBlank="1" showInputMessage="1" showErrorMessage="1" sqref="Q26 Q2:Q17" xr:uid="{00000000-0002-0000-0300-000000000000}">
      <formula1>"Pendiente,Pagado"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2"/>
  <sheetViews>
    <sheetView topLeftCell="E1" workbookViewId="0">
      <selection activeCell="Q9" sqref="Q9"/>
    </sheetView>
  </sheetViews>
  <sheetFormatPr defaultColWidth="9.140625" defaultRowHeight="15" x14ac:dyDescent="0.25"/>
  <cols>
    <col min="1" max="1" width="10" customWidth="1"/>
    <col min="2" max="2" width="20" customWidth="1"/>
    <col min="3" max="3" width="40" customWidth="1"/>
    <col min="4" max="4" width="35" customWidth="1"/>
    <col min="5" max="5" width="16" customWidth="1"/>
    <col min="6" max="6" width="30" customWidth="1"/>
    <col min="7" max="13" width="9" customWidth="1"/>
    <col min="14" max="14" width="20" customWidth="1"/>
    <col min="15" max="15" width="7" customWidth="1"/>
    <col min="16" max="17" width="20" customWidth="1"/>
    <col min="18" max="18" width="10" customWidth="1"/>
    <col min="19" max="19" width="7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122</v>
      </c>
      <c r="B2" t="s">
        <v>243</v>
      </c>
      <c r="C2" t="s">
        <v>244</v>
      </c>
      <c r="D2" t="s">
        <v>125</v>
      </c>
      <c r="E2" t="s">
        <v>126</v>
      </c>
      <c r="F2" t="s">
        <v>127</v>
      </c>
      <c r="G2">
        <v>44.83</v>
      </c>
      <c r="H2">
        <v>0</v>
      </c>
      <c r="I2">
        <v>7.17</v>
      </c>
      <c r="J2">
        <v>0</v>
      </c>
      <c r="K2">
        <v>0</v>
      </c>
      <c r="L2">
        <v>0</v>
      </c>
      <c r="M2">
        <v>52</v>
      </c>
      <c r="N2" t="s">
        <v>104</v>
      </c>
      <c r="O2" t="s">
        <v>58</v>
      </c>
      <c r="P2" t="s">
        <v>128</v>
      </c>
      <c r="Q2" t="s">
        <v>28</v>
      </c>
      <c r="R2" t="s">
        <v>29</v>
      </c>
    </row>
    <row r="3" spans="1:19" x14ac:dyDescent="0.25">
      <c r="A3" t="s">
        <v>19</v>
      </c>
      <c r="B3" t="s">
        <v>245</v>
      </c>
      <c r="C3" t="s">
        <v>246</v>
      </c>
      <c r="D3" t="s">
        <v>22</v>
      </c>
      <c r="E3" t="s">
        <v>23</v>
      </c>
      <c r="F3" t="s">
        <v>24</v>
      </c>
      <c r="G3">
        <v>310.73</v>
      </c>
      <c r="H3">
        <v>0</v>
      </c>
      <c r="I3">
        <v>49.71</v>
      </c>
      <c r="J3">
        <v>0</v>
      </c>
      <c r="K3">
        <v>0</v>
      </c>
      <c r="L3">
        <v>0</v>
      </c>
      <c r="M3">
        <v>360.44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</row>
    <row r="4" spans="1:19" x14ac:dyDescent="0.25">
      <c r="A4" t="s">
        <v>30</v>
      </c>
      <c r="B4" t="s">
        <v>247</v>
      </c>
      <c r="C4" t="s">
        <v>248</v>
      </c>
      <c r="D4" t="s">
        <v>33</v>
      </c>
      <c r="E4" t="s">
        <v>34</v>
      </c>
      <c r="F4" t="s">
        <v>35</v>
      </c>
      <c r="G4">
        <v>25</v>
      </c>
      <c r="H4">
        <v>0</v>
      </c>
      <c r="I4">
        <v>3.99</v>
      </c>
      <c r="J4">
        <v>0</v>
      </c>
      <c r="K4">
        <v>0</v>
      </c>
      <c r="L4">
        <v>0</v>
      </c>
      <c r="M4">
        <v>28.99</v>
      </c>
      <c r="N4" t="s">
        <v>25</v>
      </c>
      <c r="O4" t="s">
        <v>26</v>
      </c>
      <c r="P4" t="s">
        <v>36</v>
      </c>
      <c r="Q4" t="s">
        <v>28</v>
      </c>
      <c r="R4" t="s">
        <v>29</v>
      </c>
    </row>
    <row r="5" spans="1:19" x14ac:dyDescent="0.25">
      <c r="A5" t="s">
        <v>37</v>
      </c>
      <c r="B5" t="s">
        <v>249</v>
      </c>
      <c r="C5" t="s">
        <v>250</v>
      </c>
      <c r="D5" t="s">
        <v>40</v>
      </c>
      <c r="E5" t="s">
        <v>41</v>
      </c>
      <c r="F5" t="s">
        <v>42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43</v>
      </c>
      <c r="O5" t="s">
        <v>43</v>
      </c>
      <c r="P5" t="s">
        <v>44</v>
      </c>
      <c r="Q5" t="s">
        <v>28</v>
      </c>
      <c r="R5" t="s">
        <v>45</v>
      </c>
    </row>
    <row r="6" spans="1:19" x14ac:dyDescent="0.25">
      <c r="A6" t="s">
        <v>37</v>
      </c>
      <c r="B6" t="s">
        <v>251</v>
      </c>
      <c r="C6" t="s">
        <v>252</v>
      </c>
      <c r="D6" t="s">
        <v>63</v>
      </c>
      <c r="E6" t="s">
        <v>64</v>
      </c>
      <c r="F6" t="s">
        <v>42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43</v>
      </c>
      <c r="O6" t="s">
        <v>43</v>
      </c>
      <c r="P6" t="s">
        <v>44</v>
      </c>
      <c r="Q6" t="s">
        <v>28</v>
      </c>
      <c r="R6" t="s">
        <v>45</v>
      </c>
    </row>
    <row r="7" spans="1:19" x14ac:dyDescent="0.25">
      <c r="A7" t="s">
        <v>19</v>
      </c>
      <c r="B7" t="s">
        <v>253</v>
      </c>
      <c r="C7" t="s">
        <v>254</v>
      </c>
      <c r="D7" t="s">
        <v>63</v>
      </c>
      <c r="E7" t="s">
        <v>64</v>
      </c>
      <c r="F7" t="s">
        <v>75</v>
      </c>
      <c r="G7">
        <v>505.76</v>
      </c>
      <c r="H7">
        <v>0</v>
      </c>
      <c r="I7">
        <v>82.62</v>
      </c>
      <c r="J7">
        <v>0</v>
      </c>
      <c r="K7">
        <v>0</v>
      </c>
      <c r="L7">
        <v>10.61</v>
      </c>
      <c r="M7">
        <v>598.99</v>
      </c>
      <c r="N7" t="s">
        <v>25</v>
      </c>
      <c r="O7" t="s">
        <v>26</v>
      </c>
      <c r="P7" t="s">
        <v>27</v>
      </c>
      <c r="Q7" t="s">
        <v>28</v>
      </c>
      <c r="R7" t="s">
        <v>29</v>
      </c>
    </row>
    <row r="8" spans="1:19" x14ac:dyDescent="0.25">
      <c r="A8" t="s">
        <v>65</v>
      </c>
      <c r="B8" t="s">
        <v>255</v>
      </c>
      <c r="C8" t="s">
        <v>256</v>
      </c>
      <c r="D8" t="s">
        <v>68</v>
      </c>
      <c r="E8" t="s">
        <v>69</v>
      </c>
      <c r="F8" t="s">
        <v>171</v>
      </c>
      <c r="G8">
        <v>204</v>
      </c>
      <c r="H8">
        <v>0</v>
      </c>
      <c r="I8">
        <v>0</v>
      </c>
      <c r="J8">
        <v>0</v>
      </c>
      <c r="K8">
        <v>0</v>
      </c>
      <c r="L8">
        <v>0</v>
      </c>
      <c r="M8">
        <v>204</v>
      </c>
      <c r="N8" t="s">
        <v>71</v>
      </c>
      <c r="O8" t="s">
        <v>58</v>
      </c>
      <c r="P8" t="s">
        <v>72</v>
      </c>
      <c r="Q8" t="s">
        <v>76</v>
      </c>
      <c r="R8" t="s">
        <v>29</v>
      </c>
    </row>
    <row r="9" spans="1:19" x14ac:dyDescent="0.25">
      <c r="A9" t="s">
        <v>93</v>
      </c>
      <c r="B9" t="s">
        <v>257</v>
      </c>
      <c r="C9" t="s">
        <v>258</v>
      </c>
      <c r="D9" t="s">
        <v>96</v>
      </c>
      <c r="E9" t="s">
        <v>97</v>
      </c>
      <c r="F9" t="s">
        <v>98</v>
      </c>
      <c r="G9">
        <v>0.01</v>
      </c>
      <c r="H9">
        <v>0.01</v>
      </c>
      <c r="I9">
        <v>0</v>
      </c>
      <c r="J9">
        <v>0</v>
      </c>
      <c r="K9">
        <v>0</v>
      </c>
      <c r="L9">
        <v>0</v>
      </c>
      <c r="M9">
        <v>0</v>
      </c>
      <c r="N9" t="s">
        <v>71</v>
      </c>
      <c r="O9" t="s">
        <v>58</v>
      </c>
      <c r="P9" t="s">
        <v>99</v>
      </c>
      <c r="Q9" t="s">
        <v>28</v>
      </c>
      <c r="R9" t="s">
        <v>29</v>
      </c>
    </row>
    <row r="10" spans="1:19" x14ac:dyDescent="0.25">
      <c r="A10" t="s">
        <v>105</v>
      </c>
      <c r="B10" t="s">
        <v>259</v>
      </c>
      <c r="C10" t="s">
        <v>260</v>
      </c>
      <c r="D10" t="s">
        <v>108</v>
      </c>
      <c r="E10" t="s">
        <v>109</v>
      </c>
      <c r="F10" t="s">
        <v>110</v>
      </c>
      <c r="G10">
        <v>0.01</v>
      </c>
      <c r="H10">
        <v>0.01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71</v>
      </c>
      <c r="O10" t="s">
        <v>58</v>
      </c>
      <c r="P10" t="s">
        <v>99</v>
      </c>
      <c r="Q10" t="s">
        <v>28</v>
      </c>
      <c r="R10" t="s">
        <v>29</v>
      </c>
    </row>
    <row r="11" spans="1:19" x14ac:dyDescent="0.25">
      <c r="A11" t="s">
        <v>37</v>
      </c>
      <c r="B11" t="s">
        <v>261</v>
      </c>
      <c r="C11" t="s">
        <v>262</v>
      </c>
      <c r="D11" t="s">
        <v>40</v>
      </c>
      <c r="E11" t="s">
        <v>41</v>
      </c>
      <c r="F11" t="s">
        <v>42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43</v>
      </c>
      <c r="O11" t="s">
        <v>43</v>
      </c>
      <c r="P11" t="s">
        <v>44</v>
      </c>
      <c r="Q11" t="s">
        <v>28</v>
      </c>
      <c r="R11" t="s">
        <v>45</v>
      </c>
    </row>
    <row r="12" spans="1:19" x14ac:dyDescent="0.25">
      <c r="A12" t="s">
        <v>105</v>
      </c>
      <c r="B12" t="s">
        <v>269</v>
      </c>
      <c r="C12" t="s">
        <v>270</v>
      </c>
      <c r="D12" t="s">
        <v>119</v>
      </c>
      <c r="E12" t="s">
        <v>120</v>
      </c>
      <c r="F12" t="s">
        <v>121</v>
      </c>
      <c r="G12">
        <v>0.01</v>
      </c>
      <c r="H12">
        <v>0.01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71</v>
      </c>
      <c r="O12" t="s">
        <v>58</v>
      </c>
      <c r="P12" t="s">
        <v>99</v>
      </c>
      <c r="Q12" t="s">
        <v>28</v>
      </c>
      <c r="R12" t="s">
        <v>29</v>
      </c>
    </row>
    <row r="13" spans="1:19" x14ac:dyDescent="0.25">
      <c r="A13" t="s">
        <v>105</v>
      </c>
      <c r="B13" t="s">
        <v>271</v>
      </c>
      <c r="C13" t="s">
        <v>272</v>
      </c>
      <c r="D13" t="s">
        <v>119</v>
      </c>
      <c r="E13" t="s">
        <v>120</v>
      </c>
      <c r="F13" t="s">
        <v>121</v>
      </c>
      <c r="G13">
        <v>60</v>
      </c>
      <c r="H13">
        <v>0</v>
      </c>
      <c r="I13">
        <v>9.6</v>
      </c>
      <c r="J13">
        <v>0</v>
      </c>
      <c r="K13">
        <v>0</v>
      </c>
      <c r="L13">
        <v>0</v>
      </c>
      <c r="M13">
        <v>69.599999999999994</v>
      </c>
      <c r="N13" t="s">
        <v>71</v>
      </c>
      <c r="O13" t="s">
        <v>58</v>
      </c>
      <c r="P13" t="s">
        <v>99</v>
      </c>
      <c r="Q13" t="s">
        <v>28</v>
      </c>
      <c r="R13" t="s">
        <v>29</v>
      </c>
    </row>
    <row r="14" spans="1:19" x14ac:dyDescent="0.25">
      <c r="G14">
        <f>SUM(G2:G13)</f>
        <v>1150.3499999999999</v>
      </c>
      <c r="H14">
        <f t="shared" ref="H14:M14" si="0">SUM(H2:H13)</f>
        <v>0.03</v>
      </c>
      <c r="I14">
        <f t="shared" si="0"/>
        <v>153.09</v>
      </c>
      <c r="J14">
        <f t="shared" si="0"/>
        <v>0</v>
      </c>
      <c r="K14">
        <f t="shared" si="0"/>
        <v>0</v>
      </c>
      <c r="L14">
        <f t="shared" si="0"/>
        <v>10.61</v>
      </c>
      <c r="M14">
        <f t="shared" si="0"/>
        <v>1314.02</v>
      </c>
    </row>
    <row r="15" spans="1:19" x14ac:dyDescent="0.25">
      <c r="H15">
        <f>G14-H14</f>
        <v>1150.32</v>
      </c>
    </row>
    <row r="20" spans="1:18" x14ac:dyDescent="0.25">
      <c r="A20" t="s">
        <v>52</v>
      </c>
      <c r="B20" t="s">
        <v>263</v>
      </c>
      <c r="C20" t="s">
        <v>264</v>
      </c>
      <c r="D20" t="s">
        <v>55</v>
      </c>
      <c r="E20" t="s">
        <v>56</v>
      </c>
      <c r="F20" t="s">
        <v>57</v>
      </c>
      <c r="G20">
        <v>5130</v>
      </c>
      <c r="H20">
        <v>438</v>
      </c>
      <c r="I20">
        <v>0</v>
      </c>
      <c r="J20">
        <v>0</v>
      </c>
      <c r="K20">
        <v>0</v>
      </c>
      <c r="L20">
        <v>0</v>
      </c>
      <c r="M20">
        <v>4692</v>
      </c>
      <c r="N20" t="s">
        <v>25</v>
      </c>
      <c r="O20" t="s">
        <v>58</v>
      </c>
      <c r="P20" t="s">
        <v>59</v>
      </c>
      <c r="Q20" t="s">
        <v>76</v>
      </c>
      <c r="R20" t="s">
        <v>60</v>
      </c>
    </row>
    <row r="21" spans="1:18" x14ac:dyDescent="0.25">
      <c r="A21" t="s">
        <v>52</v>
      </c>
      <c r="B21" t="s">
        <v>265</v>
      </c>
      <c r="C21" t="s">
        <v>266</v>
      </c>
      <c r="D21" t="s">
        <v>55</v>
      </c>
      <c r="E21" t="s">
        <v>56</v>
      </c>
      <c r="F21" t="s">
        <v>57</v>
      </c>
      <c r="G21">
        <v>5130</v>
      </c>
      <c r="H21">
        <v>438</v>
      </c>
      <c r="I21">
        <v>0</v>
      </c>
      <c r="J21">
        <v>0</v>
      </c>
      <c r="K21">
        <v>0</v>
      </c>
      <c r="L21">
        <v>0</v>
      </c>
      <c r="M21">
        <v>4692</v>
      </c>
      <c r="N21" t="s">
        <v>25</v>
      </c>
      <c r="O21" t="s">
        <v>58</v>
      </c>
      <c r="P21" t="s">
        <v>59</v>
      </c>
      <c r="Q21" t="s">
        <v>76</v>
      </c>
      <c r="R21" t="s">
        <v>60</v>
      </c>
    </row>
    <row r="22" spans="1:18" x14ac:dyDescent="0.25">
      <c r="A22" t="s">
        <v>52</v>
      </c>
      <c r="B22" t="s">
        <v>267</v>
      </c>
      <c r="C22" t="s">
        <v>268</v>
      </c>
      <c r="D22" t="s">
        <v>55</v>
      </c>
      <c r="E22" t="s">
        <v>56</v>
      </c>
      <c r="F22" t="s">
        <v>57</v>
      </c>
      <c r="G22">
        <v>5130</v>
      </c>
      <c r="H22">
        <v>438</v>
      </c>
      <c r="I22">
        <v>0</v>
      </c>
      <c r="J22">
        <v>0</v>
      </c>
      <c r="K22">
        <v>0</v>
      </c>
      <c r="L22">
        <v>0</v>
      </c>
      <c r="M22">
        <v>4692</v>
      </c>
      <c r="N22" t="s">
        <v>25</v>
      </c>
      <c r="O22" t="s">
        <v>58</v>
      </c>
      <c r="P22" t="s">
        <v>59</v>
      </c>
      <c r="Q22" t="s">
        <v>76</v>
      </c>
      <c r="R22" t="s">
        <v>60</v>
      </c>
    </row>
  </sheetData>
  <dataValidations count="1">
    <dataValidation type="list" allowBlank="1" showInputMessage="1" showErrorMessage="1" sqref="Q20:Q22 Q2:Q13" xr:uid="{00000000-0002-0000-0400-000000000000}">
      <formula1>"Pendiente,Pagado"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5"/>
  <sheetViews>
    <sheetView topLeftCell="E1" workbookViewId="0">
      <selection activeCell="Q14" sqref="Q14"/>
    </sheetView>
  </sheetViews>
  <sheetFormatPr defaultColWidth="9.140625" defaultRowHeight="15" x14ac:dyDescent="0.25"/>
  <cols>
    <col min="1" max="1" width="10" customWidth="1"/>
    <col min="2" max="2" width="20" customWidth="1"/>
    <col min="3" max="3" width="40" customWidth="1"/>
    <col min="4" max="4" width="35" customWidth="1"/>
    <col min="5" max="5" width="16" customWidth="1"/>
    <col min="6" max="6" width="30" customWidth="1"/>
    <col min="7" max="13" width="9" customWidth="1"/>
    <col min="14" max="14" width="20" customWidth="1"/>
    <col min="15" max="15" width="7" customWidth="1"/>
    <col min="16" max="17" width="20" customWidth="1"/>
    <col min="18" max="18" width="10" customWidth="1"/>
    <col min="19" max="19" width="7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273</v>
      </c>
      <c r="C2" t="s">
        <v>274</v>
      </c>
      <c r="D2" t="s">
        <v>22</v>
      </c>
      <c r="E2" t="s">
        <v>23</v>
      </c>
      <c r="F2" t="s">
        <v>24</v>
      </c>
      <c r="G2">
        <v>310.73</v>
      </c>
      <c r="H2">
        <v>0</v>
      </c>
      <c r="I2">
        <v>49.71</v>
      </c>
      <c r="J2">
        <v>0</v>
      </c>
      <c r="K2">
        <v>0</v>
      </c>
      <c r="L2">
        <v>0</v>
      </c>
      <c r="M2">
        <v>360.44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>
        <v>360.44</v>
      </c>
    </row>
    <row r="3" spans="1:19" x14ac:dyDescent="0.25">
      <c r="A3" t="s">
        <v>30</v>
      </c>
      <c r="B3" t="s">
        <v>273</v>
      </c>
      <c r="C3" t="s">
        <v>275</v>
      </c>
      <c r="D3" t="s">
        <v>33</v>
      </c>
      <c r="E3" t="s">
        <v>34</v>
      </c>
      <c r="F3" t="s">
        <v>35</v>
      </c>
      <c r="G3">
        <v>25</v>
      </c>
      <c r="H3">
        <v>0</v>
      </c>
      <c r="I3">
        <v>3.99</v>
      </c>
      <c r="J3">
        <v>0</v>
      </c>
      <c r="K3">
        <v>0</v>
      </c>
      <c r="L3">
        <v>0</v>
      </c>
      <c r="M3">
        <v>28.99</v>
      </c>
      <c r="N3" t="s">
        <v>25</v>
      </c>
      <c r="O3" t="s">
        <v>26</v>
      </c>
      <c r="P3" t="s">
        <v>36</v>
      </c>
      <c r="Q3" t="s">
        <v>28</v>
      </c>
      <c r="R3" t="s">
        <v>29</v>
      </c>
      <c r="S3">
        <v>28.99</v>
      </c>
    </row>
    <row r="4" spans="1:19" x14ac:dyDescent="0.25">
      <c r="A4" t="s">
        <v>37</v>
      </c>
      <c r="B4" t="s">
        <v>276</v>
      </c>
      <c r="C4" t="s">
        <v>277</v>
      </c>
      <c r="D4" t="s">
        <v>22</v>
      </c>
      <c r="E4" t="s">
        <v>23</v>
      </c>
      <c r="F4" t="s">
        <v>42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43</v>
      </c>
      <c r="O4" t="s">
        <v>43</v>
      </c>
      <c r="P4" t="s">
        <v>44</v>
      </c>
      <c r="Q4" t="s">
        <v>28</v>
      </c>
      <c r="R4" t="s">
        <v>45</v>
      </c>
    </row>
    <row r="5" spans="1:19" x14ac:dyDescent="0.25">
      <c r="A5" t="s">
        <v>37</v>
      </c>
      <c r="B5" t="s">
        <v>278</v>
      </c>
      <c r="C5" t="s">
        <v>279</v>
      </c>
      <c r="D5" t="s">
        <v>33</v>
      </c>
      <c r="E5" t="s">
        <v>34</v>
      </c>
      <c r="F5" t="s">
        <v>42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43</v>
      </c>
      <c r="O5" t="s">
        <v>43</v>
      </c>
      <c r="P5" t="s">
        <v>44</v>
      </c>
      <c r="Q5" t="s">
        <v>28</v>
      </c>
      <c r="R5" t="s">
        <v>45</v>
      </c>
    </row>
    <row r="6" spans="1:19" x14ac:dyDescent="0.25">
      <c r="A6" t="s">
        <v>37</v>
      </c>
      <c r="B6" t="s">
        <v>280</v>
      </c>
      <c r="C6" t="s">
        <v>281</v>
      </c>
      <c r="D6" t="s">
        <v>63</v>
      </c>
      <c r="E6" t="s">
        <v>64</v>
      </c>
      <c r="F6" t="s">
        <v>42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43</v>
      </c>
      <c r="O6" t="s">
        <v>43</v>
      </c>
      <c r="P6" t="s">
        <v>44</v>
      </c>
      <c r="Q6" t="s">
        <v>28</v>
      </c>
      <c r="R6" t="s">
        <v>45</v>
      </c>
    </row>
    <row r="7" spans="1:19" x14ac:dyDescent="0.25">
      <c r="A7" t="s">
        <v>37</v>
      </c>
      <c r="B7" t="s">
        <v>282</v>
      </c>
      <c r="C7" t="s">
        <v>283</v>
      </c>
      <c r="D7" t="s">
        <v>40</v>
      </c>
      <c r="E7" t="s">
        <v>41</v>
      </c>
      <c r="F7" t="s">
        <v>42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43</v>
      </c>
      <c r="O7" t="s">
        <v>43</v>
      </c>
      <c r="P7" t="s">
        <v>44</v>
      </c>
      <c r="Q7" t="s">
        <v>28</v>
      </c>
      <c r="R7" t="s">
        <v>45</v>
      </c>
    </row>
    <row r="8" spans="1:19" x14ac:dyDescent="0.25">
      <c r="A8" t="s">
        <v>77</v>
      </c>
      <c r="B8" t="s">
        <v>284</v>
      </c>
      <c r="C8" t="s">
        <v>285</v>
      </c>
      <c r="D8" t="s">
        <v>80</v>
      </c>
      <c r="E8" t="s">
        <v>81</v>
      </c>
      <c r="F8" t="s">
        <v>137</v>
      </c>
      <c r="G8">
        <v>1881.03</v>
      </c>
      <c r="H8">
        <v>470.25</v>
      </c>
      <c r="I8">
        <v>225.69</v>
      </c>
      <c r="J8">
        <v>0</v>
      </c>
      <c r="K8">
        <v>0</v>
      </c>
      <c r="L8">
        <v>0</v>
      </c>
      <c r="M8">
        <v>1636.47</v>
      </c>
      <c r="N8" t="s">
        <v>104</v>
      </c>
      <c r="O8" t="s">
        <v>58</v>
      </c>
      <c r="P8" t="s">
        <v>84</v>
      </c>
      <c r="Q8" t="s">
        <v>28</v>
      </c>
      <c r="R8" t="s">
        <v>29</v>
      </c>
    </row>
    <row r="9" spans="1:19" x14ac:dyDescent="0.25">
      <c r="A9" t="s">
        <v>19</v>
      </c>
      <c r="B9" t="s">
        <v>286</v>
      </c>
      <c r="C9" t="s">
        <v>287</v>
      </c>
      <c r="D9" t="s">
        <v>63</v>
      </c>
      <c r="E9" t="s">
        <v>64</v>
      </c>
      <c r="F9" t="s">
        <v>75</v>
      </c>
      <c r="G9">
        <v>505.76</v>
      </c>
      <c r="H9">
        <v>0</v>
      </c>
      <c r="I9">
        <v>82.62</v>
      </c>
      <c r="J9">
        <v>0</v>
      </c>
      <c r="K9">
        <v>0</v>
      </c>
      <c r="L9">
        <v>10.61</v>
      </c>
      <c r="M9">
        <v>598.99</v>
      </c>
      <c r="N9" t="s">
        <v>25</v>
      </c>
      <c r="O9" t="s">
        <v>26</v>
      </c>
      <c r="P9" t="s">
        <v>27</v>
      </c>
      <c r="Q9" t="s">
        <v>28</v>
      </c>
      <c r="R9" t="s">
        <v>29</v>
      </c>
    </row>
    <row r="10" spans="1:19" x14ac:dyDescent="0.25">
      <c r="A10" t="s">
        <v>93</v>
      </c>
      <c r="B10" t="s">
        <v>290</v>
      </c>
      <c r="C10" t="s">
        <v>291</v>
      </c>
      <c r="D10" t="s">
        <v>96</v>
      </c>
      <c r="E10" t="s">
        <v>97</v>
      </c>
      <c r="F10" t="s">
        <v>98</v>
      </c>
      <c r="G10">
        <v>0.01</v>
      </c>
      <c r="H10">
        <v>0.01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71</v>
      </c>
      <c r="O10" t="s">
        <v>58</v>
      </c>
      <c r="P10" t="s">
        <v>99</v>
      </c>
      <c r="Q10" t="s">
        <v>28</v>
      </c>
      <c r="R10" t="s">
        <v>29</v>
      </c>
    </row>
    <row r="11" spans="1:19" x14ac:dyDescent="0.25">
      <c r="A11" t="s">
        <v>185</v>
      </c>
      <c r="B11" t="s">
        <v>294</v>
      </c>
      <c r="C11" t="s">
        <v>295</v>
      </c>
      <c r="D11" t="s">
        <v>80</v>
      </c>
      <c r="E11" t="s">
        <v>81</v>
      </c>
      <c r="F11" t="s">
        <v>188</v>
      </c>
      <c r="G11">
        <v>1414.65</v>
      </c>
      <c r="H11">
        <v>353.66</v>
      </c>
      <c r="I11">
        <v>169.75</v>
      </c>
      <c r="J11">
        <v>0</v>
      </c>
      <c r="K11">
        <v>0</v>
      </c>
      <c r="L11">
        <v>0</v>
      </c>
      <c r="M11">
        <v>1230.74</v>
      </c>
      <c r="N11" t="s">
        <v>104</v>
      </c>
      <c r="O11" t="s">
        <v>58</v>
      </c>
      <c r="P11" t="s">
        <v>84</v>
      </c>
      <c r="Q11" t="s">
        <v>28</v>
      </c>
      <c r="R11" t="s">
        <v>29</v>
      </c>
    </row>
    <row r="12" spans="1:19" x14ac:dyDescent="0.25">
      <c r="A12" t="s">
        <v>65</v>
      </c>
      <c r="B12" t="s">
        <v>296</v>
      </c>
      <c r="C12" t="s">
        <v>297</v>
      </c>
      <c r="D12" t="s">
        <v>68</v>
      </c>
      <c r="E12" t="s">
        <v>69</v>
      </c>
      <c r="F12" t="s">
        <v>171</v>
      </c>
      <c r="G12">
        <v>204</v>
      </c>
      <c r="H12">
        <v>0</v>
      </c>
      <c r="I12">
        <v>0</v>
      </c>
      <c r="J12">
        <v>0</v>
      </c>
      <c r="K12">
        <v>0</v>
      </c>
      <c r="L12">
        <v>0</v>
      </c>
      <c r="M12">
        <v>204</v>
      </c>
      <c r="N12" t="s">
        <v>71</v>
      </c>
      <c r="O12" t="s">
        <v>58</v>
      </c>
      <c r="P12" t="s">
        <v>72</v>
      </c>
      <c r="Q12" t="s">
        <v>76</v>
      </c>
      <c r="R12" t="s">
        <v>29</v>
      </c>
    </row>
    <row r="13" spans="1:19" x14ac:dyDescent="0.25">
      <c r="A13" t="s">
        <v>142</v>
      </c>
      <c r="B13" t="s">
        <v>298</v>
      </c>
      <c r="C13" t="s">
        <v>299</v>
      </c>
      <c r="D13" t="s">
        <v>300</v>
      </c>
      <c r="E13" t="s">
        <v>301</v>
      </c>
      <c r="F13" t="s">
        <v>302</v>
      </c>
      <c r="G13">
        <v>310.01</v>
      </c>
      <c r="H13">
        <v>0</v>
      </c>
      <c r="I13">
        <v>49.6</v>
      </c>
      <c r="J13">
        <v>0</v>
      </c>
      <c r="K13">
        <v>0</v>
      </c>
      <c r="L13">
        <v>0</v>
      </c>
      <c r="M13">
        <v>359.61</v>
      </c>
      <c r="N13" t="s">
        <v>148</v>
      </c>
      <c r="O13" t="s">
        <v>58</v>
      </c>
      <c r="P13" t="s">
        <v>149</v>
      </c>
      <c r="Q13" t="s">
        <v>28</v>
      </c>
      <c r="R13" t="s">
        <v>29</v>
      </c>
    </row>
    <row r="14" spans="1:19" x14ac:dyDescent="0.25">
      <c r="A14" t="s">
        <v>77</v>
      </c>
      <c r="B14" t="s">
        <v>303</v>
      </c>
      <c r="C14" t="s">
        <v>304</v>
      </c>
      <c r="D14" t="s">
        <v>80</v>
      </c>
      <c r="E14" t="s">
        <v>81</v>
      </c>
      <c r="F14" t="s">
        <v>305</v>
      </c>
      <c r="G14">
        <v>862.07</v>
      </c>
      <c r="H14">
        <v>215.51</v>
      </c>
      <c r="I14">
        <v>103.44</v>
      </c>
      <c r="J14">
        <v>0</v>
      </c>
      <c r="K14">
        <v>0</v>
      </c>
      <c r="L14">
        <v>0</v>
      </c>
      <c r="M14">
        <v>750</v>
      </c>
      <c r="N14" t="s">
        <v>104</v>
      </c>
      <c r="O14" t="s">
        <v>58</v>
      </c>
      <c r="P14" t="s">
        <v>84</v>
      </c>
      <c r="Q14" t="s">
        <v>28</v>
      </c>
      <c r="R14" t="s">
        <v>29</v>
      </c>
    </row>
    <row r="15" spans="1:19" x14ac:dyDescent="0.25">
      <c r="A15" t="s">
        <v>105</v>
      </c>
      <c r="B15" t="s">
        <v>306</v>
      </c>
      <c r="C15" t="s">
        <v>307</v>
      </c>
      <c r="D15" t="s">
        <v>108</v>
      </c>
      <c r="E15" t="s">
        <v>109</v>
      </c>
      <c r="F15" t="s">
        <v>110</v>
      </c>
      <c r="G15">
        <v>0.01</v>
      </c>
      <c r="H15">
        <v>0.01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71</v>
      </c>
      <c r="O15" t="s">
        <v>58</v>
      </c>
      <c r="P15" t="s">
        <v>99</v>
      </c>
      <c r="Q15" t="s">
        <v>28</v>
      </c>
      <c r="R15" t="s">
        <v>29</v>
      </c>
    </row>
    <row r="16" spans="1:19" x14ac:dyDescent="0.25">
      <c r="A16" t="s">
        <v>37</v>
      </c>
      <c r="B16" t="s">
        <v>308</v>
      </c>
      <c r="C16" t="s">
        <v>309</v>
      </c>
      <c r="D16" t="s">
        <v>40</v>
      </c>
      <c r="E16" t="s">
        <v>41</v>
      </c>
      <c r="F16" t="s">
        <v>42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t="s">
        <v>43</v>
      </c>
      <c r="O16" t="s">
        <v>43</v>
      </c>
      <c r="P16" t="s">
        <v>44</v>
      </c>
      <c r="Q16" t="s">
        <v>28</v>
      </c>
      <c r="R16" t="s">
        <v>45</v>
      </c>
    </row>
    <row r="17" spans="1:18" x14ac:dyDescent="0.25">
      <c r="G17">
        <f>SUM(G2:G16)</f>
        <v>5513.27</v>
      </c>
      <c r="H17">
        <f t="shared" ref="H17:M17" si="0">SUM(H2:H16)</f>
        <v>1039.44</v>
      </c>
      <c r="I17">
        <f t="shared" si="0"/>
        <v>684.8</v>
      </c>
      <c r="J17">
        <f t="shared" si="0"/>
        <v>0</v>
      </c>
      <c r="K17">
        <f t="shared" si="0"/>
        <v>0</v>
      </c>
      <c r="L17">
        <f t="shared" si="0"/>
        <v>10.61</v>
      </c>
      <c r="M17">
        <f t="shared" si="0"/>
        <v>5169.24</v>
      </c>
    </row>
    <row r="18" spans="1:18" x14ac:dyDescent="0.25">
      <c r="H18">
        <f>G17-H17</f>
        <v>4473.83</v>
      </c>
    </row>
    <row r="24" spans="1:18" x14ac:dyDescent="0.25">
      <c r="A24" t="s">
        <v>52</v>
      </c>
      <c r="B24" t="s">
        <v>288</v>
      </c>
      <c r="C24" t="s">
        <v>289</v>
      </c>
      <c r="D24" t="s">
        <v>55</v>
      </c>
      <c r="E24" t="s">
        <v>56</v>
      </c>
      <c r="F24" t="s">
        <v>57</v>
      </c>
      <c r="G24">
        <v>5130</v>
      </c>
      <c r="H24">
        <v>438</v>
      </c>
      <c r="I24">
        <v>0</v>
      </c>
      <c r="J24">
        <v>0</v>
      </c>
      <c r="K24">
        <v>0</v>
      </c>
      <c r="L24">
        <v>0</v>
      </c>
      <c r="M24">
        <v>4692</v>
      </c>
      <c r="N24" t="s">
        <v>25</v>
      </c>
      <c r="O24" t="s">
        <v>58</v>
      </c>
      <c r="P24" t="s">
        <v>59</v>
      </c>
      <c r="Q24" t="s">
        <v>76</v>
      </c>
      <c r="R24" t="s">
        <v>60</v>
      </c>
    </row>
    <row r="25" spans="1:18" x14ac:dyDescent="0.25">
      <c r="A25" t="s">
        <v>52</v>
      </c>
      <c r="B25" t="s">
        <v>292</v>
      </c>
      <c r="C25" t="s">
        <v>293</v>
      </c>
      <c r="D25" t="s">
        <v>55</v>
      </c>
      <c r="E25" t="s">
        <v>56</v>
      </c>
      <c r="F25" t="s">
        <v>57</v>
      </c>
      <c r="G25">
        <v>5130</v>
      </c>
      <c r="H25">
        <v>438</v>
      </c>
      <c r="I25">
        <v>0</v>
      </c>
      <c r="J25">
        <v>0</v>
      </c>
      <c r="K25">
        <v>0</v>
      </c>
      <c r="L25">
        <v>0</v>
      </c>
      <c r="M25">
        <v>4692</v>
      </c>
      <c r="N25" t="s">
        <v>25</v>
      </c>
      <c r="O25" t="s">
        <v>58</v>
      </c>
      <c r="P25" t="s">
        <v>59</v>
      </c>
      <c r="Q25" t="s">
        <v>76</v>
      </c>
      <c r="R25" t="s">
        <v>60</v>
      </c>
    </row>
  </sheetData>
  <dataValidations count="1">
    <dataValidation type="list" allowBlank="1" showInputMessage="1" showErrorMessage="1" sqref="Q24:Q25 Q2:Q16" xr:uid="{00000000-0002-0000-0500-000000000000}">
      <formula1>"Pendiente,Pagado"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1"/>
  <sheetViews>
    <sheetView topLeftCell="A11" workbookViewId="0">
      <selection activeCell="C14" sqref="C14"/>
    </sheetView>
  </sheetViews>
  <sheetFormatPr defaultColWidth="9.140625" defaultRowHeight="15" x14ac:dyDescent="0.25"/>
  <cols>
    <col min="1" max="1" width="10" customWidth="1"/>
    <col min="2" max="2" width="20" customWidth="1"/>
    <col min="3" max="3" width="40" customWidth="1"/>
    <col min="4" max="4" width="35" customWidth="1"/>
    <col min="5" max="5" width="16" customWidth="1"/>
    <col min="6" max="6" width="30" customWidth="1"/>
    <col min="7" max="13" width="9" customWidth="1"/>
    <col min="14" max="14" width="20" customWidth="1"/>
    <col min="15" max="15" width="7" customWidth="1"/>
    <col min="16" max="17" width="20" customWidth="1"/>
    <col min="18" max="18" width="10" customWidth="1"/>
    <col min="19" max="19" width="7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312</v>
      </c>
      <c r="C2" t="s">
        <v>313</v>
      </c>
      <c r="D2" t="s">
        <v>22</v>
      </c>
      <c r="E2" t="s">
        <v>23</v>
      </c>
      <c r="F2" t="s">
        <v>24</v>
      </c>
      <c r="G2">
        <v>294.8</v>
      </c>
      <c r="H2">
        <v>0</v>
      </c>
      <c r="I2">
        <v>47.16</v>
      </c>
      <c r="J2">
        <v>0</v>
      </c>
      <c r="K2">
        <v>0</v>
      </c>
      <c r="L2">
        <v>0</v>
      </c>
      <c r="M2">
        <v>341.96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>
        <v>683.92</v>
      </c>
    </row>
    <row r="3" spans="1:19" x14ac:dyDescent="0.25">
      <c r="A3" t="s">
        <v>30</v>
      </c>
      <c r="B3" t="s">
        <v>314</v>
      </c>
      <c r="C3" t="s">
        <v>315</v>
      </c>
      <c r="D3" t="s">
        <v>33</v>
      </c>
      <c r="E3" t="s">
        <v>34</v>
      </c>
      <c r="F3" t="s">
        <v>35</v>
      </c>
      <c r="G3">
        <v>25</v>
      </c>
      <c r="H3">
        <v>0</v>
      </c>
      <c r="I3">
        <v>3.99</v>
      </c>
      <c r="J3">
        <v>0</v>
      </c>
      <c r="K3">
        <v>0</v>
      </c>
      <c r="L3">
        <v>0</v>
      </c>
      <c r="M3">
        <v>28.99</v>
      </c>
      <c r="N3" t="s">
        <v>25</v>
      </c>
      <c r="O3" t="s">
        <v>26</v>
      </c>
      <c r="P3" t="s">
        <v>36</v>
      </c>
      <c r="Q3" t="s">
        <v>28</v>
      </c>
      <c r="R3" t="s">
        <v>29</v>
      </c>
      <c r="S3">
        <v>57.98</v>
      </c>
    </row>
    <row r="4" spans="1:19" x14ac:dyDescent="0.25">
      <c r="A4" t="s">
        <v>37</v>
      </c>
      <c r="B4" t="s">
        <v>316</v>
      </c>
      <c r="C4" t="s">
        <v>317</v>
      </c>
      <c r="D4" t="s">
        <v>33</v>
      </c>
      <c r="E4" t="s">
        <v>34</v>
      </c>
      <c r="F4" t="s">
        <v>42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43</v>
      </c>
      <c r="O4" t="s">
        <v>43</v>
      </c>
      <c r="P4" t="s">
        <v>44</v>
      </c>
      <c r="Q4" t="s">
        <v>28</v>
      </c>
      <c r="R4" t="s">
        <v>45</v>
      </c>
    </row>
    <row r="5" spans="1:19" x14ac:dyDescent="0.25">
      <c r="A5" t="s">
        <v>37</v>
      </c>
      <c r="B5" t="s">
        <v>318</v>
      </c>
      <c r="C5" t="s">
        <v>319</v>
      </c>
      <c r="D5" t="s">
        <v>22</v>
      </c>
      <c r="E5" t="s">
        <v>23</v>
      </c>
      <c r="F5" t="s">
        <v>42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43</v>
      </c>
      <c r="O5" t="s">
        <v>43</v>
      </c>
      <c r="P5" t="s">
        <v>44</v>
      </c>
      <c r="Q5" t="s">
        <v>28</v>
      </c>
      <c r="R5" t="s">
        <v>45</v>
      </c>
    </row>
    <row r="6" spans="1:19" x14ac:dyDescent="0.25">
      <c r="A6" t="s">
        <v>37</v>
      </c>
      <c r="B6" t="s">
        <v>320</v>
      </c>
      <c r="C6" t="s">
        <v>321</v>
      </c>
      <c r="D6" t="s">
        <v>63</v>
      </c>
      <c r="E6" t="s">
        <v>64</v>
      </c>
      <c r="F6" t="s">
        <v>42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43</v>
      </c>
      <c r="O6" t="s">
        <v>43</v>
      </c>
      <c r="P6" t="s">
        <v>44</v>
      </c>
      <c r="Q6" t="s">
        <v>28</v>
      </c>
      <c r="R6" t="s">
        <v>45</v>
      </c>
    </row>
    <row r="7" spans="1:19" x14ac:dyDescent="0.25">
      <c r="A7" t="s">
        <v>37</v>
      </c>
      <c r="B7" t="s">
        <v>322</v>
      </c>
      <c r="C7" t="s">
        <v>323</v>
      </c>
      <c r="D7" t="s">
        <v>40</v>
      </c>
      <c r="E7" t="s">
        <v>41</v>
      </c>
      <c r="F7" t="s">
        <v>42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43</v>
      </c>
      <c r="O7" t="s">
        <v>43</v>
      </c>
      <c r="P7" t="s">
        <v>44</v>
      </c>
      <c r="Q7" t="s">
        <v>28</v>
      </c>
      <c r="R7" t="s">
        <v>45</v>
      </c>
    </row>
    <row r="8" spans="1:19" x14ac:dyDescent="0.25">
      <c r="A8" t="s">
        <v>324</v>
      </c>
      <c r="B8" t="s">
        <v>325</v>
      </c>
      <c r="C8" t="s">
        <v>326</v>
      </c>
      <c r="D8" t="s">
        <v>80</v>
      </c>
      <c r="E8" t="s">
        <v>81</v>
      </c>
      <c r="F8" t="s">
        <v>327</v>
      </c>
      <c r="G8">
        <v>662.93</v>
      </c>
      <c r="H8">
        <v>165.73</v>
      </c>
      <c r="I8">
        <v>79.540000000000006</v>
      </c>
      <c r="J8">
        <v>0</v>
      </c>
      <c r="K8">
        <v>0</v>
      </c>
      <c r="L8">
        <v>0</v>
      </c>
      <c r="M8">
        <v>576.74</v>
      </c>
      <c r="N8" t="s">
        <v>104</v>
      </c>
      <c r="O8" t="s">
        <v>58</v>
      </c>
      <c r="P8" t="s">
        <v>84</v>
      </c>
      <c r="Q8" t="s">
        <v>28</v>
      </c>
      <c r="R8" t="s">
        <v>29</v>
      </c>
    </row>
    <row r="9" spans="1:19" x14ac:dyDescent="0.25">
      <c r="A9" t="s">
        <v>328</v>
      </c>
      <c r="B9" t="s">
        <v>329</v>
      </c>
      <c r="C9" t="s">
        <v>330</v>
      </c>
      <c r="D9" t="s">
        <v>331</v>
      </c>
      <c r="E9" t="s">
        <v>332</v>
      </c>
      <c r="F9" t="s">
        <v>333</v>
      </c>
      <c r="G9">
        <v>2106.0300000000002</v>
      </c>
      <c r="H9">
        <v>0</v>
      </c>
      <c r="I9">
        <v>336.96</v>
      </c>
      <c r="J9">
        <v>0</v>
      </c>
      <c r="K9">
        <v>0</v>
      </c>
      <c r="L9">
        <v>0</v>
      </c>
      <c r="M9">
        <v>2442.9899999999998</v>
      </c>
      <c r="N9" t="s">
        <v>104</v>
      </c>
      <c r="O9" t="s">
        <v>58</v>
      </c>
      <c r="P9" t="s">
        <v>27</v>
      </c>
      <c r="Q9" t="s">
        <v>28</v>
      </c>
      <c r="R9" t="s">
        <v>29</v>
      </c>
    </row>
    <row r="10" spans="1:19" x14ac:dyDescent="0.25">
      <c r="A10" t="s">
        <v>334</v>
      </c>
      <c r="B10" t="s">
        <v>335</v>
      </c>
      <c r="C10" t="s">
        <v>336</v>
      </c>
      <c r="D10" t="s">
        <v>40</v>
      </c>
      <c r="E10" t="s">
        <v>41</v>
      </c>
      <c r="F10" t="s">
        <v>337</v>
      </c>
      <c r="G10">
        <v>21.71</v>
      </c>
      <c r="H10">
        <v>0</v>
      </c>
      <c r="I10">
        <v>3.47</v>
      </c>
      <c r="J10">
        <v>0</v>
      </c>
      <c r="K10">
        <v>0</v>
      </c>
      <c r="L10">
        <v>0</v>
      </c>
      <c r="M10">
        <v>25.18</v>
      </c>
      <c r="N10" t="s">
        <v>25</v>
      </c>
      <c r="O10" t="s">
        <v>26</v>
      </c>
      <c r="P10" t="s">
        <v>338</v>
      </c>
      <c r="Q10" t="s">
        <v>28</v>
      </c>
      <c r="R10" t="s">
        <v>29</v>
      </c>
      <c r="S10">
        <v>50.36</v>
      </c>
    </row>
    <row r="11" spans="1:19" x14ac:dyDescent="0.25">
      <c r="A11" t="s">
        <v>37</v>
      </c>
      <c r="B11" t="s">
        <v>339</v>
      </c>
      <c r="C11" t="s">
        <v>340</v>
      </c>
      <c r="D11" t="s">
        <v>40</v>
      </c>
      <c r="E11" t="s">
        <v>41</v>
      </c>
      <c r="F11" t="s">
        <v>341</v>
      </c>
      <c r="G11">
        <v>-21.71</v>
      </c>
      <c r="H11">
        <v>0</v>
      </c>
      <c r="I11">
        <v>-3.47</v>
      </c>
      <c r="J11">
        <v>0</v>
      </c>
      <c r="K11">
        <v>0</v>
      </c>
      <c r="L11">
        <v>0</v>
      </c>
      <c r="M11">
        <v>-25.18</v>
      </c>
      <c r="N11" t="s">
        <v>342</v>
      </c>
      <c r="O11" t="s">
        <v>58</v>
      </c>
      <c r="P11" t="s">
        <v>44</v>
      </c>
      <c r="Q11" t="s">
        <v>28</v>
      </c>
      <c r="R11" t="s">
        <v>92</v>
      </c>
    </row>
    <row r="12" spans="1:19" x14ac:dyDescent="0.25">
      <c r="A12" t="s">
        <v>37</v>
      </c>
      <c r="B12" t="s">
        <v>343</v>
      </c>
      <c r="C12" t="s">
        <v>344</v>
      </c>
      <c r="D12" t="s">
        <v>40</v>
      </c>
      <c r="E12" t="s">
        <v>41</v>
      </c>
      <c r="F12" t="s">
        <v>42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43</v>
      </c>
      <c r="O12" t="s">
        <v>43</v>
      </c>
      <c r="P12" t="s">
        <v>44</v>
      </c>
      <c r="Q12" t="s">
        <v>28</v>
      </c>
      <c r="R12" t="s">
        <v>45</v>
      </c>
    </row>
    <row r="13" spans="1:19" x14ac:dyDescent="0.25">
      <c r="A13" t="s">
        <v>19</v>
      </c>
      <c r="B13" t="s">
        <v>345</v>
      </c>
      <c r="C13" t="s">
        <v>346</v>
      </c>
      <c r="D13" t="s">
        <v>63</v>
      </c>
      <c r="E13" t="s">
        <v>64</v>
      </c>
      <c r="F13" t="s">
        <v>75</v>
      </c>
      <c r="G13">
        <v>505.76</v>
      </c>
      <c r="H13">
        <v>0</v>
      </c>
      <c r="I13">
        <v>82.62</v>
      </c>
      <c r="J13">
        <v>0</v>
      </c>
      <c r="K13">
        <v>0</v>
      </c>
      <c r="L13">
        <v>10.61</v>
      </c>
      <c r="M13">
        <v>598.99</v>
      </c>
      <c r="N13" t="s">
        <v>25</v>
      </c>
      <c r="O13" t="s">
        <v>26</v>
      </c>
      <c r="P13" t="s">
        <v>27</v>
      </c>
      <c r="Q13" t="s">
        <v>28</v>
      </c>
      <c r="R13" t="s">
        <v>29</v>
      </c>
    </row>
    <row r="14" spans="1:19" x14ac:dyDescent="0.25">
      <c r="A14" t="s">
        <v>347</v>
      </c>
      <c r="B14" t="s">
        <v>348</v>
      </c>
      <c r="C14" t="s">
        <v>349</v>
      </c>
      <c r="D14" t="s">
        <v>80</v>
      </c>
      <c r="E14" t="s">
        <v>81</v>
      </c>
      <c r="F14" t="s">
        <v>350</v>
      </c>
      <c r="G14">
        <v>5224.1400000000003</v>
      </c>
      <c r="H14">
        <v>1306.03</v>
      </c>
      <c r="I14">
        <v>626.89</v>
      </c>
      <c r="J14">
        <v>0</v>
      </c>
      <c r="K14">
        <v>0</v>
      </c>
      <c r="L14">
        <v>0</v>
      </c>
      <c r="M14">
        <v>4545</v>
      </c>
      <c r="N14" t="s">
        <v>148</v>
      </c>
      <c r="O14" t="s">
        <v>58</v>
      </c>
      <c r="P14" t="s">
        <v>25</v>
      </c>
      <c r="Q14" t="s">
        <v>28</v>
      </c>
      <c r="R14" t="s">
        <v>29</v>
      </c>
    </row>
    <row r="15" spans="1:19" x14ac:dyDescent="0.25">
      <c r="A15" t="s">
        <v>93</v>
      </c>
      <c r="B15" t="s">
        <v>351</v>
      </c>
      <c r="C15" t="s">
        <v>352</v>
      </c>
      <c r="D15" t="s">
        <v>96</v>
      </c>
      <c r="E15" t="s">
        <v>97</v>
      </c>
      <c r="F15" t="s">
        <v>98</v>
      </c>
      <c r="G15">
        <v>0.01</v>
      </c>
      <c r="H15">
        <v>0.01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71</v>
      </c>
      <c r="O15" t="s">
        <v>58</v>
      </c>
      <c r="P15" t="s">
        <v>99</v>
      </c>
      <c r="Q15" t="s">
        <v>28</v>
      </c>
      <c r="R15" t="s">
        <v>29</v>
      </c>
    </row>
    <row r="16" spans="1:19" x14ac:dyDescent="0.25">
      <c r="A16" t="s">
        <v>142</v>
      </c>
      <c r="B16" t="s">
        <v>353</v>
      </c>
      <c r="C16" t="s">
        <v>354</v>
      </c>
      <c r="D16" t="s">
        <v>300</v>
      </c>
      <c r="E16" t="s">
        <v>301</v>
      </c>
      <c r="F16" t="s">
        <v>302</v>
      </c>
      <c r="G16">
        <v>280.77</v>
      </c>
      <c r="H16">
        <v>48.5</v>
      </c>
      <c r="I16">
        <v>37.159999999999997</v>
      </c>
      <c r="J16">
        <v>0</v>
      </c>
      <c r="K16">
        <v>0</v>
      </c>
      <c r="L16">
        <v>0</v>
      </c>
      <c r="M16">
        <v>269.43</v>
      </c>
      <c r="N16" t="s">
        <v>148</v>
      </c>
      <c r="O16" t="s">
        <v>58</v>
      </c>
      <c r="P16" t="s">
        <v>149</v>
      </c>
      <c r="Q16" t="s">
        <v>28</v>
      </c>
      <c r="R16" t="s">
        <v>29</v>
      </c>
    </row>
    <row r="17" spans="1:18" x14ac:dyDescent="0.25">
      <c r="A17" t="s">
        <v>355</v>
      </c>
      <c r="B17" t="s">
        <v>356</v>
      </c>
      <c r="C17" t="s">
        <v>357</v>
      </c>
      <c r="D17" t="s">
        <v>358</v>
      </c>
      <c r="E17" t="s">
        <v>359</v>
      </c>
      <c r="F17" t="s">
        <v>360</v>
      </c>
      <c r="G17">
        <v>773.28</v>
      </c>
      <c r="H17">
        <v>0</v>
      </c>
      <c r="I17">
        <v>123.72</v>
      </c>
      <c r="J17">
        <v>0</v>
      </c>
      <c r="K17">
        <v>0</v>
      </c>
      <c r="L17">
        <v>0</v>
      </c>
      <c r="M17">
        <v>897</v>
      </c>
      <c r="N17" t="s">
        <v>104</v>
      </c>
      <c r="O17" t="s">
        <v>58</v>
      </c>
      <c r="P17" t="s">
        <v>25</v>
      </c>
      <c r="Q17" t="s">
        <v>28</v>
      </c>
      <c r="R17" t="s">
        <v>29</v>
      </c>
    </row>
    <row r="18" spans="1:18" x14ac:dyDescent="0.25">
      <c r="A18" t="s">
        <v>105</v>
      </c>
      <c r="B18" t="s">
        <v>361</v>
      </c>
      <c r="C18" t="s">
        <v>362</v>
      </c>
      <c r="D18" t="s">
        <v>108</v>
      </c>
      <c r="E18" t="s">
        <v>109</v>
      </c>
      <c r="F18" t="s">
        <v>110</v>
      </c>
      <c r="G18">
        <v>0.01</v>
      </c>
      <c r="H18">
        <v>0.01</v>
      </c>
      <c r="I18">
        <v>0</v>
      </c>
      <c r="J18">
        <v>0</v>
      </c>
      <c r="K18">
        <v>0</v>
      </c>
      <c r="L18">
        <v>0</v>
      </c>
      <c r="M18">
        <v>0</v>
      </c>
      <c r="N18" t="s">
        <v>71</v>
      </c>
      <c r="O18" t="s">
        <v>58</v>
      </c>
      <c r="P18" t="s">
        <v>99</v>
      </c>
      <c r="Q18" t="s">
        <v>28</v>
      </c>
      <c r="R18" t="s">
        <v>29</v>
      </c>
    </row>
    <row r="19" spans="1:18" x14ac:dyDescent="0.25">
      <c r="A19" t="s">
        <v>363</v>
      </c>
      <c r="B19" t="s">
        <v>364</v>
      </c>
      <c r="C19" t="s">
        <v>365</v>
      </c>
      <c r="D19" t="s">
        <v>80</v>
      </c>
      <c r="E19" t="s">
        <v>81</v>
      </c>
      <c r="F19" t="s">
        <v>366</v>
      </c>
      <c r="G19">
        <v>1159.3800000000001</v>
      </c>
      <c r="H19">
        <v>289.83999999999997</v>
      </c>
      <c r="I19">
        <v>139.1</v>
      </c>
      <c r="J19">
        <v>0</v>
      </c>
      <c r="K19">
        <v>0</v>
      </c>
      <c r="L19">
        <v>0</v>
      </c>
      <c r="M19">
        <v>1008.64</v>
      </c>
      <c r="N19" t="s">
        <v>104</v>
      </c>
      <c r="O19" t="s">
        <v>58</v>
      </c>
      <c r="P19" t="s">
        <v>84</v>
      </c>
      <c r="Q19" t="s">
        <v>28</v>
      </c>
      <c r="R19" t="s">
        <v>29</v>
      </c>
    </row>
    <row r="20" spans="1:18" x14ac:dyDescent="0.25">
      <c r="A20" t="s">
        <v>347</v>
      </c>
      <c r="B20" t="s">
        <v>367</v>
      </c>
      <c r="C20" t="s">
        <v>368</v>
      </c>
      <c r="D20" t="s">
        <v>80</v>
      </c>
      <c r="E20" t="s">
        <v>81</v>
      </c>
      <c r="F20" t="s">
        <v>369</v>
      </c>
      <c r="G20">
        <v>3910</v>
      </c>
      <c r="H20">
        <v>1125</v>
      </c>
      <c r="I20">
        <v>445.6</v>
      </c>
      <c r="J20">
        <v>0</v>
      </c>
      <c r="K20">
        <v>0</v>
      </c>
      <c r="L20">
        <v>0</v>
      </c>
      <c r="M20">
        <v>3230.6</v>
      </c>
      <c r="N20" t="s">
        <v>104</v>
      </c>
      <c r="O20" t="s">
        <v>58</v>
      </c>
      <c r="P20" t="s">
        <v>25</v>
      </c>
      <c r="Q20" t="s">
        <v>28</v>
      </c>
      <c r="R20" t="s">
        <v>29</v>
      </c>
    </row>
    <row r="21" spans="1:18" x14ac:dyDescent="0.25">
      <c r="A21" t="s">
        <v>105</v>
      </c>
      <c r="B21" t="s">
        <v>370</v>
      </c>
      <c r="C21" t="s">
        <v>371</v>
      </c>
      <c r="D21" t="s">
        <v>119</v>
      </c>
      <c r="E21" t="s">
        <v>120</v>
      </c>
      <c r="F21" t="s">
        <v>121</v>
      </c>
      <c r="G21">
        <v>0.01</v>
      </c>
      <c r="H21">
        <v>0.01</v>
      </c>
      <c r="I21">
        <v>0</v>
      </c>
      <c r="J21">
        <v>0</v>
      </c>
      <c r="K21">
        <v>0</v>
      </c>
      <c r="L21">
        <v>0</v>
      </c>
      <c r="M21">
        <v>0</v>
      </c>
      <c r="N21" t="s">
        <v>71</v>
      </c>
      <c r="O21" t="s">
        <v>58</v>
      </c>
      <c r="P21" t="s">
        <v>99</v>
      </c>
      <c r="Q21" t="s">
        <v>28</v>
      </c>
      <c r="R21" t="s">
        <v>29</v>
      </c>
    </row>
    <row r="22" spans="1:18" x14ac:dyDescent="0.25">
      <c r="A22" t="s">
        <v>105</v>
      </c>
      <c r="B22" t="s">
        <v>372</v>
      </c>
      <c r="C22" t="s">
        <v>373</v>
      </c>
      <c r="D22" t="s">
        <v>119</v>
      </c>
      <c r="E22" t="s">
        <v>120</v>
      </c>
      <c r="F22" t="s">
        <v>121</v>
      </c>
      <c r="G22">
        <v>60</v>
      </c>
      <c r="H22">
        <v>0</v>
      </c>
      <c r="I22">
        <v>9.6</v>
      </c>
      <c r="J22">
        <v>0</v>
      </c>
      <c r="K22">
        <v>0</v>
      </c>
      <c r="L22">
        <v>0</v>
      </c>
      <c r="M22">
        <v>69.599999999999994</v>
      </c>
      <c r="N22" t="s">
        <v>71</v>
      </c>
      <c r="O22" t="s">
        <v>58</v>
      </c>
      <c r="P22" t="s">
        <v>99</v>
      </c>
      <c r="Q22" t="s">
        <v>28</v>
      </c>
      <c r="R22" t="s">
        <v>29</v>
      </c>
    </row>
    <row r="23" spans="1:18" x14ac:dyDescent="0.25">
      <c r="G23">
        <f>SUM(G2:G22)</f>
        <v>15002.12</v>
      </c>
      <c r="H23">
        <f t="shared" ref="H23:M23" si="0">SUM(H2:H22)</f>
        <v>2935.13</v>
      </c>
      <c r="I23">
        <f t="shared" si="0"/>
        <v>1932.3399999999997</v>
      </c>
      <c r="J23">
        <f t="shared" si="0"/>
        <v>0</v>
      </c>
      <c r="K23">
        <f t="shared" si="0"/>
        <v>0</v>
      </c>
      <c r="L23">
        <f t="shared" si="0"/>
        <v>10.61</v>
      </c>
      <c r="M23">
        <f t="shared" si="0"/>
        <v>14009.94</v>
      </c>
    </row>
    <row r="24" spans="1:18" x14ac:dyDescent="0.25">
      <c r="H24">
        <f>G23-H23</f>
        <v>12066.990000000002</v>
      </c>
    </row>
    <row r="31" spans="1:18" x14ac:dyDescent="0.25">
      <c r="A31" t="s">
        <v>52</v>
      </c>
      <c r="B31" t="s">
        <v>310</v>
      </c>
      <c r="C31" t="s">
        <v>311</v>
      </c>
      <c r="D31" t="s">
        <v>55</v>
      </c>
      <c r="E31" t="s">
        <v>56</v>
      </c>
      <c r="F31" t="s">
        <v>57</v>
      </c>
      <c r="G31">
        <v>5130</v>
      </c>
      <c r="H31">
        <v>438</v>
      </c>
      <c r="I31">
        <v>0</v>
      </c>
      <c r="J31">
        <v>0</v>
      </c>
      <c r="K31">
        <v>0</v>
      </c>
      <c r="L31">
        <v>0</v>
      </c>
      <c r="M31">
        <v>4692</v>
      </c>
      <c r="N31" t="s">
        <v>25</v>
      </c>
      <c r="O31" t="s">
        <v>58</v>
      </c>
      <c r="P31" t="s">
        <v>59</v>
      </c>
      <c r="Q31" t="s">
        <v>76</v>
      </c>
      <c r="R31" t="s">
        <v>60</v>
      </c>
    </row>
  </sheetData>
  <dataValidations count="1">
    <dataValidation type="list" allowBlank="1" showInputMessage="1" showErrorMessage="1" sqref="Q31 Q2:Q22" xr:uid="{00000000-0002-0000-0600-000000000000}">
      <formula1>"Pendiente,Pagado"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9"/>
  <sheetViews>
    <sheetView workbookViewId="0">
      <selection activeCell="A13" sqref="A13"/>
    </sheetView>
  </sheetViews>
  <sheetFormatPr defaultColWidth="9.140625" defaultRowHeight="15" x14ac:dyDescent="0.25"/>
  <cols>
    <col min="1" max="1" width="10" customWidth="1"/>
    <col min="2" max="2" width="20" customWidth="1"/>
    <col min="3" max="3" width="40" customWidth="1"/>
    <col min="4" max="4" width="35" customWidth="1"/>
    <col min="5" max="5" width="16" customWidth="1"/>
    <col min="6" max="6" width="30" customWidth="1"/>
    <col min="7" max="13" width="9" customWidth="1"/>
    <col min="14" max="14" width="20" customWidth="1"/>
    <col min="15" max="15" width="7" customWidth="1"/>
    <col min="16" max="17" width="20" customWidth="1"/>
    <col min="18" max="18" width="10" customWidth="1"/>
    <col min="19" max="19" width="7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312</v>
      </c>
      <c r="C2" t="s">
        <v>313</v>
      </c>
      <c r="D2" t="s">
        <v>22</v>
      </c>
      <c r="E2" t="s">
        <v>23</v>
      </c>
      <c r="F2" t="s">
        <v>24</v>
      </c>
      <c r="G2">
        <v>294.8</v>
      </c>
      <c r="H2">
        <v>0</v>
      </c>
      <c r="I2">
        <v>47.16</v>
      </c>
      <c r="J2">
        <v>0</v>
      </c>
      <c r="K2">
        <v>0</v>
      </c>
      <c r="L2">
        <v>0</v>
      </c>
      <c r="M2">
        <v>341.96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>
        <v>341.96</v>
      </c>
    </row>
    <row r="3" spans="1:19" x14ac:dyDescent="0.25">
      <c r="A3" t="s">
        <v>30</v>
      </c>
      <c r="B3" t="s">
        <v>314</v>
      </c>
      <c r="C3" t="s">
        <v>315</v>
      </c>
      <c r="D3" t="s">
        <v>33</v>
      </c>
      <c r="E3" t="s">
        <v>34</v>
      </c>
      <c r="F3" t="s">
        <v>35</v>
      </c>
      <c r="G3">
        <v>25</v>
      </c>
      <c r="H3">
        <v>0</v>
      </c>
      <c r="I3">
        <v>3.99</v>
      </c>
      <c r="J3">
        <v>0</v>
      </c>
      <c r="K3">
        <v>0</v>
      </c>
      <c r="L3">
        <v>0</v>
      </c>
      <c r="M3">
        <v>28.99</v>
      </c>
      <c r="N3" t="s">
        <v>25</v>
      </c>
      <c r="O3" t="s">
        <v>26</v>
      </c>
      <c r="P3" t="s">
        <v>36</v>
      </c>
      <c r="Q3" t="s">
        <v>28</v>
      </c>
      <c r="R3" t="s">
        <v>29</v>
      </c>
      <c r="S3">
        <v>28.99</v>
      </c>
    </row>
    <row r="4" spans="1:19" x14ac:dyDescent="0.25">
      <c r="A4" t="s">
        <v>37</v>
      </c>
      <c r="B4" t="s">
        <v>316</v>
      </c>
      <c r="C4" t="s">
        <v>317</v>
      </c>
      <c r="D4" t="s">
        <v>33</v>
      </c>
      <c r="E4" t="s">
        <v>34</v>
      </c>
      <c r="F4" t="s">
        <v>42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43</v>
      </c>
      <c r="O4" t="s">
        <v>43</v>
      </c>
      <c r="P4" t="s">
        <v>44</v>
      </c>
      <c r="Q4" t="s">
        <v>28</v>
      </c>
      <c r="R4" t="s">
        <v>45</v>
      </c>
    </row>
    <row r="5" spans="1:19" x14ac:dyDescent="0.25">
      <c r="A5" t="s">
        <v>37</v>
      </c>
      <c r="B5" t="s">
        <v>318</v>
      </c>
      <c r="C5" t="s">
        <v>319</v>
      </c>
      <c r="D5" t="s">
        <v>22</v>
      </c>
      <c r="E5" t="s">
        <v>23</v>
      </c>
      <c r="F5" t="s">
        <v>42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43</v>
      </c>
      <c r="O5" t="s">
        <v>43</v>
      </c>
      <c r="P5" t="s">
        <v>44</v>
      </c>
      <c r="Q5" t="s">
        <v>28</v>
      </c>
      <c r="R5" t="s">
        <v>45</v>
      </c>
    </row>
    <row r="6" spans="1:19" x14ac:dyDescent="0.25">
      <c r="A6" t="s">
        <v>37</v>
      </c>
      <c r="B6" t="s">
        <v>320</v>
      </c>
      <c r="C6" t="s">
        <v>321</v>
      </c>
      <c r="D6" t="s">
        <v>63</v>
      </c>
      <c r="E6" t="s">
        <v>64</v>
      </c>
      <c r="F6" t="s">
        <v>42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43</v>
      </c>
      <c r="O6" t="s">
        <v>43</v>
      </c>
      <c r="P6" t="s">
        <v>44</v>
      </c>
      <c r="Q6" t="s">
        <v>28</v>
      </c>
      <c r="R6" t="s">
        <v>45</v>
      </c>
    </row>
    <row r="7" spans="1:19" x14ac:dyDescent="0.25">
      <c r="A7" t="s">
        <v>37</v>
      </c>
      <c r="B7" t="s">
        <v>322</v>
      </c>
      <c r="C7" t="s">
        <v>323</v>
      </c>
      <c r="D7" t="s">
        <v>40</v>
      </c>
      <c r="E7" t="s">
        <v>41</v>
      </c>
      <c r="F7" t="s">
        <v>42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43</v>
      </c>
      <c r="O7" t="s">
        <v>43</v>
      </c>
      <c r="P7" t="s">
        <v>44</v>
      </c>
      <c r="Q7" t="s">
        <v>28</v>
      </c>
      <c r="R7" t="s">
        <v>45</v>
      </c>
    </row>
    <row r="8" spans="1:19" x14ac:dyDescent="0.25">
      <c r="A8" t="s">
        <v>324</v>
      </c>
      <c r="B8" t="s">
        <v>325</v>
      </c>
      <c r="C8" t="s">
        <v>326</v>
      </c>
      <c r="D8" t="s">
        <v>80</v>
      </c>
      <c r="E8" t="s">
        <v>81</v>
      </c>
      <c r="F8" t="s">
        <v>327</v>
      </c>
      <c r="G8">
        <v>662.93</v>
      </c>
      <c r="H8">
        <v>165.73</v>
      </c>
      <c r="I8">
        <v>79.540000000000006</v>
      </c>
      <c r="J8">
        <v>0</v>
      </c>
      <c r="K8">
        <v>0</v>
      </c>
      <c r="L8">
        <v>0</v>
      </c>
      <c r="M8">
        <v>576.74</v>
      </c>
      <c r="N8" t="s">
        <v>104</v>
      </c>
      <c r="O8" t="s">
        <v>58</v>
      </c>
      <c r="P8" t="s">
        <v>84</v>
      </c>
      <c r="Q8" t="s">
        <v>28</v>
      </c>
      <c r="R8" t="s">
        <v>29</v>
      </c>
    </row>
    <row r="9" spans="1:19" x14ac:dyDescent="0.25">
      <c r="A9" t="s">
        <v>328</v>
      </c>
      <c r="B9" t="s">
        <v>329</v>
      </c>
      <c r="C9" t="s">
        <v>330</v>
      </c>
      <c r="D9" t="s">
        <v>331</v>
      </c>
      <c r="E9" t="s">
        <v>332</v>
      </c>
      <c r="F9" t="s">
        <v>333</v>
      </c>
      <c r="G9">
        <v>2106.0300000000002</v>
      </c>
      <c r="H9">
        <v>0</v>
      </c>
      <c r="I9">
        <v>336.96</v>
      </c>
      <c r="J9">
        <v>0</v>
      </c>
      <c r="K9">
        <v>0</v>
      </c>
      <c r="L9">
        <v>0</v>
      </c>
      <c r="M9">
        <v>2442.9899999999998</v>
      </c>
      <c r="N9" t="s">
        <v>104</v>
      </c>
      <c r="O9" t="s">
        <v>58</v>
      </c>
      <c r="P9" t="s">
        <v>27</v>
      </c>
      <c r="Q9" t="s">
        <v>28</v>
      </c>
      <c r="R9" t="s">
        <v>29</v>
      </c>
    </row>
    <row r="10" spans="1:19" x14ac:dyDescent="0.25">
      <c r="A10" t="s">
        <v>334</v>
      </c>
      <c r="B10" t="s">
        <v>335</v>
      </c>
      <c r="C10" t="s">
        <v>336</v>
      </c>
      <c r="D10" t="s">
        <v>40</v>
      </c>
      <c r="E10" t="s">
        <v>41</v>
      </c>
      <c r="F10" t="s">
        <v>337</v>
      </c>
      <c r="G10">
        <v>21.71</v>
      </c>
      <c r="H10">
        <v>0</v>
      </c>
      <c r="I10">
        <v>3.47</v>
      </c>
      <c r="J10">
        <v>0</v>
      </c>
      <c r="K10">
        <v>0</v>
      </c>
      <c r="L10">
        <v>0</v>
      </c>
      <c r="M10">
        <v>25.18</v>
      </c>
      <c r="N10" t="s">
        <v>25</v>
      </c>
      <c r="O10" t="s">
        <v>26</v>
      </c>
      <c r="P10" t="s">
        <v>338</v>
      </c>
      <c r="Q10" t="s">
        <v>28</v>
      </c>
      <c r="R10" t="s">
        <v>29</v>
      </c>
      <c r="S10">
        <v>25.18</v>
      </c>
    </row>
    <row r="11" spans="1:19" x14ac:dyDescent="0.25">
      <c r="A11" t="s">
        <v>37</v>
      </c>
      <c r="B11" t="s">
        <v>339</v>
      </c>
      <c r="C11" t="s">
        <v>340</v>
      </c>
      <c r="D11" t="s">
        <v>40</v>
      </c>
      <c r="E11" t="s">
        <v>41</v>
      </c>
      <c r="F11" t="s">
        <v>341</v>
      </c>
      <c r="G11">
        <v>-21.71</v>
      </c>
      <c r="H11">
        <v>0</v>
      </c>
      <c r="I11">
        <v>-3.47</v>
      </c>
      <c r="J11">
        <v>0</v>
      </c>
      <c r="K11">
        <v>0</v>
      </c>
      <c r="L11">
        <v>0</v>
      </c>
      <c r="M11">
        <v>-25.18</v>
      </c>
      <c r="N11" t="s">
        <v>342</v>
      </c>
      <c r="O11" t="s">
        <v>58</v>
      </c>
      <c r="P11" t="s">
        <v>44</v>
      </c>
      <c r="Q11" t="s">
        <v>28</v>
      </c>
      <c r="R11" t="s">
        <v>92</v>
      </c>
    </row>
    <row r="12" spans="1:19" x14ac:dyDescent="0.25">
      <c r="A12" t="s">
        <v>37</v>
      </c>
      <c r="B12" t="s">
        <v>343</v>
      </c>
      <c r="C12" t="s">
        <v>344</v>
      </c>
      <c r="D12" t="s">
        <v>40</v>
      </c>
      <c r="E12" t="s">
        <v>41</v>
      </c>
      <c r="F12" t="s">
        <v>42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43</v>
      </c>
      <c r="O12" t="s">
        <v>43</v>
      </c>
      <c r="P12" t="s">
        <v>44</v>
      </c>
      <c r="Q12" t="s">
        <v>28</v>
      </c>
      <c r="R12" t="s">
        <v>45</v>
      </c>
    </row>
    <row r="13" spans="1:19" x14ac:dyDescent="0.25">
      <c r="A13" t="s">
        <v>19</v>
      </c>
      <c r="B13" t="s">
        <v>345</v>
      </c>
      <c r="C13" t="s">
        <v>346</v>
      </c>
      <c r="D13" t="s">
        <v>63</v>
      </c>
      <c r="E13" t="s">
        <v>64</v>
      </c>
      <c r="F13" t="s">
        <v>75</v>
      </c>
      <c r="G13">
        <v>505.76</v>
      </c>
      <c r="H13">
        <v>0</v>
      </c>
      <c r="I13">
        <v>82.62</v>
      </c>
      <c r="J13">
        <v>0</v>
      </c>
      <c r="K13">
        <v>0</v>
      </c>
      <c r="L13">
        <v>10.61</v>
      </c>
      <c r="M13">
        <v>598.99</v>
      </c>
      <c r="N13" t="s">
        <v>25</v>
      </c>
      <c r="O13" t="s">
        <v>26</v>
      </c>
      <c r="P13" t="s">
        <v>27</v>
      </c>
      <c r="Q13" t="s">
        <v>28</v>
      </c>
      <c r="R13" t="s">
        <v>29</v>
      </c>
    </row>
    <row r="14" spans="1:19" x14ac:dyDescent="0.25">
      <c r="A14" t="s">
        <v>347</v>
      </c>
      <c r="B14" t="s">
        <v>348</v>
      </c>
      <c r="C14" t="s">
        <v>349</v>
      </c>
      <c r="D14" t="s">
        <v>80</v>
      </c>
      <c r="E14" t="s">
        <v>81</v>
      </c>
      <c r="F14" t="s">
        <v>350</v>
      </c>
      <c r="G14">
        <v>5224.1400000000003</v>
      </c>
      <c r="H14">
        <v>1306.03</v>
      </c>
      <c r="I14">
        <v>626.89</v>
      </c>
      <c r="J14">
        <v>0</v>
      </c>
      <c r="K14">
        <v>0</v>
      </c>
      <c r="L14">
        <v>0</v>
      </c>
      <c r="M14">
        <v>4545</v>
      </c>
      <c r="N14" t="s">
        <v>148</v>
      </c>
      <c r="O14" t="s">
        <v>58</v>
      </c>
      <c r="P14" t="s">
        <v>84</v>
      </c>
      <c r="Q14" t="s">
        <v>28</v>
      </c>
      <c r="R14" t="s">
        <v>29</v>
      </c>
    </row>
    <row r="15" spans="1:19" x14ac:dyDescent="0.25">
      <c r="A15" t="s">
        <v>93</v>
      </c>
      <c r="B15" t="s">
        <v>351</v>
      </c>
      <c r="C15" t="s">
        <v>352</v>
      </c>
      <c r="D15" t="s">
        <v>96</v>
      </c>
      <c r="E15" t="s">
        <v>97</v>
      </c>
      <c r="F15" t="s">
        <v>98</v>
      </c>
      <c r="G15">
        <v>0.01</v>
      </c>
      <c r="H15">
        <v>0.01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71</v>
      </c>
      <c r="O15" t="s">
        <v>58</v>
      </c>
      <c r="P15" t="s">
        <v>99</v>
      </c>
      <c r="Q15" t="s">
        <v>28</v>
      </c>
      <c r="R15" t="s">
        <v>29</v>
      </c>
    </row>
    <row r="16" spans="1:19" x14ac:dyDescent="0.25">
      <c r="A16" t="s">
        <v>142</v>
      </c>
      <c r="B16" t="s">
        <v>353</v>
      </c>
      <c r="C16" t="s">
        <v>354</v>
      </c>
      <c r="D16" t="s">
        <v>300</v>
      </c>
      <c r="E16" t="s">
        <v>301</v>
      </c>
      <c r="F16" t="s">
        <v>302</v>
      </c>
      <c r="G16">
        <v>280.77</v>
      </c>
      <c r="H16">
        <v>48.5</v>
      </c>
      <c r="I16">
        <v>37.159999999999997</v>
      </c>
      <c r="J16">
        <v>0</v>
      </c>
      <c r="K16">
        <v>0</v>
      </c>
      <c r="L16">
        <v>0</v>
      </c>
      <c r="M16">
        <v>269.43</v>
      </c>
      <c r="N16" t="s">
        <v>148</v>
      </c>
      <c r="O16" t="s">
        <v>58</v>
      </c>
      <c r="P16" t="s">
        <v>149</v>
      </c>
      <c r="Q16" t="s">
        <v>28</v>
      </c>
      <c r="R16" t="s">
        <v>29</v>
      </c>
    </row>
    <row r="17" spans="1:18" x14ac:dyDescent="0.25">
      <c r="A17" t="s">
        <v>355</v>
      </c>
      <c r="B17" t="s">
        <v>356</v>
      </c>
      <c r="C17" t="s">
        <v>357</v>
      </c>
      <c r="D17" t="s">
        <v>358</v>
      </c>
      <c r="E17" t="s">
        <v>359</v>
      </c>
      <c r="F17" t="s">
        <v>360</v>
      </c>
      <c r="G17">
        <v>773.28</v>
      </c>
      <c r="H17">
        <v>0</v>
      </c>
      <c r="I17">
        <v>123.72</v>
      </c>
      <c r="J17">
        <v>0</v>
      </c>
      <c r="K17">
        <v>0</v>
      </c>
      <c r="L17">
        <v>0</v>
      </c>
      <c r="M17">
        <v>897</v>
      </c>
      <c r="N17" t="s">
        <v>104</v>
      </c>
      <c r="O17" t="s">
        <v>58</v>
      </c>
      <c r="P17" t="s">
        <v>25</v>
      </c>
      <c r="Q17" t="s">
        <v>28</v>
      </c>
      <c r="R17" t="s">
        <v>29</v>
      </c>
    </row>
    <row r="18" spans="1:18" x14ac:dyDescent="0.25">
      <c r="A18" t="s">
        <v>105</v>
      </c>
      <c r="B18" t="s">
        <v>361</v>
      </c>
      <c r="C18" t="s">
        <v>362</v>
      </c>
      <c r="D18" t="s">
        <v>108</v>
      </c>
      <c r="E18" t="s">
        <v>109</v>
      </c>
      <c r="F18" t="s">
        <v>110</v>
      </c>
      <c r="G18">
        <v>0.01</v>
      </c>
      <c r="H18">
        <v>0.01</v>
      </c>
      <c r="I18">
        <v>0</v>
      </c>
      <c r="J18">
        <v>0</v>
      </c>
      <c r="K18">
        <v>0</v>
      </c>
      <c r="L18">
        <v>0</v>
      </c>
      <c r="M18">
        <v>0</v>
      </c>
      <c r="N18" t="s">
        <v>71</v>
      </c>
      <c r="O18" t="s">
        <v>58</v>
      </c>
      <c r="P18" t="s">
        <v>99</v>
      </c>
      <c r="Q18" t="s">
        <v>28</v>
      </c>
      <c r="R18" t="s">
        <v>29</v>
      </c>
    </row>
    <row r="19" spans="1:18" x14ac:dyDescent="0.25">
      <c r="A19" t="s">
        <v>363</v>
      </c>
      <c r="B19" t="s">
        <v>364</v>
      </c>
      <c r="C19" t="s">
        <v>365</v>
      </c>
      <c r="D19" t="s">
        <v>80</v>
      </c>
      <c r="E19" t="s">
        <v>81</v>
      </c>
      <c r="F19" t="s">
        <v>366</v>
      </c>
      <c r="G19">
        <v>1159.3800000000001</v>
      </c>
      <c r="H19">
        <v>289.83999999999997</v>
      </c>
      <c r="I19">
        <v>139.1</v>
      </c>
      <c r="J19">
        <v>0</v>
      </c>
      <c r="K19">
        <v>0</v>
      </c>
      <c r="L19">
        <v>0</v>
      </c>
      <c r="M19">
        <v>1008.64</v>
      </c>
      <c r="N19" t="s">
        <v>104</v>
      </c>
      <c r="O19" t="s">
        <v>58</v>
      </c>
      <c r="P19" t="s">
        <v>84</v>
      </c>
      <c r="Q19" t="s">
        <v>28</v>
      </c>
      <c r="R19" t="s">
        <v>29</v>
      </c>
    </row>
    <row r="20" spans="1:18" x14ac:dyDescent="0.25">
      <c r="A20" t="s">
        <v>347</v>
      </c>
      <c r="B20" t="s">
        <v>367</v>
      </c>
      <c r="C20" t="s">
        <v>368</v>
      </c>
      <c r="D20" t="s">
        <v>80</v>
      </c>
      <c r="E20" t="s">
        <v>81</v>
      </c>
      <c r="F20" t="s">
        <v>369</v>
      </c>
      <c r="G20">
        <v>3910</v>
      </c>
      <c r="H20">
        <v>1125</v>
      </c>
      <c r="I20">
        <v>445.6</v>
      </c>
      <c r="J20">
        <v>0</v>
      </c>
      <c r="K20">
        <v>0</v>
      </c>
      <c r="L20">
        <v>0</v>
      </c>
      <c r="M20">
        <v>3230.6</v>
      </c>
      <c r="N20" t="s">
        <v>104</v>
      </c>
      <c r="O20" t="s">
        <v>58</v>
      </c>
      <c r="P20" t="s">
        <v>25</v>
      </c>
      <c r="Q20" t="s">
        <v>28</v>
      </c>
      <c r="R20" t="s">
        <v>29</v>
      </c>
    </row>
    <row r="21" spans="1:18" x14ac:dyDescent="0.25">
      <c r="A21" t="s">
        <v>105</v>
      </c>
      <c r="B21" t="s">
        <v>370</v>
      </c>
      <c r="C21" t="s">
        <v>371</v>
      </c>
      <c r="D21" t="s">
        <v>119</v>
      </c>
      <c r="E21" t="s">
        <v>120</v>
      </c>
      <c r="F21" t="s">
        <v>121</v>
      </c>
      <c r="G21">
        <v>0.01</v>
      </c>
      <c r="H21">
        <v>0.01</v>
      </c>
      <c r="I21">
        <v>0</v>
      </c>
      <c r="J21">
        <v>0</v>
      </c>
      <c r="K21">
        <v>0</v>
      </c>
      <c r="L21">
        <v>0</v>
      </c>
      <c r="M21">
        <v>0</v>
      </c>
      <c r="N21" t="s">
        <v>71</v>
      </c>
      <c r="O21" t="s">
        <v>58</v>
      </c>
      <c r="P21" t="s">
        <v>99</v>
      </c>
      <c r="Q21" t="s">
        <v>28</v>
      </c>
      <c r="R21" t="s">
        <v>29</v>
      </c>
    </row>
    <row r="22" spans="1:18" x14ac:dyDescent="0.25">
      <c r="A22" t="s">
        <v>105</v>
      </c>
      <c r="B22" t="s">
        <v>372</v>
      </c>
      <c r="C22" t="s">
        <v>373</v>
      </c>
      <c r="D22" t="s">
        <v>119</v>
      </c>
      <c r="E22" t="s">
        <v>120</v>
      </c>
      <c r="F22" t="s">
        <v>121</v>
      </c>
      <c r="G22">
        <v>60</v>
      </c>
      <c r="H22">
        <v>0</v>
      </c>
      <c r="I22">
        <v>9.6</v>
      </c>
      <c r="J22">
        <v>0</v>
      </c>
      <c r="K22">
        <v>0</v>
      </c>
      <c r="L22">
        <v>0</v>
      </c>
      <c r="M22">
        <v>69.599999999999994</v>
      </c>
      <c r="N22" t="s">
        <v>71</v>
      </c>
      <c r="O22" t="s">
        <v>58</v>
      </c>
      <c r="P22" t="s">
        <v>99</v>
      </c>
      <c r="Q22" t="s">
        <v>28</v>
      </c>
      <c r="R22" t="s">
        <v>29</v>
      </c>
    </row>
    <row r="23" spans="1:18" x14ac:dyDescent="0.25">
      <c r="G23">
        <f>SUM(G2:G22)</f>
        <v>15002.12</v>
      </c>
      <c r="H23">
        <f t="shared" ref="H23:M23" si="0">SUM(H2:H22)</f>
        <v>2935.13</v>
      </c>
      <c r="I23">
        <f t="shared" si="0"/>
        <v>1932.3399999999997</v>
      </c>
      <c r="J23">
        <f t="shared" si="0"/>
        <v>0</v>
      </c>
      <c r="K23">
        <f t="shared" si="0"/>
        <v>0</v>
      </c>
      <c r="L23">
        <f t="shared" si="0"/>
        <v>10.61</v>
      </c>
      <c r="M23">
        <f t="shared" si="0"/>
        <v>14009.94</v>
      </c>
    </row>
    <row r="24" spans="1:18" x14ac:dyDescent="0.25">
      <c r="H24">
        <f>G23-H23</f>
        <v>12066.990000000002</v>
      </c>
    </row>
    <row r="29" spans="1:18" x14ac:dyDescent="0.25">
      <c r="A29" t="s">
        <v>52</v>
      </c>
      <c r="B29" t="s">
        <v>310</v>
      </c>
      <c r="C29" t="s">
        <v>311</v>
      </c>
      <c r="D29" t="s">
        <v>55</v>
      </c>
      <c r="E29" t="s">
        <v>56</v>
      </c>
      <c r="F29" t="s">
        <v>57</v>
      </c>
      <c r="G29">
        <v>5130</v>
      </c>
      <c r="H29">
        <v>438</v>
      </c>
      <c r="I29">
        <v>0</v>
      </c>
      <c r="J29">
        <v>0</v>
      </c>
      <c r="K29">
        <v>0</v>
      </c>
      <c r="L29">
        <v>0</v>
      </c>
      <c r="M29">
        <v>4692</v>
      </c>
      <c r="N29" t="s">
        <v>25</v>
      </c>
      <c r="O29" t="s">
        <v>58</v>
      </c>
      <c r="P29" t="s">
        <v>59</v>
      </c>
      <c r="Q29" t="s">
        <v>76</v>
      </c>
      <c r="R29" t="s">
        <v>60</v>
      </c>
    </row>
  </sheetData>
  <dataValidations count="1">
    <dataValidation type="list" allowBlank="1" showInputMessage="1" showErrorMessage="1" sqref="Q29 Q2:Q22" xr:uid="{00000000-0002-0000-0700-000000000000}">
      <formula1>"Pendiente,Pagado"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4"/>
  <sheetViews>
    <sheetView topLeftCell="E1" workbookViewId="0">
      <selection activeCell="F9" sqref="F9"/>
    </sheetView>
  </sheetViews>
  <sheetFormatPr defaultColWidth="9.140625" defaultRowHeight="15" x14ac:dyDescent="0.25"/>
  <cols>
    <col min="1" max="1" width="10" customWidth="1"/>
    <col min="2" max="2" width="20" customWidth="1"/>
    <col min="3" max="3" width="40" customWidth="1"/>
    <col min="4" max="4" width="35" customWidth="1"/>
    <col min="5" max="5" width="16" customWidth="1"/>
    <col min="6" max="6" width="30" customWidth="1"/>
    <col min="7" max="13" width="9" customWidth="1"/>
    <col min="14" max="14" width="20" customWidth="1"/>
    <col min="15" max="15" width="7" customWidth="1"/>
    <col min="16" max="17" width="20" customWidth="1"/>
    <col min="18" max="18" width="10" customWidth="1"/>
    <col min="19" max="19" width="7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122</v>
      </c>
      <c r="B2" t="s">
        <v>374</v>
      </c>
      <c r="C2" t="s">
        <v>375</v>
      </c>
      <c r="D2" t="s">
        <v>125</v>
      </c>
      <c r="E2" t="s">
        <v>126</v>
      </c>
      <c r="F2" t="s">
        <v>127</v>
      </c>
      <c r="G2">
        <v>10.34</v>
      </c>
      <c r="H2">
        <v>0</v>
      </c>
      <c r="I2">
        <v>1.66</v>
      </c>
      <c r="J2">
        <v>0</v>
      </c>
      <c r="K2">
        <v>0</v>
      </c>
      <c r="L2">
        <v>0</v>
      </c>
      <c r="M2">
        <v>12</v>
      </c>
      <c r="N2" t="s">
        <v>104</v>
      </c>
      <c r="O2" t="s">
        <v>58</v>
      </c>
      <c r="P2" t="s">
        <v>128</v>
      </c>
      <c r="Q2" t="s">
        <v>28</v>
      </c>
      <c r="R2" t="s">
        <v>29</v>
      </c>
    </row>
    <row r="3" spans="1:19" x14ac:dyDescent="0.25">
      <c r="A3" t="s">
        <v>19</v>
      </c>
      <c r="B3" t="s">
        <v>376</v>
      </c>
      <c r="C3" t="s">
        <v>377</v>
      </c>
      <c r="D3" t="s">
        <v>22</v>
      </c>
      <c r="E3" t="s">
        <v>23</v>
      </c>
      <c r="F3" t="s">
        <v>24</v>
      </c>
      <c r="G3">
        <v>294.8</v>
      </c>
      <c r="H3">
        <v>0</v>
      </c>
      <c r="I3">
        <v>47.16</v>
      </c>
      <c r="J3">
        <v>0</v>
      </c>
      <c r="K3">
        <v>0</v>
      </c>
      <c r="L3">
        <v>0</v>
      </c>
      <c r="M3">
        <v>341.96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>
        <v>341.96</v>
      </c>
    </row>
    <row r="4" spans="1:19" x14ac:dyDescent="0.25">
      <c r="A4" t="s">
        <v>30</v>
      </c>
      <c r="B4" t="s">
        <v>378</v>
      </c>
      <c r="C4" t="s">
        <v>379</v>
      </c>
      <c r="D4" t="s">
        <v>33</v>
      </c>
      <c r="E4" t="s">
        <v>34</v>
      </c>
      <c r="F4" t="s">
        <v>35</v>
      </c>
      <c r="G4">
        <v>25</v>
      </c>
      <c r="H4">
        <v>0</v>
      </c>
      <c r="I4">
        <v>3.99</v>
      </c>
      <c r="J4">
        <v>0</v>
      </c>
      <c r="K4">
        <v>0</v>
      </c>
      <c r="L4">
        <v>0</v>
      </c>
      <c r="M4">
        <v>28.99</v>
      </c>
      <c r="N4" t="s">
        <v>25</v>
      </c>
      <c r="O4" t="s">
        <v>26</v>
      </c>
      <c r="P4" t="s">
        <v>36</v>
      </c>
      <c r="Q4" t="s">
        <v>28</v>
      </c>
      <c r="R4" t="s">
        <v>29</v>
      </c>
      <c r="S4">
        <v>28.99</v>
      </c>
    </row>
    <row r="5" spans="1:19" x14ac:dyDescent="0.25">
      <c r="A5" t="s">
        <v>37</v>
      </c>
      <c r="B5" t="s">
        <v>380</v>
      </c>
      <c r="C5" t="s">
        <v>381</v>
      </c>
      <c r="D5" t="s">
        <v>40</v>
      </c>
      <c r="E5" t="s">
        <v>41</v>
      </c>
      <c r="F5" t="s">
        <v>42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43</v>
      </c>
      <c r="O5" t="s">
        <v>43</v>
      </c>
      <c r="P5" t="s">
        <v>44</v>
      </c>
      <c r="Q5" t="s">
        <v>28</v>
      </c>
      <c r="R5" t="s">
        <v>45</v>
      </c>
    </row>
    <row r="6" spans="1:19" x14ac:dyDescent="0.25">
      <c r="A6" t="s">
        <v>37</v>
      </c>
      <c r="B6" t="s">
        <v>382</v>
      </c>
      <c r="C6" t="s">
        <v>383</v>
      </c>
      <c r="D6" t="s">
        <v>33</v>
      </c>
      <c r="E6" t="s">
        <v>34</v>
      </c>
      <c r="F6" t="s">
        <v>42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43</v>
      </c>
      <c r="O6" t="s">
        <v>43</v>
      </c>
      <c r="P6" t="s">
        <v>44</v>
      </c>
      <c r="Q6" t="s">
        <v>28</v>
      </c>
      <c r="R6" t="s">
        <v>45</v>
      </c>
    </row>
    <row r="7" spans="1:19" x14ac:dyDescent="0.25">
      <c r="A7" t="s">
        <v>37</v>
      </c>
      <c r="B7" t="s">
        <v>384</v>
      </c>
      <c r="C7" t="s">
        <v>385</v>
      </c>
      <c r="D7" t="s">
        <v>22</v>
      </c>
      <c r="E7" t="s">
        <v>23</v>
      </c>
      <c r="F7" t="s">
        <v>42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43</v>
      </c>
      <c r="O7" t="s">
        <v>43</v>
      </c>
      <c r="P7" t="s">
        <v>44</v>
      </c>
      <c r="Q7" t="s">
        <v>28</v>
      </c>
      <c r="R7" t="s">
        <v>45</v>
      </c>
    </row>
    <row r="8" spans="1:19" x14ac:dyDescent="0.25">
      <c r="A8" t="s">
        <v>37</v>
      </c>
      <c r="B8" t="s">
        <v>386</v>
      </c>
      <c r="C8" t="s">
        <v>387</v>
      </c>
      <c r="D8" t="s">
        <v>63</v>
      </c>
      <c r="E8" t="s">
        <v>64</v>
      </c>
      <c r="F8" t="s">
        <v>42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t="s">
        <v>43</v>
      </c>
      <c r="O8" t="s">
        <v>43</v>
      </c>
      <c r="P8" t="s">
        <v>44</v>
      </c>
      <c r="Q8" t="s">
        <v>28</v>
      </c>
      <c r="R8" t="s">
        <v>45</v>
      </c>
    </row>
    <row r="9" spans="1:19" x14ac:dyDescent="0.25">
      <c r="A9" t="s">
        <v>65</v>
      </c>
      <c r="B9" t="s">
        <v>388</v>
      </c>
      <c r="C9" t="s">
        <v>389</v>
      </c>
      <c r="D9" t="s">
        <v>68</v>
      </c>
      <c r="E9" t="s">
        <v>69</v>
      </c>
      <c r="F9" t="s">
        <v>171</v>
      </c>
      <c r="G9">
        <v>204</v>
      </c>
      <c r="H9">
        <v>0</v>
      </c>
      <c r="I9">
        <v>0</v>
      </c>
      <c r="J9">
        <v>0</v>
      </c>
      <c r="K9">
        <v>0</v>
      </c>
      <c r="L9">
        <v>0</v>
      </c>
      <c r="M9">
        <v>204</v>
      </c>
      <c r="N9" t="s">
        <v>71</v>
      </c>
      <c r="O9" t="s">
        <v>58</v>
      </c>
      <c r="P9" t="s">
        <v>72</v>
      </c>
      <c r="Q9" t="s">
        <v>76</v>
      </c>
      <c r="R9" t="s">
        <v>29</v>
      </c>
    </row>
    <row r="10" spans="1:19" x14ac:dyDescent="0.25">
      <c r="A10" t="s">
        <v>37</v>
      </c>
      <c r="B10" t="s">
        <v>390</v>
      </c>
      <c r="C10" t="s">
        <v>391</v>
      </c>
      <c r="D10" t="s">
        <v>40</v>
      </c>
      <c r="E10" t="s">
        <v>41</v>
      </c>
      <c r="F10" t="s">
        <v>42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43</v>
      </c>
      <c r="O10" t="s">
        <v>43</v>
      </c>
      <c r="P10" t="s">
        <v>44</v>
      </c>
      <c r="Q10" t="s">
        <v>28</v>
      </c>
      <c r="R10" t="s">
        <v>45</v>
      </c>
    </row>
    <row r="11" spans="1:19" x14ac:dyDescent="0.25">
      <c r="A11" t="s">
        <v>392</v>
      </c>
      <c r="B11" t="s">
        <v>393</v>
      </c>
      <c r="C11" t="s">
        <v>394</v>
      </c>
      <c r="D11" t="s">
        <v>80</v>
      </c>
      <c r="E11" t="s">
        <v>81</v>
      </c>
      <c r="F11" t="s">
        <v>395</v>
      </c>
      <c r="G11">
        <v>2135.34</v>
      </c>
      <c r="H11">
        <v>533.83000000000004</v>
      </c>
      <c r="I11">
        <v>256.20999999999998</v>
      </c>
      <c r="J11">
        <v>0</v>
      </c>
      <c r="K11">
        <v>0</v>
      </c>
      <c r="L11">
        <v>0</v>
      </c>
      <c r="M11">
        <v>1857.72</v>
      </c>
      <c r="N11" t="s">
        <v>104</v>
      </c>
      <c r="O11" t="s">
        <v>58</v>
      </c>
      <c r="P11" t="s">
        <v>84</v>
      </c>
      <c r="Q11" t="s">
        <v>28</v>
      </c>
      <c r="R11" t="s">
        <v>29</v>
      </c>
    </row>
    <row r="12" spans="1:19" x14ac:dyDescent="0.25">
      <c r="A12" t="s">
        <v>19</v>
      </c>
      <c r="B12" t="s">
        <v>396</v>
      </c>
      <c r="C12" t="s">
        <v>397</v>
      </c>
      <c r="D12" t="s">
        <v>63</v>
      </c>
      <c r="E12" t="s">
        <v>64</v>
      </c>
      <c r="F12" t="s">
        <v>75</v>
      </c>
      <c r="G12">
        <v>505.76</v>
      </c>
      <c r="H12">
        <v>0</v>
      </c>
      <c r="I12">
        <v>82.62</v>
      </c>
      <c r="J12">
        <v>0</v>
      </c>
      <c r="K12">
        <v>0</v>
      </c>
      <c r="L12">
        <v>10.61</v>
      </c>
      <c r="M12">
        <v>598.99</v>
      </c>
      <c r="N12" t="s">
        <v>25</v>
      </c>
      <c r="O12" t="s">
        <v>26</v>
      </c>
      <c r="P12" t="s">
        <v>27</v>
      </c>
      <c r="Q12" t="s">
        <v>28</v>
      </c>
      <c r="R12" t="s">
        <v>29</v>
      </c>
    </row>
    <row r="13" spans="1:19" x14ac:dyDescent="0.25">
      <c r="A13" t="s">
        <v>93</v>
      </c>
      <c r="B13" t="s">
        <v>398</v>
      </c>
      <c r="C13" t="s">
        <v>399</v>
      </c>
      <c r="D13" t="s">
        <v>96</v>
      </c>
      <c r="E13" t="s">
        <v>97</v>
      </c>
      <c r="F13" t="s">
        <v>98</v>
      </c>
      <c r="G13">
        <v>0.01</v>
      </c>
      <c r="H13">
        <v>0.01</v>
      </c>
      <c r="I13">
        <v>0</v>
      </c>
      <c r="J13">
        <v>0</v>
      </c>
      <c r="K13">
        <v>0</v>
      </c>
      <c r="L13">
        <v>0</v>
      </c>
      <c r="M13">
        <v>0</v>
      </c>
      <c r="N13" t="s">
        <v>71</v>
      </c>
      <c r="O13" t="s">
        <v>58</v>
      </c>
      <c r="P13" t="s">
        <v>99</v>
      </c>
      <c r="Q13" t="s">
        <v>28</v>
      </c>
      <c r="R13" t="s">
        <v>29</v>
      </c>
    </row>
    <row r="14" spans="1:19" x14ac:dyDescent="0.25">
      <c r="A14" t="s">
        <v>105</v>
      </c>
      <c r="B14" t="s">
        <v>406</v>
      </c>
      <c r="C14" t="s">
        <v>407</v>
      </c>
      <c r="D14" t="s">
        <v>108</v>
      </c>
      <c r="E14" t="s">
        <v>109</v>
      </c>
      <c r="F14" t="s">
        <v>110</v>
      </c>
      <c r="G14">
        <v>0.01</v>
      </c>
      <c r="H14">
        <v>0.01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71</v>
      </c>
      <c r="O14" t="s">
        <v>58</v>
      </c>
      <c r="P14" t="s">
        <v>99</v>
      </c>
      <c r="Q14" t="s">
        <v>28</v>
      </c>
      <c r="R14" t="s">
        <v>29</v>
      </c>
    </row>
    <row r="15" spans="1:19" x14ac:dyDescent="0.25">
      <c r="A15" t="s">
        <v>410</v>
      </c>
      <c r="B15" t="s">
        <v>411</v>
      </c>
      <c r="C15" t="s">
        <v>412</v>
      </c>
      <c r="D15" t="s">
        <v>358</v>
      </c>
      <c r="E15" t="s">
        <v>359</v>
      </c>
      <c r="F15" t="s">
        <v>413</v>
      </c>
      <c r="G15">
        <v>580.16999999999996</v>
      </c>
      <c r="H15">
        <v>0</v>
      </c>
      <c r="I15">
        <v>92.83</v>
      </c>
      <c r="J15">
        <v>0</v>
      </c>
      <c r="K15">
        <v>0</v>
      </c>
      <c r="L15">
        <v>0</v>
      </c>
      <c r="M15">
        <v>673</v>
      </c>
      <c r="N15" t="s">
        <v>104</v>
      </c>
      <c r="O15" t="s">
        <v>58</v>
      </c>
      <c r="P15" t="s">
        <v>414</v>
      </c>
      <c r="Q15" t="s">
        <v>28</v>
      </c>
      <c r="R15" t="s">
        <v>29</v>
      </c>
    </row>
    <row r="16" spans="1:19" x14ac:dyDescent="0.25">
      <c r="G16">
        <f>SUM(G2:G15)</f>
        <v>3755.4300000000003</v>
      </c>
      <c r="H16">
        <f t="shared" ref="H16:M16" si="0">SUM(H2:H15)</f>
        <v>533.85</v>
      </c>
      <c r="I16">
        <f t="shared" si="0"/>
        <v>484.46999999999997</v>
      </c>
      <c r="J16">
        <f t="shared" si="0"/>
        <v>0</v>
      </c>
      <c r="K16">
        <f t="shared" si="0"/>
        <v>0</v>
      </c>
      <c r="L16">
        <f t="shared" si="0"/>
        <v>10.61</v>
      </c>
      <c r="M16">
        <f t="shared" si="0"/>
        <v>3716.66</v>
      </c>
    </row>
    <row r="17" spans="1:18" x14ac:dyDescent="0.25">
      <c r="H17">
        <f>G16-H16</f>
        <v>3221.5800000000004</v>
      </c>
    </row>
    <row r="22" spans="1:18" x14ac:dyDescent="0.25">
      <c r="A22" t="s">
        <v>52</v>
      </c>
      <c r="B22" t="s">
        <v>408</v>
      </c>
      <c r="C22" t="s">
        <v>409</v>
      </c>
      <c r="D22" t="s">
        <v>55</v>
      </c>
      <c r="E22" t="s">
        <v>56</v>
      </c>
      <c r="F22" t="s">
        <v>57</v>
      </c>
      <c r="G22">
        <v>5437</v>
      </c>
      <c r="H22">
        <v>445</v>
      </c>
      <c r="I22">
        <v>0</v>
      </c>
      <c r="J22">
        <v>0</v>
      </c>
      <c r="K22">
        <v>0</v>
      </c>
      <c r="L22">
        <v>0</v>
      </c>
      <c r="M22">
        <v>4992</v>
      </c>
      <c r="N22" t="s">
        <v>25</v>
      </c>
      <c r="O22" t="s">
        <v>58</v>
      </c>
      <c r="P22" t="s">
        <v>59</v>
      </c>
      <c r="Q22" t="s">
        <v>76</v>
      </c>
      <c r="R22" t="s">
        <v>60</v>
      </c>
    </row>
    <row r="23" spans="1:18" x14ac:dyDescent="0.25">
      <c r="A23" t="s">
        <v>334</v>
      </c>
      <c r="B23" t="s">
        <v>400</v>
      </c>
      <c r="C23" t="s">
        <v>401</v>
      </c>
      <c r="D23" t="s">
        <v>40</v>
      </c>
      <c r="E23" t="s">
        <v>41</v>
      </c>
      <c r="F23" t="s">
        <v>402</v>
      </c>
      <c r="G23">
        <v>3900.75</v>
      </c>
      <c r="H23">
        <v>0</v>
      </c>
      <c r="I23">
        <v>624.12</v>
      </c>
      <c r="J23">
        <v>0</v>
      </c>
      <c r="K23">
        <v>0</v>
      </c>
      <c r="L23">
        <v>0</v>
      </c>
      <c r="M23">
        <v>4524.87</v>
      </c>
      <c r="N23" t="s">
        <v>25</v>
      </c>
      <c r="O23" t="s">
        <v>26</v>
      </c>
      <c r="P23" t="s">
        <v>338</v>
      </c>
      <c r="Q23" t="s">
        <v>76</v>
      </c>
      <c r="R23" t="s">
        <v>29</v>
      </c>
    </row>
    <row r="24" spans="1:18" x14ac:dyDescent="0.25">
      <c r="A24" t="s">
        <v>334</v>
      </c>
      <c r="B24" t="s">
        <v>403</v>
      </c>
      <c r="C24" t="s">
        <v>404</v>
      </c>
      <c r="D24" t="s">
        <v>40</v>
      </c>
      <c r="E24" t="s">
        <v>41</v>
      </c>
      <c r="F24" t="s">
        <v>405</v>
      </c>
      <c r="G24">
        <v>4404.05</v>
      </c>
      <c r="H24">
        <v>0</v>
      </c>
      <c r="I24">
        <v>704.65</v>
      </c>
      <c r="J24">
        <v>0</v>
      </c>
      <c r="K24">
        <v>0</v>
      </c>
      <c r="L24">
        <v>0</v>
      </c>
      <c r="M24">
        <v>5108.7</v>
      </c>
      <c r="N24" t="s">
        <v>25</v>
      </c>
      <c r="O24" t="s">
        <v>26</v>
      </c>
      <c r="P24" t="s">
        <v>338</v>
      </c>
      <c r="Q24" t="s">
        <v>76</v>
      </c>
      <c r="R24" t="s">
        <v>29</v>
      </c>
    </row>
  </sheetData>
  <dataValidations count="1">
    <dataValidation type="list" allowBlank="1" showInputMessage="1" showErrorMessage="1" sqref="Q22:Q24 Q2:Q13 Q14:Q15" xr:uid="{00000000-0002-0000-0800-000000000000}">
      <formula1>"Pendiente,Pagado"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1"/>
  <sheetViews>
    <sheetView topLeftCell="E4" workbookViewId="0">
      <selection activeCell="Q7" sqref="Q7"/>
    </sheetView>
  </sheetViews>
  <sheetFormatPr defaultColWidth="9.140625" defaultRowHeight="15" x14ac:dyDescent="0.25"/>
  <cols>
    <col min="1" max="1" width="10" customWidth="1"/>
    <col min="2" max="2" width="20" customWidth="1"/>
    <col min="3" max="3" width="40" customWidth="1"/>
    <col min="4" max="4" width="35" customWidth="1"/>
    <col min="5" max="5" width="16" customWidth="1"/>
    <col min="6" max="6" width="30" customWidth="1"/>
    <col min="7" max="13" width="9" customWidth="1"/>
    <col min="14" max="14" width="20" customWidth="1"/>
    <col min="15" max="15" width="7" customWidth="1"/>
    <col min="16" max="17" width="20" customWidth="1"/>
    <col min="18" max="18" width="10" customWidth="1"/>
    <col min="19" max="19" width="7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415</v>
      </c>
      <c r="C2" t="s">
        <v>416</v>
      </c>
      <c r="D2" t="s">
        <v>22</v>
      </c>
      <c r="E2" t="s">
        <v>23</v>
      </c>
      <c r="F2" t="s">
        <v>24</v>
      </c>
      <c r="G2">
        <v>294.8</v>
      </c>
      <c r="H2">
        <v>0</v>
      </c>
      <c r="I2">
        <v>47.16</v>
      </c>
      <c r="J2">
        <v>0</v>
      </c>
      <c r="K2">
        <v>0</v>
      </c>
      <c r="L2">
        <v>0</v>
      </c>
      <c r="M2">
        <v>341.96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>
        <v>341.96</v>
      </c>
    </row>
    <row r="3" spans="1:19" x14ac:dyDescent="0.25">
      <c r="A3" t="s">
        <v>30</v>
      </c>
      <c r="B3" t="s">
        <v>415</v>
      </c>
      <c r="C3" t="s">
        <v>417</v>
      </c>
      <c r="D3" t="s">
        <v>33</v>
      </c>
      <c r="E3" t="s">
        <v>34</v>
      </c>
      <c r="F3" t="s">
        <v>35</v>
      </c>
      <c r="G3">
        <v>25</v>
      </c>
      <c r="H3">
        <v>0</v>
      </c>
      <c r="I3">
        <v>3.99</v>
      </c>
      <c r="J3">
        <v>0</v>
      </c>
      <c r="K3">
        <v>0</v>
      </c>
      <c r="L3">
        <v>0</v>
      </c>
      <c r="M3">
        <v>28.99</v>
      </c>
      <c r="N3" t="s">
        <v>25</v>
      </c>
      <c r="O3" t="s">
        <v>26</v>
      </c>
      <c r="P3" t="s">
        <v>36</v>
      </c>
      <c r="Q3" t="s">
        <v>28</v>
      </c>
      <c r="R3" t="s">
        <v>29</v>
      </c>
      <c r="S3">
        <v>28.99</v>
      </c>
    </row>
    <row r="4" spans="1:19" x14ac:dyDescent="0.25">
      <c r="A4" t="s">
        <v>37</v>
      </c>
      <c r="B4" t="s">
        <v>418</v>
      </c>
      <c r="C4" t="s">
        <v>419</v>
      </c>
      <c r="D4" t="s">
        <v>33</v>
      </c>
      <c r="E4" t="s">
        <v>34</v>
      </c>
      <c r="F4" t="s">
        <v>42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43</v>
      </c>
      <c r="O4" t="s">
        <v>43</v>
      </c>
      <c r="P4" t="s">
        <v>44</v>
      </c>
      <c r="Q4" t="s">
        <v>28</v>
      </c>
      <c r="R4" t="s">
        <v>45</v>
      </c>
    </row>
    <row r="5" spans="1:19" x14ac:dyDescent="0.25">
      <c r="A5" t="s">
        <v>37</v>
      </c>
      <c r="B5" t="s">
        <v>420</v>
      </c>
      <c r="C5" t="s">
        <v>421</v>
      </c>
      <c r="D5" t="s">
        <v>22</v>
      </c>
      <c r="E5" t="s">
        <v>23</v>
      </c>
      <c r="F5" t="s">
        <v>42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43</v>
      </c>
      <c r="O5" t="s">
        <v>43</v>
      </c>
      <c r="P5" t="s">
        <v>44</v>
      </c>
      <c r="Q5" t="s">
        <v>28</v>
      </c>
      <c r="R5" t="s">
        <v>45</v>
      </c>
    </row>
    <row r="6" spans="1:19" x14ac:dyDescent="0.25">
      <c r="A6" t="s">
        <v>37</v>
      </c>
      <c r="B6" t="s">
        <v>422</v>
      </c>
      <c r="C6" t="s">
        <v>423</v>
      </c>
      <c r="D6" t="s">
        <v>40</v>
      </c>
      <c r="E6" t="s">
        <v>41</v>
      </c>
      <c r="F6" t="s">
        <v>42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43</v>
      </c>
      <c r="O6" t="s">
        <v>43</v>
      </c>
      <c r="P6" t="s">
        <v>44</v>
      </c>
      <c r="Q6" t="s">
        <v>28</v>
      </c>
      <c r="R6" t="s">
        <v>45</v>
      </c>
    </row>
    <row r="7" spans="1:19" x14ac:dyDescent="0.25">
      <c r="A7" t="s">
        <v>424</v>
      </c>
      <c r="B7" t="s">
        <v>425</v>
      </c>
      <c r="C7" t="s">
        <v>426</v>
      </c>
      <c r="D7" t="s">
        <v>427</v>
      </c>
      <c r="E7" t="s">
        <v>428</v>
      </c>
      <c r="F7" t="s">
        <v>429</v>
      </c>
      <c r="G7">
        <v>450</v>
      </c>
      <c r="H7">
        <v>0</v>
      </c>
      <c r="I7">
        <v>72</v>
      </c>
      <c r="J7">
        <v>0</v>
      </c>
      <c r="K7">
        <v>0</v>
      </c>
      <c r="L7">
        <v>0</v>
      </c>
      <c r="M7">
        <v>522</v>
      </c>
      <c r="N7" t="s">
        <v>83</v>
      </c>
      <c r="O7" t="s">
        <v>58</v>
      </c>
      <c r="P7" t="s">
        <v>72</v>
      </c>
      <c r="Q7" t="s">
        <v>76</v>
      </c>
      <c r="R7" t="s">
        <v>29</v>
      </c>
    </row>
    <row r="8" spans="1:19" x14ac:dyDescent="0.25">
      <c r="A8" t="s">
        <v>37</v>
      </c>
      <c r="B8" t="s">
        <v>430</v>
      </c>
      <c r="C8" t="s">
        <v>431</v>
      </c>
      <c r="D8" t="s">
        <v>63</v>
      </c>
      <c r="E8" t="s">
        <v>64</v>
      </c>
      <c r="F8" t="s">
        <v>42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t="s">
        <v>43</v>
      </c>
      <c r="O8" t="s">
        <v>43</v>
      </c>
      <c r="P8" t="s">
        <v>44</v>
      </c>
      <c r="Q8" t="s">
        <v>28</v>
      </c>
      <c r="R8" t="s">
        <v>45</v>
      </c>
    </row>
    <row r="9" spans="1:19" x14ac:dyDescent="0.25">
      <c r="A9" t="s">
        <v>19</v>
      </c>
      <c r="B9" t="s">
        <v>432</v>
      </c>
      <c r="C9" t="s">
        <v>433</v>
      </c>
      <c r="D9" t="s">
        <v>63</v>
      </c>
      <c r="E9" t="s">
        <v>64</v>
      </c>
      <c r="F9" t="s">
        <v>75</v>
      </c>
      <c r="G9">
        <v>505.76</v>
      </c>
      <c r="H9">
        <v>0</v>
      </c>
      <c r="I9">
        <v>82.62</v>
      </c>
      <c r="J9">
        <v>0</v>
      </c>
      <c r="K9">
        <v>0</v>
      </c>
      <c r="L9">
        <v>10.61</v>
      </c>
      <c r="M9">
        <v>598.99</v>
      </c>
      <c r="N9" t="s">
        <v>25</v>
      </c>
      <c r="O9" t="s">
        <v>26</v>
      </c>
      <c r="P9" t="s">
        <v>27</v>
      </c>
      <c r="Q9" t="s">
        <v>28</v>
      </c>
      <c r="R9" t="s">
        <v>29</v>
      </c>
    </row>
    <row r="10" spans="1:19" x14ac:dyDescent="0.25">
      <c r="A10" t="s">
        <v>65</v>
      </c>
      <c r="B10" t="s">
        <v>434</v>
      </c>
      <c r="C10" t="s">
        <v>435</v>
      </c>
      <c r="D10" t="s">
        <v>68</v>
      </c>
      <c r="E10" t="s">
        <v>69</v>
      </c>
      <c r="F10" t="s">
        <v>171</v>
      </c>
      <c r="G10">
        <v>204</v>
      </c>
      <c r="H10">
        <v>0</v>
      </c>
      <c r="I10">
        <v>0</v>
      </c>
      <c r="J10">
        <v>0</v>
      </c>
      <c r="K10">
        <v>0</v>
      </c>
      <c r="L10">
        <v>0</v>
      </c>
      <c r="M10">
        <v>204</v>
      </c>
      <c r="N10" t="s">
        <v>71</v>
      </c>
      <c r="O10" t="s">
        <v>58</v>
      </c>
      <c r="P10" t="s">
        <v>72</v>
      </c>
      <c r="Q10" t="s">
        <v>76</v>
      </c>
      <c r="R10" t="s">
        <v>29</v>
      </c>
    </row>
    <row r="11" spans="1:19" x14ac:dyDescent="0.25">
      <c r="A11" t="s">
        <v>436</v>
      </c>
      <c r="B11" t="s">
        <v>437</v>
      </c>
      <c r="C11" t="s">
        <v>438</v>
      </c>
      <c r="D11" t="s">
        <v>439</v>
      </c>
      <c r="E11" t="s">
        <v>440</v>
      </c>
      <c r="F11" t="s">
        <v>441</v>
      </c>
      <c r="G11">
        <v>943.97</v>
      </c>
      <c r="H11">
        <v>0</v>
      </c>
      <c r="I11">
        <v>151.04</v>
      </c>
      <c r="J11">
        <v>0</v>
      </c>
      <c r="K11">
        <v>0</v>
      </c>
      <c r="L11">
        <v>0</v>
      </c>
      <c r="M11">
        <v>1095.01</v>
      </c>
      <c r="N11" t="s">
        <v>104</v>
      </c>
      <c r="O11" t="s">
        <v>58</v>
      </c>
      <c r="P11" t="s">
        <v>72</v>
      </c>
      <c r="Q11" t="s">
        <v>76</v>
      </c>
      <c r="R11" t="s">
        <v>29</v>
      </c>
    </row>
    <row r="12" spans="1:19" x14ac:dyDescent="0.25">
      <c r="A12" t="s">
        <v>93</v>
      </c>
      <c r="B12" t="s">
        <v>442</v>
      </c>
      <c r="C12" t="s">
        <v>443</v>
      </c>
      <c r="D12" t="s">
        <v>96</v>
      </c>
      <c r="E12" t="s">
        <v>97</v>
      </c>
      <c r="F12" t="s">
        <v>98</v>
      </c>
      <c r="G12">
        <v>0.01</v>
      </c>
      <c r="H12">
        <v>0.01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71</v>
      </c>
      <c r="O12" t="s">
        <v>58</v>
      </c>
      <c r="P12" t="s">
        <v>99</v>
      </c>
      <c r="Q12" t="s">
        <v>28</v>
      </c>
      <c r="R12" t="s">
        <v>29</v>
      </c>
    </row>
    <row r="13" spans="1:19" x14ac:dyDescent="0.25">
      <c r="A13" t="s">
        <v>448</v>
      </c>
      <c r="B13" t="s">
        <v>449</v>
      </c>
      <c r="C13" t="s">
        <v>450</v>
      </c>
      <c r="D13" t="s">
        <v>80</v>
      </c>
      <c r="E13" t="s">
        <v>81</v>
      </c>
      <c r="F13" t="s">
        <v>451</v>
      </c>
      <c r="G13">
        <v>2507.65</v>
      </c>
      <c r="H13">
        <v>626.91</v>
      </c>
      <c r="I13">
        <v>300.89</v>
      </c>
      <c r="J13">
        <v>0</v>
      </c>
      <c r="K13">
        <v>0</v>
      </c>
      <c r="L13">
        <v>0</v>
      </c>
      <c r="M13">
        <v>2181.63</v>
      </c>
      <c r="N13" t="s">
        <v>104</v>
      </c>
      <c r="O13" t="s">
        <v>58</v>
      </c>
      <c r="P13" t="s">
        <v>84</v>
      </c>
      <c r="Q13" t="s">
        <v>28</v>
      </c>
      <c r="R13" t="s">
        <v>29</v>
      </c>
    </row>
    <row r="14" spans="1:19" x14ac:dyDescent="0.25">
      <c r="A14" t="s">
        <v>436</v>
      </c>
      <c r="B14" t="s">
        <v>452</v>
      </c>
      <c r="C14" t="s">
        <v>453</v>
      </c>
      <c r="D14" t="s">
        <v>439</v>
      </c>
      <c r="E14" t="s">
        <v>440</v>
      </c>
      <c r="F14" t="s">
        <v>454</v>
      </c>
      <c r="G14">
        <v>943.97</v>
      </c>
      <c r="H14">
        <v>0</v>
      </c>
      <c r="I14">
        <v>151.04</v>
      </c>
      <c r="J14">
        <v>0</v>
      </c>
      <c r="K14">
        <v>0</v>
      </c>
      <c r="L14">
        <v>0</v>
      </c>
      <c r="M14">
        <v>1095.01</v>
      </c>
      <c r="N14" t="s">
        <v>104</v>
      </c>
      <c r="O14" t="s">
        <v>58</v>
      </c>
      <c r="P14" t="s">
        <v>72</v>
      </c>
      <c r="Q14" t="s">
        <v>76</v>
      </c>
      <c r="R14" t="s">
        <v>29</v>
      </c>
    </row>
    <row r="15" spans="1:19" x14ac:dyDescent="0.25">
      <c r="A15" t="s">
        <v>228</v>
      </c>
      <c r="B15" t="s">
        <v>455</v>
      </c>
      <c r="C15" t="s">
        <v>456</v>
      </c>
      <c r="D15" t="s">
        <v>300</v>
      </c>
      <c r="E15" t="s">
        <v>301</v>
      </c>
      <c r="F15" t="s">
        <v>231</v>
      </c>
      <c r="G15">
        <v>252.54</v>
      </c>
      <c r="H15">
        <v>43.98</v>
      </c>
      <c r="I15">
        <v>33.369999999999997</v>
      </c>
      <c r="J15">
        <v>0</v>
      </c>
      <c r="K15">
        <v>0</v>
      </c>
      <c r="L15">
        <v>0</v>
      </c>
      <c r="M15">
        <v>241.93</v>
      </c>
      <c r="N15" t="s">
        <v>83</v>
      </c>
      <c r="O15" t="s">
        <v>58</v>
      </c>
      <c r="P15" t="s">
        <v>232</v>
      </c>
      <c r="Q15" t="s">
        <v>28</v>
      </c>
      <c r="R15" t="s">
        <v>29</v>
      </c>
    </row>
    <row r="16" spans="1:19" x14ac:dyDescent="0.25">
      <c r="A16" t="s">
        <v>142</v>
      </c>
      <c r="B16" t="s">
        <v>457</v>
      </c>
      <c r="C16" t="s">
        <v>458</v>
      </c>
      <c r="D16" t="s">
        <v>300</v>
      </c>
      <c r="E16" t="s">
        <v>301</v>
      </c>
      <c r="F16" t="s">
        <v>147</v>
      </c>
      <c r="G16">
        <v>-252.54</v>
      </c>
      <c r="H16">
        <v>-43.98</v>
      </c>
      <c r="I16">
        <v>-33.369999999999997</v>
      </c>
      <c r="J16">
        <v>0</v>
      </c>
      <c r="K16">
        <v>0</v>
      </c>
      <c r="L16">
        <v>0</v>
      </c>
      <c r="M16">
        <v>-241.93</v>
      </c>
      <c r="N16" t="s">
        <v>83</v>
      </c>
      <c r="O16" t="s">
        <v>58</v>
      </c>
      <c r="P16" t="s">
        <v>149</v>
      </c>
      <c r="Q16" t="s">
        <v>28</v>
      </c>
      <c r="R16" t="s">
        <v>92</v>
      </c>
    </row>
    <row r="17" spans="1:18" x14ac:dyDescent="0.25">
      <c r="A17" t="s">
        <v>228</v>
      </c>
      <c r="B17" t="s">
        <v>459</v>
      </c>
      <c r="C17" t="s">
        <v>460</v>
      </c>
      <c r="D17" t="s">
        <v>300</v>
      </c>
      <c r="E17" t="s">
        <v>301</v>
      </c>
      <c r="F17" t="s">
        <v>231</v>
      </c>
      <c r="G17">
        <v>252.54</v>
      </c>
      <c r="H17">
        <v>43.98</v>
      </c>
      <c r="I17">
        <v>33.369999999999997</v>
      </c>
      <c r="J17">
        <v>0</v>
      </c>
      <c r="K17">
        <v>0</v>
      </c>
      <c r="L17">
        <v>0</v>
      </c>
      <c r="M17">
        <v>241.93</v>
      </c>
      <c r="N17" t="s">
        <v>148</v>
      </c>
      <c r="O17" t="s">
        <v>58</v>
      </c>
      <c r="P17" t="s">
        <v>232</v>
      </c>
      <c r="Q17" t="s">
        <v>28</v>
      </c>
      <c r="R17" t="s">
        <v>29</v>
      </c>
    </row>
    <row r="18" spans="1:18" x14ac:dyDescent="0.25">
      <c r="A18" t="s">
        <v>105</v>
      </c>
      <c r="B18" t="s">
        <v>461</v>
      </c>
      <c r="C18" t="s">
        <v>462</v>
      </c>
      <c r="D18" t="s">
        <v>108</v>
      </c>
      <c r="E18" t="s">
        <v>109</v>
      </c>
      <c r="F18" t="s">
        <v>110</v>
      </c>
      <c r="G18">
        <v>0.01</v>
      </c>
      <c r="H18">
        <v>0.01</v>
      </c>
      <c r="I18">
        <v>0</v>
      </c>
      <c r="J18">
        <v>0</v>
      </c>
      <c r="K18">
        <v>0</v>
      </c>
      <c r="L18">
        <v>0</v>
      </c>
      <c r="M18">
        <v>0</v>
      </c>
      <c r="N18" t="s">
        <v>71</v>
      </c>
      <c r="O18" t="s">
        <v>58</v>
      </c>
      <c r="P18" t="s">
        <v>99</v>
      </c>
      <c r="Q18" t="s">
        <v>28</v>
      </c>
      <c r="R18" t="s">
        <v>29</v>
      </c>
    </row>
    <row r="19" spans="1:18" x14ac:dyDescent="0.25">
      <c r="A19" t="s">
        <v>436</v>
      </c>
      <c r="B19" t="s">
        <v>463</v>
      </c>
      <c r="C19" t="s">
        <v>464</v>
      </c>
      <c r="D19" t="s">
        <v>439</v>
      </c>
      <c r="E19" t="s">
        <v>440</v>
      </c>
      <c r="F19" t="s">
        <v>454</v>
      </c>
      <c r="G19">
        <v>943.97</v>
      </c>
      <c r="H19">
        <v>0</v>
      </c>
      <c r="I19">
        <v>151.04</v>
      </c>
      <c r="J19">
        <v>0</v>
      </c>
      <c r="K19">
        <v>0</v>
      </c>
      <c r="L19">
        <v>0</v>
      </c>
      <c r="M19">
        <v>1095.01</v>
      </c>
      <c r="N19" t="s">
        <v>104</v>
      </c>
      <c r="O19" t="s">
        <v>58</v>
      </c>
      <c r="P19" t="s">
        <v>72</v>
      </c>
      <c r="Q19" t="s">
        <v>76</v>
      </c>
      <c r="R19" t="s">
        <v>29</v>
      </c>
    </row>
    <row r="20" spans="1:18" x14ac:dyDescent="0.25">
      <c r="A20" t="s">
        <v>37</v>
      </c>
      <c r="B20" t="s">
        <v>465</v>
      </c>
      <c r="C20" t="s">
        <v>466</v>
      </c>
      <c r="D20" t="s">
        <v>40</v>
      </c>
      <c r="E20" t="s">
        <v>41</v>
      </c>
      <c r="F20" t="s">
        <v>42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t="s">
        <v>43</v>
      </c>
      <c r="O20" t="s">
        <v>43</v>
      </c>
      <c r="P20" t="s">
        <v>44</v>
      </c>
      <c r="Q20" t="s">
        <v>28</v>
      </c>
      <c r="R20" t="s">
        <v>45</v>
      </c>
    </row>
    <row r="21" spans="1:18" x14ac:dyDescent="0.25">
      <c r="A21" t="s">
        <v>105</v>
      </c>
      <c r="B21" t="s">
        <v>469</v>
      </c>
      <c r="C21" t="s">
        <v>470</v>
      </c>
      <c r="D21" t="s">
        <v>119</v>
      </c>
      <c r="E21" t="s">
        <v>120</v>
      </c>
      <c r="F21" t="s">
        <v>121</v>
      </c>
      <c r="G21">
        <v>60</v>
      </c>
      <c r="H21">
        <v>0</v>
      </c>
      <c r="I21">
        <v>9.6</v>
      </c>
      <c r="J21">
        <v>0</v>
      </c>
      <c r="K21">
        <v>0</v>
      </c>
      <c r="L21">
        <v>0</v>
      </c>
      <c r="M21">
        <v>69.599999999999994</v>
      </c>
      <c r="N21" t="s">
        <v>71</v>
      </c>
      <c r="O21" t="s">
        <v>58</v>
      </c>
      <c r="P21" t="s">
        <v>99</v>
      </c>
      <c r="Q21" t="s">
        <v>28</v>
      </c>
      <c r="R21" t="s">
        <v>29</v>
      </c>
    </row>
    <row r="22" spans="1:18" x14ac:dyDescent="0.25">
      <c r="A22" t="s">
        <v>105</v>
      </c>
      <c r="B22" t="s">
        <v>471</v>
      </c>
      <c r="C22" t="s">
        <v>472</v>
      </c>
      <c r="D22" t="s">
        <v>119</v>
      </c>
      <c r="E22" t="s">
        <v>120</v>
      </c>
      <c r="F22" t="s">
        <v>121</v>
      </c>
      <c r="G22">
        <v>0.01</v>
      </c>
      <c r="H22">
        <v>0.01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71</v>
      </c>
      <c r="O22" t="s">
        <v>58</v>
      </c>
      <c r="P22" t="s">
        <v>99</v>
      </c>
      <c r="Q22" t="s">
        <v>28</v>
      </c>
      <c r="R22" t="s">
        <v>29</v>
      </c>
    </row>
    <row r="23" spans="1:18" x14ac:dyDescent="0.25">
      <c r="G23">
        <f>SUM(G2:G22)</f>
        <v>7131.6900000000014</v>
      </c>
      <c r="H23">
        <f t="shared" ref="H23:M23" si="0">SUM(H2:H22)</f>
        <v>670.92</v>
      </c>
      <c r="I23">
        <f t="shared" si="0"/>
        <v>1002.75</v>
      </c>
      <c r="J23">
        <f t="shared" si="0"/>
        <v>0</v>
      </c>
      <c r="K23">
        <f t="shared" si="0"/>
        <v>0</v>
      </c>
      <c r="L23">
        <f t="shared" si="0"/>
        <v>10.61</v>
      </c>
      <c r="M23">
        <f t="shared" si="0"/>
        <v>7474.130000000001</v>
      </c>
    </row>
    <row r="24" spans="1:18" x14ac:dyDescent="0.25">
      <c r="H24">
        <f>G23-H23</f>
        <v>6460.7700000000013</v>
      </c>
    </row>
    <row r="29" spans="1:18" x14ac:dyDescent="0.25">
      <c r="A29" t="s">
        <v>52</v>
      </c>
      <c r="B29" t="s">
        <v>444</v>
      </c>
      <c r="C29" t="s">
        <v>445</v>
      </c>
      <c r="D29" t="s">
        <v>55</v>
      </c>
      <c r="E29" t="s">
        <v>56</v>
      </c>
      <c r="F29" t="s">
        <v>57</v>
      </c>
      <c r="G29">
        <v>5130</v>
      </c>
      <c r="H29">
        <v>438</v>
      </c>
      <c r="I29">
        <v>0</v>
      </c>
      <c r="J29">
        <v>0</v>
      </c>
      <c r="K29">
        <v>0</v>
      </c>
      <c r="L29">
        <v>0</v>
      </c>
      <c r="M29">
        <v>4692</v>
      </c>
      <c r="N29" t="s">
        <v>25</v>
      </c>
      <c r="O29" t="s">
        <v>58</v>
      </c>
      <c r="P29" t="s">
        <v>59</v>
      </c>
      <c r="Q29" t="s">
        <v>76</v>
      </c>
      <c r="R29" t="s">
        <v>60</v>
      </c>
    </row>
    <row r="30" spans="1:18" x14ac:dyDescent="0.25">
      <c r="A30" t="s">
        <v>52</v>
      </c>
      <c r="B30" t="s">
        <v>446</v>
      </c>
      <c r="C30" t="s">
        <v>447</v>
      </c>
      <c r="D30" t="s">
        <v>55</v>
      </c>
      <c r="E30" t="s">
        <v>56</v>
      </c>
      <c r="F30" t="s">
        <v>57</v>
      </c>
      <c r="G30">
        <v>5130</v>
      </c>
      <c r="H30">
        <v>438</v>
      </c>
      <c r="I30">
        <v>0</v>
      </c>
      <c r="J30">
        <v>0</v>
      </c>
      <c r="K30">
        <v>0</v>
      </c>
      <c r="L30">
        <v>0</v>
      </c>
      <c r="M30">
        <v>4692</v>
      </c>
      <c r="N30" t="s">
        <v>25</v>
      </c>
      <c r="O30" t="s">
        <v>58</v>
      </c>
      <c r="P30" t="s">
        <v>59</v>
      </c>
      <c r="Q30" t="s">
        <v>76</v>
      </c>
      <c r="R30" t="s">
        <v>60</v>
      </c>
    </row>
    <row r="31" spans="1:18" x14ac:dyDescent="0.25">
      <c r="A31" t="s">
        <v>52</v>
      </c>
      <c r="B31" t="s">
        <v>467</v>
      </c>
      <c r="C31" t="s">
        <v>468</v>
      </c>
      <c r="D31" t="s">
        <v>55</v>
      </c>
      <c r="E31" t="s">
        <v>56</v>
      </c>
      <c r="F31" t="s">
        <v>57</v>
      </c>
      <c r="G31">
        <v>5130</v>
      </c>
      <c r="H31">
        <v>438</v>
      </c>
      <c r="I31">
        <v>0</v>
      </c>
      <c r="J31">
        <v>0</v>
      </c>
      <c r="K31">
        <v>0</v>
      </c>
      <c r="L31">
        <v>0</v>
      </c>
      <c r="M31">
        <v>4692</v>
      </c>
      <c r="N31" t="s">
        <v>25</v>
      </c>
      <c r="O31" t="s">
        <v>58</v>
      </c>
      <c r="P31" t="s">
        <v>59</v>
      </c>
      <c r="Q31" t="s">
        <v>76</v>
      </c>
      <c r="R31" t="s">
        <v>60</v>
      </c>
    </row>
  </sheetData>
  <dataValidations count="1">
    <dataValidation type="list" allowBlank="1" showInputMessage="1" showErrorMessage="1" sqref="Q29:Q31 Q2:Q22" xr:uid="{00000000-0002-0000-0900-000000000000}">
      <formula1>"Pendiente,Pagado"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DICIEMBRE</vt:lpstr>
      <vt:lpstr>NOVIEMBRE</vt:lpstr>
      <vt:lpstr>OCTUBRE</vt:lpstr>
      <vt:lpstr>SEPTIEMBRE</vt:lpstr>
      <vt:lpstr>AGOSTO</vt:lpstr>
      <vt:lpstr>JULIO</vt:lpstr>
      <vt:lpstr>JUNIO</vt:lpstr>
      <vt:lpstr>MAYO</vt:lpstr>
      <vt:lpstr>ABRIL</vt:lpstr>
      <vt:lpstr>MARZO</vt:lpstr>
      <vt:lpstr>FEBRERO</vt:lpstr>
      <vt:lpstr>ENERO</vt:lpstr>
      <vt:lpstr>Ingresos</vt:lpstr>
      <vt:lpstr>Conceptos</vt:lpstr>
      <vt:lpstr>ACUMULADO GASTOS IVA</vt:lpstr>
      <vt:lpstr>ACUMULADO GASTOS ISR</vt:lpstr>
      <vt:lpstr>Categorias</vt:lpstr>
      <vt:lpstr>CALCULO IVA FISCAL</vt:lpstr>
      <vt:lpstr>CALCULO ISR</vt:lpstr>
      <vt:lpstr>TABLAS ISR</vt:lpstr>
      <vt:lpstr>HISTORICO PAGOS</vt:lpstr>
      <vt:lpstr>'CALCULO ISR'!Print_Area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Fidel Serrano-Candela</cp:lastModifiedBy>
  <cp:lastPrinted>2022-07-22T16:03:58Z</cp:lastPrinted>
  <dcterms:created xsi:type="dcterms:W3CDTF">2022-07-18T14:18:17Z</dcterms:created>
  <dcterms:modified xsi:type="dcterms:W3CDTF">2022-08-28T18:45:01Z</dcterms:modified>
</cp:coreProperties>
</file>