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shboard" sheetId="1" r:id="rId3"/>
    <sheet state="visible" name="Historias" sheetId="2" r:id="rId4"/>
    <sheet state="visible" name="Settings" sheetId="3" r:id="rId5"/>
    <sheet state="visible" name="Resumen" sheetId="4" r:id="rId6"/>
  </sheets>
  <definedNames>
    <definedName hidden="1" localSheetId="1" name="_xlnm._FilterDatabase">Historias!$A$4:$H$121</definedName>
  </definedNames>
  <calcPr/>
</workbook>
</file>

<file path=xl/sharedStrings.xml><?xml version="1.0" encoding="utf-8"?>
<sst xmlns="http://schemas.openxmlformats.org/spreadsheetml/2006/main" count="432" uniqueCount="102">
  <si>
    <t>Realizadas</t>
  </si>
  <si>
    <t>Planificadas</t>
  </si>
  <si>
    <t>Equipo</t>
  </si>
  <si>
    <t>Historia</t>
  </si>
  <si>
    <t>Netas</t>
  </si>
  <si>
    <t>Comentario</t>
  </si>
  <si>
    <t>Día</t>
  </si>
  <si>
    <t>Horas Netas</t>
  </si>
  <si>
    <t>Horas Reales</t>
  </si>
  <si>
    <t>HMC</t>
  </si>
  <si>
    <t>Planificacion</t>
  </si>
  <si>
    <t>ARB</t>
  </si>
  <si>
    <t>BMP</t>
  </si>
  <si>
    <t>JJBL</t>
  </si>
  <si>
    <t>JDTM</t>
  </si>
  <si>
    <t>Diseño arquitectura</t>
  </si>
  <si>
    <t>Diseño de capacidades</t>
  </si>
  <si>
    <t>Diseño de comunicación y sincronización</t>
  </si>
  <si>
    <t>Diagrama de secuencia</t>
  </si>
  <si>
    <t>Diagrama de estados</t>
  </si>
  <si>
    <t>Diseño de estructuras de comunicación y datos</t>
  </si>
  <si>
    <t>Estructurar conocimiento</t>
  </si>
  <si>
    <t>Diagrama de clases</t>
  </si>
  <si>
    <t>Aprendizaje JSON</t>
  </si>
  <si>
    <t>Implementación inicial de agentes (muerte planificada e iniciación)</t>
  </si>
  <si>
    <t>Implementación inicial de comunicación (agentes)</t>
  </si>
  <si>
    <t>Implementación inicial de comunicación (servidor)</t>
  </si>
  <si>
    <t>Depuración y correción de errores</t>
  </si>
  <si>
    <t>Corrección de los diagramas de secuencia, arquitectura y comunicación y actividades para añadir un caso que no habíamos contemplado</t>
  </si>
  <si>
    <t>Diseño de decisión de movimiento</t>
  </si>
  <si>
    <t>Implementación de heuristica/s</t>
  </si>
  <si>
    <t>Implementacion de agentes</t>
  </si>
  <si>
    <t>Analisis de entradas de datos de sensores</t>
  </si>
  <si>
    <t>Implementacion AgentRadar</t>
  </si>
  <si>
    <t>Implementacion clase Agent</t>
  </si>
  <si>
    <t>Pruebas sincronización</t>
  </si>
  <si>
    <t>Pruebas agentes</t>
  </si>
  <si>
    <t>Detección de estado y heuristica</t>
  </si>
  <si>
    <t>Pruebas comunicación</t>
  </si>
  <si>
    <t>Pruebas movimiento</t>
  </si>
  <si>
    <t>Implementación de mejoras en el programa</t>
  </si>
  <si>
    <t>Ventana grafica para ver movimiento y mapa de forma interactiva</t>
  </si>
  <si>
    <t>Depuración y correcion de errores de las mejoras</t>
  </si>
  <si>
    <t>Memoria</t>
  </si>
  <si>
    <t>Implementación de mejoras en agentes</t>
  </si>
  <si>
    <t>Implementación de mejoras en movimiento</t>
  </si>
  <si>
    <t>Presentación</t>
  </si>
  <si>
    <t>Días</t>
  </si>
  <si>
    <t>Burndown</t>
  </si>
  <si>
    <t>Team</t>
  </si>
  <si>
    <t>Restan</t>
  </si>
  <si>
    <t>Miembro</t>
  </si>
  <si>
    <t>Reales</t>
  </si>
  <si>
    <t>Planificación</t>
  </si>
  <si>
    <t>Tarea</t>
  </si>
  <si>
    <t>Estado</t>
  </si>
  <si>
    <t>Esfuerzo</t>
  </si>
  <si>
    <t>Fecha</t>
  </si>
  <si>
    <t xml:space="preserve">            </t>
  </si>
  <si>
    <t>Sprint</t>
  </si>
  <si>
    <t>Número de miembros</t>
  </si>
  <si>
    <t>Horas prácticas</t>
  </si>
  <si>
    <t>Ver Calendario DBA</t>
  </si>
  <si>
    <t>Horas totales</t>
  </si>
  <si>
    <t>Líder</t>
  </si>
  <si>
    <t>Inicio Sprint</t>
  </si>
  <si>
    <t>Final Sprint</t>
  </si>
  <si>
    <t>Horas</t>
  </si>
  <si>
    <t>Disponibles</t>
  </si>
  <si>
    <t>Sprint backlog</t>
  </si>
  <si>
    <t>Descripción</t>
  </si>
  <si>
    <t>Validación</t>
  </si>
  <si>
    <t>Planificar que hacer</t>
  </si>
  <si>
    <t>Diseñar la arquitectura del sistema, es decir, los agentes que tendremos y la relación entre ellos</t>
  </si>
  <si>
    <t>Diseñar qué podrá hacer cada agente</t>
  </si>
  <si>
    <t>Diseñar cómo se comunicaran los agentes y la sincronización entre los mismos</t>
  </si>
  <si>
    <t>Diseñar las estructuras con las que se comunicarán los agentes</t>
  </si>
  <si>
    <t>Diseñar la estrategia de movimiento incremental</t>
  </si>
  <si>
    <t>Realizar el diagrama de clases del sistema</t>
  </si>
  <si>
    <t>Realizar el diagrama de secuencia</t>
  </si>
  <si>
    <t>Realizar el diagrama de estados o de actividad</t>
  </si>
  <si>
    <t>Aprender lo básico de JSON para la comunicación de los agentes</t>
  </si>
  <si>
    <t>Cómo guardar la información obtenida para tenerla en "memoria"</t>
  </si>
  <si>
    <t>Implementación inicial del sistema (estructura del sistema), con los agentes con funcionalidad básica, sin comunicaciones. Básicamente, levantar agentes y matarlos de forma ordenada</t>
  </si>
  <si>
    <t>Implementación de la comunicación inicial con el servidor</t>
  </si>
  <si>
    <t>Implementación inicial de la comunicación entre agentes</t>
  </si>
  <si>
    <t>Analizar los datos obtenidos del servidor para su procesamiento</t>
  </si>
  <si>
    <t>Implementar las capacidades de cada agente</t>
  </si>
  <si>
    <t>Analizar el estado del sistema cuando se producen los cálculos de todos los agentes y se va a proceder a calcular el mejor moviemiento. Así como establecer heurísitcas de movimiento posibles</t>
  </si>
  <si>
    <t>Implementar el movimiento</t>
  </si>
  <si>
    <t>Realizar pruebas de funcionamiento de las capacidades de los agentes</t>
  </si>
  <si>
    <t>Realizar pruebas del movimiento</t>
  </si>
  <si>
    <t>Realizar pruebas de comunicación, tanto con el servidor como con el resto de agentes</t>
  </si>
  <si>
    <t>Realizar pruebas de sincronización tanto con el servidor como con el resto de agentes.</t>
  </si>
  <si>
    <t>Depurar errores y corregirlos</t>
  </si>
  <si>
    <t>Implementar mejoras en los agentes</t>
  </si>
  <si>
    <t>Implementar mejoras en el movimiento</t>
  </si>
  <si>
    <t>Implementar mejoras relativas al sistema en sí</t>
  </si>
  <si>
    <t>Depurar errores de las mejoras y corregirlos</t>
  </si>
  <si>
    <t>Realizar el ensayo de la práctica</t>
  </si>
  <si>
    <t>Realizar presentación de la práctica</t>
  </si>
  <si>
    <t>Rellenar sólo celdas con fondo amarillo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</si>
</sst>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M/yy"/>
  </numFmts>
  <fonts count="14">
    <font>
      <sz val="10.0"/>
      <color rgb="FF000000"/>
      <name val="Arial"/>
    </font>
    <font/>
    <font>
      <sz val="6.0"/>
    </font>
    <font>
      <b/>
      <sz val="10.0"/>
    </font>
    <font>
      <b/>
      <sz val="8.0"/>
    </font>
    <font>
      <sz val="10.0"/>
      <color rgb="FFFFFFFF"/>
    </font>
    <font>
      <sz val="8.0"/>
    </font>
    <font>
      <sz val="8.0"/>
      <color rgb="FF000000"/>
      <name val="Arial"/>
    </font>
    <font>
      <name val="Arial"/>
    </font>
    <font>
      <sz val="8.0"/>
      <name val="Arial"/>
    </font>
    <font>
      <color rgb="FF000000"/>
      <name val="Arial"/>
    </font>
    <font>
      <b/>
      <sz val="10.0"/>
      <color rgb="FFFFFFFF"/>
    </font>
    <font>
      <sz val="11.0"/>
      <color rgb="FF000000"/>
      <name val="Inconsolata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</fills>
  <borders count="12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wrapText="1"/>
    </xf>
    <xf borderId="0" fillId="0" fontId="0" numFmtId="0" xfId="0" applyAlignment="1" applyFont="1">
      <alignment wrapText="1"/>
    </xf>
    <xf borderId="1" fillId="0" fontId="1" numFmtId="0" xfId="0" applyAlignment="1" applyBorder="1" applyFont="1">
      <alignment wrapText="1"/>
    </xf>
    <xf borderId="0" fillId="2" fontId="2" numFmtId="0" xfId="0" applyAlignment="1" applyBorder="1" applyFill="1" applyFont="1">
      <alignment wrapText="1"/>
    </xf>
    <xf borderId="0" fillId="2" fontId="1" numFmtId="0" xfId="0" applyAlignment="1" applyBorder="1" applyFont="1">
      <alignment wrapText="1"/>
    </xf>
    <xf borderId="2" fillId="0" fontId="1" numFmtId="0" xfId="0" applyAlignment="1" applyBorder="1" applyFont="1">
      <alignment wrapText="1"/>
    </xf>
    <xf borderId="3" fillId="2" fontId="1" numFmtId="0" xfId="0" applyAlignment="1" applyBorder="1" applyFont="1">
      <alignment wrapText="1"/>
    </xf>
    <xf borderId="3" fillId="3" fontId="3" numFmtId="0" xfId="0" applyAlignment="1" applyBorder="1" applyFill="1" applyFont="1">
      <alignment wrapText="1"/>
    </xf>
    <xf borderId="4" fillId="0" fontId="1" numFmtId="0" xfId="0" applyAlignment="1" applyBorder="1" applyFont="1">
      <alignment wrapText="1"/>
    </xf>
    <xf borderId="0" fillId="2" fontId="4" numFmtId="0" xfId="0" applyAlignment="1" applyBorder="1" applyFont="1">
      <alignment wrapText="1"/>
    </xf>
    <xf borderId="3" fillId="4" fontId="5" numFmtId="0" xfId="0" applyAlignment="1" applyBorder="1" applyFill="1" applyFont="1">
      <alignment vertical="top" wrapText="1"/>
    </xf>
    <xf borderId="3" fillId="5" fontId="1" numFmtId="0" xfId="0" applyAlignment="1" applyBorder="1" applyFill="1" applyFont="1">
      <alignment wrapText="1"/>
    </xf>
    <xf borderId="3" fillId="5" fontId="6" numFmtId="0" xfId="0" applyAlignment="1" applyBorder="1" applyFont="1">
      <alignment wrapText="1"/>
    </xf>
    <xf borderId="3" fillId="5" fontId="1" numFmtId="0" xfId="0" applyAlignment="1" applyBorder="1" applyFont="1">
      <alignment wrapText="1"/>
    </xf>
    <xf borderId="3" fillId="5" fontId="1" numFmtId="14" xfId="0" applyAlignment="1" applyBorder="1" applyFont="1" applyNumberFormat="1">
      <alignment wrapText="1"/>
    </xf>
    <xf borderId="0" fillId="5" fontId="7" numFmtId="0" xfId="0" applyAlignment="1" applyFont="1">
      <alignment horizontal="left" wrapText="1"/>
    </xf>
    <xf borderId="3" fillId="5" fontId="8" numFmtId="0" xfId="0" applyAlignment="1" applyBorder="1" applyFont="1">
      <alignment wrapText="1"/>
    </xf>
    <xf borderId="5" fillId="5" fontId="9" numFmtId="0" xfId="0" applyAlignment="1" applyBorder="1" applyFont="1">
      <alignment wrapText="1"/>
    </xf>
    <xf borderId="5" fillId="2" fontId="8" numFmtId="0" xfId="0" applyAlignment="1" applyBorder="1" applyFont="1">
      <alignment horizontal="right" wrapText="1"/>
    </xf>
    <xf borderId="5" fillId="5" fontId="8" numFmtId="0" xfId="0" applyAlignment="1" applyBorder="1" applyFont="1">
      <alignment wrapText="1"/>
    </xf>
    <xf borderId="5" fillId="5" fontId="8" numFmtId="14" xfId="0" applyAlignment="1" applyBorder="1" applyFont="1" applyNumberFormat="1">
      <alignment horizontal="right" wrapText="1"/>
    </xf>
    <xf borderId="5" fillId="5" fontId="8" numFmtId="0" xfId="0" applyAlignment="1" applyBorder="1" applyFont="1">
      <alignment horizontal="right" wrapText="1"/>
    </xf>
    <xf borderId="6" fillId="5" fontId="8" numFmtId="0" xfId="0" applyAlignment="1" applyBorder="1" applyFont="1">
      <alignment wrapText="1"/>
    </xf>
    <xf borderId="2" fillId="5" fontId="9" numFmtId="0" xfId="0" applyAlignment="1" applyBorder="1" applyFont="1">
      <alignment wrapText="1"/>
    </xf>
    <xf borderId="2" fillId="2" fontId="8" numFmtId="0" xfId="0" applyAlignment="1" applyBorder="1" applyFont="1">
      <alignment horizontal="right" wrapText="1"/>
    </xf>
    <xf borderId="2" fillId="5" fontId="8" numFmtId="0" xfId="0" applyAlignment="1" applyBorder="1" applyFont="1">
      <alignment wrapText="1"/>
    </xf>
    <xf borderId="2" fillId="5" fontId="8" numFmtId="14" xfId="0" applyAlignment="1" applyBorder="1" applyFont="1" applyNumberFormat="1">
      <alignment horizontal="right" wrapText="1"/>
    </xf>
    <xf borderId="2" fillId="5" fontId="8" numFmtId="0" xfId="0" applyAlignment="1" applyBorder="1" applyFont="1">
      <alignment horizontal="right" wrapText="1"/>
    </xf>
    <xf borderId="2" fillId="5" fontId="8" numFmtId="0" xfId="0" applyAlignment="1" applyBorder="1" applyFont="1">
      <alignment wrapText="1"/>
    </xf>
    <xf borderId="2" fillId="5" fontId="8" numFmtId="0" xfId="0" applyAlignment="1" applyBorder="1" applyFont="1">
      <alignment horizontal="right" wrapText="1"/>
    </xf>
    <xf borderId="3" fillId="5" fontId="8" numFmtId="0" xfId="0" applyAlignment="1" applyBorder="1" applyFont="1">
      <alignment wrapText="1"/>
    </xf>
    <xf borderId="5" fillId="5" fontId="9" numFmtId="0" xfId="0" applyAlignment="1" applyBorder="1" applyFont="1">
      <alignment wrapText="1"/>
    </xf>
    <xf borderId="5" fillId="5" fontId="8" numFmtId="0" xfId="0" applyAlignment="1" applyBorder="1" applyFont="1">
      <alignment wrapText="1"/>
    </xf>
    <xf borderId="5" fillId="5" fontId="8" numFmtId="14" xfId="0" applyAlignment="1" applyBorder="1" applyFont="1" applyNumberFormat="1">
      <alignment wrapText="1"/>
    </xf>
    <xf borderId="5" fillId="5" fontId="8" numFmtId="0" xfId="0" applyAlignment="1" applyBorder="1" applyFont="1">
      <alignment wrapText="1"/>
    </xf>
    <xf borderId="2" fillId="5" fontId="8" numFmtId="14" xfId="0" applyAlignment="1" applyBorder="1" applyFont="1" applyNumberFormat="1">
      <alignment horizontal="right" wrapText="1"/>
    </xf>
    <xf borderId="2" fillId="5" fontId="8" numFmtId="0" xfId="0" applyAlignment="1" applyBorder="1" applyFont="1">
      <alignment horizontal="right" wrapText="1"/>
    </xf>
    <xf borderId="6" fillId="5" fontId="8" numFmtId="0" xfId="0" applyAlignment="1" applyBorder="1" applyFont="1">
      <alignment wrapText="1"/>
    </xf>
    <xf borderId="2" fillId="5" fontId="9" numFmtId="0" xfId="0" applyAlignment="1" applyBorder="1" applyFont="1">
      <alignment wrapText="1"/>
    </xf>
    <xf borderId="6" fillId="5" fontId="8" numFmtId="0" xfId="0" applyAlignment="1" applyBorder="1" applyFont="1">
      <alignment wrapText="1"/>
    </xf>
    <xf borderId="2" fillId="5" fontId="9" numFmtId="0" xfId="0" applyAlignment="1" applyBorder="1" applyFont="1">
      <alignment wrapText="1"/>
    </xf>
    <xf borderId="2" fillId="5" fontId="8" numFmtId="14" xfId="0" applyAlignment="1" applyBorder="1" applyFont="1" applyNumberFormat="1">
      <alignment wrapText="1"/>
    </xf>
    <xf borderId="2" fillId="5" fontId="8" numFmtId="0" xfId="0" applyAlignment="1" applyBorder="1" applyFont="1">
      <alignment wrapText="1"/>
    </xf>
    <xf borderId="0" fillId="5" fontId="10" numFmtId="0" xfId="0" applyAlignment="1" applyFont="1">
      <alignment horizontal="right" wrapText="1"/>
    </xf>
    <xf borderId="3" fillId="5" fontId="1" numFmtId="164" xfId="0" applyAlignment="1" applyBorder="1" applyFont="1" applyNumberFormat="1">
      <alignment wrapText="1"/>
    </xf>
    <xf borderId="5" fillId="5" fontId="8" numFmtId="164" xfId="0" applyAlignment="1" applyBorder="1" applyFont="1" applyNumberFormat="1">
      <alignment horizontal="right" wrapText="1"/>
    </xf>
    <xf borderId="2" fillId="5" fontId="8" numFmtId="164" xfId="0" applyAlignment="1" applyBorder="1" applyFont="1" applyNumberFormat="1">
      <alignment horizontal="right" wrapText="1"/>
    </xf>
    <xf borderId="3" fillId="5" fontId="6" numFmtId="0" xfId="0" applyAlignment="1" applyBorder="1" applyFont="1">
      <alignment wrapText="1"/>
    </xf>
    <xf borderId="1" fillId="0" fontId="1" numFmtId="0" xfId="0" applyAlignment="1" applyBorder="1" applyFont="1">
      <alignment horizontal="center" wrapText="1"/>
    </xf>
    <xf borderId="1" fillId="6" fontId="11" numFmtId="0" xfId="0" applyAlignment="1" applyBorder="1" applyFill="1" applyFont="1">
      <alignment horizontal="center" wrapText="1"/>
    </xf>
    <xf borderId="1" fillId="0" fontId="1" numFmtId="0" xfId="0" applyAlignment="1" applyBorder="1" applyFont="1">
      <alignment wrapText="1"/>
    </xf>
    <xf borderId="1" fillId="0" fontId="1" numFmtId="0" xfId="0" applyAlignment="1" applyBorder="1" applyFont="1">
      <alignment wrapText="1"/>
    </xf>
    <xf borderId="1" fillId="6" fontId="11" numFmtId="0" xfId="0" applyAlignment="1" applyBorder="1" applyFont="1">
      <alignment wrapText="1"/>
    </xf>
    <xf borderId="7" fillId="0" fontId="1" numFmtId="0" xfId="0" applyAlignment="1" applyBorder="1" applyFont="1">
      <alignment horizontal="center" wrapText="1"/>
    </xf>
    <xf borderId="5" fillId="4" fontId="5" numFmtId="0" xfId="0" applyAlignment="1" applyBorder="1" applyFont="1">
      <alignment horizontal="center" wrapText="1"/>
    </xf>
    <xf borderId="3" fillId="4" fontId="5" numFmtId="0" xfId="0" applyAlignment="1" applyBorder="1" applyFont="1">
      <alignment horizontal="center" wrapText="1"/>
    </xf>
    <xf borderId="8" fillId="0" fontId="1" numFmtId="0" xfId="0" applyAlignment="1" applyBorder="1" applyFont="1">
      <alignment wrapText="1"/>
    </xf>
    <xf borderId="1" fillId="4" fontId="5" numFmtId="0" xfId="0" applyAlignment="1" applyBorder="1" applyFont="1">
      <alignment wrapText="1"/>
    </xf>
    <xf borderId="9" fillId="0" fontId="1" numFmtId="0" xfId="0" applyAlignment="1" applyBorder="1" applyFont="1">
      <alignment wrapText="1"/>
    </xf>
    <xf borderId="3" fillId="0" fontId="1" numFmtId="14" xfId="0" applyAlignment="1" applyBorder="1" applyFont="1" applyNumberFormat="1">
      <alignment horizontal="center" wrapText="1"/>
    </xf>
    <xf borderId="3" fillId="0" fontId="1" numFmtId="3" xfId="0" applyAlignment="1" applyBorder="1" applyFont="1" applyNumberFormat="1">
      <alignment horizontal="center" wrapText="1"/>
    </xf>
    <xf borderId="3" fillId="0" fontId="1" numFmtId="0" xfId="0" applyAlignment="1" applyBorder="1" applyFont="1">
      <alignment horizontal="center" wrapText="1"/>
    </xf>
    <xf borderId="3" fillId="0" fontId="1" numFmtId="0" xfId="0" applyAlignment="1" applyBorder="1" applyFont="1">
      <alignment wrapText="1"/>
    </xf>
    <xf borderId="8" fillId="0" fontId="1" numFmtId="9" xfId="0" applyAlignment="1" applyBorder="1" applyFont="1" applyNumberFormat="1">
      <alignment horizontal="left" wrapText="1"/>
    </xf>
    <xf borderId="7" fillId="0" fontId="1" numFmtId="0" xfId="0" applyAlignment="1" applyBorder="1" applyFont="1">
      <alignment wrapText="1"/>
    </xf>
    <xf borderId="1" fillId="6" fontId="5" numFmtId="0" xfId="0" applyAlignment="1" applyBorder="1" applyFont="1">
      <alignment wrapText="1"/>
    </xf>
    <xf borderId="3" fillId="4" fontId="5" numFmtId="0" xfId="0" applyAlignment="1" applyBorder="1" applyFont="1">
      <alignment wrapText="1"/>
    </xf>
    <xf borderId="8" fillId="0" fontId="1" numFmtId="9" xfId="0" applyAlignment="1" applyBorder="1" applyFont="1" applyNumberFormat="1">
      <alignment horizontal="right" wrapText="1"/>
    </xf>
    <xf borderId="3" fillId="0" fontId="1" numFmtId="0" xfId="0" applyAlignment="1" applyBorder="1" applyFont="1">
      <alignment horizontal="left" wrapText="1"/>
    </xf>
    <xf borderId="4" fillId="0" fontId="1" numFmtId="9" xfId="0" applyAlignment="1" applyBorder="1" applyFont="1" applyNumberFormat="1">
      <alignment horizontal="left" wrapText="1"/>
    </xf>
    <xf borderId="0" fillId="0" fontId="1" numFmtId="0" xfId="0" applyAlignment="1" applyFont="1">
      <alignment horizontal="center" wrapText="1"/>
    </xf>
    <xf borderId="1" fillId="6" fontId="5" numFmtId="0" xfId="0" applyAlignment="1" applyBorder="1" applyFont="1">
      <alignment wrapText="1"/>
    </xf>
    <xf borderId="0" fillId="0" fontId="1" numFmtId="0" xfId="0" applyAlignment="1" applyFont="1">
      <alignment wrapText="1"/>
    </xf>
    <xf borderId="3" fillId="0" fontId="1" numFmtId="14" xfId="0" applyAlignment="1" applyBorder="1" applyFont="1" applyNumberFormat="1">
      <alignment wrapText="1"/>
    </xf>
    <xf borderId="3" fillId="2" fontId="12" numFmtId="0" xfId="0" applyAlignment="1" applyBorder="1" applyFont="1">
      <alignment wrapText="1"/>
    </xf>
    <xf borderId="0" fillId="0" fontId="0" numFmtId="0" xfId="0" applyAlignment="1" applyFont="1">
      <alignment wrapText="1"/>
    </xf>
    <xf borderId="4" fillId="0" fontId="3" numFmtId="0" xfId="0" applyAlignment="1" applyBorder="1" applyFont="1">
      <alignment wrapText="1"/>
    </xf>
    <xf borderId="3" fillId="7" fontId="3" numFmtId="0" xfId="0" applyAlignment="1" applyBorder="1" applyFill="1" applyFont="1">
      <alignment wrapText="1"/>
    </xf>
    <xf borderId="4" fillId="0" fontId="13" numFmtId="0" xfId="0" applyAlignment="1" applyBorder="1" applyFont="1">
      <alignment wrapText="1"/>
    </xf>
    <xf borderId="10" fillId="8" fontId="5" numFmtId="0" xfId="0" applyAlignment="1" applyBorder="1" applyFill="1" applyFont="1">
      <alignment wrapText="1"/>
    </xf>
    <xf borderId="3" fillId="5" fontId="1" numFmtId="165" xfId="0" applyAlignment="1" applyBorder="1" applyFont="1" applyNumberFormat="1">
      <alignment wrapText="1"/>
    </xf>
    <xf borderId="9" fillId="8" fontId="5" numFmtId="0" xfId="0" applyAlignment="1" applyBorder="1" applyFont="1">
      <alignment wrapText="1"/>
    </xf>
    <xf borderId="3" fillId="5" fontId="1" numFmtId="165" xfId="0" applyAlignment="1" applyBorder="1" applyFont="1" applyNumberFormat="1">
      <alignment wrapText="1"/>
    </xf>
    <xf borderId="11" fillId="0" fontId="1" numFmtId="0" xfId="0" applyAlignment="1" applyBorder="1" applyFont="1">
      <alignment wrapText="1"/>
    </xf>
    <xf borderId="3" fillId="5" fontId="8" numFmtId="0" xfId="0" applyAlignment="1" applyBorder="1" applyFont="1">
      <alignment wrapText="1"/>
    </xf>
    <xf borderId="6" fillId="5" fontId="8" numFmtId="0" xfId="0" applyAlignment="1" applyBorder="1" applyFont="1">
      <alignment wrapText="1"/>
    </xf>
    <xf borderId="0" fillId="0" fontId="3" numFmtId="0" xfId="0" applyAlignment="1" applyFont="1">
      <alignment wrapText="1"/>
    </xf>
  </cellXfs>
  <cellStyles count="1">
    <cellStyle xfId="0" name="Normal" builtinId="0"/>
  </cellStyles>
  <dxfs count="3">
    <dxf>
      <font/>
      <fill>
        <patternFill patternType="solid">
          <fgColor rgb="FFE6B8AF"/>
          <bgColor rgb="FFE6B8AF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E69138"/>
          <bgColor rgb="FFE69138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38761D"/>
          <bgColor rgb="FF38761D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Burndown</a:t>
            </a:r>
          </a:p>
        </c:rich>
      </c:tx>
      <c:overlay val="0"/>
    </c:title>
    <c:plotArea>
      <c:layout>
        <c:manualLayout>
          <c:xMode val="edge"/>
          <c:yMode val="edge"/>
          <c:x val="0.17362"/>
          <c:y val="0.19063"/>
          <c:w val="0.62771"/>
          <c:h val="0.61875"/>
        </c:manualLayout>
      </c:layout>
      <c:lineChart>
        <c:ser>
          <c:idx val="0"/>
          <c:order val="0"/>
          <c:tx>
            <c:strRef>
              <c:f>Resumen!$C$2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Resumen!$B$3:$B$63</c:f>
            </c:strRef>
          </c:cat>
          <c:val>
            <c:numRef>
              <c:f>Resumen!$C$3:$C$63</c:f>
            </c:numRef>
          </c:val>
          <c:smooth val="0"/>
        </c:ser>
        <c:ser>
          <c:idx val="1"/>
          <c:order val="1"/>
          <c:tx>
            <c:strRef>
              <c:f>Resumen!$D$2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Resumen!$B$3:$B$63</c:f>
            </c:strRef>
          </c:cat>
          <c:val>
            <c:numRef>
              <c:f>Resumen!$D$3:$D$63</c:f>
            </c:numRef>
          </c:val>
          <c:smooth val="0"/>
        </c:ser>
        <c:axId val="1679300331"/>
        <c:axId val="813937732"/>
      </c:lineChart>
      <c:catAx>
        <c:axId val="1679300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</a:defRPr>
                </a:pPr>
                <a:r>
                  <a:t>Tiempo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1200">
                <a:solidFill>
                  <a:srgbClr val="222222"/>
                </a:solidFill>
              </a:defRPr>
            </a:pPr>
          </a:p>
        </c:txPr>
        <c:crossAx val="813937732"/>
      </c:catAx>
      <c:valAx>
        <c:axId val="813937732"/>
        <c:scaling>
          <c:orientation val="minMax"/>
          <c:max val="14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222222"/>
                    </a:solidFill>
                  </a:defRPr>
                </a:pPr>
                <a:r>
                  <a:t>Horas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200">
                <a:solidFill>
                  <a:srgbClr val="222222"/>
                </a:solidFill>
              </a:defRPr>
            </a:pPr>
          </a:p>
        </c:txPr>
        <c:crossAx val="1679300331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Team (Netas)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Resumen!$G$2:$G$10</c:f>
            </c:strRef>
          </c:cat>
          <c:val>
            <c:numRef>
              <c:f>Resumen!$H$2:$H$10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Planning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Resumen!$H$14</c:f>
            </c:strRef>
          </c:tx>
          <c:spPr>
            <a:solidFill>
              <a:srgbClr val="3366CC"/>
            </a:solidFill>
          </c:spPr>
          <c:cat>
            <c:strRef>
              <c:f>Resumen!$G$15:$G$53</c:f>
            </c:strRef>
          </c:cat>
          <c:val>
            <c:numRef>
              <c:f>Resumen!$H$15:$H$53</c:f>
            </c:numRef>
          </c:val>
        </c:ser>
        <c:ser>
          <c:idx val="1"/>
          <c:order val="1"/>
          <c:tx>
            <c:strRef>
              <c:f>Resumen!$I$14</c:f>
            </c:strRef>
          </c:tx>
          <c:spPr>
            <a:solidFill>
              <a:srgbClr val="DC3912"/>
            </a:solidFill>
          </c:spPr>
          <c:cat>
            <c:strRef>
              <c:f>Resumen!$G$15:$G$53</c:f>
            </c:strRef>
          </c:cat>
          <c:val>
            <c:numRef>
              <c:f>Resumen!$I$15:$I$53</c:f>
            </c:numRef>
          </c:val>
        </c:ser>
        <c:ser>
          <c:idx val="2"/>
          <c:order val="2"/>
          <c:tx>
            <c:strRef>
              <c:f>Resumen!$J$14</c:f>
            </c:strRef>
          </c:tx>
          <c:spPr>
            <a:solidFill>
              <a:srgbClr val="FF9900"/>
            </a:solidFill>
          </c:spPr>
          <c:cat>
            <c:strRef>
              <c:f>Resumen!$G$15:$G$53</c:f>
            </c:strRef>
          </c:cat>
          <c:val>
            <c:numRef>
              <c:f>Resumen!$J$15:$J$53</c:f>
            </c:numRef>
          </c:val>
        </c:ser>
        <c:axId val="22766589"/>
        <c:axId val="2066660426"/>
      </c:barChart>
      <c:catAx>
        <c:axId val="22766589"/>
        <c:scaling>
          <c:orientation val="maxMin"/>
        </c:scaling>
        <c:delete val="0"/>
        <c:axPos val="l"/>
        <c:txPr>
          <a:bodyPr/>
          <a:lstStyle/>
          <a:p>
            <a:pPr lvl="0">
              <a:defRPr b="1" i="0" sz="1000">
                <a:solidFill>
                  <a:srgbClr val="222222"/>
                </a:solidFill>
              </a:defRPr>
            </a:pPr>
          </a:p>
        </c:txPr>
        <c:crossAx val="2066660426"/>
      </c:catAx>
      <c:valAx>
        <c:axId val="20666604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22766589"/>
        <c:crosses val="max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</a:defRPr>
            </a:pPr>
            <a:r>
              <a:t>Team (Reales)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Resumen!$G$2:$G$10</c:f>
            </c:strRef>
          </c:cat>
          <c:val>
            <c:numRef>
              <c:f>Resumen!$J$2:$J$10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Esfuerzo del equipo (Horas reales)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Resumen!$C$67</c:f>
            </c:strRef>
          </c:tx>
          <c:spPr>
            <a:solidFill>
              <a:srgbClr val="3366CC"/>
            </a:solidFill>
          </c:spPr>
          <c:cat>
            <c:strRef>
              <c:f>Resumen!$B$68:$B$124</c:f>
            </c:strRef>
          </c:cat>
          <c:val>
            <c:numRef>
              <c:f>Resumen!$C$68:$C$124</c:f>
            </c:numRef>
          </c:val>
        </c:ser>
        <c:ser>
          <c:idx val="1"/>
          <c:order val="1"/>
          <c:tx>
            <c:strRef>
              <c:f>Resumen!$D$67</c:f>
            </c:strRef>
          </c:tx>
          <c:spPr>
            <a:solidFill>
              <a:srgbClr val="DC3912"/>
            </a:solidFill>
          </c:spPr>
          <c:cat>
            <c:strRef>
              <c:f>Resumen!$B$68:$B$124</c:f>
            </c:strRef>
          </c:cat>
          <c:val>
            <c:numRef>
              <c:f>Resumen!$D$68:$D$124</c:f>
            </c:numRef>
          </c:val>
        </c:ser>
        <c:ser>
          <c:idx val="2"/>
          <c:order val="2"/>
          <c:tx>
            <c:strRef>
              <c:f>Resumen!$E$67</c:f>
            </c:strRef>
          </c:tx>
          <c:spPr>
            <a:solidFill>
              <a:srgbClr val="FF9900"/>
            </a:solidFill>
          </c:spPr>
          <c:cat>
            <c:strRef>
              <c:f>Resumen!$B$68:$B$124</c:f>
            </c:strRef>
          </c:cat>
          <c:val>
            <c:numRef>
              <c:f>Resumen!$E$68:$E$124</c:f>
            </c:numRef>
          </c:val>
        </c:ser>
        <c:ser>
          <c:idx val="3"/>
          <c:order val="3"/>
          <c:tx>
            <c:strRef>
              <c:f>Resumen!$F$67</c:f>
            </c:strRef>
          </c:tx>
          <c:spPr>
            <a:solidFill>
              <a:srgbClr val="109618"/>
            </a:solidFill>
          </c:spPr>
          <c:cat>
            <c:strRef>
              <c:f>Resumen!$B$68:$B$124</c:f>
            </c:strRef>
          </c:cat>
          <c:val>
            <c:numRef>
              <c:f>Resumen!$F$68:$F$124</c:f>
            </c:numRef>
          </c:val>
        </c:ser>
        <c:ser>
          <c:idx val="4"/>
          <c:order val="4"/>
          <c:tx>
            <c:strRef>
              <c:f>Resumen!$G$67</c:f>
            </c:strRef>
          </c:tx>
          <c:spPr>
            <a:solidFill>
              <a:srgbClr val="990099"/>
            </a:solidFill>
          </c:spPr>
          <c:cat>
            <c:strRef>
              <c:f>Resumen!$B$68:$B$124</c:f>
            </c:strRef>
          </c:cat>
          <c:val>
            <c:numRef>
              <c:f>Resumen!$G$68:$G$124</c:f>
            </c:numRef>
          </c:val>
        </c:ser>
        <c:ser>
          <c:idx val="5"/>
          <c:order val="5"/>
          <c:tx>
            <c:strRef>
              <c:f>Resumen!$H$67</c:f>
            </c:strRef>
          </c:tx>
          <c:spPr>
            <a:solidFill>
              <a:srgbClr val="0099C6"/>
            </a:solidFill>
          </c:spPr>
          <c:cat>
            <c:strRef>
              <c:f>Resumen!$B$68:$B$124</c:f>
            </c:strRef>
          </c:cat>
          <c:val>
            <c:numRef>
              <c:f>Resumen!$H$68:$H$124</c:f>
            </c:numRef>
          </c:val>
        </c:ser>
        <c:overlap val="100"/>
        <c:axId val="220902927"/>
        <c:axId val="1920542808"/>
      </c:barChart>
      <c:catAx>
        <c:axId val="220902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222222"/>
                    </a:solidFill>
                  </a:defRPr>
                </a:pPr>
                <a:r>
                  <a:t>Fecha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000">
                <a:solidFill>
                  <a:srgbClr val="222222"/>
                </a:solidFill>
              </a:defRPr>
            </a:pPr>
          </a:p>
        </c:txPr>
        <c:crossAx val="1920542808"/>
      </c:catAx>
      <c:valAx>
        <c:axId val="1920542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200">
                <a:solidFill>
                  <a:srgbClr val="222222"/>
                </a:solidFill>
              </a:defRPr>
            </a:pPr>
          </a:p>
        </c:txPr>
        <c:crossAx val="220902927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133350</xdr:colOff>
      <xdr:row>2</xdr:row>
      <xdr:rowOff>0</xdr:rowOff>
    </xdr:from>
    <xdr:to>
      <xdr:col>6</xdr:col>
      <xdr:colOff>304800</xdr:colOff>
      <xdr:row>20</xdr:row>
      <xdr:rowOff>142875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152400</xdr:colOff>
      <xdr:row>22</xdr:row>
      <xdr:rowOff>152400</xdr:rowOff>
    </xdr:from>
    <xdr:to>
      <xdr:col>3</xdr:col>
      <xdr:colOff>971550</xdr:colOff>
      <xdr:row>41</xdr:row>
      <xdr:rowOff>133350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190500</xdr:colOff>
      <xdr:row>44</xdr:row>
      <xdr:rowOff>57150</xdr:rowOff>
    </xdr:from>
    <xdr:to>
      <xdr:col>6</xdr:col>
      <xdr:colOff>1028700</xdr:colOff>
      <xdr:row>98</xdr:row>
      <xdr:rowOff>9525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4</xdr:col>
      <xdr:colOff>76200</xdr:colOff>
      <xdr:row>22</xdr:row>
      <xdr:rowOff>152400</xdr:rowOff>
    </xdr:from>
    <xdr:to>
      <xdr:col>7</xdr:col>
      <xdr:colOff>895350</xdr:colOff>
      <xdr:row>41</xdr:row>
      <xdr:rowOff>133350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200025</xdr:colOff>
      <xdr:row>98</xdr:row>
      <xdr:rowOff>123825</xdr:rowOff>
    </xdr:from>
    <xdr:to>
      <xdr:col>10</xdr:col>
      <xdr:colOff>1076325</xdr:colOff>
      <xdr:row>133</xdr:row>
      <xdr:rowOff>38100</xdr:rowOff>
    </xdr:to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06hgmCYA85GYT4WVS8Rr6uERLniPmbDNaiJ7jFAO_Rk/edit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1" width="17.29"/>
    <col customWidth="1" min="12" max="26" width="14.43"/>
  </cols>
  <sheetData>
    <row r="1" ht="12.75" customHeight="1">
      <c r="A1" s="86" t="s">
        <v>101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7.29" defaultRowHeight="15.0"/>
  <cols>
    <col customWidth="1" min="1" max="1" width="11.29"/>
    <col customWidth="1" min="2" max="2" width="17.29"/>
    <col customWidth="1" min="3" max="3" width="11.86"/>
    <col customWidth="1" min="4" max="4" width="5.86"/>
    <col customWidth="1" min="5" max="5" width="39.86"/>
    <col customWidth="1" min="6" max="6" width="11.57"/>
    <col customWidth="1" min="7" max="8" width="11.14"/>
    <col customWidth="1" min="9" max="9" width="17.29"/>
    <col customWidth="1" min="10" max="13" width="8.71"/>
    <col customWidth="1" min="14" max="18" width="17.29"/>
    <col customWidth="1" min="19" max="26" width="14.4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2.75" customHeight="1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1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</row>
    <row r="3" ht="12.75" customHeight="1">
      <c r="A3" s="2"/>
      <c r="B3" s="2"/>
      <c r="C3" s="2"/>
      <c r="D3" s="2"/>
      <c r="E3" s="2"/>
      <c r="F3" s="5"/>
      <c r="G3" s="6">
        <f>SUM(G5:G150)</f>
        <v>126.594</v>
      </c>
      <c r="H3" s="7">
        <f>Settings!D16</f>
        <v>137.5</v>
      </c>
      <c r="I3" s="8"/>
      <c r="J3" s="3"/>
      <c r="K3" s="3"/>
      <c r="L3" s="3"/>
      <c r="M3" s="9"/>
      <c r="N3" s="4"/>
      <c r="O3" s="1"/>
      <c r="P3" s="1"/>
      <c r="Q3" s="1"/>
      <c r="R3" s="1"/>
      <c r="S3" s="1"/>
      <c r="T3" s="1"/>
      <c r="U3" s="1"/>
      <c r="V3" s="1"/>
      <c r="W3" s="1"/>
    </row>
    <row r="4" ht="12.75" customHeight="1">
      <c r="A4" s="10" t="s">
        <v>2</v>
      </c>
      <c r="B4" s="10" t="s">
        <v>3</v>
      </c>
      <c r="C4" s="10" t="s">
        <v>1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8"/>
      <c r="J4" s="3"/>
      <c r="K4" s="3"/>
      <c r="L4" s="3"/>
      <c r="M4" s="9"/>
      <c r="N4" s="4"/>
      <c r="O4" s="1"/>
      <c r="P4" s="1"/>
      <c r="Q4" s="1"/>
      <c r="R4" s="1"/>
      <c r="S4" s="1"/>
      <c r="T4" s="1"/>
      <c r="U4" s="1"/>
      <c r="V4" s="1"/>
      <c r="W4" s="1"/>
    </row>
    <row r="5" ht="12.75" customHeight="1">
      <c r="A5" s="11" t="s">
        <v>9</v>
      </c>
      <c r="B5" s="12" t="s">
        <v>10</v>
      </c>
      <c r="C5" s="6">
        <f>SUMIF.LEGACY(Settings!$A$18:$A$55,B5,Settings!$D$18:$D$55)</f>
        <v>6.5</v>
      </c>
      <c r="D5" s="6">
        <f>SUMIF(Historias!$B$5:$B$170,B5,Historias!$G$5:$G$170)</f>
        <v>6.5</v>
      </c>
      <c r="E5" s="13"/>
      <c r="F5" s="14">
        <v>42668.0</v>
      </c>
      <c r="G5" s="11">
        <v>1.3</v>
      </c>
      <c r="H5" s="11">
        <v>1.2</v>
      </c>
      <c r="I5" s="8"/>
      <c r="J5" s="3"/>
      <c r="K5" s="3"/>
      <c r="L5" s="3"/>
      <c r="M5" s="9"/>
      <c r="N5" s="4"/>
      <c r="O5" s="1"/>
      <c r="P5" s="1"/>
      <c r="Q5" s="1"/>
      <c r="R5" s="1"/>
      <c r="S5" s="1"/>
      <c r="T5" s="1"/>
      <c r="U5" s="1"/>
      <c r="V5" s="1"/>
      <c r="W5" s="1"/>
    </row>
    <row r="6" ht="12.75" customHeight="1">
      <c r="A6" s="11" t="s">
        <v>11</v>
      </c>
      <c r="B6" s="12" t="s">
        <v>10</v>
      </c>
      <c r="C6" s="6">
        <f>SUMIF.LEGACY(Settings!$A$18:$A$55,B6,Settings!$D$18:$D$55)</f>
        <v>6.5</v>
      </c>
      <c r="D6" s="6">
        <f>SUMIF(Historias!$B$5:$B$170,B6,Historias!$G$5:$G$170)</f>
        <v>6.5</v>
      </c>
      <c r="E6" s="13"/>
      <c r="F6" s="14">
        <v>42668.0</v>
      </c>
      <c r="G6" s="11">
        <v>1.3</v>
      </c>
      <c r="H6" s="11">
        <v>1.2</v>
      </c>
      <c r="I6" s="8"/>
      <c r="J6" s="3"/>
      <c r="K6" s="3"/>
      <c r="L6" s="3"/>
      <c r="M6" s="9"/>
      <c r="N6" s="4"/>
      <c r="O6" s="1"/>
      <c r="P6" s="1"/>
      <c r="Q6" s="1"/>
      <c r="R6" s="1"/>
      <c r="S6" s="1"/>
      <c r="T6" s="1"/>
      <c r="U6" s="1"/>
      <c r="V6" s="1"/>
      <c r="W6" s="1"/>
    </row>
    <row r="7" ht="12.75" customHeight="1">
      <c r="A7" s="11" t="s">
        <v>12</v>
      </c>
      <c r="B7" s="12" t="s">
        <v>10</v>
      </c>
      <c r="C7" s="6">
        <f>SUMIF.LEGACY(Settings!$A$18:$A$55,B7,Settings!$D$18:$D$55)</f>
        <v>6.5</v>
      </c>
      <c r="D7" s="6">
        <f>SUMIF(Historias!$B$5:$B$170,B7,Historias!$G$5:$G$170)</f>
        <v>6.5</v>
      </c>
      <c r="E7" s="13"/>
      <c r="F7" s="14">
        <v>42668.0</v>
      </c>
      <c r="G7" s="11">
        <v>1.3</v>
      </c>
      <c r="H7" s="11">
        <v>1.2</v>
      </c>
      <c r="I7" s="8"/>
      <c r="J7" s="3"/>
      <c r="K7" s="3"/>
      <c r="L7" s="3"/>
      <c r="M7" s="9"/>
      <c r="N7" s="4"/>
      <c r="O7" s="1"/>
      <c r="P7" s="1"/>
      <c r="Q7" s="1"/>
      <c r="R7" s="1"/>
      <c r="S7" s="1"/>
      <c r="T7" s="1"/>
      <c r="U7" s="1"/>
      <c r="V7" s="1"/>
      <c r="W7" s="1"/>
    </row>
    <row r="8" ht="12.75" customHeight="1">
      <c r="A8" s="11" t="s">
        <v>13</v>
      </c>
      <c r="B8" s="12" t="s">
        <v>10</v>
      </c>
      <c r="C8" s="6">
        <f>SUMIF.LEGACY(Settings!$A$18:$A$55,B8,Settings!$D$18:$D$55)</f>
        <v>6.5</v>
      </c>
      <c r="D8" s="6">
        <f>SUMIF(Historias!$B$5:$B$170,B8,Historias!$G$5:$G$170)</f>
        <v>6.5</v>
      </c>
      <c r="E8" s="13"/>
      <c r="F8" s="14">
        <v>42668.0</v>
      </c>
      <c r="G8" s="11">
        <v>1.3</v>
      </c>
      <c r="H8" s="11">
        <v>0.5</v>
      </c>
      <c r="I8" s="8"/>
      <c r="J8" s="3"/>
      <c r="K8" s="3"/>
      <c r="L8" s="3"/>
      <c r="M8" s="9"/>
      <c r="N8" s="4"/>
      <c r="O8" s="1"/>
      <c r="P8" s="1"/>
      <c r="Q8" s="1"/>
      <c r="R8" s="1"/>
      <c r="S8" s="1"/>
      <c r="T8" s="1"/>
      <c r="U8" s="1"/>
      <c r="V8" s="1"/>
      <c r="W8" s="1"/>
    </row>
    <row r="9" ht="12.75" customHeight="1">
      <c r="A9" s="11" t="s">
        <v>14</v>
      </c>
      <c r="B9" s="12" t="s">
        <v>10</v>
      </c>
      <c r="C9" s="6">
        <f>SUMIF.LEGACY(Settings!$A$18:$A$55,B9,Settings!$D$18:$D$55)</f>
        <v>6.5</v>
      </c>
      <c r="D9" s="6">
        <f>SUMIF(Historias!$B$5:$B$170,B9,Historias!$G$5:$G$170)</f>
        <v>6.5</v>
      </c>
      <c r="E9" s="13"/>
      <c r="F9" s="14">
        <v>42668.0</v>
      </c>
      <c r="G9" s="11">
        <v>1.3</v>
      </c>
      <c r="H9" s="11">
        <v>1.2</v>
      </c>
      <c r="I9" s="8"/>
      <c r="J9" s="3"/>
      <c r="K9" s="3"/>
      <c r="L9" s="3"/>
      <c r="M9" s="9"/>
      <c r="N9" s="4"/>
      <c r="O9" s="1"/>
      <c r="P9" s="1"/>
      <c r="Q9" s="1"/>
      <c r="R9" s="1"/>
      <c r="S9" s="1"/>
      <c r="T9" s="1"/>
      <c r="U9" s="1"/>
      <c r="V9" s="1"/>
      <c r="W9" s="1"/>
    </row>
    <row r="10" ht="12.75" customHeight="1">
      <c r="A10" s="11" t="s">
        <v>9</v>
      </c>
      <c r="B10" s="12" t="s">
        <v>15</v>
      </c>
      <c r="C10" s="6">
        <f>SUMIF.LEGACY(Settings!$A$18:$A$55,B10,Settings!$D$18:$D$55)</f>
        <v>2.5</v>
      </c>
      <c r="D10" s="6">
        <f>SUMIF(Historias!$B$5:$B$170,B10,Historias!$G$5:$G$170)</f>
        <v>2.502</v>
      </c>
      <c r="E10" s="13"/>
      <c r="F10" s="14">
        <v>42670.0</v>
      </c>
      <c r="G10" s="11">
        <v>0.834</v>
      </c>
      <c r="H10" s="11">
        <v>0.75</v>
      </c>
      <c r="I10" s="8"/>
      <c r="J10" s="3"/>
      <c r="K10" s="3"/>
      <c r="L10" s="3"/>
      <c r="M10" s="9"/>
      <c r="N10" s="4"/>
      <c r="O10" s="1"/>
      <c r="P10" s="1"/>
      <c r="Q10" s="1"/>
      <c r="R10" s="1"/>
      <c r="S10" s="1"/>
      <c r="T10" s="1"/>
      <c r="U10" s="1"/>
      <c r="V10" s="1"/>
      <c r="W10" s="1"/>
    </row>
    <row r="11" ht="12.75" customHeight="1">
      <c r="A11" s="11" t="s">
        <v>12</v>
      </c>
      <c r="B11" s="12" t="s">
        <v>15</v>
      </c>
      <c r="C11" s="6">
        <f>SUMIF.LEGACY(Settings!$A$18:$A$55,B11,Settings!$D$18:$D$55)</f>
        <v>2.5</v>
      </c>
      <c r="D11" s="6">
        <f>SUMIF(Historias!$B$5:$B$170,B11,Historias!$G$5:$G$170)</f>
        <v>2.502</v>
      </c>
      <c r="E11" s="13"/>
      <c r="F11" s="14">
        <v>42670.0</v>
      </c>
      <c r="G11" s="11">
        <v>0.834</v>
      </c>
      <c r="H11" s="11">
        <v>0.75</v>
      </c>
      <c r="I11" s="8"/>
      <c r="J11" s="3"/>
      <c r="K11" s="3"/>
      <c r="L11" s="3"/>
      <c r="M11" s="9"/>
      <c r="N11" s="4"/>
      <c r="O11" s="1"/>
      <c r="P11" s="1"/>
      <c r="Q11" s="1"/>
      <c r="R11" s="1"/>
      <c r="S11" s="1"/>
      <c r="T11" s="1"/>
      <c r="U11" s="1"/>
      <c r="V11" s="1"/>
      <c r="W11" s="1"/>
    </row>
    <row r="12" ht="12.75" customHeight="1">
      <c r="A12" s="11" t="s">
        <v>13</v>
      </c>
      <c r="B12" s="12" t="s">
        <v>15</v>
      </c>
      <c r="C12" s="6">
        <f>SUMIF.LEGACY(Settings!$A$18:$A$55,B12,Settings!$D$18:$D$55)</f>
        <v>2.5</v>
      </c>
      <c r="D12" s="6">
        <f>SUMIF(Historias!$B$5:$B$170,B12,Historias!$G$5:$G$170)</f>
        <v>2.502</v>
      </c>
      <c r="E12" s="13"/>
      <c r="F12" s="14">
        <v>42670.0</v>
      </c>
      <c r="G12" s="11">
        <v>0.834</v>
      </c>
      <c r="H12" s="11">
        <v>0.5</v>
      </c>
      <c r="I12" s="8"/>
      <c r="J12" s="3"/>
      <c r="K12" s="3"/>
      <c r="L12" s="3"/>
      <c r="M12" s="9"/>
      <c r="N12" s="4"/>
      <c r="O12" s="1"/>
      <c r="P12" s="1"/>
      <c r="Q12" s="1"/>
      <c r="R12" s="1"/>
      <c r="S12" s="1"/>
      <c r="T12" s="1"/>
      <c r="U12" s="1"/>
      <c r="V12" s="1"/>
      <c r="W12" s="1"/>
    </row>
    <row r="13" ht="12.75" customHeight="1">
      <c r="A13" s="11" t="s">
        <v>9</v>
      </c>
      <c r="B13" s="12" t="s">
        <v>16</v>
      </c>
      <c r="C13" s="6">
        <f>SUMIF.LEGACY(Settings!$A$18:$A$55,B13,Settings!$D$18:$D$55)</f>
        <v>2.5</v>
      </c>
      <c r="D13" s="6">
        <f>SUMIF(Historias!$B$5:$B$170,B13,Historias!$G$5:$G$170)</f>
        <v>2.502</v>
      </c>
      <c r="E13" s="13"/>
      <c r="F13" s="14">
        <v>42670.0</v>
      </c>
      <c r="G13" s="11">
        <v>0.834</v>
      </c>
      <c r="H13" s="11">
        <v>0.5</v>
      </c>
      <c r="I13" s="8"/>
      <c r="J13" s="3"/>
      <c r="K13" s="3"/>
      <c r="L13" s="3"/>
      <c r="M13" s="9"/>
      <c r="N13" s="4"/>
      <c r="O13" s="1"/>
      <c r="P13" s="1"/>
      <c r="Q13" s="1"/>
      <c r="R13" s="1"/>
      <c r="S13" s="1"/>
      <c r="T13" s="1"/>
      <c r="U13" s="1"/>
      <c r="V13" s="1"/>
      <c r="W13" s="1"/>
    </row>
    <row r="14" ht="12.75" customHeight="1">
      <c r="A14" s="11" t="s">
        <v>12</v>
      </c>
      <c r="B14" s="12" t="s">
        <v>16</v>
      </c>
      <c r="C14" s="6">
        <f>SUMIF.LEGACY(Settings!$A$18:$A$55,B14,Settings!$D$18:$D$55)</f>
        <v>2.5</v>
      </c>
      <c r="D14" s="6">
        <f>SUMIF(Historias!$B$5:$B$170,B14,Historias!$G$5:$G$170)</f>
        <v>2.502</v>
      </c>
      <c r="E14" s="13"/>
      <c r="F14" s="14">
        <v>42670.0</v>
      </c>
      <c r="G14" s="11">
        <v>0.834</v>
      </c>
      <c r="H14" s="11">
        <v>0.5</v>
      </c>
      <c r="I14" s="8"/>
      <c r="J14" s="3"/>
      <c r="K14" s="3"/>
      <c r="L14" s="3"/>
      <c r="M14" s="9"/>
      <c r="N14" s="4"/>
      <c r="O14" s="1"/>
      <c r="P14" s="1"/>
      <c r="Q14" s="1"/>
      <c r="R14" s="1"/>
      <c r="S14" s="1"/>
      <c r="T14" s="1"/>
      <c r="U14" s="1"/>
      <c r="V14" s="1"/>
      <c r="W14" s="1"/>
    </row>
    <row r="15" ht="12.75" customHeight="1">
      <c r="A15" s="11" t="s">
        <v>13</v>
      </c>
      <c r="B15" s="12" t="s">
        <v>16</v>
      </c>
      <c r="C15" s="6">
        <f>SUMIF.LEGACY(Settings!$A$18:$A$55,B15,Settings!$D$18:$D$55)</f>
        <v>2.5</v>
      </c>
      <c r="D15" s="6">
        <f>SUMIF(Historias!$B$5:$B$170,B15,Historias!$G$5:$G$170)</f>
        <v>2.502</v>
      </c>
      <c r="E15" s="13"/>
      <c r="F15" s="14">
        <v>42670.0</v>
      </c>
      <c r="G15" s="11">
        <v>0.834</v>
      </c>
      <c r="H15" s="11">
        <v>0.5</v>
      </c>
      <c r="I15" s="8"/>
      <c r="J15" s="3"/>
      <c r="K15" s="3"/>
      <c r="L15" s="3"/>
      <c r="M15" s="9"/>
      <c r="N15" s="4"/>
      <c r="O15" s="1"/>
      <c r="P15" s="1"/>
      <c r="Q15" s="1"/>
      <c r="R15" s="1"/>
      <c r="S15" s="1"/>
      <c r="T15" s="1"/>
      <c r="U15" s="1"/>
      <c r="V15" s="1"/>
      <c r="W15" s="1"/>
    </row>
    <row r="16" ht="12.75" customHeight="1">
      <c r="A16" s="11" t="s">
        <v>9</v>
      </c>
      <c r="B16" s="12" t="s">
        <v>17</v>
      </c>
      <c r="C16" s="6">
        <f>SUMIF.LEGACY(Settings!$A$18:$A$55,B16,Settings!$D$18:$D$55)</f>
        <v>3</v>
      </c>
      <c r="D16" s="6">
        <f>SUMIF(Historias!$B$5:$B$170,B16,Historias!$G$5:$G$170)</f>
        <v>3</v>
      </c>
      <c r="E16" s="13"/>
      <c r="F16" s="14">
        <v>42670.0</v>
      </c>
      <c r="G16" s="11">
        <v>1.0</v>
      </c>
      <c r="H16" s="11">
        <v>0.8</v>
      </c>
      <c r="I16" s="8"/>
      <c r="J16" s="3"/>
      <c r="K16" s="3"/>
      <c r="L16" s="3"/>
      <c r="M16" s="9"/>
      <c r="N16" s="4"/>
      <c r="O16" s="1"/>
      <c r="P16" s="1"/>
      <c r="Q16" s="1"/>
      <c r="R16" s="1"/>
      <c r="S16" s="1"/>
      <c r="T16" s="1"/>
      <c r="U16" s="1"/>
      <c r="V16" s="1"/>
      <c r="W16" s="1"/>
    </row>
    <row r="17" ht="12.75" customHeight="1">
      <c r="A17" s="11" t="s">
        <v>12</v>
      </c>
      <c r="B17" s="12" t="s">
        <v>17</v>
      </c>
      <c r="C17" s="6">
        <f>SUMIF.LEGACY(Settings!$A$18:$A$55,B17,Settings!$D$18:$D$55)</f>
        <v>3</v>
      </c>
      <c r="D17" s="6">
        <f>SUMIF(Historias!$B$5:$B$170,B17,Historias!$G$5:$G$170)</f>
        <v>3</v>
      </c>
      <c r="E17" s="13"/>
      <c r="F17" s="14">
        <v>42670.0</v>
      </c>
      <c r="G17" s="11">
        <v>1.0</v>
      </c>
      <c r="H17" s="11">
        <v>0.8</v>
      </c>
      <c r="I17" s="8"/>
      <c r="J17" s="3"/>
      <c r="K17" s="3"/>
      <c r="L17" s="3"/>
      <c r="M17" s="9"/>
      <c r="N17" s="4"/>
      <c r="O17" s="1"/>
      <c r="P17" s="1"/>
      <c r="Q17" s="1"/>
      <c r="R17" s="1"/>
      <c r="S17" s="1"/>
      <c r="T17" s="1"/>
      <c r="U17" s="1"/>
      <c r="V17" s="1"/>
      <c r="W17" s="1"/>
    </row>
    <row r="18" ht="12.75" customHeight="1">
      <c r="A18" s="11" t="s">
        <v>13</v>
      </c>
      <c r="B18" s="12" t="s">
        <v>17</v>
      </c>
      <c r="C18" s="6">
        <f>SUMIF.LEGACY(Settings!$A$18:$A$55,B18,Settings!$D$18:$D$55)</f>
        <v>3</v>
      </c>
      <c r="D18" s="6">
        <f>SUMIF(Historias!$B$5:$B$170,B18,Historias!$G$5:$G$170)</f>
        <v>3</v>
      </c>
      <c r="E18" s="13"/>
      <c r="F18" s="14">
        <v>42670.0</v>
      </c>
      <c r="G18" s="11">
        <v>1.0</v>
      </c>
      <c r="H18" s="11">
        <v>0.8</v>
      </c>
      <c r="I18" s="8"/>
      <c r="J18" s="3"/>
      <c r="K18" s="3"/>
      <c r="L18" s="3"/>
      <c r="M18" s="9"/>
      <c r="N18" s="4"/>
      <c r="O18" s="1"/>
      <c r="P18" s="1"/>
      <c r="Q18" s="1"/>
      <c r="R18" s="1"/>
      <c r="S18" s="1"/>
      <c r="T18" s="1"/>
      <c r="U18" s="1"/>
      <c r="V18" s="1"/>
      <c r="W18" s="1"/>
    </row>
    <row r="19" ht="12.75" customHeight="1">
      <c r="A19" s="11" t="s">
        <v>9</v>
      </c>
      <c r="B19" s="12" t="s">
        <v>18</v>
      </c>
      <c r="C19" s="6">
        <f>SUMIF.LEGACY(Settings!$A$18:$A$55,B19,Settings!$D$18:$D$55)</f>
        <v>2.5</v>
      </c>
      <c r="D19" s="6">
        <f>SUMIF(Historias!$B$5:$B$170,B19,Historias!$G$5:$G$170)</f>
        <v>2.5</v>
      </c>
      <c r="E19" s="13"/>
      <c r="F19" s="14">
        <v>42670.0</v>
      </c>
      <c r="G19" s="11">
        <v>2.5</v>
      </c>
      <c r="H19" s="11">
        <v>2.3</v>
      </c>
      <c r="I19" s="8"/>
      <c r="J19" s="3"/>
      <c r="K19" s="3"/>
      <c r="L19" s="3"/>
      <c r="M19" s="9"/>
      <c r="N19" s="4"/>
      <c r="O19" s="1"/>
      <c r="P19" s="1"/>
      <c r="Q19" s="1"/>
      <c r="R19" s="1"/>
      <c r="S19" s="1"/>
      <c r="T19" s="1"/>
      <c r="U19" s="1"/>
      <c r="V19" s="1"/>
      <c r="W19" s="1"/>
    </row>
    <row r="20" ht="12.75" customHeight="1">
      <c r="A20" s="11" t="s">
        <v>11</v>
      </c>
      <c r="B20" s="12" t="s">
        <v>19</v>
      </c>
      <c r="C20" s="6">
        <f>SUMIF.LEGACY(Settings!$A$18:$A$55,B20,Settings!$D$18:$D$55)</f>
        <v>2.5</v>
      </c>
      <c r="D20" s="6">
        <f>SUMIF(Historias!$B$5:$B$170,B20,Historias!$G$5:$G$170)</f>
        <v>2.5</v>
      </c>
      <c r="E20" s="13"/>
      <c r="F20" s="14">
        <v>42675.0</v>
      </c>
      <c r="G20" s="11">
        <v>2.5</v>
      </c>
      <c r="H20" s="11">
        <v>3.0</v>
      </c>
      <c r="I20" s="8"/>
      <c r="J20" s="3"/>
      <c r="K20" s="3"/>
      <c r="L20" s="3"/>
      <c r="M20" s="9"/>
      <c r="N20" s="4"/>
      <c r="O20" s="1"/>
      <c r="P20" s="1"/>
      <c r="Q20" s="1"/>
      <c r="R20" s="1"/>
      <c r="S20" s="1"/>
      <c r="T20" s="1"/>
      <c r="U20" s="1"/>
      <c r="V20" s="1"/>
      <c r="W20" s="1"/>
    </row>
    <row r="21" ht="12.75" customHeight="1">
      <c r="A21" s="11" t="s">
        <v>9</v>
      </c>
      <c r="B21" s="12" t="s">
        <v>20</v>
      </c>
      <c r="C21" s="6">
        <f>SUMIF.LEGACY(Settings!$A$18:$A$55,B21,Settings!$D$18:$D$55)</f>
        <v>5</v>
      </c>
      <c r="D21" s="6">
        <f>SUMIF(Historias!$B$5:$B$170,B21,Historias!$G$5:$G$170)</f>
        <v>5</v>
      </c>
      <c r="E21" s="13"/>
      <c r="F21" s="14">
        <v>42676.0</v>
      </c>
      <c r="G21" s="11">
        <v>1.0</v>
      </c>
      <c r="H21" s="11">
        <v>1.0</v>
      </c>
      <c r="I21" s="8"/>
      <c r="J21" s="3"/>
      <c r="K21" s="3"/>
      <c r="L21" s="3"/>
      <c r="M21" s="9"/>
      <c r="N21" s="4"/>
      <c r="O21" s="1"/>
      <c r="P21" s="1"/>
      <c r="Q21" s="1"/>
      <c r="R21" s="1"/>
      <c r="S21" s="1"/>
      <c r="T21" s="1"/>
      <c r="U21" s="1"/>
      <c r="V21" s="1"/>
      <c r="W21" s="1"/>
    </row>
    <row r="22" ht="12.75" customHeight="1">
      <c r="A22" s="11" t="s">
        <v>11</v>
      </c>
      <c r="B22" s="12" t="s">
        <v>20</v>
      </c>
      <c r="C22" s="6">
        <f>SUMIF.LEGACY(Settings!$A$18:$A$55,B22,Settings!$D$18:$D$55)</f>
        <v>5</v>
      </c>
      <c r="D22" s="6">
        <f>SUMIF(Historias!$B$5:$B$170,B22,Historias!$G$5:$G$170)</f>
        <v>5</v>
      </c>
      <c r="E22" s="13"/>
      <c r="F22" s="14">
        <v>42676.0</v>
      </c>
      <c r="G22" s="11">
        <v>1.0</v>
      </c>
      <c r="H22" s="11">
        <v>1.0</v>
      </c>
      <c r="I22" s="8"/>
      <c r="J22" s="3"/>
      <c r="K22" s="3"/>
      <c r="L22" s="3"/>
      <c r="M22" s="9"/>
      <c r="N22" s="4"/>
      <c r="O22" s="1"/>
      <c r="P22" s="1"/>
      <c r="Q22" s="1"/>
      <c r="R22" s="1"/>
      <c r="S22" s="1"/>
      <c r="T22" s="1"/>
      <c r="U22" s="1"/>
      <c r="V22" s="1"/>
      <c r="W22" s="1"/>
    </row>
    <row r="23" ht="12.75" customHeight="1">
      <c r="A23" s="11" t="s">
        <v>12</v>
      </c>
      <c r="B23" s="12" t="s">
        <v>20</v>
      </c>
      <c r="C23" s="6">
        <f>SUMIF.LEGACY(Settings!$A$18:$A$55,B23,Settings!$D$18:$D$55)</f>
        <v>5</v>
      </c>
      <c r="D23" s="6">
        <f>SUMIF(Historias!$B$5:$B$170,B23,Historias!$G$5:$G$170)</f>
        <v>5</v>
      </c>
      <c r="E23" s="13"/>
      <c r="F23" s="14">
        <v>42676.0</v>
      </c>
      <c r="G23" s="11">
        <v>1.0</v>
      </c>
      <c r="H23" s="11">
        <v>1.0</v>
      </c>
      <c r="I23" s="8"/>
      <c r="J23" s="3"/>
      <c r="K23" s="3"/>
      <c r="L23" s="3"/>
      <c r="M23" s="9"/>
      <c r="N23" s="4"/>
      <c r="O23" s="1"/>
      <c r="P23" s="1"/>
      <c r="Q23" s="1"/>
      <c r="R23" s="1"/>
      <c r="S23" s="1"/>
      <c r="T23" s="1"/>
      <c r="U23" s="1"/>
      <c r="V23" s="1"/>
      <c r="W23" s="1"/>
    </row>
    <row r="24" ht="12.75" customHeight="1">
      <c r="A24" s="11" t="s">
        <v>14</v>
      </c>
      <c r="B24" s="12" t="s">
        <v>20</v>
      </c>
      <c r="C24" s="6">
        <f>SUMIF.LEGACY(Settings!$A$18:$A$55,B24,Settings!$D$18:$D$55)</f>
        <v>5</v>
      </c>
      <c r="D24" s="6">
        <f>SUMIF(Historias!$B$5:$B$170,B24,Historias!$G$5:$G$170)</f>
        <v>5</v>
      </c>
      <c r="E24" s="13"/>
      <c r="F24" s="14">
        <v>42676.0</v>
      </c>
      <c r="G24" s="11">
        <v>1.0</v>
      </c>
      <c r="H24" s="11">
        <v>1.0</v>
      </c>
      <c r="I24" s="8"/>
      <c r="J24" s="3"/>
      <c r="K24" s="3"/>
      <c r="L24" s="3"/>
      <c r="M24" s="9"/>
      <c r="N24" s="4"/>
      <c r="O24" s="1"/>
      <c r="P24" s="1"/>
      <c r="Q24" s="1"/>
      <c r="R24" s="1"/>
      <c r="S24" s="1"/>
      <c r="T24" s="1"/>
      <c r="U24" s="1"/>
      <c r="V24" s="1"/>
      <c r="W24" s="1"/>
    </row>
    <row r="25" ht="12.75" customHeight="1">
      <c r="A25" s="11" t="s">
        <v>9</v>
      </c>
      <c r="B25" s="12" t="s">
        <v>21</v>
      </c>
      <c r="C25" s="6">
        <f>SUMIF.LEGACY(Settings!$A$18:$A$55,B25,Settings!$D$18:$D$55)</f>
        <v>5</v>
      </c>
      <c r="D25" s="6">
        <f>SUMIF(Historias!$B$5:$B$170,B25,Historias!$G$5:$G$170)</f>
        <v>5</v>
      </c>
      <c r="E25" s="13"/>
      <c r="F25" s="14">
        <v>42676.0</v>
      </c>
      <c r="G25" s="11">
        <v>1.25</v>
      </c>
      <c r="H25" s="11">
        <v>1.0</v>
      </c>
      <c r="I25" s="8"/>
      <c r="J25" s="3"/>
      <c r="K25" s="3"/>
      <c r="L25" s="3"/>
      <c r="M25" s="9"/>
      <c r="N25" s="4"/>
      <c r="O25" s="1"/>
      <c r="P25" s="1"/>
      <c r="Q25" s="1"/>
      <c r="R25" s="1"/>
      <c r="S25" s="1"/>
      <c r="T25" s="1"/>
      <c r="U25" s="1"/>
      <c r="V25" s="1"/>
      <c r="W25" s="1"/>
    </row>
    <row r="26" ht="12.75" customHeight="1">
      <c r="A26" s="11" t="s">
        <v>11</v>
      </c>
      <c r="B26" s="12" t="s">
        <v>21</v>
      </c>
      <c r="C26" s="6">
        <f>SUMIF.LEGACY(Settings!$A$18:$A$55,B26,Settings!$D$18:$D$55)</f>
        <v>5</v>
      </c>
      <c r="D26" s="6">
        <f>SUMIF(Historias!$B$5:$B$170,B26,Historias!$G$5:$G$170)</f>
        <v>5</v>
      </c>
      <c r="E26" s="13"/>
      <c r="F26" s="14">
        <v>42676.0</v>
      </c>
      <c r="G26" s="11">
        <v>1.25</v>
      </c>
      <c r="H26" s="11">
        <v>1.0</v>
      </c>
      <c r="I26" s="8"/>
      <c r="J26" s="3"/>
      <c r="K26" s="3"/>
      <c r="L26" s="3"/>
      <c r="M26" s="9"/>
      <c r="N26" s="4"/>
      <c r="O26" s="1"/>
      <c r="P26" s="1"/>
      <c r="Q26" s="1"/>
      <c r="R26" s="1"/>
      <c r="S26" s="1"/>
      <c r="T26" s="1"/>
      <c r="U26" s="1"/>
      <c r="V26" s="1"/>
      <c r="W26" s="1"/>
    </row>
    <row r="27" ht="12.75" customHeight="1">
      <c r="A27" s="11" t="s">
        <v>12</v>
      </c>
      <c r="B27" s="12" t="s">
        <v>21</v>
      </c>
      <c r="C27" s="6">
        <f>SUMIF.LEGACY(Settings!$A$18:$A$55,B27,Settings!$D$18:$D$55)</f>
        <v>5</v>
      </c>
      <c r="D27" s="6">
        <f>SUMIF(Historias!$B$5:$B$170,B27,Historias!$G$5:$G$170)</f>
        <v>5</v>
      </c>
      <c r="E27" s="13"/>
      <c r="F27" s="14">
        <v>42676.0</v>
      </c>
      <c r="G27" s="11">
        <v>1.25</v>
      </c>
      <c r="H27" s="11">
        <v>1.0</v>
      </c>
      <c r="I27" s="8"/>
      <c r="J27" s="4"/>
      <c r="K27" s="4"/>
      <c r="L27" s="4"/>
      <c r="M27" s="4"/>
      <c r="N27" s="4"/>
      <c r="O27" s="1"/>
      <c r="P27" s="1"/>
      <c r="Q27" s="1"/>
      <c r="R27" s="1"/>
      <c r="S27" s="1"/>
      <c r="T27" s="1"/>
      <c r="U27" s="1"/>
      <c r="V27" s="1"/>
      <c r="W27" s="1"/>
    </row>
    <row r="28" ht="12.75" customHeight="1">
      <c r="A28" s="11" t="s">
        <v>14</v>
      </c>
      <c r="B28" s="12" t="s">
        <v>21</v>
      </c>
      <c r="C28" s="6">
        <f>SUMIF.LEGACY(Settings!$A$18:$A$55,B28,Settings!$D$18:$D$55)</f>
        <v>5</v>
      </c>
      <c r="D28" s="6">
        <f>SUMIF(Historias!$B$5:$B$170,B28,Historias!$G$5:$G$170)</f>
        <v>5</v>
      </c>
      <c r="E28" s="13"/>
      <c r="F28" s="14">
        <v>42676.0</v>
      </c>
      <c r="G28" s="11">
        <v>1.25</v>
      </c>
      <c r="H28" s="11">
        <v>1.0</v>
      </c>
      <c r="I28" s="8"/>
      <c r="J28" s="4"/>
      <c r="K28" s="4"/>
      <c r="L28" s="4"/>
      <c r="M28" s="4"/>
      <c r="N28" s="4"/>
      <c r="O28" s="1"/>
      <c r="P28" s="1"/>
      <c r="Q28" s="1"/>
      <c r="R28" s="1"/>
      <c r="S28" s="1"/>
      <c r="T28" s="1"/>
      <c r="U28" s="1"/>
      <c r="V28" s="1"/>
      <c r="W28" s="1"/>
    </row>
    <row r="29" ht="12.75" customHeight="1">
      <c r="A29" s="11" t="s">
        <v>12</v>
      </c>
      <c r="B29" s="12" t="s">
        <v>20</v>
      </c>
      <c r="C29" s="6">
        <f>SUMIF.LEGACY(Settings!$A$18:$A$55,B29,Settings!$D$18:$D$55)</f>
        <v>5</v>
      </c>
      <c r="D29" s="6">
        <f>SUMIF(Historias!$B$5:$B$170,B29,Historias!$G$5:$G$170)</f>
        <v>5</v>
      </c>
      <c r="E29" s="13"/>
      <c r="F29" s="14">
        <v>42677.0</v>
      </c>
      <c r="G29" s="11">
        <v>1.0</v>
      </c>
      <c r="H29" s="11">
        <v>1.0</v>
      </c>
      <c r="I29" s="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2.75" customHeight="1">
      <c r="A30" s="11" t="s">
        <v>14</v>
      </c>
      <c r="B30" s="12" t="s">
        <v>22</v>
      </c>
      <c r="C30" s="6">
        <f>SUMIF.LEGACY(Settings!$A$18:$A$55,B30,Settings!$D$18:$D$55)</f>
        <v>2.5</v>
      </c>
      <c r="D30" s="6">
        <f>SUMIF(Historias!$B$5:$B$170,B30,Historias!$G$5:$G$170)</f>
        <v>2.5</v>
      </c>
      <c r="E30" s="13"/>
      <c r="F30" s="14">
        <v>42676.0</v>
      </c>
      <c r="G30" s="11">
        <v>0.5</v>
      </c>
      <c r="H30" s="11">
        <v>0.5</v>
      </c>
      <c r="I30" s="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2.75" customHeight="1">
      <c r="A31" s="11" t="s">
        <v>9</v>
      </c>
      <c r="B31" s="12" t="s">
        <v>22</v>
      </c>
      <c r="C31" s="6">
        <f>SUMIF.LEGACY(Settings!$A$18:$A$55,B31,Settings!$D$18:$D$55)</f>
        <v>2.5</v>
      </c>
      <c r="D31" s="6">
        <f>SUMIF(Historias!$B$5:$B$170,B31,Historias!$G$5:$G$170)</f>
        <v>2.5</v>
      </c>
      <c r="E31" s="13"/>
      <c r="F31" s="14">
        <v>42677.0</v>
      </c>
      <c r="G31" s="11">
        <v>0.5</v>
      </c>
      <c r="H31" s="11">
        <v>0.7</v>
      </c>
      <c r="I31" s="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2.75" customHeight="1">
      <c r="A32" s="11" t="s">
        <v>11</v>
      </c>
      <c r="B32" s="12" t="s">
        <v>22</v>
      </c>
      <c r="C32" s="6">
        <f>SUMIF.LEGACY(Settings!$A$18:$A$55,B32,Settings!$D$18:$D$55)</f>
        <v>2.5</v>
      </c>
      <c r="D32" s="6">
        <f>SUMIF(Historias!$B$5:$B$170,B32,Historias!$G$5:$G$170)</f>
        <v>2.5</v>
      </c>
      <c r="E32" s="13"/>
      <c r="F32" s="14">
        <v>42677.0</v>
      </c>
      <c r="G32" s="11">
        <v>0.5</v>
      </c>
      <c r="H32" s="11">
        <v>0.7</v>
      </c>
      <c r="I32" s="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2.75" customHeight="1">
      <c r="A33" s="11" t="s">
        <v>12</v>
      </c>
      <c r="B33" s="12" t="s">
        <v>22</v>
      </c>
      <c r="C33" s="6">
        <f>SUMIF.LEGACY(Settings!$A$18:$A$55,B33,Settings!$D$18:$D$55)</f>
        <v>2.5</v>
      </c>
      <c r="D33" s="6">
        <f>SUMIF(Historias!$B$5:$B$170,B33,Historias!$G$5:$G$170)</f>
        <v>2.5</v>
      </c>
      <c r="E33" s="13"/>
      <c r="F33" s="14">
        <v>42677.0</v>
      </c>
      <c r="G33" s="11">
        <v>0.5</v>
      </c>
      <c r="H33" s="11">
        <v>0.7</v>
      </c>
      <c r="I33" s="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2.75" customHeight="1">
      <c r="A34" s="11" t="s">
        <v>14</v>
      </c>
      <c r="B34" s="12" t="s">
        <v>22</v>
      </c>
      <c r="C34" s="6">
        <f>SUMIF.LEGACY(Settings!$A$18:$A$55,B34,Settings!$D$18:$D$55)</f>
        <v>2.5</v>
      </c>
      <c r="D34" s="6">
        <f>SUMIF(Historias!$B$5:$B$170,B34,Historias!$G$5:$G$170)</f>
        <v>2.5</v>
      </c>
      <c r="E34" s="13"/>
      <c r="F34" s="14">
        <v>42677.0</v>
      </c>
      <c r="G34" s="11">
        <v>0.5</v>
      </c>
      <c r="H34" s="11">
        <v>0.7</v>
      </c>
      <c r="I34" s="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12.75" customHeight="1">
      <c r="A35" s="11" t="s">
        <v>9</v>
      </c>
      <c r="B35" s="12" t="s">
        <v>23</v>
      </c>
      <c r="C35" s="6">
        <f>SUMIF.LEGACY(Settings!$A$18:$A$55,B35,Settings!$D$18:$D$55)</f>
        <v>2.5</v>
      </c>
      <c r="D35" s="6">
        <f>SUMIF(Historias!$B$5:$B$170,B35,Historias!$G$5:$G$170)</f>
        <v>2.5</v>
      </c>
      <c r="E35" s="13"/>
      <c r="F35" s="14">
        <v>42677.0</v>
      </c>
      <c r="G35" s="11">
        <v>0.5</v>
      </c>
      <c r="H35" s="11">
        <v>0.5</v>
      </c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2.75" customHeight="1">
      <c r="A36" s="11" t="s">
        <v>9</v>
      </c>
      <c r="B36" s="12" t="s">
        <v>24</v>
      </c>
      <c r="C36" s="6">
        <f>SUMIF.LEGACY(Settings!$A$18:$A$55,B36,Settings!$D$18:$D$55)</f>
        <v>8</v>
      </c>
      <c r="D36" s="6">
        <f>SUMIF(Historias!$B$5:$B$170,B36,Historias!$G$5:$G$170)</f>
        <v>8</v>
      </c>
      <c r="E36" s="13"/>
      <c r="F36" s="14">
        <v>42677.0</v>
      </c>
      <c r="G36" s="11">
        <v>1.2</v>
      </c>
      <c r="H36" s="11">
        <v>1.0</v>
      </c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2.75" customHeight="1">
      <c r="A37" s="11" t="s">
        <v>9</v>
      </c>
      <c r="B37" s="12" t="s">
        <v>25</v>
      </c>
      <c r="C37" s="6">
        <f>SUMIF.LEGACY(Settings!$A$18:$A$55,B37,Settings!$D$18:$D$55)</f>
        <v>8</v>
      </c>
      <c r="D37" s="6">
        <f>SUMIF(Historias!$B$5:$B$170,B37,Historias!$G$5:$G$170)</f>
        <v>8.02</v>
      </c>
      <c r="E37" s="13"/>
      <c r="F37" s="14">
        <v>42677.0</v>
      </c>
      <c r="G37" s="11">
        <v>0.5</v>
      </c>
      <c r="H37" s="11">
        <v>0.5</v>
      </c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2.75" customHeight="1">
      <c r="A38" s="11" t="s">
        <v>9</v>
      </c>
      <c r="B38" s="12" t="s">
        <v>26</v>
      </c>
      <c r="C38" s="6">
        <f>SUMIF.LEGACY(Settings!$A$18:$A$55,B38,Settings!$D$18:$D$55)</f>
        <v>5</v>
      </c>
      <c r="D38" s="6">
        <f>SUMIF(Historias!$B$5:$B$170,B38,Historias!$G$5:$G$170)</f>
        <v>5.05</v>
      </c>
      <c r="E38" s="13"/>
      <c r="F38" s="14">
        <v>42677.0</v>
      </c>
      <c r="G38" s="11">
        <v>0.5</v>
      </c>
      <c r="H38" s="11">
        <v>0.4</v>
      </c>
      <c r="I38" s="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2.75" customHeight="1">
      <c r="A39" s="11" t="s">
        <v>12</v>
      </c>
      <c r="B39" s="12" t="s">
        <v>25</v>
      </c>
      <c r="C39" s="6">
        <f>SUMIF.LEGACY(Settings!$A$18:$A$55,B39,Settings!$D$18:$D$55)</f>
        <v>8</v>
      </c>
      <c r="D39" s="6">
        <f>SUMIF(Historias!$B$5:$B$170,B39,Historias!$G$5:$G$170)</f>
        <v>8.02</v>
      </c>
      <c r="E39" s="13"/>
      <c r="F39" s="14">
        <v>42680.0</v>
      </c>
      <c r="G39" s="11">
        <v>1.0</v>
      </c>
      <c r="H39" s="11">
        <v>1.2</v>
      </c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2.75" customHeight="1">
      <c r="A40" s="11" t="s">
        <v>12</v>
      </c>
      <c r="B40" s="12" t="s">
        <v>26</v>
      </c>
      <c r="C40" s="6">
        <f>SUMIF.LEGACY(Settings!$A$18:$A$55,B40,Settings!$D$18:$D$55)</f>
        <v>5</v>
      </c>
      <c r="D40" s="6">
        <f>SUMIF(Historias!$B$5:$B$170,B40,Historias!$G$5:$G$170)</f>
        <v>5.05</v>
      </c>
      <c r="E40" s="13"/>
      <c r="F40" s="14">
        <v>42680.0</v>
      </c>
      <c r="G40" s="11">
        <v>1.0</v>
      </c>
      <c r="H40" s="11">
        <v>1.2</v>
      </c>
      <c r="I40" s="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2.75" customHeight="1">
      <c r="A41" s="11" t="s">
        <v>12</v>
      </c>
      <c r="B41" s="15" t="s">
        <v>24</v>
      </c>
      <c r="C41" s="6">
        <f>SUMIF.LEGACY(Settings!$A$18:$A$55,B41,Settings!$D$18:$D$55)</f>
        <v>8</v>
      </c>
      <c r="D41" s="6">
        <f>SUMIF(Historias!$B$5:$B$170,B41,Historias!$G$5:$G$170)</f>
        <v>8</v>
      </c>
      <c r="E41" s="13"/>
      <c r="F41" s="14">
        <v>42680.0</v>
      </c>
      <c r="G41" s="11">
        <v>1.0</v>
      </c>
      <c r="H41" s="11">
        <v>1.0</v>
      </c>
      <c r="I41" s="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2.75" customHeight="1">
      <c r="A42" s="11" t="s">
        <v>12</v>
      </c>
      <c r="B42" s="12" t="s">
        <v>23</v>
      </c>
      <c r="C42" s="6">
        <f>SUMIF.LEGACY(Settings!$A$18:$A$55,B42,Settings!$D$18:$D$55)</f>
        <v>2.5</v>
      </c>
      <c r="D42" s="6">
        <f>SUMIF(Historias!$B$5:$B$170,B42,Historias!$G$5:$G$170)</f>
        <v>2.5</v>
      </c>
      <c r="E42" s="13"/>
      <c r="F42" s="14">
        <v>42680.0</v>
      </c>
      <c r="G42" s="11">
        <v>0.1</v>
      </c>
      <c r="H42" s="11">
        <v>0.1</v>
      </c>
      <c r="I42" s="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2.75" customHeight="1">
      <c r="A43" s="11" t="s">
        <v>9</v>
      </c>
      <c r="B43" s="12" t="s">
        <v>27</v>
      </c>
      <c r="C43" s="6">
        <f>SUMIF.LEGACY(Settings!$A$18:$A$55,B43,Settings!$D$18:$D$55)</f>
        <v>10</v>
      </c>
      <c r="D43" s="6">
        <f>SUMIF(Historias!$B$5:$B$170,B43,Historias!$G$5:$G$170)</f>
        <v>10</v>
      </c>
      <c r="E43" s="11" t="s">
        <v>28</v>
      </c>
      <c r="F43" s="14">
        <v>42681.0</v>
      </c>
      <c r="G43" s="11">
        <v>0.3</v>
      </c>
      <c r="H43" s="11">
        <v>0.3</v>
      </c>
      <c r="I43" s="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2.75" customHeight="1">
      <c r="A44" s="11" t="s">
        <v>12</v>
      </c>
      <c r="B44" s="12" t="s">
        <v>25</v>
      </c>
      <c r="C44" s="6">
        <f>SUMIF.LEGACY(Settings!$A$18:$A$55,B44,Settings!$D$18:$D$55)</f>
        <v>8</v>
      </c>
      <c r="D44" s="6">
        <f>SUMIF(Historias!$B$5:$B$170,B44,Historias!$G$5:$G$170)</f>
        <v>8.02</v>
      </c>
      <c r="E44" s="13"/>
      <c r="F44" s="14">
        <v>42681.0</v>
      </c>
      <c r="G44" s="11">
        <v>1.0</v>
      </c>
      <c r="H44" s="11">
        <v>0.75</v>
      </c>
      <c r="I44" s="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2.75" customHeight="1">
      <c r="A45" s="11" t="s">
        <v>12</v>
      </c>
      <c r="B45" s="12" t="s">
        <v>24</v>
      </c>
      <c r="C45" s="6">
        <f>SUMIF.LEGACY(Settings!$A$18:$A$55,B45,Settings!$D$18:$D$55)</f>
        <v>8</v>
      </c>
      <c r="D45" s="6">
        <f>SUMIF(Historias!$B$5:$B$170,B45,Historias!$G$5:$G$170)</f>
        <v>8</v>
      </c>
      <c r="E45" s="13"/>
      <c r="F45" s="14">
        <v>42681.0</v>
      </c>
      <c r="G45" s="11">
        <v>1.0</v>
      </c>
      <c r="H45" s="11">
        <v>0.75</v>
      </c>
      <c r="I45" s="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2.75" customHeight="1">
      <c r="A46" s="11" t="s">
        <v>11</v>
      </c>
      <c r="B46" s="12" t="s">
        <v>24</v>
      </c>
      <c r="C46" s="6">
        <f>SUMIF.LEGACY(Settings!$A$18:$A$55,B46,Settings!$D$18:$D$55)</f>
        <v>8</v>
      </c>
      <c r="D46" s="6">
        <f>SUMIF(Historias!$B$5:$B$170,B46,Historias!$G$5:$G$170)</f>
        <v>8</v>
      </c>
      <c r="E46" s="13"/>
      <c r="F46" s="14">
        <v>42681.0</v>
      </c>
      <c r="G46" s="11">
        <v>1.5</v>
      </c>
      <c r="H46" s="11">
        <v>1.4</v>
      </c>
      <c r="I46" s="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12.75" customHeight="1">
      <c r="A47" s="11" t="s">
        <v>11</v>
      </c>
      <c r="B47" s="12" t="s">
        <v>25</v>
      </c>
      <c r="C47" s="6">
        <f>SUMIF.LEGACY(Settings!$A$18:$A$55,B47,Settings!$D$18:$D$55)</f>
        <v>8</v>
      </c>
      <c r="D47" s="6">
        <f>SUMIF(Historias!$B$5:$B$170,B47,Historias!$G$5:$G$170)</f>
        <v>8.02</v>
      </c>
      <c r="E47" s="13"/>
      <c r="F47" s="14">
        <v>42681.0</v>
      </c>
      <c r="G47" s="11">
        <v>2.0</v>
      </c>
      <c r="H47" s="11">
        <v>2.2</v>
      </c>
      <c r="I47" s="8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2.75" customHeight="1">
      <c r="A48" s="11" t="s">
        <v>9</v>
      </c>
      <c r="B48" s="12" t="s">
        <v>24</v>
      </c>
      <c r="C48" s="6">
        <f>SUMIF.LEGACY(Settings!$A$18:$A$55,B48,Settings!$D$18:$D$55)</f>
        <v>8</v>
      </c>
      <c r="D48" s="6">
        <f>SUMIF(Historias!$B$5:$B$170,B48,Historias!$G$5:$G$170)</f>
        <v>8</v>
      </c>
      <c r="E48" s="13"/>
      <c r="F48" s="14">
        <v>42682.0</v>
      </c>
      <c r="G48" s="11">
        <v>0.825</v>
      </c>
      <c r="H48" s="11">
        <v>1.0</v>
      </c>
      <c r="I48" s="8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2.75" customHeight="1">
      <c r="A49" s="11" t="s">
        <v>11</v>
      </c>
      <c r="B49" s="12" t="s">
        <v>24</v>
      </c>
      <c r="C49" s="6">
        <f>SUMIF.LEGACY(Settings!$A$18:$A$55,B49,Settings!$D$18:$D$55)</f>
        <v>8</v>
      </c>
      <c r="D49" s="6">
        <f>SUMIF(Historias!$B$5:$B$170,B49,Historias!$G$5:$G$170)</f>
        <v>8</v>
      </c>
      <c r="E49" s="13"/>
      <c r="F49" s="14">
        <v>42682.0</v>
      </c>
      <c r="G49" s="11">
        <v>0.825</v>
      </c>
      <c r="H49" s="11">
        <v>1.0</v>
      </c>
      <c r="I49" s="8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2.75" customHeight="1">
      <c r="A50" s="11" t="s">
        <v>12</v>
      </c>
      <c r="B50" s="12" t="s">
        <v>24</v>
      </c>
      <c r="C50" s="6">
        <f>SUMIF.LEGACY(Settings!$A$18:$A$55,B50,Settings!$D$18:$D$55)</f>
        <v>8</v>
      </c>
      <c r="D50" s="6">
        <f>SUMIF(Historias!$B$5:$B$170,B50,Historias!$G$5:$G$170)</f>
        <v>8</v>
      </c>
      <c r="E50" s="13"/>
      <c r="F50" s="14">
        <v>42682.0</v>
      </c>
      <c r="G50" s="11">
        <v>0.825</v>
      </c>
      <c r="H50" s="11">
        <v>1.0</v>
      </c>
      <c r="I50" s="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2.75" customHeight="1">
      <c r="A51" s="11" t="s">
        <v>14</v>
      </c>
      <c r="B51" s="12" t="s">
        <v>24</v>
      </c>
      <c r="C51" s="6">
        <f>SUMIF.LEGACY(Settings!$A$18:$A$55,B51,Settings!$D$18:$D$55)</f>
        <v>8</v>
      </c>
      <c r="D51" s="6">
        <f>SUMIF(Historias!$B$5:$B$170,B51,Historias!$G$5:$G$170)</f>
        <v>8</v>
      </c>
      <c r="E51" s="13"/>
      <c r="F51" s="14">
        <v>42682.0</v>
      </c>
      <c r="G51" s="11">
        <v>0.825</v>
      </c>
      <c r="H51" s="11">
        <v>1.0</v>
      </c>
      <c r="I51" s="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2.75" customHeight="1">
      <c r="A52" s="11" t="s">
        <v>12</v>
      </c>
      <c r="B52" s="12" t="s">
        <v>25</v>
      </c>
      <c r="C52" s="6">
        <f>SUMIF.LEGACY(Settings!$A$18:$A$55,B52,Settings!$D$18:$D$55)</f>
        <v>8</v>
      </c>
      <c r="D52" s="6">
        <f>SUMIF(Historias!$B$5:$B$170,B52,Historias!$G$5:$G$170)</f>
        <v>8.02</v>
      </c>
      <c r="E52" s="13"/>
      <c r="F52" s="14">
        <v>42682.0</v>
      </c>
      <c r="G52" s="11">
        <v>0.88</v>
      </c>
      <c r="H52" s="11">
        <v>1.0</v>
      </c>
      <c r="I52" s="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2.75" customHeight="1">
      <c r="A53" s="11" t="s">
        <v>11</v>
      </c>
      <c r="B53" s="12" t="s">
        <v>25</v>
      </c>
      <c r="C53" s="6">
        <f>SUMIF.LEGACY(Settings!$A$18:$A$55,B53,Settings!$D$18:$D$55)</f>
        <v>8</v>
      </c>
      <c r="D53" s="6">
        <f>SUMIF(Historias!$B$5:$B$170,B53,Historias!$G$5:$G$170)</f>
        <v>8.02</v>
      </c>
      <c r="E53" s="13"/>
      <c r="F53" s="14">
        <v>42682.0</v>
      </c>
      <c r="G53" s="11">
        <v>0.88</v>
      </c>
      <c r="H53" s="11">
        <v>1.0</v>
      </c>
      <c r="I53" s="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2.75" customHeight="1">
      <c r="A54" s="11" t="s">
        <v>9</v>
      </c>
      <c r="B54" s="12" t="s">
        <v>25</v>
      </c>
      <c r="C54" s="6">
        <f>SUMIF.LEGACY(Settings!$A$18:$A$55,B54,Settings!$D$18:$D$55)</f>
        <v>8</v>
      </c>
      <c r="D54" s="6">
        <f>SUMIF(Historias!$B$5:$B$170,B54,Historias!$G$5:$G$170)</f>
        <v>8.02</v>
      </c>
      <c r="E54" s="13"/>
      <c r="F54" s="14">
        <v>42682.0</v>
      </c>
      <c r="G54" s="11">
        <v>0.88</v>
      </c>
      <c r="H54" s="11">
        <v>1.0</v>
      </c>
      <c r="I54" s="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2.75" customHeight="1">
      <c r="A55" s="11" t="s">
        <v>14</v>
      </c>
      <c r="B55" s="12" t="s">
        <v>25</v>
      </c>
      <c r="C55" s="6">
        <f>SUMIF.LEGACY(Settings!$A$18:$A$55,B55,Settings!$D$18:$D$55)</f>
        <v>8</v>
      </c>
      <c r="D55" s="6">
        <f>SUMIF(Historias!$B$5:$B$170,B55,Historias!$G$5:$G$170)</f>
        <v>8.02</v>
      </c>
      <c r="E55" s="13"/>
      <c r="F55" s="14">
        <v>42682.0</v>
      </c>
      <c r="G55" s="11">
        <v>0.88</v>
      </c>
      <c r="H55" s="11">
        <v>1.0</v>
      </c>
      <c r="I55" s="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2.75" customHeight="1">
      <c r="A56" s="11" t="s">
        <v>11</v>
      </c>
      <c r="B56" s="12" t="s">
        <v>23</v>
      </c>
      <c r="C56" s="6">
        <f>SUMIF.LEGACY(Settings!$A$18:$A$55,B56,Settings!$D$18:$D$55)</f>
        <v>2.5</v>
      </c>
      <c r="D56" s="6">
        <f>SUMIF(Historias!$B$5:$B$170,B56,Historias!$G$5:$G$170)</f>
        <v>2.5</v>
      </c>
      <c r="E56" s="13"/>
      <c r="F56" s="14">
        <v>42680.0</v>
      </c>
      <c r="G56" s="11">
        <v>0.2</v>
      </c>
      <c r="H56" s="11">
        <v>0.2</v>
      </c>
      <c r="I56" s="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12.75" customHeight="1">
      <c r="A57" s="11" t="s">
        <v>9</v>
      </c>
      <c r="B57" s="12" t="s">
        <v>27</v>
      </c>
      <c r="C57" s="6">
        <f>SUMIF.LEGACY(Settings!$A$18:$A$55,B57,Settings!$D$18:$D$55)</f>
        <v>10</v>
      </c>
      <c r="D57" s="6">
        <f>SUMIF(Historias!$B$5:$B$170,B57,Historias!$G$5:$G$170)</f>
        <v>10</v>
      </c>
      <c r="E57" s="13"/>
      <c r="F57" s="14">
        <v>42683.0</v>
      </c>
      <c r="G57" s="11">
        <v>0.3</v>
      </c>
      <c r="H57" s="11">
        <v>0.3</v>
      </c>
      <c r="I57" s="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2.75" customHeight="1">
      <c r="A58" s="11" t="s">
        <v>11</v>
      </c>
      <c r="B58" s="12" t="s">
        <v>29</v>
      </c>
      <c r="C58" s="6">
        <f>SUMIF.LEGACY(Settings!$A$18:$A$55,B58,Settings!$D$18:$D$55)</f>
        <v>5</v>
      </c>
      <c r="D58" s="6">
        <f>SUMIF(Historias!$B$5:$B$170,B58,Historias!$G$5:$G$170)</f>
        <v>5</v>
      </c>
      <c r="E58" s="13"/>
      <c r="F58" s="14">
        <v>42683.0</v>
      </c>
      <c r="G58" s="11">
        <v>2.5</v>
      </c>
      <c r="H58" s="11">
        <v>1.2</v>
      </c>
      <c r="I58" s="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2.75" customHeight="1">
      <c r="A59" s="11" t="s">
        <v>12</v>
      </c>
      <c r="B59" s="12" t="s">
        <v>29</v>
      </c>
      <c r="C59" s="6">
        <f>SUMIF.LEGACY(Settings!$A$18:$A$55,B59,Settings!$D$18:$D$55)</f>
        <v>5</v>
      </c>
      <c r="D59" s="6">
        <f>SUMIF(Historias!$B$5:$B$170,B59,Historias!$G$5:$G$170)</f>
        <v>5</v>
      </c>
      <c r="E59" s="13"/>
      <c r="F59" s="14">
        <v>42683.0</v>
      </c>
      <c r="G59" s="11">
        <v>2.5</v>
      </c>
      <c r="H59" s="11">
        <v>1.2</v>
      </c>
      <c r="I59" s="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2.75" customHeight="1">
      <c r="A60" s="11" t="s">
        <v>12</v>
      </c>
      <c r="B60" s="12" t="s">
        <v>30</v>
      </c>
      <c r="C60" s="6">
        <f>SUMIF.LEGACY(Settings!$A$18:$A$55,B60,Settings!$D$18:$D$55)</f>
        <v>7</v>
      </c>
      <c r="D60" s="6">
        <f>SUMIF(Historias!$B$5:$B$170,B60,Historias!$G$5:$G$170)</f>
        <v>7</v>
      </c>
      <c r="E60" s="13"/>
      <c r="F60" s="14">
        <v>42683.0</v>
      </c>
      <c r="G60" s="11">
        <v>1.5</v>
      </c>
      <c r="H60" s="11">
        <v>1.0</v>
      </c>
      <c r="I60" s="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2.75" customHeight="1">
      <c r="A61" s="11" t="s">
        <v>11</v>
      </c>
      <c r="B61" s="12" t="s">
        <v>30</v>
      </c>
      <c r="C61" s="6">
        <f>SUMIF.LEGACY(Settings!$A$18:$A$55,B61,Settings!$D$18:$D$55)</f>
        <v>7</v>
      </c>
      <c r="D61" s="6">
        <f>SUMIF(Historias!$B$5:$B$170,B61,Historias!$G$5:$G$170)</f>
        <v>7</v>
      </c>
      <c r="E61" s="13"/>
      <c r="F61" s="14">
        <v>42683.0</v>
      </c>
      <c r="G61" s="11">
        <v>1.5</v>
      </c>
      <c r="H61" s="11">
        <v>1.0</v>
      </c>
      <c r="I61" s="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2.75" customHeight="1">
      <c r="A62" s="11" t="s">
        <v>9</v>
      </c>
      <c r="B62" s="12" t="s">
        <v>27</v>
      </c>
      <c r="C62" s="6">
        <f>SUMIF.LEGACY(Settings!$A$18:$A$55,B62,Settings!$D$18:$D$55)</f>
        <v>10</v>
      </c>
      <c r="D62" s="6">
        <f>SUMIF(Historias!$B$5:$B$170,B62,Historias!$G$5:$G$170)</f>
        <v>10</v>
      </c>
      <c r="E62" s="13"/>
      <c r="F62" s="14">
        <v>42683.0</v>
      </c>
      <c r="G62" s="11">
        <v>2.0</v>
      </c>
      <c r="H62" s="11">
        <v>3.0</v>
      </c>
      <c r="I62" s="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12.75" customHeight="1">
      <c r="A63" s="11" t="s">
        <v>9</v>
      </c>
      <c r="B63" s="12" t="s">
        <v>26</v>
      </c>
      <c r="C63" s="6">
        <f>SUMIF.LEGACY(Settings!$A$18:$A$55,B63,Settings!$D$18:$D$55)</f>
        <v>5</v>
      </c>
      <c r="D63" s="6">
        <f>SUMIF(Historias!$B$5:$B$170,B63,Historias!$G$5:$G$170)</f>
        <v>5.05</v>
      </c>
      <c r="E63" s="13"/>
      <c r="F63" s="14">
        <v>42683.0</v>
      </c>
      <c r="G63" s="11">
        <v>0.5</v>
      </c>
      <c r="H63" s="11">
        <v>0.5</v>
      </c>
      <c r="I63" s="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2.75" customHeight="1">
      <c r="A64" s="11" t="s">
        <v>9</v>
      </c>
      <c r="B64" s="12" t="s">
        <v>31</v>
      </c>
      <c r="C64" s="6">
        <f>SUMIF.LEGACY(Settings!$A$18:$A$55,B64,Settings!$D$18:$D$55)</f>
        <v>6</v>
      </c>
      <c r="D64" s="6">
        <f>SUMIF(Historias!$B$5:$B$170,B64,Historias!$G$5:$G$170)</f>
        <v>6</v>
      </c>
      <c r="E64" s="13"/>
      <c r="F64" s="14">
        <v>42683.0</v>
      </c>
      <c r="G64" s="11">
        <v>0.75</v>
      </c>
      <c r="H64" s="11">
        <v>1.0</v>
      </c>
      <c r="I64" s="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2.75" customHeight="1">
      <c r="A65" s="11" t="s">
        <v>9</v>
      </c>
      <c r="B65" s="12" t="s">
        <v>32</v>
      </c>
      <c r="C65" s="6">
        <f>SUMIF.LEGACY(Settings!$A$18:$A$55,B65,Settings!$D$18:$D$55)</f>
        <v>4</v>
      </c>
      <c r="D65" s="6">
        <f>SUMIF(Historias!$B$5:$B$170,B65,Historias!$G$5:$G$170)</f>
        <v>4</v>
      </c>
      <c r="E65" s="13"/>
      <c r="F65" s="14">
        <v>42684.0</v>
      </c>
      <c r="G65" s="11">
        <v>0.5</v>
      </c>
      <c r="H65" s="11">
        <v>0.5</v>
      </c>
      <c r="I65" s="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2.75" customHeight="1">
      <c r="A66" s="11" t="s">
        <v>11</v>
      </c>
      <c r="B66" s="12" t="s">
        <v>32</v>
      </c>
      <c r="C66" s="6">
        <f>SUMIF.LEGACY(Settings!$A$18:$A$55,B66,Settings!$D$18:$D$55)</f>
        <v>4</v>
      </c>
      <c r="D66" s="6">
        <f>SUMIF(Historias!$B$5:$B$170,B66,Historias!$G$5:$G$170)</f>
        <v>4</v>
      </c>
      <c r="E66" s="13"/>
      <c r="F66" s="14">
        <v>42684.0</v>
      </c>
      <c r="G66" s="11">
        <v>0.5</v>
      </c>
      <c r="H66" s="11">
        <v>0.5</v>
      </c>
      <c r="I66" s="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2.75" customHeight="1">
      <c r="A67" s="11" t="s">
        <v>12</v>
      </c>
      <c r="B67" s="12" t="s">
        <v>32</v>
      </c>
      <c r="C67" s="6">
        <f>SUMIF.LEGACY(Settings!$A$18:$A$55,B67,Settings!$D$18:$D$55)</f>
        <v>4</v>
      </c>
      <c r="D67" s="6">
        <f>SUMIF(Historias!$B$5:$B$170,B67,Historias!$G$5:$G$170)</f>
        <v>4</v>
      </c>
      <c r="E67" s="13"/>
      <c r="F67" s="14">
        <v>42684.0</v>
      </c>
      <c r="G67" s="11">
        <v>0.5</v>
      </c>
      <c r="H67" s="11">
        <v>0.5</v>
      </c>
      <c r="I67" s="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2.75" customHeight="1">
      <c r="A68" s="11" t="s">
        <v>9</v>
      </c>
      <c r="B68" s="12" t="s">
        <v>27</v>
      </c>
      <c r="C68" s="6">
        <f>SUMIF.LEGACY(Settings!$A$18:$A$55,B68,Settings!$D$18:$D$55)</f>
        <v>10</v>
      </c>
      <c r="D68" s="6">
        <f>SUMIF(Historias!$B$5:$B$170,B68,Historias!$G$5:$G$170)</f>
        <v>10</v>
      </c>
      <c r="E68" s="13"/>
      <c r="F68" s="14">
        <v>42684.0</v>
      </c>
      <c r="G68" s="11">
        <v>0.5</v>
      </c>
      <c r="H68" s="11">
        <v>0.5</v>
      </c>
      <c r="I68" s="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2.75" customHeight="1">
      <c r="A69" s="11" t="s">
        <v>11</v>
      </c>
      <c r="B69" s="12" t="s">
        <v>27</v>
      </c>
      <c r="C69" s="6">
        <f>SUMIF.LEGACY(Settings!$A$18:$A$55,B69,Settings!$D$18:$D$55)</f>
        <v>10</v>
      </c>
      <c r="D69" s="6">
        <f>SUMIF(Historias!$B$5:$B$170,B69,Historias!$G$5:$G$170)</f>
        <v>10</v>
      </c>
      <c r="E69" s="13"/>
      <c r="F69" s="14">
        <v>42684.0</v>
      </c>
      <c r="G69" s="11">
        <v>0.5</v>
      </c>
      <c r="H69" s="11">
        <v>0.5</v>
      </c>
      <c r="I69" s="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2.75" customHeight="1">
      <c r="A70" s="11" t="s">
        <v>12</v>
      </c>
      <c r="B70" s="12" t="s">
        <v>27</v>
      </c>
      <c r="C70" s="6">
        <f>SUMIF.LEGACY(Settings!$A$18:$A$55,B70,Settings!$D$18:$D$55)</f>
        <v>10</v>
      </c>
      <c r="D70" s="6">
        <f>SUMIF(Historias!$B$5:$B$170,B70,Historias!$G$5:$G$170)</f>
        <v>10</v>
      </c>
      <c r="E70" s="13"/>
      <c r="F70" s="14">
        <v>42684.0</v>
      </c>
      <c r="G70" s="11">
        <v>0.5</v>
      </c>
      <c r="H70" s="11">
        <v>0.5</v>
      </c>
      <c r="I70" s="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2.75" customHeight="1">
      <c r="A71" s="11" t="s">
        <v>14</v>
      </c>
      <c r="B71" s="12" t="s">
        <v>27</v>
      </c>
      <c r="C71" s="6">
        <f>SUMIF.LEGACY(Settings!$A$18:$A$55,B71,Settings!$D$18:$D$55)</f>
        <v>10</v>
      </c>
      <c r="D71" s="6">
        <f>SUMIF(Historias!$B$5:$B$170,B71,Historias!$G$5:$G$170)</f>
        <v>10</v>
      </c>
      <c r="E71" s="13"/>
      <c r="F71" s="14">
        <v>42684.0</v>
      </c>
      <c r="G71" s="11">
        <v>0.5</v>
      </c>
      <c r="H71" s="11">
        <v>0.5</v>
      </c>
      <c r="I71" s="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2.75" customHeight="1">
      <c r="A72" s="16" t="s">
        <v>14</v>
      </c>
      <c r="B72" s="17" t="s">
        <v>31</v>
      </c>
      <c r="C72" s="18">
        <f>SUMIF.LEGACY(Settings!$A$18:$A$55,B72,Settings!$D$18:$D$55)</f>
        <v>6</v>
      </c>
      <c r="D72" s="6">
        <f>SUMIF(Historias!$B$5:$B$170,B72,Historias!$G$5:$G$170)</f>
        <v>6</v>
      </c>
      <c r="E72" s="19" t="s">
        <v>33</v>
      </c>
      <c r="F72" s="20">
        <v>42678.0</v>
      </c>
      <c r="G72" s="21">
        <v>0.75</v>
      </c>
      <c r="H72" s="21">
        <v>1.0</v>
      </c>
      <c r="I72" s="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2.75" customHeight="1">
      <c r="A73" s="22" t="s">
        <v>14</v>
      </c>
      <c r="B73" s="23" t="s">
        <v>26</v>
      </c>
      <c r="C73" s="24">
        <f>SUMIF.LEGACY(Settings!$A$18:$A$55,B73,Settings!$D$18:$D$55)</f>
        <v>5</v>
      </c>
      <c r="D73" s="6">
        <f>SUMIF(Historias!$B$5:$B$170,B73,Historias!$G$5:$G$170)</f>
        <v>5.05</v>
      </c>
      <c r="E73" s="25" t="s">
        <v>34</v>
      </c>
      <c r="F73" s="26">
        <v>42679.0</v>
      </c>
      <c r="G73" s="27">
        <v>0.75</v>
      </c>
      <c r="H73" s="27">
        <v>0.5</v>
      </c>
      <c r="I73" s="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2.75" customHeight="1">
      <c r="A74" s="22" t="s">
        <v>12</v>
      </c>
      <c r="B74" s="23" t="s">
        <v>31</v>
      </c>
      <c r="C74" s="24">
        <f>SUMIF.LEGACY(Settings!$A$18:$A$55,B74,Settings!$D$18:$D$55)</f>
        <v>6</v>
      </c>
      <c r="D74" s="6">
        <f>SUMIF(Historias!$B$5:$B$170,B74,Historias!$G$5:$G$170)</f>
        <v>6</v>
      </c>
      <c r="E74" s="28"/>
      <c r="F74" s="26">
        <v>42685.0</v>
      </c>
      <c r="G74" s="27">
        <v>1.5</v>
      </c>
      <c r="H74" s="27">
        <v>1.5</v>
      </c>
      <c r="I74" s="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2.75" customHeight="1">
      <c r="A75" s="22" t="s">
        <v>12</v>
      </c>
      <c r="B75" s="23" t="s">
        <v>26</v>
      </c>
      <c r="C75" s="24">
        <f>SUMIF.LEGACY(Settings!$A$18:$A$55,B75,Settings!$D$18:$D$55)</f>
        <v>5</v>
      </c>
      <c r="D75" s="6">
        <f>SUMIF(Historias!$B$5:$B$170,B75,Historias!$G$5:$G$170)</f>
        <v>5.05</v>
      </c>
      <c r="E75" s="28"/>
      <c r="F75" s="26">
        <v>42688.0</v>
      </c>
      <c r="G75" s="27">
        <v>1.15</v>
      </c>
      <c r="H75" s="27">
        <v>1.0</v>
      </c>
      <c r="I75" s="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2.75" customHeight="1">
      <c r="A76" s="22" t="s">
        <v>12</v>
      </c>
      <c r="B76" s="23" t="s">
        <v>35</v>
      </c>
      <c r="C76" s="24">
        <f>SUMIF.LEGACY(Settings!$A$18:$A$55,B76,Settings!$D$18:$D$55)</f>
        <v>5</v>
      </c>
      <c r="D76" s="6">
        <f>SUMIF(Historias!$B$5:$B$170,B76,Historias!$G$5:$G$170)</f>
        <v>5</v>
      </c>
      <c r="E76" s="28"/>
      <c r="F76" s="26">
        <v>42688.0</v>
      </c>
      <c r="G76" s="27">
        <v>1.5</v>
      </c>
      <c r="H76" s="27">
        <v>1.3</v>
      </c>
      <c r="I76" s="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2.75" customHeight="1">
      <c r="A77" s="22" t="s">
        <v>12</v>
      </c>
      <c r="B77" s="23" t="s">
        <v>36</v>
      </c>
      <c r="C77" s="24">
        <f>SUMIF.LEGACY(Settings!$A$18:$A$55,B77,Settings!$D$18:$D$55)</f>
        <v>5</v>
      </c>
      <c r="D77" s="6">
        <f>SUMIF(Historias!$B$5:$B$170,B77,Historias!$G$5:$G$170)</f>
        <v>5</v>
      </c>
      <c r="E77" s="28"/>
      <c r="F77" s="26">
        <v>42688.0</v>
      </c>
      <c r="G77" s="27">
        <v>1.0</v>
      </c>
      <c r="H77" s="27">
        <v>1.1</v>
      </c>
      <c r="I77" s="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2.75" customHeight="1">
      <c r="A78" s="22" t="s">
        <v>12</v>
      </c>
      <c r="B78" s="23" t="s">
        <v>37</v>
      </c>
      <c r="C78" s="24">
        <f>SUMIF.LEGACY(Settings!$A$18:$A$55,B78,Settings!$D$18:$D$55)</f>
        <v>4</v>
      </c>
      <c r="D78" s="6">
        <f>SUMIF(Historias!$B$5:$B$170,B78,Historias!$G$5:$G$170)</f>
        <v>4</v>
      </c>
      <c r="E78" s="28"/>
      <c r="F78" s="26">
        <v>42688.0</v>
      </c>
      <c r="G78" s="27">
        <v>1.0</v>
      </c>
      <c r="H78" s="27">
        <v>0.9</v>
      </c>
      <c r="I78" s="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2.75" customHeight="1">
      <c r="A79" s="22" t="s">
        <v>12</v>
      </c>
      <c r="B79" s="23" t="s">
        <v>23</v>
      </c>
      <c r="C79" s="24">
        <f>SUMIF.LEGACY(Settings!$A$18:$A$55,B79,Settings!$D$18:$D$55)</f>
        <v>2.5</v>
      </c>
      <c r="D79" s="6">
        <f>SUMIF(Historias!$B$5:$B$170,B79,Historias!$G$5:$G$170)</f>
        <v>2.5</v>
      </c>
      <c r="E79" s="28"/>
      <c r="F79" s="26">
        <v>42688.0</v>
      </c>
      <c r="G79" s="27">
        <v>0.6</v>
      </c>
      <c r="H79" s="27">
        <v>0.4</v>
      </c>
      <c r="I79" s="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12.75" customHeight="1">
      <c r="A80" s="11" t="s">
        <v>12</v>
      </c>
      <c r="B80" s="12" t="s">
        <v>32</v>
      </c>
      <c r="C80" s="6">
        <f>SUMIF.LEGACY(Settings!$A$18:$A$55,B80,Settings!$D$18:$D$55)</f>
        <v>4</v>
      </c>
      <c r="D80" s="6">
        <f>SUMIF(Historias!$B$5:$B$170,B80,Historias!$G$5:$G$170)</f>
        <v>4</v>
      </c>
      <c r="E80" s="13"/>
      <c r="F80" s="14">
        <v>42688.0</v>
      </c>
      <c r="G80" s="11">
        <v>0.75</v>
      </c>
      <c r="H80" s="11">
        <v>0.75</v>
      </c>
      <c r="I80" s="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2.75" customHeight="1">
      <c r="A81" s="22" t="s">
        <v>11</v>
      </c>
      <c r="B81" s="23" t="s">
        <v>35</v>
      </c>
      <c r="C81" s="24">
        <f>SUMIF.LEGACY(Settings!$A$18:$A$55,B81,Settings!$D$18:$D$55)</f>
        <v>5</v>
      </c>
      <c r="D81" s="6">
        <f>SUMIF(Historias!$B$5:$B$170,B81,Historias!$G$5:$G$170)</f>
        <v>5</v>
      </c>
      <c r="E81" s="28"/>
      <c r="F81" s="26">
        <v>42688.0</v>
      </c>
      <c r="G81" s="27">
        <v>2.0</v>
      </c>
      <c r="H81" s="27">
        <v>2.1</v>
      </c>
      <c r="I81" s="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2.75" customHeight="1">
      <c r="A82" s="22" t="s">
        <v>11</v>
      </c>
      <c r="B82" s="23" t="s">
        <v>36</v>
      </c>
      <c r="C82" s="24">
        <f>SUMIF.LEGACY(Settings!$A$18:$A$55,B82,Settings!$D$18:$D$55)</f>
        <v>5</v>
      </c>
      <c r="D82" s="6">
        <f>SUMIF(Historias!$B$5:$B$170,B82,Historias!$G$5:$G$170)</f>
        <v>5</v>
      </c>
      <c r="E82" s="28"/>
      <c r="F82" s="26">
        <v>42688.0</v>
      </c>
      <c r="G82" s="27">
        <v>1.0</v>
      </c>
      <c r="H82" s="27">
        <v>1.0</v>
      </c>
      <c r="I82" s="8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2.75" customHeight="1">
      <c r="A83" s="22" t="s">
        <v>11</v>
      </c>
      <c r="B83" s="23" t="s">
        <v>26</v>
      </c>
      <c r="C83" s="24">
        <f>SUMIF.LEGACY(Settings!$A$18:$A$55,B83,Settings!$D$18:$D$55)</f>
        <v>5</v>
      </c>
      <c r="D83" s="6">
        <f>SUMIF(Historias!$B$5:$B$170,B83,Historias!$G$5:$G$170)</f>
        <v>5.05</v>
      </c>
      <c r="E83" s="28"/>
      <c r="F83" s="26">
        <v>42688.0</v>
      </c>
      <c r="G83" s="27">
        <v>1.15</v>
      </c>
      <c r="H83" s="27">
        <v>1.2</v>
      </c>
      <c r="I83" s="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2.75" customHeight="1">
      <c r="A84" s="22" t="s">
        <v>11</v>
      </c>
      <c r="B84" s="23" t="s">
        <v>37</v>
      </c>
      <c r="C84" s="24">
        <f>SUMIF.LEGACY(Settings!$A$18:$A$55,B84,Settings!$D$18:$D$55)</f>
        <v>4</v>
      </c>
      <c r="D84" s="6">
        <f>SUMIF(Historias!$B$5:$B$170,B84,Historias!$G$5:$G$170)</f>
        <v>4</v>
      </c>
      <c r="E84" s="28"/>
      <c r="F84" s="26">
        <v>42688.0</v>
      </c>
      <c r="G84" s="27">
        <v>1.0</v>
      </c>
      <c r="H84" s="27">
        <v>1.1</v>
      </c>
      <c r="I84" s="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2.75" customHeight="1">
      <c r="A85" s="22" t="s">
        <v>11</v>
      </c>
      <c r="B85" s="23" t="s">
        <v>23</v>
      </c>
      <c r="C85" s="24">
        <f>SUMIF.LEGACY(Settings!$A$18:$A$55,B85,Settings!$D$18:$D$55)</f>
        <v>2.5</v>
      </c>
      <c r="D85" s="6">
        <f>SUMIF(Historias!$B$5:$B$170,B85,Historias!$G$5:$G$170)</f>
        <v>2.5</v>
      </c>
      <c r="E85" s="28"/>
      <c r="F85" s="26">
        <v>42688.0</v>
      </c>
      <c r="G85" s="27">
        <v>0.6</v>
      </c>
      <c r="H85" s="29">
        <v>0.5</v>
      </c>
      <c r="I85" s="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2.75" customHeight="1">
      <c r="A86" s="30" t="s">
        <v>11</v>
      </c>
      <c r="B86" s="31" t="s">
        <v>32</v>
      </c>
      <c r="C86" s="18">
        <f>SUMIF.LEGACY(Settings!$A$18:$A$55,B86,Settings!$D$18:$D$55)</f>
        <v>4</v>
      </c>
      <c r="D86" s="6">
        <f>SUMIF(Historias!$B$5:$B$170,B86,Historias!$G$5:$G$170)</f>
        <v>4</v>
      </c>
      <c r="E86" s="32"/>
      <c r="F86" s="33">
        <v>42688.0</v>
      </c>
      <c r="G86" s="34">
        <v>0.75</v>
      </c>
      <c r="H86" s="34">
        <v>0.75</v>
      </c>
      <c r="I86" s="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2.75" customHeight="1">
      <c r="A87" s="22" t="s">
        <v>9</v>
      </c>
      <c r="B87" s="23" t="s">
        <v>37</v>
      </c>
      <c r="C87" s="24">
        <f>SUMIF.LEGACY(Settings!$A$18:$A$55,B87,Settings!$D$18:$D$55)</f>
        <v>4</v>
      </c>
      <c r="D87" s="6">
        <f>SUMIF(Historias!$B$5:$B$170,B87,Historias!$G$5:$G$170)</f>
        <v>4</v>
      </c>
      <c r="E87" s="28"/>
      <c r="F87" s="26">
        <v>42689.0</v>
      </c>
      <c r="G87" s="27">
        <v>1.5</v>
      </c>
      <c r="H87" s="27">
        <v>0.8</v>
      </c>
      <c r="I87" s="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2.75" customHeight="1">
      <c r="A88" s="22" t="s">
        <v>9</v>
      </c>
      <c r="B88" s="23" t="s">
        <v>23</v>
      </c>
      <c r="C88" s="24">
        <f>SUMIF.LEGACY(Settings!$A$18:$A$55,B88,Settings!$D$18:$D$55)</f>
        <v>2.5</v>
      </c>
      <c r="D88" s="6">
        <f>SUMIF(Historias!$B$5:$B$170,B88,Historias!$G$5:$G$170)</f>
        <v>2.5</v>
      </c>
      <c r="E88" s="28"/>
      <c r="F88" s="35">
        <v>42689.0</v>
      </c>
      <c r="G88" s="36">
        <v>0.5</v>
      </c>
      <c r="H88" s="36">
        <v>0.4</v>
      </c>
      <c r="I88" s="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2.75" customHeight="1">
      <c r="A89" s="37" t="s">
        <v>9</v>
      </c>
      <c r="B89" s="38" t="s">
        <v>38</v>
      </c>
      <c r="C89" s="24">
        <f>SUMIF.LEGACY(Settings!$A$18:$A$55,B89,Settings!$D$18:$D$55)</f>
        <v>2.5</v>
      </c>
      <c r="D89" s="6">
        <f>SUMIF(Historias!$B$5:$B$170,B89,Historias!$G$5:$G$170)</f>
        <v>2.5</v>
      </c>
      <c r="E89" s="28"/>
      <c r="F89" s="26">
        <v>42689.0</v>
      </c>
      <c r="G89" s="29">
        <v>1.5</v>
      </c>
      <c r="H89" s="29">
        <v>1.25</v>
      </c>
      <c r="I89" s="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2.75" customHeight="1">
      <c r="A90" s="30" t="s">
        <v>9</v>
      </c>
      <c r="B90" s="17" t="s">
        <v>32</v>
      </c>
      <c r="C90" s="18">
        <f>SUMIF.LEGACY(Settings!$A$18:$A$55,B90,Settings!$D$18:$D$55)</f>
        <v>4</v>
      </c>
      <c r="D90" s="6">
        <f>SUMIF(Historias!$B$5:$B$170,B90,Historias!$G$5:$G$170)</f>
        <v>4</v>
      </c>
      <c r="E90" s="32"/>
      <c r="F90" s="33">
        <v>42689.0</v>
      </c>
      <c r="G90" s="34">
        <v>1.0</v>
      </c>
      <c r="H90" s="34">
        <v>0.75</v>
      </c>
      <c r="I90" s="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2.75" customHeight="1">
      <c r="A91" s="39" t="s">
        <v>9</v>
      </c>
      <c r="B91" s="40" t="s">
        <v>27</v>
      </c>
      <c r="C91" s="18">
        <f>SUMIF.LEGACY(Settings!$A$18:$A$55,B91,Settings!$D$18:$D$55)</f>
        <v>10</v>
      </c>
      <c r="D91" s="6">
        <f>SUMIF(Historias!$B$5:$B$170,B91,Historias!$G$5:$G$170)</f>
        <v>10</v>
      </c>
      <c r="E91" s="28"/>
      <c r="F91" s="41">
        <v>42689.0</v>
      </c>
      <c r="G91" s="42">
        <v>1.0</v>
      </c>
      <c r="H91" s="42">
        <v>1.0</v>
      </c>
      <c r="I91" s="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2.75" customHeight="1">
      <c r="A92" s="11" t="s">
        <v>9</v>
      </c>
      <c r="B92" s="12" t="s">
        <v>37</v>
      </c>
      <c r="C92" s="18">
        <f>SUMIF.LEGACY(Settings!$A$18:$A$55,B92,Settings!$D$18:$D$55)</f>
        <v>4</v>
      </c>
      <c r="D92" s="6">
        <f>SUMIF(Historias!$B$5:$B$170,B92,Historias!$G$5:$G$170)</f>
        <v>4</v>
      </c>
      <c r="E92" s="13"/>
      <c r="F92" s="14">
        <v>42690.0</v>
      </c>
      <c r="G92" s="11">
        <v>0.5</v>
      </c>
      <c r="H92" s="11">
        <v>1.0</v>
      </c>
      <c r="I92" s="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2.75" customHeight="1">
      <c r="A93" s="11" t="s">
        <v>9</v>
      </c>
      <c r="B93" s="12" t="s">
        <v>35</v>
      </c>
      <c r="C93" s="18">
        <f>SUMIF.LEGACY(Settings!$A$18:$A$55,B93,Settings!$D$18:$D$55)</f>
        <v>5</v>
      </c>
      <c r="D93" s="6">
        <f>SUMIF(Historias!$B$5:$B$170,B93,Historias!$G$5:$G$170)</f>
        <v>5</v>
      </c>
      <c r="E93" s="13"/>
      <c r="F93" s="14">
        <v>42690.0</v>
      </c>
      <c r="G93" s="11">
        <v>1.5</v>
      </c>
      <c r="H93" s="11">
        <v>1.0</v>
      </c>
      <c r="I93" s="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2.75" customHeight="1">
      <c r="A94" s="11" t="s">
        <v>9</v>
      </c>
      <c r="B94" s="12" t="s">
        <v>38</v>
      </c>
      <c r="C94" s="18">
        <f>SUMIF.LEGACY(Settings!$A$18:$A$55,B94,Settings!$D$18:$D$55)</f>
        <v>2.5</v>
      </c>
      <c r="D94" s="6">
        <f>SUMIF(Historias!$B$5:$B$170,B94,Historias!$G$5:$G$170)</f>
        <v>2.5</v>
      </c>
      <c r="E94" s="11"/>
      <c r="F94" s="14">
        <v>42690.0</v>
      </c>
      <c r="G94" s="11">
        <v>1.0</v>
      </c>
      <c r="H94" s="11">
        <v>0.75</v>
      </c>
      <c r="I94" s="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2.75" customHeight="1">
      <c r="A95" s="11" t="s">
        <v>9</v>
      </c>
      <c r="B95" s="12" t="s">
        <v>30</v>
      </c>
      <c r="C95" s="18">
        <f>SUMIF.LEGACY(Settings!$A$18:$A$55,B95,Settings!$D$18:$D$55)</f>
        <v>7</v>
      </c>
      <c r="D95" s="6">
        <f>SUMIF(Historias!$B$5:$B$170,B95,Historias!$G$5:$G$170)</f>
        <v>7</v>
      </c>
      <c r="E95" s="11"/>
      <c r="F95" s="14">
        <v>42690.0</v>
      </c>
      <c r="G95" s="11">
        <v>0.5</v>
      </c>
      <c r="H95" s="11">
        <v>0.5</v>
      </c>
      <c r="I95" s="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2.75" customHeight="1">
      <c r="A96" s="11" t="s">
        <v>14</v>
      </c>
      <c r="B96" s="12" t="s">
        <v>30</v>
      </c>
      <c r="C96" s="18">
        <f>SUMIF.LEGACY(Settings!$A$18:$A$55,B96,Settings!$D$18:$D$55)</f>
        <v>7</v>
      </c>
      <c r="D96" s="6">
        <f>SUMIF(Historias!$B$5:$B$170,B96,Historias!$G$5:$G$170)</f>
        <v>7</v>
      </c>
      <c r="E96" s="13"/>
      <c r="F96" s="14">
        <v>42690.0</v>
      </c>
      <c r="G96" s="11">
        <v>0.5</v>
      </c>
      <c r="H96" s="11">
        <v>0.5</v>
      </c>
      <c r="I96" s="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2.75" customHeight="1">
      <c r="A97" s="11" t="s">
        <v>9</v>
      </c>
      <c r="B97" s="12" t="s">
        <v>39</v>
      </c>
      <c r="C97" s="18">
        <f>SUMIF.LEGACY(Settings!$A$18:$A$55,B97,Settings!$D$18:$D$55)</f>
        <v>5</v>
      </c>
      <c r="D97" s="6">
        <f>SUMIF(Historias!$B$5:$B$170,B97,Historias!$G$5:$G$170)</f>
        <v>5</v>
      </c>
      <c r="E97" s="13"/>
      <c r="F97" s="14">
        <v>42690.0</v>
      </c>
      <c r="G97" s="11">
        <v>0.5</v>
      </c>
      <c r="H97" s="11">
        <v>0.5</v>
      </c>
      <c r="I97" s="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2.75" customHeight="1">
      <c r="A98" s="11" t="s">
        <v>14</v>
      </c>
      <c r="B98" s="12" t="s">
        <v>39</v>
      </c>
      <c r="C98" s="6">
        <f>SUMIF.LEGACY(Settings!$A$18:$A$55,B98,Settings!$D$18:$D$55)</f>
        <v>5</v>
      </c>
      <c r="D98" s="6">
        <f>SUMIF(Historias!$B$5:$B$170,B98,Historias!$G$5:$G$170)</f>
        <v>5</v>
      </c>
      <c r="E98" s="13"/>
      <c r="F98" s="14">
        <v>42690.0</v>
      </c>
      <c r="G98" s="11">
        <v>0.5</v>
      </c>
      <c r="H98" s="11">
        <v>0.5</v>
      </c>
      <c r="I98" s="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2.75" customHeight="1">
      <c r="A99" s="11" t="s">
        <v>9</v>
      </c>
      <c r="B99" s="12" t="s">
        <v>31</v>
      </c>
      <c r="C99" s="6">
        <f>SUMIF.LEGACY(Settings!$A$18:$A$55,B99,Settings!$D$18:$D$55)</f>
        <v>6</v>
      </c>
      <c r="D99" s="6">
        <f>SUMIF(Historias!$B$5:$B$170,B99,Historias!$G$5:$G$170)</f>
        <v>6</v>
      </c>
      <c r="E99" s="13"/>
      <c r="F99" s="14">
        <v>42690.0</v>
      </c>
      <c r="G99" s="11">
        <v>0.75</v>
      </c>
      <c r="H99" s="11">
        <v>0.7</v>
      </c>
      <c r="I99" s="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12.75" customHeight="1">
      <c r="A100" s="11" t="s">
        <v>14</v>
      </c>
      <c r="B100" s="12" t="s">
        <v>31</v>
      </c>
      <c r="C100" s="6">
        <f>SUMIF.LEGACY(Settings!$A$18:$A$55,B100,Settings!$D$18:$D$55)</f>
        <v>6</v>
      </c>
      <c r="D100" s="6">
        <f>SUMIF(Historias!$B$5:$B$170,B100,Historias!$G$5:$G$170)</f>
        <v>6</v>
      </c>
      <c r="E100" s="13"/>
      <c r="F100" s="14">
        <v>42690.0</v>
      </c>
      <c r="G100" s="11">
        <v>0.75</v>
      </c>
      <c r="H100" s="11">
        <v>0.7</v>
      </c>
      <c r="I100" s="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12.75" customHeight="1">
      <c r="A101" s="11" t="s">
        <v>9</v>
      </c>
      <c r="B101" s="12" t="s">
        <v>36</v>
      </c>
      <c r="C101" s="6">
        <f>SUMIF.LEGACY(Settings!$A$18:$A$55,B101,Settings!$D$18:$D$55)</f>
        <v>5</v>
      </c>
      <c r="D101" s="6">
        <f>SUMIF(Historias!$B$5:$B$170,B101,Historias!$G$5:$G$170)</f>
        <v>5</v>
      </c>
      <c r="E101" s="13"/>
      <c r="F101" s="14">
        <v>42690.0</v>
      </c>
      <c r="G101" s="11">
        <v>0.5</v>
      </c>
      <c r="H101" s="11">
        <v>0.4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2.75" customHeight="1">
      <c r="A102" s="11" t="s">
        <v>14</v>
      </c>
      <c r="B102" s="12" t="s">
        <v>36</v>
      </c>
      <c r="C102" s="6">
        <f>SUMIF.LEGACY(Settings!$A$18:$A$55,B102,Settings!$D$18:$D$55)</f>
        <v>5</v>
      </c>
      <c r="D102" s="6">
        <f>SUMIF(Historias!$B$5:$B$170,B102,Historias!$G$5:$G$170)</f>
        <v>5</v>
      </c>
      <c r="E102" s="13"/>
      <c r="F102" s="14">
        <v>42690.0</v>
      </c>
      <c r="G102" s="11">
        <v>0.5</v>
      </c>
      <c r="H102" s="11">
        <v>0.4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12.75" customHeight="1">
      <c r="A103" s="11" t="s">
        <v>9</v>
      </c>
      <c r="B103" s="12" t="s">
        <v>30</v>
      </c>
      <c r="C103" s="6">
        <f>SUMIF.LEGACY(Settings!$A$18:$A$55,B103,Settings!$D$18:$D$55)</f>
        <v>7</v>
      </c>
      <c r="D103" s="6">
        <f>SUMIF(Historias!$B$5:$B$170,B103,Historias!$G$5:$G$170)</f>
        <v>7</v>
      </c>
      <c r="E103" s="13"/>
      <c r="F103" s="14">
        <v>42691.0</v>
      </c>
      <c r="G103" s="11">
        <v>0.5</v>
      </c>
      <c r="H103" s="11">
        <v>0.6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12.75" customHeight="1">
      <c r="A104" s="11" t="s">
        <v>11</v>
      </c>
      <c r="B104" s="12" t="s">
        <v>30</v>
      </c>
      <c r="C104" s="6">
        <f>SUMIF.LEGACY(Settings!$A$18:$A$55,B104,Settings!$D$18:$D$55)</f>
        <v>7</v>
      </c>
      <c r="D104" s="6">
        <f>SUMIF(Historias!$B$5:$B$170,B104,Historias!$G$5:$G$170)</f>
        <v>7</v>
      </c>
      <c r="E104" s="13"/>
      <c r="F104" s="14">
        <v>42691.0</v>
      </c>
      <c r="G104" s="43">
        <v>0.5</v>
      </c>
      <c r="H104" s="11">
        <v>0.6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12.75" customHeight="1">
      <c r="A105" s="11" t="s">
        <v>12</v>
      </c>
      <c r="B105" s="12" t="s">
        <v>30</v>
      </c>
      <c r="C105" s="6">
        <f>SUMIF.LEGACY(Settings!$A$18:$A$55,B105,Settings!$D$18:$D$55)</f>
        <v>7</v>
      </c>
      <c r="D105" s="6">
        <f>SUMIF(Historias!$B$5:$B$170,B105,Historias!$G$5:$G$170)</f>
        <v>7</v>
      </c>
      <c r="E105" s="13"/>
      <c r="F105" s="14">
        <v>42691.0</v>
      </c>
      <c r="G105" s="43">
        <v>0.5</v>
      </c>
      <c r="H105" s="43">
        <v>0.6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12.75" customHeight="1">
      <c r="A106" s="11" t="s">
        <v>14</v>
      </c>
      <c r="B106" s="12" t="s">
        <v>30</v>
      </c>
      <c r="C106" s="6">
        <f>SUMIF.LEGACY(Settings!$A$18:$A$55,B106,Settings!$D$18:$D$55)</f>
        <v>7</v>
      </c>
      <c r="D106" s="6">
        <f>SUMIF(Historias!$B$5:$B$170,B106,Historias!$G$5:$G$170)</f>
        <v>7</v>
      </c>
      <c r="E106" s="13"/>
      <c r="F106" s="14">
        <v>42691.0</v>
      </c>
      <c r="G106" s="43">
        <v>0.5</v>
      </c>
      <c r="H106" s="43">
        <v>0.6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12.75" customHeight="1">
      <c r="A107" s="11" t="s">
        <v>9</v>
      </c>
      <c r="B107" s="12" t="s">
        <v>27</v>
      </c>
      <c r="C107" s="6">
        <f>SUMIF.LEGACY(Settings!$A$18:$A$55,B107,Settings!$D$18:$D$55)</f>
        <v>10</v>
      </c>
      <c r="D107" s="6">
        <f>SUMIF(Historias!$B$5:$B$170,B107,Historias!$G$5:$G$170)</f>
        <v>10</v>
      </c>
      <c r="E107" s="13"/>
      <c r="F107" s="14">
        <v>42691.0</v>
      </c>
      <c r="G107" s="43">
        <v>0.5</v>
      </c>
      <c r="H107" s="11">
        <v>0.4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12.75" customHeight="1">
      <c r="A108" s="11" t="s">
        <v>11</v>
      </c>
      <c r="B108" s="12" t="s">
        <v>27</v>
      </c>
      <c r="C108" s="6">
        <f>SUMIF.LEGACY(Settings!$A$18:$A$55,B108,Settings!$D$18:$D$55)</f>
        <v>10</v>
      </c>
      <c r="D108" s="6">
        <f>SUMIF(Historias!$B$5:$B$170,B108,Historias!$G$5:$G$170)</f>
        <v>10</v>
      </c>
      <c r="E108" s="13"/>
      <c r="F108" s="14">
        <v>42691.0</v>
      </c>
      <c r="G108" s="43">
        <v>0.5</v>
      </c>
      <c r="H108" s="11">
        <v>0.4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12.75" customHeight="1">
      <c r="A109" s="11" t="s">
        <v>12</v>
      </c>
      <c r="B109" s="12" t="s">
        <v>27</v>
      </c>
      <c r="C109" s="6">
        <f>SUMIF.LEGACY(Settings!$A$18:$A$55,B109,Settings!$D$18:$D$55)</f>
        <v>10</v>
      </c>
      <c r="D109" s="6">
        <f>SUMIF(Historias!$B$5:$B$170,B109,Historias!$G$5:$G$170)</f>
        <v>10</v>
      </c>
      <c r="E109" s="13"/>
      <c r="F109" s="14">
        <v>42691.0</v>
      </c>
      <c r="G109" s="43">
        <v>0.5</v>
      </c>
      <c r="H109" s="11">
        <v>0.4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12.75" customHeight="1">
      <c r="A110" s="11" t="s">
        <v>14</v>
      </c>
      <c r="B110" s="12" t="s">
        <v>27</v>
      </c>
      <c r="C110" s="6">
        <f>SUMIF.LEGACY(Settings!$A$18:$A$55,B110,Settings!$D$18:$D$55)</f>
        <v>10</v>
      </c>
      <c r="D110" s="6">
        <f>SUMIF(Historias!$B$5:$B$170,B110,Historias!$G$5:$G$170)</f>
        <v>10</v>
      </c>
      <c r="E110" s="13"/>
      <c r="F110" s="14">
        <v>42691.0</v>
      </c>
      <c r="G110" s="43">
        <v>0.5</v>
      </c>
      <c r="H110" s="11">
        <v>0.4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12.75" customHeight="1">
      <c r="A111" s="11" t="s">
        <v>9</v>
      </c>
      <c r="B111" s="12" t="s">
        <v>39</v>
      </c>
      <c r="C111" s="6">
        <f>SUMIF.LEGACY(Settings!$A$18:$A$55,B111,Settings!$D$18:$D$55)</f>
        <v>5</v>
      </c>
      <c r="D111" s="6">
        <f>SUMIF(Historias!$B$5:$B$170,B111,Historias!$G$5:$G$170)</f>
        <v>5</v>
      </c>
      <c r="E111" s="13"/>
      <c r="F111" s="14">
        <v>42691.0</v>
      </c>
      <c r="G111" s="43">
        <v>0.5</v>
      </c>
      <c r="H111" s="43">
        <v>0.6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2.75" customHeight="1">
      <c r="A112" s="11" t="s">
        <v>11</v>
      </c>
      <c r="B112" s="12" t="s">
        <v>39</v>
      </c>
      <c r="C112" s="6">
        <f>SUMIF.LEGACY(Settings!$A$18:$A$55,B112,Settings!$D$18:$D$55)</f>
        <v>5</v>
      </c>
      <c r="D112" s="6">
        <f>SUMIF(Historias!$B$5:$B$170,B112,Historias!$G$5:$G$170)</f>
        <v>5</v>
      </c>
      <c r="E112" s="13"/>
      <c r="F112" s="14">
        <v>42691.0</v>
      </c>
      <c r="G112" s="43">
        <v>0.5</v>
      </c>
      <c r="H112" s="43">
        <v>0.6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12.75" customHeight="1">
      <c r="A113" s="11" t="s">
        <v>12</v>
      </c>
      <c r="B113" s="12" t="s">
        <v>39</v>
      </c>
      <c r="C113" s="6">
        <f>SUMIF.LEGACY(Settings!$A$18:$A$55,B113,Settings!$D$18:$D$55)</f>
        <v>5</v>
      </c>
      <c r="D113" s="6">
        <f>SUMIF(Historias!$B$5:$B$170,B113,Historias!$G$5:$G$170)</f>
        <v>5</v>
      </c>
      <c r="E113" s="13"/>
      <c r="F113" s="14">
        <v>42691.0</v>
      </c>
      <c r="G113" s="43">
        <v>0.5</v>
      </c>
      <c r="H113" s="43">
        <v>0.6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12.75" customHeight="1">
      <c r="A114" s="11" t="s">
        <v>14</v>
      </c>
      <c r="B114" s="12" t="s">
        <v>39</v>
      </c>
      <c r="C114" s="6">
        <f>SUMIF.LEGACY(Settings!$A$18:$A$55,B114,Settings!$D$18:$D$55)</f>
        <v>5</v>
      </c>
      <c r="D114" s="6">
        <f>SUMIF(Historias!$B$5:$B$170,B114,Historias!$G$5:$G$170)</f>
        <v>5</v>
      </c>
      <c r="E114" s="13"/>
      <c r="F114" s="14">
        <v>42691.0</v>
      </c>
      <c r="G114" s="43">
        <v>0.5</v>
      </c>
      <c r="H114" s="43">
        <v>0.6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12.75" customHeight="1">
      <c r="A115" s="11" t="s">
        <v>9</v>
      </c>
      <c r="B115" s="12" t="s">
        <v>30</v>
      </c>
      <c r="C115" s="6">
        <f>SUMIF.LEGACY(Settings!$A$18:$A$55,B115,Settings!$D$18:$D$55)</f>
        <v>7</v>
      </c>
      <c r="D115" s="6">
        <f>SUMIF(Historias!$B$5:$B$170,B115,Historias!$G$5:$G$170)</f>
        <v>7</v>
      </c>
      <c r="E115" s="13"/>
      <c r="F115" s="14">
        <v>42691.0</v>
      </c>
      <c r="G115" s="11">
        <v>0.5</v>
      </c>
      <c r="H115" s="11">
        <v>0.4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2.75" customHeight="1">
      <c r="A116" s="11" t="s">
        <v>12</v>
      </c>
      <c r="B116" s="12" t="s">
        <v>30</v>
      </c>
      <c r="C116" s="6">
        <f>SUMIF.LEGACY(Settings!$A$18:$A$55,B116,Settings!$D$18:$D$55)</f>
        <v>7</v>
      </c>
      <c r="D116" s="6">
        <f>SUMIF(Historias!$B$5:$B$170,B116,Historias!$G$5:$G$170)</f>
        <v>7</v>
      </c>
      <c r="E116" s="13"/>
      <c r="F116" s="14">
        <v>42691.0</v>
      </c>
      <c r="G116" s="11">
        <v>0.5</v>
      </c>
      <c r="H116" s="11">
        <v>0.4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2.75" customHeight="1">
      <c r="A117" s="11" t="s">
        <v>9</v>
      </c>
      <c r="B117" s="12" t="s">
        <v>31</v>
      </c>
      <c r="C117" s="6">
        <f>SUMIF.LEGACY(Settings!$A$18:$A$55,B117,Settings!$D$18:$D$55)</f>
        <v>6</v>
      </c>
      <c r="D117" s="6">
        <f>SUMIF(Historias!$B$5:$B$170,B117,Historias!$G$5:$G$170)</f>
        <v>6</v>
      </c>
      <c r="E117" s="13"/>
      <c r="F117" s="14">
        <v>42691.0</v>
      </c>
      <c r="G117" s="11">
        <v>0.5</v>
      </c>
      <c r="H117" s="11">
        <v>0.5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2.75" customHeight="1">
      <c r="A118" s="11" t="s">
        <v>12</v>
      </c>
      <c r="B118" s="12" t="s">
        <v>31</v>
      </c>
      <c r="C118" s="6">
        <f>SUMIF.LEGACY(Settings!$A$18:$A$55,B118,Settings!$D$18:$D$55)</f>
        <v>6</v>
      </c>
      <c r="D118" s="6">
        <f>SUMIF(Historias!$B$5:$B$170,B118,Historias!$G$5:$G$170)</f>
        <v>6</v>
      </c>
      <c r="E118" s="13"/>
      <c r="F118" s="14">
        <v>42691.0</v>
      </c>
      <c r="G118" s="11">
        <v>0.5</v>
      </c>
      <c r="H118" s="11">
        <v>0.5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2.75" customHeight="1">
      <c r="A119" s="11" t="s">
        <v>9</v>
      </c>
      <c r="B119" s="12" t="s">
        <v>36</v>
      </c>
      <c r="C119" s="6">
        <f>SUMIF.LEGACY(Settings!$A$18:$A$55,B119,Settings!$D$18:$D$55)</f>
        <v>5</v>
      </c>
      <c r="D119" s="6">
        <f>SUMIF(Historias!$B$5:$B$170,B119,Historias!$G$5:$G$170)</f>
        <v>5</v>
      </c>
      <c r="E119" s="13"/>
      <c r="F119" s="14">
        <v>42691.0</v>
      </c>
      <c r="G119" s="11">
        <v>0.75</v>
      </c>
      <c r="H119" s="11">
        <v>0.75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2.75" customHeight="1">
      <c r="A120" s="11" t="s">
        <v>12</v>
      </c>
      <c r="B120" s="12" t="s">
        <v>36</v>
      </c>
      <c r="C120" s="6">
        <f>SUMIF.LEGACY(Settings!$A$18:$A$55,B120,Settings!$D$18:$D$55)</f>
        <v>5</v>
      </c>
      <c r="D120" s="6">
        <f>SUMIF(Historias!$B$5:$B$170,B120,Historias!$G$5:$G$170)</f>
        <v>5</v>
      </c>
      <c r="E120" s="13"/>
      <c r="F120" s="14">
        <v>42691.0</v>
      </c>
      <c r="G120" s="11">
        <v>0.75</v>
      </c>
      <c r="H120" s="11">
        <v>0.75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2.75" customHeight="1">
      <c r="A121" s="11" t="s">
        <v>9</v>
      </c>
      <c r="B121" s="12" t="s">
        <v>39</v>
      </c>
      <c r="C121" s="6">
        <f>SUMIF.LEGACY(Settings!$A$18:$A$55,B121,Settings!$D$18:$D$55)</f>
        <v>5</v>
      </c>
      <c r="D121" s="6">
        <f>SUMIF(Historias!$B$5:$B$170,B121,Historias!$G$5:$G$170)</f>
        <v>5</v>
      </c>
      <c r="E121" s="13"/>
      <c r="F121" s="14">
        <v>42691.0</v>
      </c>
      <c r="G121" s="11">
        <v>0.75</v>
      </c>
      <c r="H121" s="11">
        <v>0.75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2.75" customHeight="1">
      <c r="A122" s="11" t="s">
        <v>12</v>
      </c>
      <c r="B122" s="12" t="s">
        <v>39</v>
      </c>
      <c r="C122" s="6">
        <f>SUMIF.LEGACY(Settings!$A$18:$A$55,B122,Settings!$D$18:$D$55)</f>
        <v>5</v>
      </c>
      <c r="D122" s="6">
        <f>SUMIF(Historias!$B$5:$B$170,B122,Historias!$G$5:$G$170)</f>
        <v>5</v>
      </c>
      <c r="E122" s="13"/>
      <c r="F122" s="44">
        <v>42691.0</v>
      </c>
      <c r="G122" s="11">
        <v>0.75</v>
      </c>
      <c r="H122" s="11">
        <v>0.75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2.75" customHeight="1">
      <c r="A123" s="11" t="s">
        <v>12</v>
      </c>
      <c r="B123" s="12" t="s">
        <v>27</v>
      </c>
      <c r="C123" s="6">
        <f>SUMIF.LEGACY(Settings!$A$18:$A$55,B123,Settings!$D$18:$D$55)</f>
        <v>10</v>
      </c>
      <c r="D123" s="6">
        <f>SUMIF(Historias!$B$5:$B$170,B123,Historias!$G$5:$G$170)</f>
        <v>10</v>
      </c>
      <c r="E123" s="13"/>
      <c r="F123" s="44">
        <v>42691.0</v>
      </c>
      <c r="G123" s="11">
        <v>1.4</v>
      </c>
      <c r="H123" s="11">
        <v>1.6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2.75" customHeight="1">
      <c r="A124" s="11" t="s">
        <v>12</v>
      </c>
      <c r="B124" s="12" t="s">
        <v>40</v>
      </c>
      <c r="C124" s="6">
        <f>SUMIF.LEGACY(Settings!$A$18:$A$55,B124,Settings!$D$18:$D$55)</f>
        <v>4</v>
      </c>
      <c r="D124" s="6">
        <f>SUMIF(Historias!$B$5:$B$170,B124,Historias!$G$5:$G$170)</f>
        <v>4.02</v>
      </c>
      <c r="E124" s="11" t="s">
        <v>41</v>
      </c>
      <c r="F124" s="44">
        <v>42692.0</v>
      </c>
      <c r="G124" s="11">
        <v>1.0</v>
      </c>
      <c r="H124" s="11">
        <v>1.2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2.75" customHeight="1">
      <c r="A125" s="11" t="s">
        <v>12</v>
      </c>
      <c r="B125" s="12" t="s">
        <v>42</v>
      </c>
      <c r="C125" s="6">
        <f>SUMIF.LEGACY(Settings!$A$18:$A$55,B125,Settings!$D$18:$D$55)</f>
        <v>5</v>
      </c>
      <c r="D125" s="6">
        <f>SUMIF(Historias!$B$5:$B$170,B125,Historias!$G$5:$G$170)</f>
        <v>5</v>
      </c>
      <c r="E125" s="13"/>
      <c r="F125" s="44">
        <v>42692.0</v>
      </c>
      <c r="G125" s="11">
        <v>1.0</v>
      </c>
      <c r="H125" s="11">
        <v>1.0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2.75" customHeight="1">
      <c r="A126" s="16" t="s">
        <v>9</v>
      </c>
      <c r="B126" s="17" t="s">
        <v>31</v>
      </c>
      <c r="C126" s="18">
        <f>SUMIF.LEGACY(Settings!$A$18:$A$55,B126,Settings!$D$18:$D$55)</f>
        <v>6</v>
      </c>
      <c r="D126" s="6">
        <f>SUMIF(Historias!$B$5:$B$170,B126,Historias!$G$5:$G$170)</f>
        <v>6</v>
      </c>
      <c r="E126" s="32"/>
      <c r="F126" s="45">
        <v>42692.0</v>
      </c>
      <c r="G126" s="21">
        <v>0.5</v>
      </c>
      <c r="H126" s="21">
        <v>0.6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2.75" customHeight="1">
      <c r="A127" s="37" t="s">
        <v>11</v>
      </c>
      <c r="B127" s="38" t="s">
        <v>36</v>
      </c>
      <c r="C127" s="24">
        <f>SUMIF.LEGACY(Settings!$A$18:$A$55,B127,Settings!$D$18:$D$55)</f>
        <v>5</v>
      </c>
      <c r="D127" s="6">
        <f>SUMIF(Historias!$B$5:$B$170,B127,Historias!$G$5:$G$170)</f>
        <v>5</v>
      </c>
      <c r="E127" s="28"/>
      <c r="F127" s="46">
        <v>42692.0</v>
      </c>
      <c r="G127" s="29">
        <v>0.5</v>
      </c>
      <c r="H127" s="29">
        <v>0.6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2.75" customHeight="1">
      <c r="A128" s="11" t="s">
        <v>9</v>
      </c>
      <c r="B128" s="12" t="s">
        <v>40</v>
      </c>
      <c r="C128" s="6">
        <f>SUMIF.LEGACY(Settings!$A$18:$A$55,B128,Settings!$D$18:$D$55)</f>
        <v>4</v>
      </c>
      <c r="D128" s="6">
        <f>SUMIF(Historias!$B$5:$B$170,B128,Historias!$G$5:$G$170)</f>
        <v>4.02</v>
      </c>
      <c r="E128" s="13"/>
      <c r="F128" s="44">
        <v>42692.0</v>
      </c>
      <c r="G128" s="11">
        <v>1.0</v>
      </c>
      <c r="H128" s="11">
        <v>1.0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2.75" customHeight="1">
      <c r="A129" s="11" t="s">
        <v>11</v>
      </c>
      <c r="B129" s="12" t="s">
        <v>40</v>
      </c>
      <c r="C129" s="6">
        <f>SUMIF.LEGACY(Settings!$A$18:$A$55,B129,Settings!$D$18:$D$55)</f>
        <v>4</v>
      </c>
      <c r="D129" s="6">
        <f>SUMIF(Historias!$B$5:$B$170,B129,Historias!$G$5:$G$170)</f>
        <v>4.02</v>
      </c>
      <c r="E129" s="13"/>
      <c r="F129" s="44">
        <v>42692.0</v>
      </c>
      <c r="G129" s="11">
        <v>1.0</v>
      </c>
      <c r="H129" s="11">
        <v>1.0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2.75" customHeight="1">
      <c r="A130" s="11" t="s">
        <v>12</v>
      </c>
      <c r="B130" s="12" t="s">
        <v>43</v>
      </c>
      <c r="C130" s="6">
        <f>SUMIF.LEGACY(Settings!$A$18:$A$55,B130,Settings!$D$18:$D$55)</f>
        <v>5</v>
      </c>
      <c r="D130" s="6">
        <f>SUMIF(Historias!$B$5:$B$170,B130,Historias!$G$5:$G$170)</f>
        <v>5</v>
      </c>
      <c r="E130" s="13"/>
      <c r="F130" s="44">
        <v>42693.0</v>
      </c>
      <c r="G130" s="11">
        <v>2.5</v>
      </c>
      <c r="H130" s="11">
        <v>2.5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2.75" customHeight="1">
      <c r="A131" s="11" t="s">
        <v>9</v>
      </c>
      <c r="B131" s="12" t="s">
        <v>40</v>
      </c>
      <c r="C131" s="6">
        <f>SUMIF.LEGACY(Settings!$A$18:$A$55,B131,Settings!$D$18:$D$55)</f>
        <v>4</v>
      </c>
      <c r="D131" s="6">
        <f>SUMIF(Historias!$B$5:$B$170,B131,Historias!$G$5:$G$170)</f>
        <v>4.02</v>
      </c>
      <c r="E131" s="13"/>
      <c r="F131" s="44">
        <v>42693.0</v>
      </c>
      <c r="G131" s="11">
        <v>0.34</v>
      </c>
      <c r="H131" s="11">
        <v>0.5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2.75" customHeight="1">
      <c r="A132" s="11" t="s">
        <v>11</v>
      </c>
      <c r="B132" s="12" t="s">
        <v>40</v>
      </c>
      <c r="C132" s="6">
        <f>SUMIF.LEGACY(Settings!$A$18:$A$55,B132,Settings!$D$18:$D$55)</f>
        <v>4</v>
      </c>
      <c r="D132" s="6">
        <f>SUMIF(Historias!$B$5:$B$170,B132,Historias!$G$5:$G$170)</f>
        <v>4.02</v>
      </c>
      <c r="E132" s="13"/>
      <c r="F132" s="44">
        <v>42693.0</v>
      </c>
      <c r="G132" s="11">
        <v>0.34</v>
      </c>
      <c r="H132" s="11">
        <v>0.5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2.75" customHeight="1">
      <c r="A133" s="11" t="s">
        <v>12</v>
      </c>
      <c r="B133" s="12" t="s">
        <v>40</v>
      </c>
      <c r="C133" s="6">
        <f>SUMIF.LEGACY(Settings!$A$18:$A$55,B133,Settings!$D$18:$D$55)</f>
        <v>4</v>
      </c>
      <c r="D133" s="6">
        <f>SUMIF(Historias!$B$5:$B$170,B133,Historias!$G$5:$G$170)</f>
        <v>4.02</v>
      </c>
      <c r="E133" s="13"/>
      <c r="F133" s="44">
        <v>42693.0</v>
      </c>
      <c r="G133" s="11">
        <v>0.34</v>
      </c>
      <c r="H133" s="11">
        <v>0.5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2.75" customHeight="1">
      <c r="A134" s="11" t="s">
        <v>9</v>
      </c>
      <c r="B134" s="12" t="s">
        <v>42</v>
      </c>
      <c r="C134" s="6">
        <f>SUMIF.LEGACY(Settings!$A$18:$A$55,B134,Settings!$D$18:$D$55)</f>
        <v>5</v>
      </c>
      <c r="D134" s="6">
        <f>SUMIF(Historias!$B$5:$B$170,B134,Historias!$G$5:$G$170)</f>
        <v>5</v>
      </c>
      <c r="E134" s="13"/>
      <c r="F134" s="44">
        <v>42693.0</v>
      </c>
      <c r="G134" s="11">
        <v>0.5</v>
      </c>
      <c r="H134" s="11">
        <v>0.4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2.75" customHeight="1">
      <c r="A135" s="11" t="s">
        <v>11</v>
      </c>
      <c r="B135" s="12" t="s">
        <v>42</v>
      </c>
      <c r="C135" s="6">
        <f>SUMIF.LEGACY(Settings!$A$18:$A$55,B135,Settings!$D$18:$D$55)</f>
        <v>5</v>
      </c>
      <c r="D135" s="6">
        <f>SUMIF(Historias!$B$5:$B$170,B135,Historias!$G$5:$G$170)</f>
        <v>5</v>
      </c>
      <c r="E135" s="13"/>
      <c r="F135" s="44">
        <v>42693.0</v>
      </c>
      <c r="G135" s="11">
        <v>0.5</v>
      </c>
      <c r="H135" s="11">
        <v>0.4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2.75" customHeight="1">
      <c r="A136" s="11" t="s">
        <v>12</v>
      </c>
      <c r="B136" s="12" t="s">
        <v>42</v>
      </c>
      <c r="C136" s="6">
        <f>SUMIF.LEGACY(Settings!$A$18:$A$55,B136,Settings!$D$18:$D$55)</f>
        <v>5</v>
      </c>
      <c r="D136" s="6">
        <f>SUMIF(Historias!$B$5:$B$170,B136,Historias!$G$5:$G$170)</f>
        <v>5</v>
      </c>
      <c r="E136" s="13"/>
      <c r="F136" s="44">
        <v>42693.0</v>
      </c>
      <c r="G136" s="11">
        <v>0.5</v>
      </c>
      <c r="H136" s="11">
        <v>0.4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2.75" customHeight="1">
      <c r="A137" s="11" t="s">
        <v>9</v>
      </c>
      <c r="B137" s="12" t="s">
        <v>44</v>
      </c>
      <c r="C137" s="6">
        <f>SUMIF.LEGACY(Settings!$A$18:$A$55,B137,Settings!$D$18:$D$55)</f>
        <v>4</v>
      </c>
      <c r="D137" s="6">
        <f>SUMIF(Historias!$B$5:$B$170,B137,Historias!$G$5:$G$170)</f>
        <v>4</v>
      </c>
      <c r="E137" s="13"/>
      <c r="F137" s="44">
        <v>42693.0</v>
      </c>
      <c r="G137" s="11">
        <v>0.5</v>
      </c>
      <c r="H137" s="11">
        <v>0.6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2.75" customHeight="1">
      <c r="A138" s="11" t="s">
        <v>11</v>
      </c>
      <c r="B138" s="12" t="s">
        <v>44</v>
      </c>
      <c r="C138" s="6">
        <f>SUMIF.LEGACY(Settings!$A$18:$A$55,B138,Settings!$D$18:$D$55)</f>
        <v>4</v>
      </c>
      <c r="D138" s="6">
        <f>SUMIF(Historias!$B$5:$B$170,B138,Historias!$G$5:$G$170)</f>
        <v>4</v>
      </c>
      <c r="E138" s="13"/>
      <c r="F138" s="44">
        <v>42693.0</v>
      </c>
      <c r="G138" s="11">
        <v>0.5</v>
      </c>
      <c r="H138" s="11">
        <v>0.6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2.75" customHeight="1">
      <c r="A139" s="11" t="s">
        <v>12</v>
      </c>
      <c r="B139" s="12" t="s">
        <v>44</v>
      </c>
      <c r="C139" s="6">
        <f>SUMIF.LEGACY(Settings!$A$18:$A$55,B139,Settings!$D$18:$D$55)</f>
        <v>4</v>
      </c>
      <c r="D139" s="6">
        <f>SUMIF(Historias!$B$5:$B$170,B139,Historias!$G$5:$G$170)</f>
        <v>4</v>
      </c>
      <c r="E139" s="13"/>
      <c r="F139" s="44">
        <v>42693.0</v>
      </c>
      <c r="G139" s="11">
        <v>0.5</v>
      </c>
      <c r="H139" s="11">
        <v>0.6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2.75" customHeight="1">
      <c r="A140" s="11" t="s">
        <v>9</v>
      </c>
      <c r="B140" s="12" t="s">
        <v>44</v>
      </c>
      <c r="C140" s="6">
        <f>SUMIF.LEGACY(Settings!$A$18:$A$55,B140,Settings!$D$18:$D$55)</f>
        <v>4</v>
      </c>
      <c r="D140" s="6">
        <f>SUMIF(Historias!$B$5:$B$170,B140,Historias!$G$5:$G$170)</f>
        <v>4</v>
      </c>
      <c r="E140" s="13"/>
      <c r="F140" s="44">
        <v>42693.0</v>
      </c>
      <c r="G140" s="11">
        <v>0.5</v>
      </c>
      <c r="H140" s="11">
        <v>0.6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2.75" customHeight="1">
      <c r="A141" s="11" t="s">
        <v>11</v>
      </c>
      <c r="B141" s="12" t="s">
        <v>44</v>
      </c>
      <c r="C141" s="6">
        <f>SUMIF.LEGACY(Settings!$A$18:$A$55,B141,Settings!$D$18:$D$55)</f>
        <v>4</v>
      </c>
      <c r="D141" s="6">
        <f>SUMIF(Historias!$B$5:$B$170,B141,Historias!$G$5:$G$170)</f>
        <v>4</v>
      </c>
      <c r="E141" s="13"/>
      <c r="F141" s="44">
        <v>42693.0</v>
      </c>
      <c r="G141" s="11">
        <v>0.5</v>
      </c>
      <c r="H141" s="11">
        <v>0.6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2.75" customHeight="1">
      <c r="A142" s="11" t="s">
        <v>12</v>
      </c>
      <c r="B142" s="12" t="s">
        <v>44</v>
      </c>
      <c r="C142" s="6">
        <f>SUMIF.LEGACY(Settings!$A$18:$A$55,B142,Settings!$D$18:$D$55)</f>
        <v>4</v>
      </c>
      <c r="D142" s="6">
        <f>SUMIF(Historias!$B$5:$B$170,B142,Historias!$G$5:$G$170)</f>
        <v>4</v>
      </c>
      <c r="E142" s="13"/>
      <c r="F142" s="44">
        <v>42693.0</v>
      </c>
      <c r="G142" s="11">
        <v>0.5</v>
      </c>
      <c r="H142" s="11">
        <v>0.6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2.75" customHeight="1">
      <c r="A143" s="11" t="s">
        <v>9</v>
      </c>
      <c r="B143" s="12" t="s">
        <v>45</v>
      </c>
      <c r="C143" s="6">
        <f>SUMIF.LEGACY(Settings!$A$18:$A$55,B143,Settings!$D$18:$D$55)</f>
        <v>8.5</v>
      </c>
      <c r="D143" s="6">
        <f>SUMIF(Historias!$B$5:$B$170,B143,Historias!$G$5:$G$170)</f>
        <v>8.5</v>
      </c>
      <c r="E143" s="13"/>
      <c r="F143" s="44">
        <v>42693.0</v>
      </c>
      <c r="G143" s="11">
        <v>1.5</v>
      </c>
      <c r="H143" s="11">
        <v>1.6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2.75" customHeight="1">
      <c r="A144" s="11" t="s">
        <v>11</v>
      </c>
      <c r="B144" s="12" t="s">
        <v>45</v>
      </c>
      <c r="C144" s="6">
        <f>SUMIF.LEGACY(Settings!$A$18:$A$55,B144,Settings!$D$18:$D$55)</f>
        <v>8.5</v>
      </c>
      <c r="D144" s="6">
        <f>SUMIF(Historias!$B$5:$B$170,B144,Historias!$G$5:$G$170)</f>
        <v>8.5</v>
      </c>
      <c r="E144" s="13"/>
      <c r="F144" s="44">
        <v>42693.0</v>
      </c>
      <c r="G144" s="11">
        <v>1.5</v>
      </c>
      <c r="H144" s="11">
        <v>1.6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2.75" customHeight="1">
      <c r="A145" s="11" t="s">
        <v>12</v>
      </c>
      <c r="B145" s="12" t="s">
        <v>45</v>
      </c>
      <c r="C145" s="6">
        <f>SUMIF.LEGACY(Settings!$A$18:$A$55,B145,Settings!$D$18:$D$55)</f>
        <v>8.5</v>
      </c>
      <c r="D145" s="6">
        <f>SUMIF(Historias!$B$5:$B$170,B145,Historias!$G$5:$G$170)</f>
        <v>8.5</v>
      </c>
      <c r="E145" s="13"/>
      <c r="F145" s="44">
        <v>42693.0</v>
      </c>
      <c r="G145" s="11">
        <v>1.5</v>
      </c>
      <c r="H145" s="11">
        <v>1.6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2.75" customHeight="1">
      <c r="A146" s="11" t="s">
        <v>9</v>
      </c>
      <c r="B146" s="12" t="s">
        <v>42</v>
      </c>
      <c r="C146" s="6">
        <f>SUMIF.LEGACY(Settings!$A$18:$A$55,B146,Settings!$D$18:$D$55)</f>
        <v>5</v>
      </c>
      <c r="D146" s="6">
        <f>SUMIF(Historias!$B$5:$B$170,B146,Historias!$G$5:$G$170)</f>
        <v>5</v>
      </c>
      <c r="E146" s="13"/>
      <c r="F146" s="44">
        <v>42693.0</v>
      </c>
      <c r="G146" s="11">
        <v>0.5</v>
      </c>
      <c r="H146" s="11">
        <v>0.4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2.75" customHeight="1">
      <c r="A147" s="11" t="s">
        <v>11</v>
      </c>
      <c r="B147" s="12" t="s">
        <v>42</v>
      </c>
      <c r="C147" s="6">
        <f>SUMIF.LEGACY(Settings!$A$18:$A$55,B147,Settings!$D$18:$D$55)</f>
        <v>5</v>
      </c>
      <c r="D147" s="6">
        <f>SUMIF(Historias!$B$5:$B$170,B147,Historias!$G$5:$G$170)</f>
        <v>5</v>
      </c>
      <c r="E147" s="13"/>
      <c r="F147" s="44">
        <v>42693.0</v>
      </c>
      <c r="G147" s="11">
        <v>0.5</v>
      </c>
      <c r="H147" s="11">
        <v>0.4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2.75" customHeight="1">
      <c r="A148" s="11" t="s">
        <v>12</v>
      </c>
      <c r="B148" s="12" t="s">
        <v>42</v>
      </c>
      <c r="C148" s="6">
        <f>SUMIF.LEGACY(Settings!$A$18:$A$55,B148,Settings!$D$18:$D$55)</f>
        <v>5</v>
      </c>
      <c r="D148" s="6">
        <f>SUMIF(Historias!$B$5:$B$170,B148,Historias!$G$5:$G$170)</f>
        <v>5</v>
      </c>
      <c r="E148" s="13"/>
      <c r="F148" s="44">
        <v>42693.0</v>
      </c>
      <c r="G148" s="11">
        <v>0.5</v>
      </c>
      <c r="H148" s="11">
        <v>0.4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2.75" customHeight="1">
      <c r="A149" s="11" t="s">
        <v>9</v>
      </c>
      <c r="B149" s="12" t="s">
        <v>45</v>
      </c>
      <c r="C149" s="6">
        <f>SUMIF.LEGACY(Settings!$A$18:$A$55,B149,Settings!$D$18:$D$55)</f>
        <v>8.5</v>
      </c>
      <c r="D149" s="6">
        <f>SUMIF(Historias!$B$5:$B$170,B149,Historias!$G$5:$G$170)</f>
        <v>8.5</v>
      </c>
      <c r="E149" s="13"/>
      <c r="F149" s="44">
        <v>42693.0</v>
      </c>
      <c r="G149" s="11">
        <v>0.5</v>
      </c>
      <c r="H149" s="11">
        <v>0.75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2.75" customHeight="1">
      <c r="A150" s="11" t="s">
        <v>11</v>
      </c>
      <c r="B150" s="12" t="s">
        <v>45</v>
      </c>
      <c r="C150" s="6">
        <f>SUMIF.LEGACY(Settings!$A$18:$A$55,B150,Settings!$D$18:$D$55)</f>
        <v>8.5</v>
      </c>
      <c r="D150" s="6">
        <f>SUMIF(Historias!$B$5:$B$170,B150,Historias!$G$5:$G$170)</f>
        <v>8.5</v>
      </c>
      <c r="E150" s="13"/>
      <c r="F150" s="44">
        <v>42693.0</v>
      </c>
      <c r="G150" s="11">
        <v>0.5</v>
      </c>
      <c r="H150" s="11">
        <v>0.75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2.75" customHeight="1">
      <c r="A151" s="11" t="s">
        <v>9</v>
      </c>
      <c r="B151" s="12" t="s">
        <v>44</v>
      </c>
      <c r="C151" s="6">
        <f>SUMIF.LEGACY(Settings!$A$18:$A$55,B151,Settings!$D$18:$D$55)</f>
        <v>4</v>
      </c>
      <c r="D151" s="6">
        <f>SUMIF(Historias!$B$5:$B$170,B151,Historias!$G$5:$G$170)</f>
        <v>4</v>
      </c>
      <c r="E151" s="13"/>
      <c r="F151" s="44">
        <v>42694.0</v>
      </c>
      <c r="G151" s="11">
        <v>0.5</v>
      </c>
      <c r="H151" s="11">
        <v>0.4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2.75" customHeight="1">
      <c r="A152" s="11" t="s">
        <v>11</v>
      </c>
      <c r="B152" s="12" t="s">
        <v>44</v>
      </c>
      <c r="C152" s="6">
        <f>SUMIF.LEGACY(Settings!$A$18:$A$55,B152,Settings!$D$18:$D$55)</f>
        <v>4</v>
      </c>
      <c r="D152" s="6">
        <f>SUMIF(Historias!$B$5:$B$170,B152,Historias!$G$5:$G$170)</f>
        <v>4</v>
      </c>
      <c r="E152" s="13"/>
      <c r="F152" s="44">
        <v>42694.0</v>
      </c>
      <c r="G152" s="11">
        <v>0.5</v>
      </c>
      <c r="H152" s="11">
        <v>0.4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2.75" customHeight="1">
      <c r="A153" s="11" t="s">
        <v>9</v>
      </c>
      <c r="B153" s="12" t="s">
        <v>42</v>
      </c>
      <c r="C153" s="6">
        <f>SUMIF.LEGACY(Settings!$A$18:$A$55,B153,Settings!$D$18:$D$55)</f>
        <v>5</v>
      </c>
      <c r="D153" s="6">
        <f>SUMIF(Historias!$B$5:$B$170,B153,Historias!$G$5:$G$170)</f>
        <v>5</v>
      </c>
      <c r="E153" s="13"/>
      <c r="F153" s="44">
        <v>42694.0</v>
      </c>
      <c r="G153" s="11">
        <v>0.5</v>
      </c>
      <c r="H153" s="11">
        <v>0.75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2.75" customHeight="1">
      <c r="A154" s="11" t="s">
        <v>11</v>
      </c>
      <c r="B154" s="12" t="s">
        <v>42</v>
      </c>
      <c r="C154" s="6">
        <f>SUMIF.LEGACY(Settings!$A$18:$A$55,B154,Settings!$D$18:$D$55)</f>
        <v>5</v>
      </c>
      <c r="D154" s="6">
        <f>SUMIF(Historias!$B$5:$B$170,B154,Historias!$G$5:$G$170)</f>
        <v>5</v>
      </c>
      <c r="E154" s="13"/>
      <c r="F154" s="44">
        <v>42694.0</v>
      </c>
      <c r="G154" s="11">
        <v>0.5</v>
      </c>
      <c r="H154" s="11">
        <v>0.75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2.75" customHeight="1">
      <c r="A155" s="11" t="s">
        <v>9</v>
      </c>
      <c r="B155" s="12" t="s">
        <v>45</v>
      </c>
      <c r="C155" s="6">
        <f>SUMIF.LEGACY(Settings!$A$18:$A$55,B155,Settings!$D$18:$D$55)</f>
        <v>8.5</v>
      </c>
      <c r="D155" s="6">
        <f>SUMIF(Historias!$B$5:$B$170,B155,Historias!$G$5:$G$170)</f>
        <v>8.5</v>
      </c>
      <c r="E155" s="13"/>
      <c r="F155" s="44">
        <v>42694.0</v>
      </c>
      <c r="G155" s="11">
        <v>1.0</v>
      </c>
      <c r="H155" s="11">
        <v>1.25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2.75" customHeight="1">
      <c r="A156" s="11" t="s">
        <v>11</v>
      </c>
      <c r="B156" s="12" t="s">
        <v>45</v>
      </c>
      <c r="C156" s="6">
        <f>SUMIF.LEGACY(Settings!$A$18:$A$55,B156,Settings!$D$18:$D$55)</f>
        <v>8.5</v>
      </c>
      <c r="D156" s="6">
        <f>SUMIF(Historias!$B$5:$B$170,B156,Historias!$G$5:$G$170)</f>
        <v>8.5</v>
      </c>
      <c r="E156" s="13"/>
      <c r="F156" s="44">
        <v>42694.0</v>
      </c>
      <c r="G156" s="11">
        <v>1.0</v>
      </c>
      <c r="H156" s="11">
        <v>1.25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2.75" customHeight="1">
      <c r="A157" s="11" t="s">
        <v>11</v>
      </c>
      <c r="B157" s="12" t="s">
        <v>39</v>
      </c>
      <c r="C157" s="6">
        <f>SUMIF.LEGACY(Settings!$A$18:$A$55,B157,Settings!$D$18:$D$55)</f>
        <v>5</v>
      </c>
      <c r="D157" s="6">
        <f>SUMIF(Historias!$B$5:$B$170,B157,Historias!$G$5:$G$170)</f>
        <v>5</v>
      </c>
      <c r="E157" s="13"/>
      <c r="F157" s="44">
        <v>42694.0</v>
      </c>
      <c r="G157" s="11">
        <v>0.5</v>
      </c>
      <c r="H157" s="11">
        <v>0.5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2.75" customHeight="1">
      <c r="A158" s="11" t="s">
        <v>9</v>
      </c>
      <c r="B158" s="12" t="s">
        <v>27</v>
      </c>
      <c r="C158" s="6">
        <f>SUMIF.LEGACY(Settings!$A$18:$A$55,B158,Settings!$D$18:$D$55)</f>
        <v>10</v>
      </c>
      <c r="D158" s="6">
        <f>SUMIF(Historias!$B$5:$B$170,B158,Historias!$G$5:$G$170)</f>
        <v>10</v>
      </c>
      <c r="E158" s="13"/>
      <c r="F158" s="44">
        <v>42694.0</v>
      </c>
      <c r="G158" s="11">
        <v>0.5</v>
      </c>
      <c r="H158" s="11">
        <v>0.5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2.75" customHeight="1">
      <c r="A159" s="11" t="s">
        <v>11</v>
      </c>
      <c r="B159" s="12" t="s">
        <v>27</v>
      </c>
      <c r="C159" s="6">
        <f>SUMIF.LEGACY(Settings!$A$18:$A$55,B159,Settings!$D$18:$D$55)</f>
        <v>10</v>
      </c>
      <c r="D159" s="6">
        <f>SUMIF(Historias!$B$5:$B$170,B159,Historias!$G$5:$G$170)</f>
        <v>10</v>
      </c>
      <c r="E159" s="13"/>
      <c r="F159" s="44">
        <v>42694.0</v>
      </c>
      <c r="G159" s="11">
        <v>0.5</v>
      </c>
      <c r="H159" s="11">
        <v>0.5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2.75" customHeight="1">
      <c r="A160" s="11" t="s">
        <v>9</v>
      </c>
      <c r="B160" s="12" t="s">
        <v>45</v>
      </c>
      <c r="C160" s="6">
        <f>SUMIF.LEGACY(Settings!$A$18:$A$55,B160,Settings!$D$18:$D$55)</f>
        <v>8.5</v>
      </c>
      <c r="D160" s="6">
        <f>SUMIF(Historias!$B$5:$B$170,B160,Historias!$G$5:$G$170)</f>
        <v>8.5</v>
      </c>
      <c r="E160" s="13"/>
      <c r="F160" s="44">
        <v>42694.0</v>
      </c>
      <c r="G160" s="11">
        <v>0.5</v>
      </c>
      <c r="H160" s="11">
        <v>0.4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2.75" customHeight="1">
      <c r="A161" s="11" t="s">
        <v>11</v>
      </c>
      <c r="B161" s="12" t="s">
        <v>45</v>
      </c>
      <c r="C161" s="6">
        <f>SUMIF.LEGACY(Settings!$A$18:$A$55,B161,Settings!$D$18:$D$55)</f>
        <v>8.5</v>
      </c>
      <c r="D161" s="6">
        <f>SUMIF(Historias!$B$5:$B$170,B161,Historias!$G$5:$G$170)</f>
        <v>8.5</v>
      </c>
      <c r="E161" s="13"/>
      <c r="F161" s="44">
        <v>42694.0</v>
      </c>
      <c r="G161" s="11">
        <v>0.5</v>
      </c>
      <c r="H161" s="11">
        <v>0.4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2.75" customHeight="1">
      <c r="A162" s="11" t="s">
        <v>12</v>
      </c>
      <c r="B162" s="12" t="s">
        <v>43</v>
      </c>
      <c r="C162" s="6">
        <f>SUMIF.LEGACY(Settings!$A$18:$A$55,B162,Settings!$D$18:$D$55)</f>
        <v>5</v>
      </c>
      <c r="D162" s="6">
        <f>SUMIF(Historias!$B$5:$B$170,B162,Historias!$G$5:$G$170)</f>
        <v>5</v>
      </c>
      <c r="E162" s="13"/>
      <c r="F162" s="44">
        <v>42695.0</v>
      </c>
      <c r="G162" s="11">
        <v>2.5</v>
      </c>
      <c r="H162" s="11">
        <v>2.5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2.75" customHeight="1">
      <c r="A163" s="11" t="s">
        <v>9</v>
      </c>
      <c r="B163" s="12" t="s">
        <v>46</v>
      </c>
      <c r="C163" s="6">
        <f>SUMIF.LEGACY(Settings!$A$18:$A$55,B163,Settings!$D$18:$D$55)</f>
        <v>2</v>
      </c>
      <c r="D163" s="6">
        <f>SUMIF(Historias!$B$5:$B$170,B163,Historias!$G$5:$G$170)</f>
        <v>2</v>
      </c>
      <c r="E163" s="13"/>
      <c r="F163" s="44">
        <v>42695.0</v>
      </c>
      <c r="G163" s="11">
        <v>2.0</v>
      </c>
      <c r="H163" s="11">
        <v>2.0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2.75" customHeight="1">
      <c r="A164" s="13"/>
      <c r="B164" s="47"/>
      <c r="C164" s="6">
        <f>SUMIF.LEGACY(Settings!$A$18:$A$55,B164,Settings!$D$18:$D$55)</f>
        <v>0</v>
      </c>
      <c r="D164" s="6">
        <f>SUMIF(Historias!$B$5:$B$170,B164,Historias!$G$5:$G$170)</f>
        <v>0</v>
      </c>
      <c r="E164" s="13"/>
      <c r="F164" s="13"/>
      <c r="G164" s="13"/>
      <c r="H164" s="1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2.75" customHeight="1">
      <c r="A165" s="13"/>
      <c r="B165" s="47"/>
      <c r="C165" s="6">
        <f>SUMIF.LEGACY(Settings!$A$18:$A$55,B165,Settings!$D$18:$D$55)</f>
        <v>0</v>
      </c>
      <c r="D165" s="6">
        <f>SUMIF(Historias!$B$5:$B$170,B165,Historias!$G$5:$G$170)</f>
        <v>0</v>
      </c>
      <c r="E165" s="13"/>
      <c r="F165" s="13"/>
      <c r="G165" s="13"/>
      <c r="H165" s="1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2.75" customHeight="1">
      <c r="A166" s="13"/>
      <c r="B166" s="47"/>
      <c r="C166" s="6">
        <f>SUMIF.LEGACY(Settings!$A$18:$A$55,B166,Settings!$D$18:$D$55)</f>
        <v>0</v>
      </c>
      <c r="D166" s="6">
        <f>SUMIF(Historias!$B$5:$B$170,B166,Historias!$G$5:$G$170)</f>
        <v>0</v>
      </c>
      <c r="E166" s="13"/>
      <c r="F166" s="13"/>
      <c r="G166" s="13"/>
      <c r="H166" s="1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2.75" customHeight="1">
      <c r="A167" s="13"/>
      <c r="B167" s="47"/>
      <c r="C167" s="6">
        <f>SUMIF.LEGACY(Settings!$A$18:$A$55,B167,Settings!$D$18:$D$55)</f>
        <v>0</v>
      </c>
      <c r="D167" s="6">
        <f>SUMIF(Historias!$B$5:$B$170,B167,Historias!$G$5:$G$170)</f>
        <v>0</v>
      </c>
      <c r="E167" s="13"/>
      <c r="F167" s="13"/>
      <c r="G167" s="13"/>
      <c r="H167" s="1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2.75" customHeight="1">
      <c r="A168" s="13"/>
      <c r="B168" s="47"/>
      <c r="C168" s="6">
        <f>SUMIF.LEGACY(Settings!$A$18:$A$55,B168,Settings!$D$18:$D$55)</f>
        <v>0</v>
      </c>
      <c r="D168" s="6">
        <f>SUMIF(Historias!$B$5:$B$170,B168,Historias!$G$5:$G$170)</f>
        <v>0</v>
      </c>
      <c r="E168" s="13"/>
      <c r="F168" s="13"/>
      <c r="G168" s="13"/>
      <c r="H168" s="1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2.75" customHeight="1">
      <c r="A169" s="13"/>
      <c r="B169" s="47"/>
      <c r="C169" s="6">
        <f>SUMIF.LEGACY(Settings!$A$18:$A$55,B169,Settings!$D$18:$D$55)</f>
        <v>0</v>
      </c>
      <c r="D169" s="6">
        <f>SUMIF(Historias!$B$5:$B$170,B169,Historias!$G$5:$G$170)</f>
        <v>0</v>
      </c>
      <c r="E169" s="13"/>
      <c r="F169" s="13"/>
      <c r="G169" s="13"/>
      <c r="H169" s="1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2.75" customHeight="1">
      <c r="A170" s="13"/>
      <c r="B170" s="47"/>
      <c r="C170" s="6">
        <f>SUMIF.LEGACY(Settings!$A$18:$A$55,B170,Settings!$D$18:$D$55)</f>
        <v>0</v>
      </c>
      <c r="D170" s="6">
        <f>SUMIF(Historias!$B$5:$B$170,B170,Historias!$G$5:$G$170)</f>
        <v>0</v>
      </c>
      <c r="E170" s="13"/>
      <c r="F170" s="13"/>
      <c r="G170" s="13"/>
      <c r="H170" s="1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autoFilter ref="$A$4:$H$121"/>
  <dataValidations>
    <dataValidation type="list" allowBlank="1" showInputMessage="1" showErrorMessage="1" prompt="Selecciona el nombre del alumno" sqref="A5:A170">
      <formula1>Settings!$A$5:$A$14</formula1>
    </dataValidation>
    <dataValidation type="list" allowBlank="1" showInputMessage="1" showErrorMessage="1" prompt="Selecciona la tarea" sqref="B5:B170">
      <formula1>Settings!$A$18:$A$55</formula1>
    </dataValidation>
    <dataValidation type="list" allowBlank="1" showInputMessage="1" showErrorMessage="1" prompt="Selecciona el día de trabajo" sqref="F5:F170">
      <formula1>Resumen!$B$2:$B$63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4.86"/>
    <col customWidth="1" min="2" max="2" width="20.71"/>
    <col customWidth="1" min="3" max="3" width="21.86"/>
    <col customWidth="1" min="4" max="4" width="17.29"/>
    <col customWidth="1" min="5" max="5" width="19.0"/>
    <col customWidth="1" min="6" max="15" width="17.29"/>
    <col customWidth="1" min="16" max="26" width="14.43"/>
  </cols>
  <sheetData>
    <row r="1" ht="12.75" customHeight="1">
      <c r="A1" s="75" t="s">
        <v>58</v>
      </c>
      <c r="B1" s="1"/>
      <c r="C1" s="57" t="s">
        <v>59</v>
      </c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2.75" customHeight="1">
      <c r="A2" s="1"/>
      <c r="B2" s="58"/>
      <c r="C2" s="62" t="s">
        <v>60</v>
      </c>
      <c r="D2" s="62">
        <f>IFERROR(__xludf.DUMMYFUNCTION("COUNTUNIQUE(A5:A14)"),"5")</f>
        <v>5</v>
      </c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2.75" customHeight="1">
      <c r="A3" s="2"/>
      <c r="B3" s="58"/>
      <c r="C3" s="62" t="s">
        <v>61</v>
      </c>
      <c r="D3" s="11">
        <v>27.5</v>
      </c>
      <c r="E3" s="76" t="s">
        <v>62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ht="12.75" customHeight="1">
      <c r="A4" s="66" t="s">
        <v>49</v>
      </c>
      <c r="B4" s="56"/>
      <c r="C4" s="62" t="s">
        <v>63</v>
      </c>
      <c r="D4" s="77">
        <f>D2*D3</f>
        <v>137.5</v>
      </c>
      <c r="E4" s="78" t="str">
        <f>HYPERLINK("https://docs.google.com/spreadsheets/d/106hgmCYA85GYT4WVS8Rr6uERLniPmbDNaiJ7jFAO_Rk/edit#gid=0","https://docs.google.com/spreadsheets/d/106hgmCYA85GYT4WVS8Rr6uERLniPmbDNaiJ7jFAO_Rk/edit#gid=0")</f>
        <v>https://docs.google.com/spreadsheets/d/106hgmCYA85GYT4WVS8Rr6uERLniPmbDNaiJ7jFAO_Rk/edit#gid=0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12.75" customHeight="1">
      <c r="A5" s="11" t="s">
        <v>9</v>
      </c>
      <c r="B5" s="8" t="s">
        <v>64</v>
      </c>
      <c r="C5" s="79" t="s">
        <v>65</v>
      </c>
      <c r="D5" s="80">
        <v>42668.0</v>
      </c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2.75" customHeight="1">
      <c r="A6" s="11" t="s">
        <v>11</v>
      </c>
      <c r="B6" s="8"/>
      <c r="C6" s="81" t="s">
        <v>66</v>
      </c>
      <c r="D6" s="82">
        <v>42697.0</v>
      </c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12.75" customHeight="1">
      <c r="A7" s="11" t="s">
        <v>12</v>
      </c>
      <c r="B7" s="8"/>
      <c r="C7" s="1"/>
      <c r="D7" s="6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ht="12.75" customHeight="1">
      <c r="A8" s="11" t="s">
        <v>14</v>
      </c>
      <c r="B8" s="8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ht="12.75" customHeight="1">
      <c r="A9" s="11" t="s">
        <v>13</v>
      </c>
      <c r="B9" s="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ht="12.75" customHeight="1">
      <c r="A10" s="13"/>
      <c r="B10" s="8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ht="12.75" customHeight="1">
      <c r="A11" s="13"/>
      <c r="B11" s="8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ht="12.75" customHeight="1">
      <c r="A12" s="13"/>
      <c r="B12" s="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ht="12.75" customHeight="1">
      <c r="A13" s="13"/>
      <c r="B13" s="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ht="12.75" customHeight="1">
      <c r="A14" s="13"/>
      <c r="B14" s="8"/>
      <c r="C14" s="1"/>
      <c r="D14" s="72" t="s">
        <v>67</v>
      </c>
      <c r="E14" s="72" t="s">
        <v>67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ht="12.75" customHeight="1">
      <c r="A15" s="64"/>
      <c r="B15" s="1"/>
      <c r="C15" s="1"/>
      <c r="D15" s="2" t="s">
        <v>1</v>
      </c>
      <c r="E15" s="2" t="s">
        <v>68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ht="12.75" customHeight="1">
      <c r="A16" s="2"/>
      <c r="B16" s="2"/>
      <c r="C16" s="5"/>
      <c r="D16" s="7">
        <f>SUM(D18:D55)</f>
        <v>137.5</v>
      </c>
      <c r="E16" s="77">
        <f>D4</f>
        <v>137.5</v>
      </c>
      <c r="F16" s="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ht="12.75" customHeight="1">
      <c r="A17" s="66" t="s">
        <v>69</v>
      </c>
      <c r="B17" s="66" t="s">
        <v>70</v>
      </c>
      <c r="C17" s="66" t="s">
        <v>71</v>
      </c>
      <c r="D17" s="66" t="s">
        <v>67</v>
      </c>
      <c r="E17" s="8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ht="12.75" customHeight="1">
      <c r="A18" s="11" t="s">
        <v>10</v>
      </c>
      <c r="B18" s="11" t="s">
        <v>72</v>
      </c>
      <c r="C18" s="13"/>
      <c r="D18" s="11">
        <v>6.5</v>
      </c>
      <c r="E18" s="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ht="12.75" customHeight="1">
      <c r="A19" s="11" t="s">
        <v>15</v>
      </c>
      <c r="B19" s="11" t="s">
        <v>73</v>
      </c>
      <c r="C19" s="13"/>
      <c r="D19" s="11">
        <v>2.5</v>
      </c>
      <c r="E19" s="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ht="12.75" customHeight="1">
      <c r="A20" s="11" t="s">
        <v>16</v>
      </c>
      <c r="B20" s="11" t="s">
        <v>74</v>
      </c>
      <c r="C20" s="13"/>
      <c r="D20" s="11">
        <v>2.5</v>
      </c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2.75" customHeight="1">
      <c r="A21" s="11" t="s">
        <v>17</v>
      </c>
      <c r="B21" s="11" t="s">
        <v>75</v>
      </c>
      <c r="C21" s="13"/>
      <c r="D21" s="11">
        <v>3.0</v>
      </c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2.75" customHeight="1">
      <c r="A22" s="11" t="s">
        <v>20</v>
      </c>
      <c r="B22" s="11" t="s">
        <v>76</v>
      </c>
      <c r="C22" s="13"/>
      <c r="D22" s="11">
        <v>5.0</v>
      </c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2.75" customHeight="1">
      <c r="A23" s="11" t="s">
        <v>29</v>
      </c>
      <c r="B23" s="11" t="s">
        <v>77</v>
      </c>
      <c r="C23" s="13"/>
      <c r="D23" s="11">
        <v>5.0</v>
      </c>
      <c r="E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2.75" customHeight="1">
      <c r="A24" s="84" t="s">
        <v>22</v>
      </c>
      <c r="B24" s="11" t="s">
        <v>78</v>
      </c>
      <c r="C24" s="13"/>
      <c r="D24" s="11">
        <v>2.5</v>
      </c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2.75" customHeight="1">
      <c r="A25" s="85" t="s">
        <v>18</v>
      </c>
      <c r="B25" s="11" t="s">
        <v>79</v>
      </c>
      <c r="C25" s="13"/>
      <c r="D25" s="11">
        <v>2.5</v>
      </c>
      <c r="E25" s="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2.75" customHeight="1">
      <c r="A26" s="85" t="s">
        <v>19</v>
      </c>
      <c r="B26" s="11" t="s">
        <v>80</v>
      </c>
      <c r="C26" s="13"/>
      <c r="D26" s="11">
        <v>2.5</v>
      </c>
      <c r="E26" s="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2.75" customHeight="1">
      <c r="A27" s="11" t="s">
        <v>23</v>
      </c>
      <c r="B27" s="11" t="s">
        <v>81</v>
      </c>
      <c r="C27" s="13"/>
      <c r="D27" s="11">
        <v>2.5</v>
      </c>
      <c r="E27" s="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2.75" customHeight="1">
      <c r="A28" s="11" t="s">
        <v>21</v>
      </c>
      <c r="B28" s="11" t="s">
        <v>82</v>
      </c>
      <c r="C28" s="13"/>
      <c r="D28" s="11">
        <v>5.0</v>
      </c>
      <c r="E28" s="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2.75" customHeight="1">
      <c r="A29" s="11" t="s">
        <v>24</v>
      </c>
      <c r="B29" s="11" t="s">
        <v>83</v>
      </c>
      <c r="C29" s="13"/>
      <c r="D29" s="11">
        <v>8.0</v>
      </c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2.75" customHeight="1">
      <c r="A30" s="11" t="s">
        <v>26</v>
      </c>
      <c r="B30" s="11" t="s">
        <v>84</v>
      </c>
      <c r="C30" s="13"/>
      <c r="D30" s="11">
        <v>5.0</v>
      </c>
      <c r="E30" s="8"/>
      <c r="F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2.75" customHeight="1">
      <c r="A31" s="11" t="s">
        <v>25</v>
      </c>
      <c r="B31" s="11" t="s">
        <v>85</v>
      </c>
      <c r="C31" s="13"/>
      <c r="D31" s="11">
        <v>8.0</v>
      </c>
      <c r="E31" s="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2.75" customHeight="1">
      <c r="A32" s="11" t="s">
        <v>32</v>
      </c>
      <c r="B32" s="11" t="s">
        <v>86</v>
      </c>
      <c r="C32" s="13"/>
      <c r="D32" s="11">
        <v>4.0</v>
      </c>
      <c r="E32" s="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2.75" customHeight="1">
      <c r="A33" s="11" t="s">
        <v>31</v>
      </c>
      <c r="B33" s="11" t="s">
        <v>87</v>
      </c>
      <c r="C33" s="13"/>
      <c r="D33" s="11">
        <v>6.0</v>
      </c>
      <c r="E33" s="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2.75" customHeight="1">
      <c r="A34" s="11" t="s">
        <v>37</v>
      </c>
      <c r="B34" s="11" t="s">
        <v>88</v>
      </c>
      <c r="C34" s="13"/>
      <c r="D34" s="11">
        <v>4.0</v>
      </c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2.75" customHeight="1">
      <c r="A35" s="11" t="s">
        <v>30</v>
      </c>
      <c r="B35" s="11" t="s">
        <v>89</v>
      </c>
      <c r="C35" s="13"/>
      <c r="D35" s="11">
        <v>7.0</v>
      </c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2.75" customHeight="1">
      <c r="A36" s="11" t="s">
        <v>36</v>
      </c>
      <c r="B36" s="11" t="s">
        <v>90</v>
      </c>
      <c r="C36" s="13"/>
      <c r="D36" s="11">
        <v>5.0</v>
      </c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2.75" customHeight="1">
      <c r="A37" s="11" t="s">
        <v>39</v>
      </c>
      <c r="B37" s="11" t="s">
        <v>91</v>
      </c>
      <c r="C37" s="13"/>
      <c r="D37" s="11">
        <v>5.0</v>
      </c>
      <c r="E37" s="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2.75" customHeight="1">
      <c r="A38" s="11" t="s">
        <v>38</v>
      </c>
      <c r="B38" s="11" t="s">
        <v>92</v>
      </c>
      <c r="C38" s="13"/>
      <c r="D38" s="11">
        <v>2.5</v>
      </c>
      <c r="E38" s="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2.75" customHeight="1">
      <c r="A39" s="11" t="s">
        <v>35</v>
      </c>
      <c r="B39" s="11" t="s">
        <v>93</v>
      </c>
      <c r="C39" s="13"/>
      <c r="D39" s="11">
        <v>5.0</v>
      </c>
      <c r="E39" s="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2.75" customHeight="1">
      <c r="A40" s="11" t="s">
        <v>27</v>
      </c>
      <c r="B40" s="11" t="s">
        <v>94</v>
      </c>
      <c r="C40" s="13"/>
      <c r="D40" s="11">
        <v>10.0</v>
      </c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2.75" customHeight="1">
      <c r="A41" s="11" t="s">
        <v>44</v>
      </c>
      <c r="B41" s="11" t="s">
        <v>95</v>
      </c>
      <c r="C41" s="13"/>
      <c r="D41" s="11">
        <v>4.0</v>
      </c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2.75" customHeight="1">
      <c r="A42" s="11" t="s">
        <v>45</v>
      </c>
      <c r="B42" s="11" t="s">
        <v>96</v>
      </c>
      <c r="C42" s="13"/>
      <c r="D42" s="11">
        <v>8.5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2.75" customHeight="1">
      <c r="A43" s="11" t="s">
        <v>40</v>
      </c>
      <c r="B43" s="11" t="s">
        <v>97</v>
      </c>
      <c r="C43" s="13"/>
      <c r="D43" s="11">
        <v>4.0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2.75" customHeight="1">
      <c r="A44" s="11" t="s">
        <v>42</v>
      </c>
      <c r="B44" s="11" t="s">
        <v>98</v>
      </c>
      <c r="C44" s="13"/>
      <c r="D44" s="11">
        <v>5.0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2.75" customHeight="1">
      <c r="A45" s="11" t="s">
        <v>43</v>
      </c>
      <c r="B45" s="11" t="s">
        <v>99</v>
      </c>
      <c r="C45" s="13"/>
      <c r="D45" s="11">
        <v>5.0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2.75" customHeight="1">
      <c r="A46" s="11" t="s">
        <v>46</v>
      </c>
      <c r="B46" s="11" t="s">
        <v>100</v>
      </c>
      <c r="C46" s="13"/>
      <c r="D46" s="11">
        <v>2.0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</sheetData>
  <hyperlinks>
    <hyperlink r:id="rId1" location="gid=0" ref="E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1.29"/>
    <col customWidth="1" min="2" max="2" width="12.0"/>
    <col customWidth="1" min="3" max="3" width="10.71"/>
    <col customWidth="1" min="4" max="4" width="7.57"/>
    <col customWidth="1" min="5" max="5" width="5.43"/>
    <col customWidth="1" min="6" max="6" width="17.29"/>
    <col customWidth="1" min="7" max="7" width="26.43"/>
    <col customWidth="1" min="8" max="8" width="11.71"/>
    <col customWidth="1" min="9" max="9" width="5.71"/>
    <col customWidth="1" min="10" max="10" width="7.29"/>
    <col customWidth="1" min="11" max="22" width="17.29"/>
    <col customWidth="1" min="23" max="26" width="14.43"/>
  </cols>
  <sheetData>
    <row r="1" ht="12.75" customHeight="1">
      <c r="A1" s="48" t="s">
        <v>47</v>
      </c>
      <c r="B1" s="49" t="s">
        <v>48</v>
      </c>
      <c r="C1" s="50"/>
      <c r="D1" s="50"/>
      <c r="E1" s="51"/>
      <c r="F1" s="1"/>
      <c r="G1" s="52" t="s">
        <v>49</v>
      </c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2.75" customHeight="1">
      <c r="A2" s="53">
        <f>IFERROR(__xludf.DUMMYFUNCTION("COUNTUNIQUE(B3:B63)"),"30")</f>
        <v>30</v>
      </c>
      <c r="B2" s="54" t="s">
        <v>6</v>
      </c>
      <c r="C2" s="55" t="s">
        <v>1</v>
      </c>
      <c r="D2" s="55" t="s">
        <v>50</v>
      </c>
      <c r="E2" s="55" t="s">
        <v>4</v>
      </c>
      <c r="F2" s="56"/>
      <c r="G2" s="55" t="s">
        <v>51</v>
      </c>
      <c r="H2" s="55" t="s">
        <v>4</v>
      </c>
      <c r="I2" s="8"/>
      <c r="J2" s="57" t="s">
        <v>52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ht="12.75" customHeight="1">
      <c r="A3" s="58" t="str">
        <f>if(B3=Settings!$D$5,"INICIO",if(B3=Settings!$D$6,"FIN",""))</f>
        <v>INICIO</v>
      </c>
      <c r="B3" s="59">
        <f>Settings!D5</f>
        <v>42668</v>
      </c>
      <c r="C3" s="60">
        <f>if (Settings!D16&gt;0,Settings!D16,Settings!E16)</f>
        <v>137.5</v>
      </c>
      <c r="D3" s="60">
        <f>C3</f>
        <v>137.5</v>
      </c>
      <c r="E3" s="61">
        <f>SUMIF(Historias!$F$5:$F$170,B3,Historias!$G$5:$G$170)</f>
        <v>6.5</v>
      </c>
      <c r="F3" s="56"/>
      <c r="G3" s="62" t="str">
        <f>Settings!A5</f>
        <v>HMC</v>
      </c>
      <c r="H3" s="62">
        <f>SUMIF(Historias!$A$5:$A$170,G3,Historias!$G$5:$G$170)</f>
        <v>44.063</v>
      </c>
      <c r="I3" s="63">
        <f t="shared" ref="I3:I10" si="1">H3/$H$11</f>
        <v>0.3202392546</v>
      </c>
      <c r="J3" s="62">
        <f>SUMIF(Historias!$A$5:$A$170,G3,Historias!$H$5:$H$170)</f>
        <v>43.55</v>
      </c>
      <c r="K3" s="63">
        <f t="shared" ref="K3:K7" si="2">J3/$J$11</f>
        <v>0.326584177</v>
      </c>
      <c r="L3" s="8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ht="12.75" customHeight="1">
      <c r="A4" s="58" t="str">
        <f>if(B4=Settings!$D$5,"INICIO",if(B4=Settings!$D$6,"FIN",""))</f>
        <v/>
      </c>
      <c r="B4" s="59">
        <f>if (and(isnumber(B3),B3+1&lt;=Settings!$D$6),B3+1,"")</f>
        <v>42669</v>
      </c>
      <c r="C4" s="60">
        <f t="shared" ref="C4:C63" si="3">C3-$C$3/($A$2-1)</f>
        <v>132.7586207</v>
      </c>
      <c r="D4" s="60">
        <f t="shared" ref="D4:D63" si="4">if (today()&gt;=B4,D3-E3,"")</f>
        <v>131</v>
      </c>
      <c r="E4" s="61">
        <f>SUMIF(Historias!$F$5:$F$170,B4,Historias!$G$5:$G$170)</f>
        <v>0</v>
      </c>
      <c r="F4" s="56"/>
      <c r="G4" s="62" t="str">
        <f>Settings!A6</f>
        <v>ARB</v>
      </c>
      <c r="H4" s="62">
        <f>SUMIF(Historias!$A$5:$A$170,G4,Historias!$G$5:$G$170)</f>
        <v>34.295</v>
      </c>
      <c r="I4" s="63">
        <f t="shared" si="1"/>
        <v>0.249247787</v>
      </c>
      <c r="J4" s="62">
        <f>SUMIF(Historias!$A$5:$A$170,G4,Historias!$H$5:$H$170)</f>
        <v>34.4</v>
      </c>
      <c r="K4" s="63">
        <f t="shared" si="2"/>
        <v>0.257967754</v>
      </c>
      <c r="L4" s="8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2.75" customHeight="1">
      <c r="A5" s="58" t="str">
        <f>if(B5=Settings!$D$5,"INICIO",if(B5=Settings!$D$6,"FIN",""))</f>
        <v/>
      </c>
      <c r="B5" s="59">
        <f>if (and(isnumber(B4),B4+1&lt;=Settings!$D$6),B4+1,"")</f>
        <v>42670</v>
      </c>
      <c r="C5" s="60">
        <f t="shared" si="3"/>
        <v>128.0172414</v>
      </c>
      <c r="D5" s="60">
        <f t="shared" si="4"/>
        <v>131</v>
      </c>
      <c r="E5" s="61">
        <f>SUMIF(Historias!$F$5:$F$170,B5,Historias!$G$5:$G$170)</f>
        <v>10.504</v>
      </c>
      <c r="F5" s="56"/>
      <c r="G5" s="62" t="str">
        <f>Settings!A7</f>
        <v>BMP</v>
      </c>
      <c r="H5" s="62">
        <f>SUMIF(Historias!$A$5:$A$170,G5,Historias!$G$5:$G$170)</f>
        <v>43.263</v>
      </c>
      <c r="I5" s="63">
        <f t="shared" si="1"/>
        <v>0.3144250476</v>
      </c>
      <c r="J5" s="62">
        <f>SUMIF(Historias!$A$5:$A$170,G5,Historias!$H$5:$H$170)</f>
        <v>41</v>
      </c>
      <c r="K5" s="63">
        <f t="shared" si="2"/>
        <v>0.3074615673</v>
      </c>
      <c r="L5" s="8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2.75" customHeight="1">
      <c r="A6" s="58" t="str">
        <f>if(B6=Settings!$D$5,"INICIO",if(B6=Settings!$D$6,"FIN",""))</f>
        <v/>
      </c>
      <c r="B6" s="59">
        <f>if (and(isnumber(B5),B5+1&lt;=Settings!$D$6),B5+1,"")</f>
        <v>42671</v>
      </c>
      <c r="C6" s="60">
        <f t="shared" si="3"/>
        <v>123.2758621</v>
      </c>
      <c r="D6" s="60">
        <f t="shared" si="4"/>
        <v>120.496</v>
      </c>
      <c r="E6" s="61">
        <f>SUMIF(Historias!$F$5:$F$170,B6,Historias!$G$5:$G$170)</f>
        <v>0</v>
      </c>
      <c r="F6" s="56"/>
      <c r="G6" s="62" t="str">
        <f>Settings!A8</f>
        <v>JDTM</v>
      </c>
      <c r="H6" s="62">
        <f>SUMIF(Historias!$A$5:$A$170,G6,Historias!$G$5:$G$170)</f>
        <v>12.005</v>
      </c>
      <c r="I6" s="63">
        <f t="shared" si="1"/>
        <v>0.08724944402</v>
      </c>
      <c r="J6" s="62">
        <f>SUMIF(Historias!$A$5:$A$170,G6,Historias!$H$5:$H$170)</f>
        <v>12.1</v>
      </c>
      <c r="K6" s="63">
        <f t="shared" si="2"/>
        <v>0.09073865767</v>
      </c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12.75" customHeight="1">
      <c r="A7" s="58" t="str">
        <f>if(B7=Settings!$D$5,"INICIO",if(B7=Settings!$D$6,"FIN",""))</f>
        <v/>
      </c>
      <c r="B7" s="59">
        <f>if (and(isnumber(B6),B6+1&lt;=Settings!$D$6),B6+1,"")</f>
        <v>42672</v>
      </c>
      <c r="C7" s="60">
        <f t="shared" si="3"/>
        <v>118.5344828</v>
      </c>
      <c r="D7" s="60">
        <f t="shared" si="4"/>
        <v>120.496</v>
      </c>
      <c r="E7" s="61">
        <f>SUMIF(Historias!$F$5:$F$170,B7,Historias!$G$5:$G$170)</f>
        <v>0</v>
      </c>
      <c r="F7" s="56"/>
      <c r="G7" s="62" t="str">
        <f>Settings!A9</f>
        <v>JJBL</v>
      </c>
      <c r="H7" s="62">
        <f>SUMIF(Historias!$A$5:$A$170,G7,Historias!$G$5:$G$170)</f>
        <v>3.968</v>
      </c>
      <c r="I7" s="63">
        <f t="shared" si="1"/>
        <v>0.02883846679</v>
      </c>
      <c r="J7" s="62">
        <f>SUMIF(Historias!$A$5:$A$170,G7,Historias!$H$5:$H$170)</f>
        <v>2.3</v>
      </c>
      <c r="K7" s="63">
        <f t="shared" si="2"/>
        <v>0.01724784402</v>
      </c>
      <c r="L7" s="8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12.75" customHeight="1">
      <c r="A8" s="58" t="str">
        <f>if(B8=Settings!$D$5,"INICIO",if(B8=Settings!$D$6,"FIN",""))</f>
        <v/>
      </c>
      <c r="B8" s="59">
        <f>if (and(isnumber(B7),B7+1&lt;=Settings!$D$6),B7+1,"")</f>
        <v>42673</v>
      </c>
      <c r="C8" s="60">
        <f t="shared" si="3"/>
        <v>113.7931034</v>
      </c>
      <c r="D8" s="60">
        <f t="shared" si="4"/>
        <v>120.496</v>
      </c>
      <c r="E8" s="61">
        <f>SUMIF(Historias!$F$5:$F$170,B8,Historias!$G$5:$G$170)</f>
        <v>0</v>
      </c>
      <c r="F8" s="56"/>
      <c r="G8" s="62" t="str">
        <f>Settings!A10</f>
        <v/>
      </c>
      <c r="H8" s="62">
        <f>SUMIF(Historias!$A$5:$A$170,G8,Historias!$G$5:$G$170)</f>
        <v>0</v>
      </c>
      <c r="I8" s="63">
        <f t="shared" si="1"/>
        <v>0</v>
      </c>
      <c r="J8" s="62">
        <f>SUMIF(Historias!$A$5:$A$170,G8,Historias!$H$5:$H$170)</f>
        <v>0</v>
      </c>
      <c r="K8" s="63">
        <f t="shared" ref="K8:K10" si="5">J8/$H$11</f>
        <v>0</v>
      </c>
      <c r="L8" s="8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12.75" customHeight="1">
      <c r="A9" s="58" t="str">
        <f>if(B9=Settings!$D$5,"INICIO",if(B9=Settings!$D$6,"FIN",""))</f>
        <v/>
      </c>
      <c r="B9" s="59">
        <f>if (and(isnumber(B8),B8+1&lt;=Settings!$D$6),B8+1,"")</f>
        <v>42674</v>
      </c>
      <c r="C9" s="60">
        <f t="shared" si="3"/>
        <v>109.0517241</v>
      </c>
      <c r="D9" s="60">
        <f t="shared" si="4"/>
        <v>120.496</v>
      </c>
      <c r="E9" s="61">
        <f>SUMIF(Historias!$F$5:$F$170,B9,Historias!$G$5:$G$170)</f>
        <v>0</v>
      </c>
      <c r="F9" s="56"/>
      <c r="G9" s="62" t="str">
        <f>Settings!A11</f>
        <v/>
      </c>
      <c r="H9" s="62">
        <f>SUMIF(Historias!$A$5:$A$170,G9,Historias!$G$5:$G$170)</f>
        <v>0</v>
      </c>
      <c r="I9" s="63">
        <f t="shared" si="1"/>
        <v>0</v>
      </c>
      <c r="J9" s="62">
        <f>SUMIF(Historias!$A$5:$A$170,G9,Historias!$H$5:$H$170)</f>
        <v>0</v>
      </c>
      <c r="K9" s="63">
        <f t="shared" si="5"/>
        <v>0</v>
      </c>
      <c r="L9" s="8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ht="12.75" customHeight="1">
      <c r="A10" s="58" t="str">
        <f>if(B10=Settings!$D$5,"INICIO",if(B10=Settings!$D$6,"FIN",""))</f>
        <v/>
      </c>
      <c r="B10" s="59">
        <f>if (and(isnumber(B9),B9+1&lt;=Settings!$D$6),B9+1,"")</f>
        <v>42675</v>
      </c>
      <c r="C10" s="60">
        <f t="shared" si="3"/>
        <v>104.3103448</v>
      </c>
      <c r="D10" s="60">
        <f t="shared" si="4"/>
        <v>120.496</v>
      </c>
      <c r="E10" s="61">
        <f>SUMIF(Historias!$F$5:$F$170,B10,Historias!$G$5:$G$170)</f>
        <v>2.5</v>
      </c>
      <c r="F10" s="56"/>
      <c r="G10" s="62" t="str">
        <f>Settings!A12</f>
        <v/>
      </c>
      <c r="H10" s="62">
        <f>SUMIF(Historias!$A$5:$A$170,G10,Historias!$G$5:$G$170)</f>
        <v>0</v>
      </c>
      <c r="I10" s="63">
        <f t="shared" si="1"/>
        <v>0</v>
      </c>
      <c r="J10" s="62">
        <f>SUMIF(Historias!$A$5:$A$170,G10,Historias!$H$5:$H$170)</f>
        <v>0</v>
      </c>
      <c r="K10" s="63">
        <f t="shared" si="5"/>
        <v>0</v>
      </c>
      <c r="L10" s="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ht="12.75" customHeight="1">
      <c r="A11" s="58" t="str">
        <f>if(B11=Settings!$D$5,"INICIO",if(B11=Settings!$D$6,"FIN",""))</f>
        <v/>
      </c>
      <c r="B11" s="59">
        <f>if (and(isnumber(B10),B10+1&lt;=Settings!$D$6),B10+1,"")</f>
        <v>42676</v>
      </c>
      <c r="C11" s="60">
        <f t="shared" si="3"/>
        <v>99.56896552</v>
      </c>
      <c r="D11" s="60">
        <f t="shared" si="4"/>
        <v>117.996</v>
      </c>
      <c r="E11" s="61">
        <f>SUMIF(Historias!$F$5:$F$170,B11,Historias!$G$5:$G$170)</f>
        <v>9.5</v>
      </c>
      <c r="F11" s="8"/>
      <c r="G11" s="64" t="str">
        <f>Settings!A14</f>
        <v/>
      </c>
      <c r="H11" s="64">
        <f>SUM(H3:H10)</f>
        <v>137.594</v>
      </c>
      <c r="I11" s="1"/>
      <c r="J11" s="64">
        <f>SUM(J3:J10)</f>
        <v>133.35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ht="12.75" customHeight="1">
      <c r="A12" s="58" t="str">
        <f>if(B12=Settings!$D$5,"INICIO",if(B12=Settings!$D$6,"FIN",""))</f>
        <v/>
      </c>
      <c r="B12" s="59">
        <f>if (and(isnumber(B11),B11+1&lt;=Settings!$D$6),B11+1,"")</f>
        <v>42677</v>
      </c>
      <c r="C12" s="60">
        <f t="shared" si="3"/>
        <v>94.82758621</v>
      </c>
      <c r="D12" s="60">
        <f t="shared" si="4"/>
        <v>108.496</v>
      </c>
      <c r="E12" s="61">
        <f>SUMIF(Historias!$F$5:$F$170,B12,Historias!$G$5:$G$170)</f>
        <v>5.7</v>
      </c>
      <c r="F12" s="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12.75" customHeight="1">
      <c r="A13" s="58" t="str">
        <f>if(B13=Settings!$D$5,"INICIO",if(B13=Settings!$D$6,"FIN",""))</f>
        <v/>
      </c>
      <c r="B13" s="59">
        <f>if (and(isnumber(B12),B12+1&lt;=Settings!$D$6),B12+1,"")</f>
        <v>42678</v>
      </c>
      <c r="C13" s="60">
        <f t="shared" si="3"/>
        <v>90.0862069</v>
      </c>
      <c r="D13" s="60">
        <f t="shared" si="4"/>
        <v>102.796</v>
      </c>
      <c r="E13" s="61">
        <f>SUMIF(Historias!$F$5:$F$170,B13,Historias!$G$5:$G$170)</f>
        <v>0.75</v>
      </c>
      <c r="F13" s="8"/>
      <c r="G13" s="65" t="s">
        <v>53</v>
      </c>
      <c r="H13" s="2"/>
      <c r="I13" s="2"/>
      <c r="J13" s="2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ht="12.75" customHeight="1">
      <c r="A14" s="58" t="str">
        <f>if(B14=Settings!$D$5,"INICIO",if(B14=Settings!$D$6,"FIN",""))</f>
        <v/>
      </c>
      <c r="B14" s="59">
        <f>if (and(isnumber(B13),B13+1&lt;=Settings!$D$6),B13+1,"")</f>
        <v>42679</v>
      </c>
      <c r="C14" s="60">
        <f t="shared" si="3"/>
        <v>85.34482759</v>
      </c>
      <c r="D14" s="60">
        <f t="shared" si="4"/>
        <v>102.046</v>
      </c>
      <c r="E14" s="61">
        <f>SUMIF(Historias!$F$5:$F$170,B14,Historias!$G$5:$G$170)</f>
        <v>0.75</v>
      </c>
      <c r="F14" s="56"/>
      <c r="G14" s="55" t="s">
        <v>54</v>
      </c>
      <c r="H14" s="55" t="s">
        <v>1</v>
      </c>
      <c r="I14" s="55" t="s">
        <v>4</v>
      </c>
      <c r="J14" s="66" t="s">
        <v>52</v>
      </c>
      <c r="K14" s="66" t="s">
        <v>55</v>
      </c>
      <c r="L14" s="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ht="12.75" customHeight="1">
      <c r="A15" s="58" t="str">
        <f>if(B15=Settings!$D$5,"INICIO",if(B15=Settings!$D$6,"FIN",""))</f>
        <v/>
      </c>
      <c r="B15" s="59">
        <f>if (and(isnumber(B14),B14+1&lt;=Settings!$D$6),B14+1,"")</f>
        <v>42680</v>
      </c>
      <c r="C15" s="60">
        <f t="shared" si="3"/>
        <v>80.60344828</v>
      </c>
      <c r="D15" s="60">
        <f t="shared" si="4"/>
        <v>101.296</v>
      </c>
      <c r="E15" s="61">
        <f>SUMIF(Historias!$F$5:$F$170,B15,Historias!$G$5:$G$170)</f>
        <v>3.3</v>
      </c>
      <c r="F15" s="67">
        <f t="shared" ref="F15:F53" si="6">I15/$I$54</f>
        <v>0.047240432</v>
      </c>
      <c r="G15" s="68" t="str">
        <f>Settings!A18</f>
        <v>Planificacion</v>
      </c>
      <c r="H15" s="61">
        <f>Settings!D18</f>
        <v>6.5</v>
      </c>
      <c r="I15" s="61">
        <f>SUMIF(Historias!$B$5:$B$170,G15,Historias!$G$5:$G$170)</f>
        <v>6.5</v>
      </c>
      <c r="J15" s="61">
        <f>SUMIF(Historias!$B$5:$B$170,G15,Historias!$H$5:$H$170)</f>
        <v>5.3</v>
      </c>
      <c r="K15" s="61" t="str">
        <f t="shared" ref="K15:K53" si="7">if (L15=0,"TO DO", if(L15&lt;1,"IN PROGRESS","DONE"))</f>
        <v>DONE</v>
      </c>
      <c r="L15" s="69">
        <f t="shared" ref="L15:L53" si="8">if(H15&gt;0,I15/H15,0)</f>
        <v>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ht="12.75" customHeight="1">
      <c r="A16" s="58" t="str">
        <f>if(B16=Settings!$D$5,"INICIO",if(B16=Settings!$D$6,"FIN",""))</f>
        <v/>
      </c>
      <c r="B16" s="59">
        <f>if (and(isnumber(B15),B15+1&lt;=Settings!$D$6),B15+1,"")</f>
        <v>42681</v>
      </c>
      <c r="C16" s="60">
        <f t="shared" si="3"/>
        <v>75.86206897</v>
      </c>
      <c r="D16" s="60">
        <f t="shared" si="4"/>
        <v>97.996</v>
      </c>
      <c r="E16" s="61">
        <f>SUMIF(Historias!$F$5:$F$170,B16,Historias!$G$5:$G$170)</f>
        <v>5.8</v>
      </c>
      <c r="F16" s="67">
        <f t="shared" si="6"/>
        <v>0.01818393244</v>
      </c>
      <c r="G16" s="68" t="str">
        <f>Settings!A19</f>
        <v>Diseño arquitectura</v>
      </c>
      <c r="H16" s="61">
        <f>Settings!D19</f>
        <v>2.5</v>
      </c>
      <c r="I16" s="61">
        <f>SUMIF(Historias!$B$5:$B$170,G16,Historias!$G$5:$G$170)</f>
        <v>2.502</v>
      </c>
      <c r="J16" s="61">
        <f>SUMIF(Historias!$B$5:$B$170,G16,Historias!$H$5:$H$170)</f>
        <v>2</v>
      </c>
      <c r="K16" s="61" t="str">
        <f t="shared" si="7"/>
        <v>DONE</v>
      </c>
      <c r="L16" s="69">
        <f t="shared" si="8"/>
        <v>1.0008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ht="12.75" customHeight="1">
      <c r="A17" s="58" t="str">
        <f>if(B17=Settings!$D$5,"INICIO",if(B17=Settings!$D$6,"FIN",""))</f>
        <v/>
      </c>
      <c r="B17" s="59">
        <f>if (and(isnumber(B16),B16+1&lt;=Settings!$D$6),B16+1,"")</f>
        <v>42682</v>
      </c>
      <c r="C17" s="60">
        <f t="shared" si="3"/>
        <v>71.12068966</v>
      </c>
      <c r="D17" s="60">
        <f t="shared" si="4"/>
        <v>92.196</v>
      </c>
      <c r="E17" s="61">
        <f>SUMIF(Historias!$F$5:$F$170,B17,Historias!$G$5:$G$170)</f>
        <v>6.82</v>
      </c>
      <c r="F17" s="67">
        <f t="shared" si="6"/>
        <v>0.01818393244</v>
      </c>
      <c r="G17" s="68" t="str">
        <f>Settings!A20</f>
        <v>Diseño de capacidades</v>
      </c>
      <c r="H17" s="61">
        <f>Settings!D20</f>
        <v>2.5</v>
      </c>
      <c r="I17" s="61">
        <f>SUMIF(Historias!$B$5:$B$170,G17,Historias!$G$5:$G$170)</f>
        <v>2.502</v>
      </c>
      <c r="J17" s="61">
        <f>SUMIF(Historias!$B$5:$B$170,G17,Historias!$H$5:$H$170)</f>
        <v>1.5</v>
      </c>
      <c r="K17" s="61" t="str">
        <f t="shared" si="7"/>
        <v>DONE</v>
      </c>
      <c r="L17" s="69">
        <f t="shared" si="8"/>
        <v>1.0008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12.75" customHeight="1">
      <c r="A18" s="58" t="str">
        <f>if(B18=Settings!$D$5,"INICIO",if(B18=Settings!$D$6,"FIN",""))</f>
        <v/>
      </c>
      <c r="B18" s="59">
        <f>if (and(isnumber(B17),B17+1&lt;=Settings!$D$6),B17+1,"")</f>
        <v>42683</v>
      </c>
      <c r="C18" s="60">
        <f t="shared" si="3"/>
        <v>66.37931034</v>
      </c>
      <c r="D18" s="60">
        <f t="shared" si="4"/>
        <v>85.376</v>
      </c>
      <c r="E18" s="61">
        <f>SUMIF(Historias!$F$5:$F$170,B18,Historias!$G$5:$G$170)</f>
        <v>11.55</v>
      </c>
      <c r="F18" s="67">
        <f t="shared" si="6"/>
        <v>0.02180327631</v>
      </c>
      <c r="G18" s="68" t="str">
        <f>Settings!A21</f>
        <v>Diseño de comunicación y sincronización</v>
      </c>
      <c r="H18" s="61">
        <f>Settings!D21</f>
        <v>3</v>
      </c>
      <c r="I18" s="61">
        <f>SUMIF(Historias!$B$5:$B$170,G18,Historias!$G$5:$G$170)</f>
        <v>3</v>
      </c>
      <c r="J18" s="61">
        <f>SUMIF(Historias!$B$5:$B$170,G18,Historias!$H$5:$H$170)</f>
        <v>2.4</v>
      </c>
      <c r="K18" s="61" t="str">
        <f t="shared" si="7"/>
        <v>DONE</v>
      </c>
      <c r="L18" s="69">
        <f t="shared" si="8"/>
        <v>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ht="12.75" customHeight="1">
      <c r="A19" s="58" t="str">
        <f>if(B19=Settings!$D$5,"INICIO",if(B19=Settings!$D$6,"FIN",""))</f>
        <v/>
      </c>
      <c r="B19" s="59">
        <f>if (and(isnumber(B18),B18+1&lt;=Settings!$D$6),B18+1,"")</f>
        <v>42684</v>
      </c>
      <c r="C19" s="60">
        <f t="shared" si="3"/>
        <v>61.63793103</v>
      </c>
      <c r="D19" s="60">
        <f t="shared" si="4"/>
        <v>73.826</v>
      </c>
      <c r="E19" s="61">
        <f>SUMIF(Historias!$F$5:$F$170,B19,Historias!$G$5:$G$170)</f>
        <v>3.5</v>
      </c>
      <c r="F19" s="67">
        <f t="shared" si="6"/>
        <v>0.03633879384</v>
      </c>
      <c r="G19" s="68" t="str">
        <f>Settings!A22</f>
        <v>Diseño de estructuras de comunicación y datos</v>
      </c>
      <c r="H19" s="61">
        <f>Settings!D22</f>
        <v>5</v>
      </c>
      <c r="I19" s="61">
        <f>SUMIF(Historias!$B$5:$B$170,G19,Historias!$G$5:$G$170)</f>
        <v>5</v>
      </c>
      <c r="J19" s="61">
        <f>SUMIF(Historias!$B$5:$B$170,G19,Historias!$H$5:$H$170)</f>
        <v>5</v>
      </c>
      <c r="K19" s="61" t="str">
        <f t="shared" si="7"/>
        <v>DONE</v>
      </c>
      <c r="L19" s="69">
        <f t="shared" si="8"/>
        <v>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12.75" customHeight="1">
      <c r="A20" s="58" t="str">
        <f>if(B20=Settings!$D$5,"INICIO",if(B20=Settings!$D$6,"FIN",""))</f>
        <v/>
      </c>
      <c r="B20" s="59">
        <f>if (and(isnumber(B19),B19+1&lt;=Settings!$D$6),B19+1,"")</f>
        <v>42685</v>
      </c>
      <c r="C20" s="60">
        <f t="shared" si="3"/>
        <v>56.89655172</v>
      </c>
      <c r="D20" s="60">
        <f t="shared" si="4"/>
        <v>70.326</v>
      </c>
      <c r="E20" s="61">
        <f>SUMIF(Historias!$F$5:$F$170,B20,Historias!$G$5:$G$170)</f>
        <v>1.5</v>
      </c>
      <c r="F20" s="67">
        <f t="shared" si="6"/>
        <v>0.03633879384</v>
      </c>
      <c r="G20" s="68" t="str">
        <f>Settings!A23</f>
        <v>Diseño de decisión de movimiento</v>
      </c>
      <c r="H20" s="61">
        <f>Settings!D23</f>
        <v>5</v>
      </c>
      <c r="I20" s="61">
        <f>SUMIF(Historias!$B$5:$B$170,G20,Historias!$G$5:$G$170)</f>
        <v>5</v>
      </c>
      <c r="J20" s="61">
        <f>SUMIF(Historias!$B$5:$B$170,G20,Historias!$H$5:$H$170)</f>
        <v>2.4</v>
      </c>
      <c r="K20" s="61" t="str">
        <f t="shared" si="7"/>
        <v>DONE</v>
      </c>
      <c r="L20" s="69">
        <f t="shared" si="8"/>
        <v>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2.75" customHeight="1">
      <c r="A21" s="58" t="str">
        <f>if(B21=Settings!$D$5,"INICIO",if(B21=Settings!$D$6,"FIN",""))</f>
        <v/>
      </c>
      <c r="B21" s="59">
        <f>if (and(isnumber(B20),B20+1&lt;=Settings!$D$6),B20+1,"")</f>
        <v>42686</v>
      </c>
      <c r="C21" s="60">
        <f t="shared" si="3"/>
        <v>52.15517241</v>
      </c>
      <c r="D21" s="60">
        <f t="shared" si="4"/>
        <v>68.826</v>
      </c>
      <c r="E21" s="61">
        <f>SUMIF(Historias!$F$5:$F$170,B21,Historias!$G$5:$G$170)</f>
        <v>0</v>
      </c>
      <c r="F21" s="67">
        <f t="shared" si="6"/>
        <v>0.01816939692</v>
      </c>
      <c r="G21" s="68" t="str">
        <f>Settings!A24</f>
        <v>Diagrama de clases</v>
      </c>
      <c r="H21" s="61">
        <f>Settings!D24</f>
        <v>2.5</v>
      </c>
      <c r="I21" s="61">
        <f>SUMIF(Historias!$B$5:$B$170,G21,Historias!$G$5:$G$170)</f>
        <v>2.5</v>
      </c>
      <c r="J21" s="61">
        <f>SUMIF(Historias!$B$5:$B$170,G21,Historias!$H$5:$H$170)</f>
        <v>3.3</v>
      </c>
      <c r="K21" s="61" t="str">
        <f t="shared" si="7"/>
        <v>DONE</v>
      </c>
      <c r="L21" s="69">
        <f t="shared" si="8"/>
        <v>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2.75" customHeight="1">
      <c r="A22" s="58" t="str">
        <f>if(B22=Settings!$D$5,"INICIO",if(B22=Settings!$D$6,"FIN",""))</f>
        <v/>
      </c>
      <c r="B22" s="59">
        <f>if (and(isnumber(B21),B21+1&lt;=Settings!$D$6),B21+1,"")</f>
        <v>42687</v>
      </c>
      <c r="C22" s="60">
        <f t="shared" si="3"/>
        <v>47.4137931</v>
      </c>
      <c r="D22" s="60">
        <f t="shared" si="4"/>
        <v>68.826</v>
      </c>
      <c r="E22" s="61">
        <f>SUMIF(Historias!$F$5:$F$170,B22,Historias!$G$5:$G$170)</f>
        <v>0</v>
      </c>
      <c r="F22" s="67">
        <f t="shared" si="6"/>
        <v>0.01816939692</v>
      </c>
      <c r="G22" s="68" t="str">
        <f>Settings!A25</f>
        <v>Diagrama de secuencia</v>
      </c>
      <c r="H22" s="61">
        <f>Settings!D25</f>
        <v>2.5</v>
      </c>
      <c r="I22" s="61">
        <f>SUMIF(Historias!$B$5:$B$170,G22,Historias!$G$5:$G$170)</f>
        <v>2.5</v>
      </c>
      <c r="J22" s="61">
        <f>SUMIF(Historias!$B$5:$B$170,G22,Historias!$H$5:$H$170)</f>
        <v>2.3</v>
      </c>
      <c r="K22" s="61" t="str">
        <f t="shared" si="7"/>
        <v>DONE</v>
      </c>
      <c r="L22" s="69">
        <f t="shared" si="8"/>
        <v>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2.75" customHeight="1">
      <c r="A23" s="58" t="str">
        <f>if(B23=Settings!$D$5,"INICIO",if(B23=Settings!$D$6,"FIN",""))</f>
        <v/>
      </c>
      <c r="B23" s="59">
        <f>if (and(isnumber(B22),B22+1&lt;=Settings!$D$6),B22+1,"")</f>
        <v>42688</v>
      </c>
      <c r="C23" s="60">
        <f t="shared" si="3"/>
        <v>42.67241379</v>
      </c>
      <c r="D23" s="60">
        <f t="shared" si="4"/>
        <v>68.826</v>
      </c>
      <c r="E23" s="61">
        <f>SUMIF(Historias!$F$5:$F$170,B23,Historias!$G$5:$G$170)</f>
        <v>12.5</v>
      </c>
      <c r="F23" s="67">
        <f t="shared" si="6"/>
        <v>0.01816939692</v>
      </c>
      <c r="G23" s="68" t="str">
        <f>Settings!A26</f>
        <v>Diagrama de estados</v>
      </c>
      <c r="H23" s="61">
        <f>Settings!D26</f>
        <v>2.5</v>
      </c>
      <c r="I23" s="61">
        <f>SUMIF(Historias!$B$5:$B$170,G23,Historias!$G$5:$G$170)</f>
        <v>2.5</v>
      </c>
      <c r="J23" s="61">
        <f>SUMIF(Historias!$B$5:$B$170,G23,Historias!$H$5:$H$170)</f>
        <v>3</v>
      </c>
      <c r="K23" s="61" t="str">
        <f t="shared" si="7"/>
        <v>DONE</v>
      </c>
      <c r="L23" s="69">
        <f t="shared" si="8"/>
        <v>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2.75" customHeight="1">
      <c r="A24" s="58" t="str">
        <f>if(B24=Settings!$D$5,"INICIO",if(B24=Settings!$D$6,"FIN",""))</f>
        <v/>
      </c>
      <c r="B24" s="59">
        <f>if (and(isnumber(B23),B23+1&lt;=Settings!$D$6),B23+1,"")</f>
        <v>42689</v>
      </c>
      <c r="C24" s="60">
        <f t="shared" si="3"/>
        <v>37.93103448</v>
      </c>
      <c r="D24" s="60">
        <f t="shared" si="4"/>
        <v>56.326</v>
      </c>
      <c r="E24" s="61">
        <f>SUMIF(Historias!$F$5:$F$170,B24,Historias!$G$5:$G$170)</f>
        <v>5.5</v>
      </c>
      <c r="F24" s="67">
        <f t="shared" si="6"/>
        <v>0.01816939692</v>
      </c>
      <c r="G24" s="68" t="str">
        <f>Settings!A27</f>
        <v>Aprendizaje JSON</v>
      </c>
      <c r="H24" s="61">
        <f>Settings!D27</f>
        <v>2.5</v>
      </c>
      <c r="I24" s="61">
        <f>SUMIF(Historias!$B$5:$B$170,G24,Historias!$G$5:$G$170)</f>
        <v>2.5</v>
      </c>
      <c r="J24" s="61">
        <f>SUMIF(Historias!$B$5:$B$170,G24,Historias!$H$5:$H$170)</f>
        <v>2.1</v>
      </c>
      <c r="K24" s="61" t="str">
        <f t="shared" si="7"/>
        <v>DONE</v>
      </c>
      <c r="L24" s="69">
        <f t="shared" si="8"/>
        <v>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12.75" customHeight="1">
      <c r="A25" s="58" t="str">
        <f>if(B25=Settings!$D$5,"INICIO",if(B25=Settings!$D$6,"FIN",""))</f>
        <v/>
      </c>
      <c r="B25" s="59">
        <f>if (and(isnumber(B24),B24+1&lt;=Settings!$D$6),B24+1,"")</f>
        <v>42690</v>
      </c>
      <c r="C25" s="60">
        <f t="shared" si="3"/>
        <v>33.18965517</v>
      </c>
      <c r="D25" s="60">
        <f t="shared" si="4"/>
        <v>50.826</v>
      </c>
      <c r="E25" s="61">
        <f>SUMIF(Historias!$F$5:$F$170,B25,Historias!$G$5:$G$170)</f>
        <v>7.5</v>
      </c>
      <c r="F25" s="67">
        <f t="shared" si="6"/>
        <v>0.03633879384</v>
      </c>
      <c r="G25" s="68" t="str">
        <f>Settings!A28</f>
        <v>Estructurar conocimiento</v>
      </c>
      <c r="H25" s="61">
        <f>Settings!D28</f>
        <v>5</v>
      </c>
      <c r="I25" s="61">
        <f>SUMIF(Historias!$B$5:$B$170,G25,Historias!$G$5:$G$170)</f>
        <v>5</v>
      </c>
      <c r="J25" s="61">
        <f>SUMIF(Historias!$B$5:$B$170,G25,Historias!$H$5:$H$170)</f>
        <v>4</v>
      </c>
      <c r="K25" s="61" t="str">
        <f t="shared" si="7"/>
        <v>DONE</v>
      </c>
      <c r="L25" s="69">
        <f t="shared" si="8"/>
        <v>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ht="12.75" customHeight="1">
      <c r="A26" s="58" t="str">
        <f>if(B26=Settings!$D$5,"INICIO",if(B26=Settings!$D$6,"FIN",""))</f>
        <v/>
      </c>
      <c r="B26" s="59">
        <f>if (and(isnumber(B25),B25+1&lt;=Settings!$D$6),B25+1,"")</f>
        <v>42691</v>
      </c>
      <c r="C26" s="60">
        <f t="shared" si="3"/>
        <v>28.44827586</v>
      </c>
      <c r="D26" s="60">
        <f t="shared" si="4"/>
        <v>43.326</v>
      </c>
      <c r="E26" s="61">
        <f>SUMIF(Historias!$F$5:$F$170,B26,Historias!$G$5:$G$170)</f>
        <v>12.4</v>
      </c>
      <c r="F26" s="67">
        <f t="shared" si="6"/>
        <v>0.05814207015</v>
      </c>
      <c r="G26" s="68" t="str">
        <f>Settings!A29</f>
        <v>Implementación inicial de agentes (muerte planificada e iniciación)</v>
      </c>
      <c r="H26" s="61">
        <f>Settings!D29</f>
        <v>8</v>
      </c>
      <c r="I26" s="61">
        <f>SUMIF(Historias!$B$5:$B$170,G26,Historias!$G$5:$G$170)</f>
        <v>8</v>
      </c>
      <c r="J26" s="61">
        <f>SUMIF(Historias!$B$5:$B$170,G26,Historias!$H$5:$H$170)</f>
        <v>8.15</v>
      </c>
      <c r="K26" s="61" t="str">
        <f t="shared" si="7"/>
        <v>DONE</v>
      </c>
      <c r="L26" s="69">
        <f t="shared" si="8"/>
        <v>1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2.75" customHeight="1">
      <c r="A27" s="58" t="str">
        <f>if(B27=Settings!$D$5,"INICIO",if(B27=Settings!$D$6,"FIN",""))</f>
        <v/>
      </c>
      <c r="B27" s="59">
        <f>if (and(isnumber(B26),B26+1&lt;=Settings!$D$6),B26+1,"")</f>
        <v>42692</v>
      </c>
      <c r="C27" s="60">
        <f t="shared" si="3"/>
        <v>23.70689655</v>
      </c>
      <c r="D27" s="60">
        <f t="shared" si="4"/>
        <v>30.926</v>
      </c>
      <c r="E27" s="61">
        <f>SUMIF(Historias!$F$5:$F$170,B27,Historias!$G$5:$G$170)</f>
        <v>5</v>
      </c>
      <c r="F27" s="67">
        <f t="shared" si="6"/>
        <v>0.03670218178</v>
      </c>
      <c r="G27" s="68" t="str">
        <f>Settings!A30</f>
        <v>Implementación inicial de comunicación (servidor)</v>
      </c>
      <c r="H27" s="61">
        <f>Settings!D30</f>
        <v>5</v>
      </c>
      <c r="I27" s="61">
        <f>SUMIF(Historias!$B$5:$B$170,G27,Historias!$G$5:$G$170)</f>
        <v>5.05</v>
      </c>
      <c r="J27" s="61">
        <f>SUMIF(Historias!$B$5:$B$170,G27,Historias!$H$5:$H$170)</f>
        <v>4.8</v>
      </c>
      <c r="K27" s="61" t="str">
        <f t="shared" si="7"/>
        <v>DONE</v>
      </c>
      <c r="L27" s="69">
        <f t="shared" si="8"/>
        <v>1.01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2.75" customHeight="1">
      <c r="A28" s="58" t="str">
        <f>if(B28=Settings!$D$5,"INICIO",if(B28=Settings!$D$6,"FIN",""))</f>
        <v/>
      </c>
      <c r="B28" s="59">
        <f>if (and(isnumber(B27),B27+1&lt;=Settings!$D$6),B27+1,"")</f>
        <v>42693</v>
      </c>
      <c r="C28" s="60">
        <f t="shared" si="3"/>
        <v>18.96551724</v>
      </c>
      <c r="D28" s="60">
        <f t="shared" si="4"/>
        <v>25.926</v>
      </c>
      <c r="E28" s="61">
        <f>SUMIF(Historias!$F$5:$F$170,B28,Historias!$G$5:$G$170)</f>
        <v>15.02</v>
      </c>
      <c r="F28" s="67">
        <f t="shared" si="6"/>
        <v>0.05828742532</v>
      </c>
      <c r="G28" s="68" t="str">
        <f>Settings!A31</f>
        <v>Implementación inicial de comunicación (agentes)</v>
      </c>
      <c r="H28" s="61">
        <f>Settings!D31</f>
        <v>8</v>
      </c>
      <c r="I28" s="61">
        <f>SUMIF(Historias!$B$5:$B$170,G28,Historias!$G$5:$G$170)</f>
        <v>8.02</v>
      </c>
      <c r="J28" s="61">
        <f>SUMIF(Historias!$B$5:$B$170,G28,Historias!$H$5:$H$170)</f>
        <v>8.65</v>
      </c>
      <c r="K28" s="61" t="str">
        <f t="shared" si="7"/>
        <v>DONE</v>
      </c>
      <c r="L28" s="69">
        <f t="shared" si="8"/>
        <v>1.0025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12.75" customHeight="1">
      <c r="A29" s="58" t="str">
        <f>if(B29=Settings!$D$5,"INICIO",if(B29=Settings!$D$6,"FIN",""))</f>
        <v/>
      </c>
      <c r="B29" s="59">
        <f>if (and(isnumber(B28),B28+1&lt;=Settings!$D$6),B28+1,"")</f>
        <v>42694</v>
      </c>
      <c r="C29" s="60">
        <f t="shared" si="3"/>
        <v>14.22413793</v>
      </c>
      <c r="D29" s="60">
        <f t="shared" si="4"/>
        <v>10.906</v>
      </c>
      <c r="E29" s="61">
        <f>SUMIF(Historias!$F$5:$F$170,B29,Historias!$G$5:$G$170)</f>
        <v>6.5</v>
      </c>
      <c r="F29" s="67">
        <f t="shared" si="6"/>
        <v>0.02907103507</v>
      </c>
      <c r="G29" s="68" t="str">
        <f>Settings!A32</f>
        <v>Analisis de entradas de datos de sensores</v>
      </c>
      <c r="H29" s="61">
        <f>Settings!D32</f>
        <v>4</v>
      </c>
      <c r="I29" s="61">
        <f>SUMIF(Historias!$B$5:$B$170,G29,Historias!$G$5:$G$170)</f>
        <v>4</v>
      </c>
      <c r="J29" s="61">
        <f>SUMIF(Historias!$B$5:$B$170,G29,Historias!$H$5:$H$170)</f>
        <v>3.75</v>
      </c>
      <c r="K29" s="61" t="str">
        <f t="shared" si="7"/>
        <v>DONE</v>
      </c>
      <c r="L29" s="69">
        <f t="shared" si="8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2.75" customHeight="1">
      <c r="A30" s="58" t="str">
        <f>if(B30=Settings!$D$5,"INICIO",if(B30=Settings!$D$6,"FIN",""))</f>
        <v/>
      </c>
      <c r="B30" s="59">
        <f>if (and(isnumber(B29),B29+1&lt;=Settings!$D$6),B29+1,"")</f>
        <v>42695</v>
      </c>
      <c r="C30" s="60">
        <f t="shared" si="3"/>
        <v>9.482758621</v>
      </c>
      <c r="D30" s="60">
        <f t="shared" si="4"/>
        <v>4.406</v>
      </c>
      <c r="E30" s="61">
        <f>SUMIF(Historias!$F$5:$F$170,B30,Historias!$G$5:$G$170)</f>
        <v>4.5</v>
      </c>
      <c r="F30" s="67">
        <f t="shared" si="6"/>
        <v>0.04360655261</v>
      </c>
      <c r="G30" s="68" t="str">
        <f>Settings!A33</f>
        <v>Implementacion de agentes</v>
      </c>
      <c r="H30" s="61">
        <f>Settings!D33</f>
        <v>6</v>
      </c>
      <c r="I30" s="61">
        <f>SUMIF(Historias!$B$5:$B$170,G30,Historias!$G$5:$G$170)</f>
        <v>6</v>
      </c>
      <c r="J30" s="61">
        <f>SUMIF(Historias!$B$5:$B$170,G30,Historias!$H$5:$H$170)</f>
        <v>6.5</v>
      </c>
      <c r="K30" s="61" t="str">
        <f t="shared" si="7"/>
        <v>DONE</v>
      </c>
      <c r="L30" s="69">
        <f t="shared" si="8"/>
        <v>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2.75" customHeight="1">
      <c r="A31" s="58" t="str">
        <f>if(B31=Settings!$D$5,"INICIO",if(B31=Settings!$D$6,"FIN",""))</f>
        <v/>
      </c>
      <c r="B31" s="59">
        <f>if (and(isnumber(B30),B30+1&lt;=Settings!$D$6),B30+1,"")</f>
        <v>42696</v>
      </c>
      <c r="C31" s="60">
        <f t="shared" si="3"/>
        <v>4.74137931</v>
      </c>
      <c r="D31" s="60">
        <f t="shared" si="4"/>
        <v>-0.094</v>
      </c>
      <c r="E31" s="61">
        <f>SUMIF(Historias!$F$5:$F$170,B31,Historias!$G$5:$G$170)</f>
        <v>0</v>
      </c>
      <c r="F31" s="67">
        <f t="shared" si="6"/>
        <v>0.02907103507</v>
      </c>
      <c r="G31" s="68" t="str">
        <f>Settings!A34</f>
        <v>Detección de estado y heuristica</v>
      </c>
      <c r="H31" s="61">
        <f>Settings!D34</f>
        <v>4</v>
      </c>
      <c r="I31" s="61">
        <f>SUMIF(Historias!$B$5:$B$170,G31,Historias!$G$5:$G$170)</f>
        <v>4</v>
      </c>
      <c r="J31" s="61">
        <f>SUMIF(Historias!$B$5:$B$170,G31,Historias!$H$5:$H$170)</f>
        <v>3.8</v>
      </c>
      <c r="K31" s="61" t="str">
        <f t="shared" si="7"/>
        <v>DONE</v>
      </c>
      <c r="L31" s="69">
        <f t="shared" si="8"/>
        <v>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2.75" customHeight="1">
      <c r="A32" s="58" t="str">
        <f>if(B32=Settings!$D$5,"INICIO",if(B32=Settings!$D$6,"FIN",""))</f>
        <v>FIN</v>
      </c>
      <c r="B32" s="59">
        <f>if (and(isnumber(B31),B31+1&lt;=Settings!$D$6),B31+1,"")</f>
        <v>42697</v>
      </c>
      <c r="C32" s="60">
        <f t="shared" si="3"/>
        <v>0</v>
      </c>
      <c r="D32" s="60">
        <f t="shared" si="4"/>
        <v>-0.094</v>
      </c>
      <c r="E32" s="61">
        <f>SUMIF(Historias!$F$5:$F$170,B32,Historias!$G$5:$G$170)</f>
        <v>0</v>
      </c>
      <c r="F32" s="67">
        <f t="shared" si="6"/>
        <v>0.05087431138</v>
      </c>
      <c r="G32" s="68" t="str">
        <f>Settings!A35</f>
        <v>Implementación de heuristica/s</v>
      </c>
      <c r="H32" s="61">
        <f>Settings!D35</f>
        <v>7</v>
      </c>
      <c r="I32" s="61">
        <f>SUMIF(Historias!$B$5:$B$170,G32,Historias!$G$5:$G$170)</f>
        <v>7</v>
      </c>
      <c r="J32" s="61">
        <f>SUMIF(Historias!$B$5:$B$170,G32,Historias!$H$5:$H$170)</f>
        <v>6.2</v>
      </c>
      <c r="K32" s="61" t="str">
        <f t="shared" si="7"/>
        <v>DONE</v>
      </c>
      <c r="L32" s="69">
        <f t="shared" si="8"/>
        <v>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2.75" customHeight="1">
      <c r="A33" s="58" t="str">
        <f>if(B33=Settings!$D$5,"INICIO",if(B33=Settings!$D$6,"FIN",""))</f>
        <v/>
      </c>
      <c r="B33" s="59" t="str">
        <f>if (and(isnumber(B32),B32+1&lt;=Settings!$D$6),B32+1,"")</f>
        <v/>
      </c>
      <c r="C33" s="60">
        <f t="shared" si="3"/>
        <v>-4.74137931</v>
      </c>
      <c r="D33" s="60" t="str">
        <f t="shared" si="4"/>
        <v/>
      </c>
      <c r="E33" s="61">
        <f>SUMIF(Historias!$F$5:$F$170,B33,Historias!$G$5:$G$170)</f>
        <v>0</v>
      </c>
      <c r="F33" s="67">
        <f t="shared" si="6"/>
        <v>0.03633879384</v>
      </c>
      <c r="G33" s="68" t="str">
        <f>Settings!A36</f>
        <v>Pruebas agentes</v>
      </c>
      <c r="H33" s="61">
        <f>Settings!D36</f>
        <v>5</v>
      </c>
      <c r="I33" s="61">
        <f>SUMIF(Historias!$B$5:$B$170,G33,Historias!$G$5:$G$170)</f>
        <v>5</v>
      </c>
      <c r="J33" s="61">
        <f>SUMIF(Historias!$B$5:$B$170,G33,Historias!$H$5:$H$170)</f>
        <v>5</v>
      </c>
      <c r="K33" s="61" t="str">
        <f t="shared" si="7"/>
        <v>DONE</v>
      </c>
      <c r="L33" s="69">
        <f t="shared" si="8"/>
        <v>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2.75" customHeight="1">
      <c r="A34" s="58" t="str">
        <f>if(B34=Settings!$D$5,"INICIO",if(B34=Settings!$D$6,"FIN",""))</f>
        <v/>
      </c>
      <c r="B34" s="59" t="str">
        <f>if (and(isnumber(B33),B33+1&lt;=Settings!$D$6),B33+1,"")</f>
        <v/>
      </c>
      <c r="C34" s="60">
        <f t="shared" si="3"/>
        <v>-9.482758621</v>
      </c>
      <c r="D34" s="60" t="str">
        <f t="shared" si="4"/>
        <v/>
      </c>
      <c r="E34" s="61">
        <f>SUMIF(Historias!$F$5:$F$170,B34,Historias!$G$5:$G$170)</f>
        <v>0</v>
      </c>
      <c r="F34" s="67">
        <f t="shared" si="6"/>
        <v>0.03633879384</v>
      </c>
      <c r="G34" s="68" t="str">
        <f>Settings!A37</f>
        <v>Pruebas movimiento</v>
      </c>
      <c r="H34" s="61">
        <f>Settings!D37</f>
        <v>5</v>
      </c>
      <c r="I34" s="61">
        <f>SUMIF(Historias!$B$5:$B$170,G34,Historias!$G$5:$G$170)</f>
        <v>5</v>
      </c>
      <c r="J34" s="61">
        <f>SUMIF(Historias!$B$5:$B$170,G34,Historias!$H$5:$H$170)</f>
        <v>5.4</v>
      </c>
      <c r="K34" s="61" t="str">
        <f t="shared" si="7"/>
        <v>DONE</v>
      </c>
      <c r="L34" s="69">
        <f t="shared" si="8"/>
        <v>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12.75" customHeight="1">
      <c r="A35" s="58" t="str">
        <f>if(B35=Settings!$D$5,"INICIO",if(B35=Settings!$D$6,"FIN",""))</f>
        <v/>
      </c>
      <c r="B35" s="59" t="str">
        <f>if (and(isnumber(B34),B34+1&lt;=Settings!$D$6),B34+1,"")</f>
        <v/>
      </c>
      <c r="C35" s="60">
        <f t="shared" si="3"/>
        <v>-14.22413793</v>
      </c>
      <c r="D35" s="60" t="str">
        <f t="shared" si="4"/>
        <v/>
      </c>
      <c r="E35" s="61">
        <f>SUMIF(Historias!$F$5:$F$170,B35,Historias!$G$5:$G$170)</f>
        <v>0</v>
      </c>
      <c r="F35" s="67">
        <f t="shared" si="6"/>
        <v>0.01816939692</v>
      </c>
      <c r="G35" s="68" t="str">
        <f>Settings!A38</f>
        <v>Pruebas comunicación</v>
      </c>
      <c r="H35" s="61">
        <f>Settings!D38</f>
        <v>2.5</v>
      </c>
      <c r="I35" s="61">
        <f>SUMIF(Historias!$B$5:$B$170,G35,Historias!$G$5:$G$170)</f>
        <v>2.5</v>
      </c>
      <c r="J35" s="61">
        <f>SUMIF(Historias!$B$5:$B$170,G35,Historias!$H$5:$H$170)</f>
        <v>2</v>
      </c>
      <c r="K35" s="61" t="str">
        <f t="shared" si="7"/>
        <v>DONE</v>
      </c>
      <c r="L35" s="69">
        <f t="shared" si="8"/>
        <v>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2.75" customHeight="1">
      <c r="A36" s="58" t="str">
        <f>if(B36=Settings!$D$5,"INICIO",if(B36=Settings!$D$6,"FIN",""))</f>
        <v/>
      </c>
      <c r="B36" s="59" t="str">
        <f>if (and(isnumber(B35),B35+1&lt;=Settings!$D$6),B35+1,"")</f>
        <v/>
      </c>
      <c r="C36" s="60">
        <f t="shared" si="3"/>
        <v>-18.96551724</v>
      </c>
      <c r="D36" s="60" t="str">
        <f t="shared" si="4"/>
        <v/>
      </c>
      <c r="E36" s="61">
        <f>SUMIF(Historias!$F$5:$F$170,B36,Historias!$G$5:$G$170)</f>
        <v>0</v>
      </c>
      <c r="F36" s="67">
        <f t="shared" si="6"/>
        <v>0.03633879384</v>
      </c>
      <c r="G36" s="68" t="str">
        <f>Settings!A39</f>
        <v>Pruebas sincronización</v>
      </c>
      <c r="H36" s="61">
        <f>Settings!D39</f>
        <v>5</v>
      </c>
      <c r="I36" s="61">
        <f>SUMIF(Historias!$B$5:$B$170,G36,Historias!$G$5:$G$170)</f>
        <v>5</v>
      </c>
      <c r="J36" s="61">
        <f>SUMIF(Historias!$B$5:$B$170,G36,Historias!$H$5:$H$170)</f>
        <v>4.4</v>
      </c>
      <c r="K36" s="61" t="str">
        <f t="shared" si="7"/>
        <v>DONE</v>
      </c>
      <c r="L36" s="69">
        <f t="shared" si="8"/>
        <v>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2.75" customHeight="1">
      <c r="A37" s="58" t="str">
        <f>if(B37=Settings!$D$5,"INICIO",if(B37=Settings!$D$6,"FIN",""))</f>
        <v/>
      </c>
      <c r="B37" s="59" t="str">
        <f>if (and(isnumber(B36),B36+1&lt;=Settings!$D$6),B36+1,"")</f>
        <v/>
      </c>
      <c r="C37" s="60">
        <f t="shared" si="3"/>
        <v>-23.70689655</v>
      </c>
      <c r="D37" s="60" t="str">
        <f t="shared" si="4"/>
        <v/>
      </c>
      <c r="E37" s="61">
        <f>SUMIF(Historias!$F$5:$F$170,B37,Historias!$G$5:$G$170)</f>
        <v>0</v>
      </c>
      <c r="F37" s="67">
        <f t="shared" si="6"/>
        <v>0.07267758769</v>
      </c>
      <c r="G37" s="68" t="str">
        <f>Settings!A40</f>
        <v>Depuración y correción de errores</v>
      </c>
      <c r="H37" s="61">
        <f>Settings!D40</f>
        <v>10</v>
      </c>
      <c r="I37" s="61">
        <f>SUMIF(Historias!$B$5:$B$170,G37,Historias!$G$5:$G$170)</f>
        <v>10</v>
      </c>
      <c r="J37" s="61">
        <f>SUMIF(Historias!$B$5:$B$170,G37,Historias!$H$5:$H$170)</f>
        <v>10.8</v>
      </c>
      <c r="K37" s="61" t="str">
        <f t="shared" si="7"/>
        <v>DONE</v>
      </c>
      <c r="L37" s="69">
        <f t="shared" si="8"/>
        <v>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2.75" customHeight="1">
      <c r="A38" s="58" t="str">
        <f>if(B38=Settings!$D$5,"INICIO",if(B38=Settings!$D$6,"FIN",""))</f>
        <v/>
      </c>
      <c r="B38" s="59" t="str">
        <f>if (and(isnumber(B37),B37+1&lt;=Settings!$D$6),B37+1,"")</f>
        <v/>
      </c>
      <c r="C38" s="60">
        <f t="shared" si="3"/>
        <v>-28.44827586</v>
      </c>
      <c r="D38" s="60" t="str">
        <f t="shared" si="4"/>
        <v/>
      </c>
      <c r="E38" s="61">
        <f>SUMIF(Historias!$F$5:$F$170,B38,Historias!$G$5:$G$170)</f>
        <v>0</v>
      </c>
      <c r="F38" s="67">
        <f t="shared" si="6"/>
        <v>0.02907103507</v>
      </c>
      <c r="G38" s="68" t="str">
        <f>Settings!A41</f>
        <v>Implementación de mejoras en agentes</v>
      </c>
      <c r="H38" s="61">
        <f>Settings!D41</f>
        <v>4</v>
      </c>
      <c r="I38" s="61">
        <f>SUMIF(Historias!$B$5:$B$170,G38,Historias!$G$5:$G$170)</f>
        <v>4</v>
      </c>
      <c r="J38" s="61">
        <f>SUMIF(Historias!$B$5:$B$170,G38,Historias!$H$5:$H$170)</f>
        <v>4.4</v>
      </c>
      <c r="K38" s="61" t="str">
        <f t="shared" si="7"/>
        <v>DONE</v>
      </c>
      <c r="L38" s="69">
        <f t="shared" si="8"/>
        <v>1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2.75" customHeight="1">
      <c r="A39" s="58" t="str">
        <f>if(B39=Settings!$D$5,"INICIO",if(B39=Settings!$D$6,"FIN",""))</f>
        <v/>
      </c>
      <c r="B39" s="59" t="str">
        <f>if (and(isnumber(B38),B38+1&lt;=Settings!$D$6),B38+1,"")</f>
        <v/>
      </c>
      <c r="C39" s="60">
        <f t="shared" si="3"/>
        <v>-33.18965517</v>
      </c>
      <c r="D39" s="60" t="str">
        <f t="shared" si="4"/>
        <v/>
      </c>
      <c r="E39" s="61">
        <f>SUMIF(Historias!$F$5:$F$170,B39,Historias!$G$5:$G$170)</f>
        <v>0</v>
      </c>
      <c r="F39" s="67">
        <f t="shared" si="6"/>
        <v>0.06177594953</v>
      </c>
      <c r="G39" s="68" t="str">
        <f>Settings!A42</f>
        <v>Implementación de mejoras en movimiento</v>
      </c>
      <c r="H39" s="61">
        <f>Settings!D42</f>
        <v>8.5</v>
      </c>
      <c r="I39" s="61">
        <f>SUMIF(Historias!$B$5:$B$170,G39,Historias!$G$5:$G$170)</f>
        <v>8.5</v>
      </c>
      <c r="J39" s="61">
        <f>SUMIF(Historias!$B$5:$B$170,G39,Historias!$H$5:$H$170)</f>
        <v>9.6</v>
      </c>
      <c r="K39" s="61" t="str">
        <f t="shared" si="7"/>
        <v>DONE</v>
      </c>
      <c r="L39" s="69">
        <f t="shared" si="8"/>
        <v>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2.75" customHeight="1">
      <c r="A40" s="58" t="str">
        <f>if(B40=Settings!$D$5,"INICIO",if(B40=Settings!$D$6,"FIN",""))</f>
        <v/>
      </c>
      <c r="B40" s="59" t="str">
        <f>if (and(isnumber(B39),B39+1&lt;=Settings!$D$6),B39+1,"")</f>
        <v/>
      </c>
      <c r="C40" s="60">
        <f t="shared" si="3"/>
        <v>-37.93103448</v>
      </c>
      <c r="D40" s="60" t="str">
        <f t="shared" si="4"/>
        <v/>
      </c>
      <c r="E40" s="61">
        <f>SUMIF(Historias!$F$5:$F$170,B40,Historias!$G$5:$G$170)</f>
        <v>0</v>
      </c>
      <c r="F40" s="67">
        <f t="shared" si="6"/>
        <v>0.02921639025</v>
      </c>
      <c r="G40" s="68" t="str">
        <f>Settings!A43</f>
        <v>Implementación de mejoras en el programa</v>
      </c>
      <c r="H40" s="61">
        <f>Settings!D43</f>
        <v>4</v>
      </c>
      <c r="I40" s="61">
        <f>SUMIF(Historias!$B$5:$B$170,G40,Historias!$G$5:$G$170)</f>
        <v>4.02</v>
      </c>
      <c r="J40" s="61">
        <f>SUMIF(Historias!$B$5:$B$170,G40,Historias!$H$5:$H$170)</f>
        <v>4.7</v>
      </c>
      <c r="K40" s="61" t="str">
        <f t="shared" si="7"/>
        <v>DONE</v>
      </c>
      <c r="L40" s="69">
        <f t="shared" si="8"/>
        <v>1.005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2.75" customHeight="1">
      <c r="A41" s="58" t="str">
        <f>if(B41=Settings!$D$5,"INICIO",if(B41=Settings!$D$6,"FIN",""))</f>
        <v/>
      </c>
      <c r="B41" s="59" t="str">
        <f>if (and(isnumber(B40),B40+1&lt;=Settings!$D$6),B40+1,"")</f>
        <v/>
      </c>
      <c r="C41" s="60">
        <f t="shared" si="3"/>
        <v>-42.67241379</v>
      </c>
      <c r="D41" s="60" t="str">
        <f t="shared" si="4"/>
        <v/>
      </c>
      <c r="E41" s="61">
        <f>SUMIF(Historias!$F$5:$F$170,B41,Historias!$G$5:$G$170)</f>
        <v>0</v>
      </c>
      <c r="F41" s="67">
        <f t="shared" si="6"/>
        <v>0.03633879384</v>
      </c>
      <c r="G41" s="68" t="str">
        <f>Settings!A44</f>
        <v>Depuración y correcion de errores de las mejoras</v>
      </c>
      <c r="H41" s="61">
        <f>Settings!D44</f>
        <v>5</v>
      </c>
      <c r="I41" s="61">
        <f>SUMIF(Historias!$B$5:$B$170,G41,Historias!$G$5:$G$170)</f>
        <v>5</v>
      </c>
      <c r="J41" s="61">
        <f>SUMIF(Historias!$B$5:$B$170,G41,Historias!$H$5:$H$170)</f>
        <v>4.9</v>
      </c>
      <c r="K41" s="61" t="str">
        <f t="shared" si="7"/>
        <v>DONE</v>
      </c>
      <c r="L41" s="69">
        <f t="shared" si="8"/>
        <v>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2.75" customHeight="1">
      <c r="A42" s="58" t="str">
        <f>if(B42=Settings!$D$5,"INICIO",if(B42=Settings!$D$6,"FIN",""))</f>
        <v/>
      </c>
      <c r="B42" s="59" t="str">
        <f>if (and(isnumber(B41),B41+1&lt;=Settings!$D$6),B41+1,"")</f>
        <v/>
      </c>
      <c r="C42" s="60">
        <f t="shared" si="3"/>
        <v>-47.4137931</v>
      </c>
      <c r="D42" s="60" t="str">
        <f t="shared" si="4"/>
        <v/>
      </c>
      <c r="E42" s="61">
        <f>SUMIF(Historias!$F$5:$F$170,B42,Historias!$G$5:$G$170)</f>
        <v>0</v>
      </c>
      <c r="F42" s="67">
        <f t="shared" si="6"/>
        <v>0.03633879384</v>
      </c>
      <c r="G42" s="68" t="str">
        <f>Settings!A45</f>
        <v>Memoria</v>
      </c>
      <c r="H42" s="61">
        <f>Settings!D45</f>
        <v>5</v>
      </c>
      <c r="I42" s="61">
        <f>SUMIF(Historias!$B$5:$B$170,G42,Historias!$G$5:$G$170)</f>
        <v>5</v>
      </c>
      <c r="J42" s="61">
        <f>SUMIF(Historias!$B$5:$B$170,G42,Historias!$H$5:$H$170)</f>
        <v>5</v>
      </c>
      <c r="K42" s="61" t="str">
        <f t="shared" si="7"/>
        <v>DONE</v>
      </c>
      <c r="L42" s="69">
        <f t="shared" si="8"/>
        <v>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2.75" customHeight="1">
      <c r="A43" s="58" t="str">
        <f>if(B43=Settings!$D$5,"INICIO",if(B43=Settings!$D$6,"FIN",""))</f>
        <v/>
      </c>
      <c r="B43" s="59" t="str">
        <f>if (and(isnumber(B42),B42+1&lt;=Settings!$D$6),B42+1,"")</f>
        <v/>
      </c>
      <c r="C43" s="60">
        <f t="shared" si="3"/>
        <v>-52.15517241</v>
      </c>
      <c r="D43" s="60" t="str">
        <f t="shared" si="4"/>
        <v/>
      </c>
      <c r="E43" s="61">
        <f>SUMIF(Historias!$F$5:$F$170,B43,Historias!$G$5:$G$170)</f>
        <v>0</v>
      </c>
      <c r="F43" s="67">
        <f t="shared" si="6"/>
        <v>0.01453551754</v>
      </c>
      <c r="G43" s="68" t="str">
        <f>Settings!A46</f>
        <v>Presentación</v>
      </c>
      <c r="H43" s="61">
        <f>Settings!D46</f>
        <v>2</v>
      </c>
      <c r="I43" s="61">
        <f>SUMIF(Historias!$B$5:$B$170,G43,Historias!$G$5:$G$170)</f>
        <v>2</v>
      </c>
      <c r="J43" s="61">
        <f>SUMIF(Historias!$B$5:$B$170,G43,Historias!$H$5:$H$170)</f>
        <v>2</v>
      </c>
      <c r="K43" s="61" t="str">
        <f t="shared" si="7"/>
        <v>DONE</v>
      </c>
      <c r="L43" s="69">
        <f t="shared" si="8"/>
        <v>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2.75" customHeight="1">
      <c r="A44" s="58" t="str">
        <f>if(B44=Settings!$D$5,"INICIO",if(B44=Settings!$D$6,"FIN",""))</f>
        <v/>
      </c>
      <c r="B44" s="59" t="str">
        <f>if (and(isnumber(B43),B43+1&lt;=Settings!$D$6),B43+1,"")</f>
        <v/>
      </c>
      <c r="C44" s="60">
        <f t="shared" si="3"/>
        <v>-56.89655172</v>
      </c>
      <c r="D44" s="60" t="str">
        <f t="shared" si="4"/>
        <v/>
      </c>
      <c r="E44" s="61">
        <f>SUMIF(Historias!$F$5:$F$170,B44,Historias!$G$5:$G$170)</f>
        <v>0</v>
      </c>
      <c r="F44" s="67">
        <f t="shared" si="6"/>
        <v>0</v>
      </c>
      <c r="G44" s="68" t="str">
        <f>Settings!A47</f>
        <v/>
      </c>
      <c r="H44" s="61" t="str">
        <f>Settings!D47</f>
        <v/>
      </c>
      <c r="I44" s="61">
        <f>sumif(Historias!$B$5:$B$150,G44,Historias!$G$5:$G$150)</f>
        <v>0</v>
      </c>
      <c r="J44" s="61">
        <f>sumif(Historias!$B$5:$B$150,G44,Historias!$H$5:$H$150)</f>
        <v>0</v>
      </c>
      <c r="K44" s="61" t="str">
        <f t="shared" si="7"/>
        <v>TO DO</v>
      </c>
      <c r="L44" s="69">
        <f t="shared" si="8"/>
        <v>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2.75" customHeight="1">
      <c r="A45" s="58" t="str">
        <f>if(B45=Settings!$D$5,"INICIO",if(B45=Settings!$D$6,"FIN",""))</f>
        <v/>
      </c>
      <c r="B45" s="59" t="str">
        <f>if (and(isnumber(B44),B44+1&lt;=Settings!$D$6),B44+1,"")</f>
        <v/>
      </c>
      <c r="C45" s="60">
        <f t="shared" si="3"/>
        <v>-61.63793103</v>
      </c>
      <c r="D45" s="60" t="str">
        <f t="shared" si="4"/>
        <v/>
      </c>
      <c r="E45" s="61">
        <f>SUMIF(Historias!$F$5:$F$170,B45,Historias!$G$5:$G$170)</f>
        <v>0</v>
      </c>
      <c r="F45" s="67">
        <f t="shared" si="6"/>
        <v>0</v>
      </c>
      <c r="G45" s="68" t="str">
        <f>Settings!A48</f>
        <v/>
      </c>
      <c r="H45" s="61" t="str">
        <f>Settings!D48</f>
        <v/>
      </c>
      <c r="I45" s="61">
        <f>sumif(Historias!$B$5:$B$150,G45,Historias!$G$5:$G$150)</f>
        <v>0</v>
      </c>
      <c r="J45" s="61">
        <f>sumif(Historias!$B$5:$B$150,G45,Historias!$H$5:$H$150)</f>
        <v>0</v>
      </c>
      <c r="K45" s="61" t="str">
        <f t="shared" si="7"/>
        <v>TO DO</v>
      </c>
      <c r="L45" s="69">
        <f t="shared" si="8"/>
        <v>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2.75" customHeight="1">
      <c r="A46" s="58" t="str">
        <f>if(B46=Settings!$D$5,"INICIO",if(B46=Settings!$D$6,"FIN",""))</f>
        <v/>
      </c>
      <c r="B46" s="59" t="str">
        <f>if (and(isnumber(B45),B45+1&lt;=Settings!$D$6),B45+1,"")</f>
        <v/>
      </c>
      <c r="C46" s="60">
        <f t="shared" si="3"/>
        <v>-66.37931034</v>
      </c>
      <c r="D46" s="60" t="str">
        <f t="shared" si="4"/>
        <v/>
      </c>
      <c r="E46" s="61">
        <f>SUMIF(Historias!$F$5:$F$170,B46,Historias!$G$5:$G$170)</f>
        <v>0</v>
      </c>
      <c r="F46" s="67">
        <f t="shared" si="6"/>
        <v>0</v>
      </c>
      <c r="G46" s="68" t="str">
        <f>Settings!A49</f>
        <v/>
      </c>
      <c r="H46" s="61" t="str">
        <f>Settings!D49</f>
        <v/>
      </c>
      <c r="I46" s="61">
        <f>sumif(Historias!$B$5:$B$150,G46,Historias!$G$5:$G$150)</f>
        <v>0</v>
      </c>
      <c r="J46" s="61">
        <f>sumif(Historias!$B$5:$B$150,G46,Historias!$H$5:$H$150)</f>
        <v>0</v>
      </c>
      <c r="K46" s="61" t="str">
        <f t="shared" si="7"/>
        <v>TO DO</v>
      </c>
      <c r="L46" s="69">
        <f t="shared" si="8"/>
        <v>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12.75" customHeight="1">
      <c r="A47" s="58" t="str">
        <f>if(B47=Settings!$D$5,"INICIO",if(B47=Settings!$D$6,"FIN",""))</f>
        <v/>
      </c>
      <c r="B47" s="59" t="str">
        <f>if (and(isnumber(B46),B46+1&lt;=Settings!$D$6),B46+1,"")</f>
        <v/>
      </c>
      <c r="C47" s="60">
        <f t="shared" si="3"/>
        <v>-71.12068966</v>
      </c>
      <c r="D47" s="60" t="str">
        <f t="shared" si="4"/>
        <v/>
      </c>
      <c r="E47" s="61">
        <f>SUMIF(Historias!$F$5:$F$170,B47,Historias!$G$5:$G$170)</f>
        <v>0</v>
      </c>
      <c r="F47" s="67">
        <f t="shared" si="6"/>
        <v>0</v>
      </c>
      <c r="G47" s="68" t="str">
        <f>Settings!A50</f>
        <v/>
      </c>
      <c r="H47" s="61" t="str">
        <f>Settings!D50</f>
        <v/>
      </c>
      <c r="I47" s="61">
        <f>sumif(Historias!$B$5:$B$150,G47,Historias!$G$5:$G$150)</f>
        <v>0</v>
      </c>
      <c r="J47" s="61">
        <f>sumif(Historias!$B$5:$B$150,G47,Historias!$H$5:$H$150)</f>
        <v>0</v>
      </c>
      <c r="K47" s="61" t="str">
        <f t="shared" si="7"/>
        <v>TO DO</v>
      </c>
      <c r="L47" s="69">
        <f t="shared" si="8"/>
        <v>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2.75" customHeight="1">
      <c r="A48" s="58" t="str">
        <f>if(B48=Settings!$D$5,"INICIO",if(B48=Settings!$D$6,"FIN",""))</f>
        <v/>
      </c>
      <c r="B48" s="59" t="str">
        <f>if (and(isnumber(B47),B47+1&lt;=Settings!$D$6),B47+1,"")</f>
        <v/>
      </c>
      <c r="C48" s="60">
        <f t="shared" si="3"/>
        <v>-75.86206897</v>
      </c>
      <c r="D48" s="60" t="str">
        <f t="shared" si="4"/>
        <v/>
      </c>
      <c r="E48" s="61">
        <f>SUMIF(Historias!$F$5:$F$170,B48,Historias!$G$5:$G$170)</f>
        <v>0</v>
      </c>
      <c r="F48" s="67">
        <f t="shared" si="6"/>
        <v>0</v>
      </c>
      <c r="G48" s="68" t="str">
        <f>Settings!A51</f>
        <v/>
      </c>
      <c r="H48" s="61" t="str">
        <f>Settings!D51</f>
        <v/>
      </c>
      <c r="I48" s="61">
        <f>sumif(Historias!$B$5:$B$150,G48,Historias!$G$5:$G$150)</f>
        <v>0</v>
      </c>
      <c r="J48" s="61">
        <f>sumif(Historias!$B$5:$B$150,G48,Historias!$H$5:$H$150)</f>
        <v>0</v>
      </c>
      <c r="K48" s="61" t="str">
        <f t="shared" si="7"/>
        <v>TO DO</v>
      </c>
      <c r="L48" s="69">
        <f t="shared" si="8"/>
        <v>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2.75" customHeight="1">
      <c r="A49" s="58" t="str">
        <f>if(B49=Settings!$D$5,"INICIO",if(B49=Settings!$D$6,"FIN",""))</f>
        <v/>
      </c>
      <c r="B49" s="59" t="str">
        <f>if (and(isnumber(B48),B48+1&lt;=Settings!$D$6),B48+1,"")</f>
        <v/>
      </c>
      <c r="C49" s="60">
        <f t="shared" si="3"/>
        <v>-80.60344828</v>
      </c>
      <c r="D49" s="60" t="str">
        <f t="shared" si="4"/>
        <v/>
      </c>
      <c r="E49" s="61">
        <f>SUMIF(Historias!$F$5:$F$170,B49,Historias!$G$5:$G$170)</f>
        <v>0</v>
      </c>
      <c r="F49" s="67">
        <f t="shared" si="6"/>
        <v>0</v>
      </c>
      <c r="G49" s="68" t="str">
        <f>Settings!A52</f>
        <v/>
      </c>
      <c r="H49" s="61" t="str">
        <f>Settings!D52</f>
        <v/>
      </c>
      <c r="I49" s="61">
        <f>sumif(Historias!$B$5:$B$150,G49,Historias!$G$5:$G$150)</f>
        <v>0</v>
      </c>
      <c r="J49" s="61">
        <f>sumif(Historias!$B$5:$B$150,G49,Historias!$H$5:$H$150)</f>
        <v>0</v>
      </c>
      <c r="K49" s="61" t="str">
        <f t="shared" si="7"/>
        <v>TO DO</v>
      </c>
      <c r="L49" s="69">
        <f t="shared" si="8"/>
        <v>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2.75" customHeight="1">
      <c r="A50" s="58" t="str">
        <f>if(B50=Settings!$D$5,"INICIO",if(B50=Settings!$D$6,"FIN",""))</f>
        <v/>
      </c>
      <c r="B50" s="59" t="str">
        <f>if (and(isnumber(B49),B49+1&lt;=Settings!$D$6),B49+1,"")</f>
        <v/>
      </c>
      <c r="C50" s="60">
        <f t="shared" si="3"/>
        <v>-85.34482759</v>
      </c>
      <c r="D50" s="60" t="str">
        <f t="shared" si="4"/>
        <v/>
      </c>
      <c r="E50" s="61">
        <f>SUMIF(Historias!$F$5:$F$170,B50,Historias!$G$5:$G$170)</f>
        <v>0</v>
      </c>
      <c r="F50" s="67">
        <f t="shared" si="6"/>
        <v>0</v>
      </c>
      <c r="G50" s="68" t="str">
        <f>Settings!A53</f>
        <v/>
      </c>
      <c r="H50" s="61" t="str">
        <f>Settings!D53</f>
        <v/>
      </c>
      <c r="I50" s="61">
        <f>sumif(Historias!$B$5:$B$150,G50,Historias!$G$5:$G$150)</f>
        <v>0</v>
      </c>
      <c r="J50" s="61">
        <f>sumif(Historias!$B$5:$B$150,G50,Historias!$H$5:$H$150)</f>
        <v>0</v>
      </c>
      <c r="K50" s="61" t="str">
        <f t="shared" si="7"/>
        <v>TO DO</v>
      </c>
      <c r="L50" s="69">
        <f t="shared" si="8"/>
        <v>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2.75" customHeight="1">
      <c r="A51" s="58" t="str">
        <f>if(B51=Settings!$D$5,"INICIO",if(B51=Settings!$D$6,"FIN",""))</f>
        <v/>
      </c>
      <c r="B51" s="59" t="str">
        <f>if (and(isnumber(B50),B50+1&lt;=Settings!$D$6),B50+1,"")</f>
        <v/>
      </c>
      <c r="C51" s="60">
        <f t="shared" si="3"/>
        <v>-90.0862069</v>
      </c>
      <c r="D51" s="60" t="str">
        <f t="shared" si="4"/>
        <v/>
      </c>
      <c r="E51" s="61">
        <f>SUMIF(Historias!$F$5:$F$170,B51,Historias!$G$5:$G$170)</f>
        <v>0</v>
      </c>
      <c r="F51" s="67">
        <f t="shared" si="6"/>
        <v>0</v>
      </c>
      <c r="G51" s="68" t="str">
        <f>Settings!A54</f>
        <v/>
      </c>
      <c r="H51" s="61" t="str">
        <f>Settings!D54</f>
        <v/>
      </c>
      <c r="I51" s="61">
        <f>sumif(Historias!$B$5:$B$150,G51,Historias!$G$5:$G$150)</f>
        <v>0</v>
      </c>
      <c r="J51" s="61">
        <f>sumif(Historias!$B$5:$B$150,G51,Historias!$H$5:$H$150)</f>
        <v>0</v>
      </c>
      <c r="K51" s="61" t="str">
        <f t="shared" si="7"/>
        <v>TO DO</v>
      </c>
      <c r="L51" s="69">
        <f t="shared" si="8"/>
        <v>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2.75" customHeight="1">
      <c r="A52" s="58" t="str">
        <f>if(B52=Settings!$D$5,"INICIO",if(B52=Settings!$D$6,"FIN",""))</f>
        <v/>
      </c>
      <c r="B52" s="59" t="str">
        <f>if (and(isnumber(B51),B51+1&lt;=Settings!$D$6),B51+1,"")</f>
        <v/>
      </c>
      <c r="C52" s="60">
        <f t="shared" si="3"/>
        <v>-94.82758621</v>
      </c>
      <c r="D52" s="60" t="str">
        <f t="shared" si="4"/>
        <v/>
      </c>
      <c r="E52" s="61">
        <f>SUMIF(Historias!$F$5:$F$170,B52,Historias!$G$5:$G$170)</f>
        <v>0</v>
      </c>
      <c r="F52" s="67">
        <f t="shared" si="6"/>
        <v>0</v>
      </c>
      <c r="G52" s="68" t="str">
        <f>Settings!A55</f>
        <v/>
      </c>
      <c r="H52" s="61" t="str">
        <f>Settings!D55</f>
        <v/>
      </c>
      <c r="I52" s="61">
        <f>sumif(Historias!$B$5:$B$150,G52,Historias!$G$5:$G$150)</f>
        <v>0</v>
      </c>
      <c r="J52" s="61">
        <f>sumif(Historias!$B$5:$B$150,G52,Historias!$H$5:$H$150)</f>
        <v>0</v>
      </c>
      <c r="K52" s="61" t="str">
        <f t="shared" si="7"/>
        <v>TO DO</v>
      </c>
      <c r="L52" s="69">
        <f t="shared" si="8"/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2.75" customHeight="1">
      <c r="A53" s="58" t="str">
        <f>if(B53=Settings!$D$5,"INICIO",if(B53=Settings!$D$6,"FIN",""))</f>
        <v/>
      </c>
      <c r="B53" s="59" t="str">
        <f>if (and(isnumber(B52),B52+1&lt;=Settings!$D$6),B52+1,"")</f>
        <v/>
      </c>
      <c r="C53" s="60">
        <f t="shared" si="3"/>
        <v>-99.56896552</v>
      </c>
      <c r="D53" s="60" t="str">
        <f t="shared" si="4"/>
        <v/>
      </c>
      <c r="E53" s="61">
        <f>SUMIF(Historias!$F$5:$F$170,B53,Historias!$G$5:$G$170)</f>
        <v>0</v>
      </c>
      <c r="F53" s="67">
        <f t="shared" si="6"/>
        <v>0</v>
      </c>
      <c r="G53" s="68" t="str">
        <f>Settings!A56</f>
        <v/>
      </c>
      <c r="H53" s="61" t="str">
        <f>Settings!D56</f>
        <v/>
      </c>
      <c r="I53" s="61">
        <f>sumif(Historias!$B$5:$B$150,G53,Historias!$G$5:$G$150)</f>
        <v>0</v>
      </c>
      <c r="J53" s="61">
        <f>sumif(Historias!$B$5:$B$150,G53,Historias!$H$5:$H$150)</f>
        <v>0</v>
      </c>
      <c r="K53" s="61" t="str">
        <f t="shared" si="7"/>
        <v>TO DO</v>
      </c>
      <c r="L53" s="69">
        <f t="shared" si="8"/>
        <v>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2.75" customHeight="1">
      <c r="A54" s="58" t="str">
        <f>if(B54=Settings!$D$5,"INICIO",if(B54=Settings!$D$6,"FIN",""))</f>
        <v/>
      </c>
      <c r="B54" s="59" t="str">
        <f>if (and(isnumber(B53),B53+1&lt;=Settings!$D$6),B53+1,"")</f>
        <v/>
      </c>
      <c r="C54" s="60">
        <f t="shared" si="3"/>
        <v>-104.3103448</v>
      </c>
      <c r="D54" s="60" t="str">
        <f t="shared" si="4"/>
        <v/>
      </c>
      <c r="E54" s="61">
        <f>SUMIF(Historias!$F$5:$F$170,B54,Historias!$G$5:$G$170)</f>
        <v>0</v>
      </c>
      <c r="F54" s="8"/>
      <c r="G54" s="1"/>
      <c r="H54" s="1"/>
      <c r="I54" s="64">
        <f t="shared" ref="I54:J54" si="9">SUM(I15:I53)</f>
        <v>137.594</v>
      </c>
      <c r="J54" s="64">
        <f t="shared" si="9"/>
        <v>133.35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2.75" customHeight="1">
      <c r="A55" s="58" t="str">
        <f>if(B55=Settings!$D$5,"INICIO",if(B55=Settings!$D$6,"FIN",""))</f>
        <v/>
      </c>
      <c r="B55" s="61" t="str">
        <f>if (and(isnumber(B54),B54+1&lt;=Settings!$D$6),B54+1,"")</f>
        <v/>
      </c>
      <c r="C55" s="60">
        <f t="shared" si="3"/>
        <v>-109.0517241</v>
      </c>
      <c r="D55" s="60" t="str">
        <f t="shared" si="4"/>
        <v/>
      </c>
      <c r="E55" s="61">
        <f>SUMIF(Historias!$F$5:$F$170,B55,Historias!$G$5:$G$170)</f>
        <v>0</v>
      </c>
      <c r="F55" s="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2.75" customHeight="1">
      <c r="A56" s="58" t="str">
        <f>if(B56=Settings!$D$5,"INICIO",if(B56=Settings!$D$6,"FIN",""))</f>
        <v/>
      </c>
      <c r="B56" s="61" t="str">
        <f>if (and(isnumber(B55),B55+1&lt;=Settings!$D$6),B55+1,"")</f>
        <v/>
      </c>
      <c r="C56" s="60">
        <f t="shared" si="3"/>
        <v>-113.7931034</v>
      </c>
      <c r="D56" s="60" t="str">
        <f t="shared" si="4"/>
        <v/>
      </c>
      <c r="E56" s="61">
        <f>SUMIF(Historias!$F$5:$F$170,B56,Historias!$G$5:$G$170)</f>
        <v>0</v>
      </c>
      <c r="F56" s="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12.75" customHeight="1">
      <c r="A57" s="58" t="str">
        <f>if(B57=Settings!$D$5,"INICIO",if(B57=Settings!$D$6,"FIN",""))</f>
        <v/>
      </c>
      <c r="B57" s="61" t="str">
        <f>if (and(isnumber(B56),B56+1&lt;=Settings!$D$6),B56+1,"")</f>
        <v/>
      </c>
      <c r="C57" s="60">
        <f t="shared" si="3"/>
        <v>-118.5344828</v>
      </c>
      <c r="D57" s="60" t="str">
        <f t="shared" si="4"/>
        <v/>
      </c>
      <c r="E57" s="61">
        <f>SUMIF(Historias!$F$5:$F$170,B57,Historias!$G$5:$G$170)</f>
        <v>0</v>
      </c>
      <c r="F57" s="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2.75" customHeight="1">
      <c r="A58" s="58" t="str">
        <f>if(B58=Settings!$D$5,"INICIO",if(B58=Settings!$D$6,"FIN",""))</f>
        <v/>
      </c>
      <c r="B58" s="61" t="str">
        <f>if (and(isnumber(B57),B57+1&lt;=Settings!$D$6),B57+1,"")</f>
        <v/>
      </c>
      <c r="C58" s="60">
        <f t="shared" si="3"/>
        <v>-123.2758621</v>
      </c>
      <c r="D58" s="60" t="str">
        <f t="shared" si="4"/>
        <v/>
      </c>
      <c r="E58" s="61">
        <f>SUMIF(Historias!$F$5:$F$170,B58,Historias!$G$5:$G$170)</f>
        <v>0</v>
      </c>
      <c r="F58" s="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2.75" customHeight="1">
      <c r="A59" s="58" t="str">
        <f>if(B59=Settings!$D$5,"INICIO",if(B59=Settings!$D$6,"FIN",""))</f>
        <v/>
      </c>
      <c r="B59" s="61" t="str">
        <f>if (and(isnumber(B58),B58+1&lt;=Settings!$D$6),B58+1,"")</f>
        <v/>
      </c>
      <c r="C59" s="60">
        <f t="shared" si="3"/>
        <v>-128.0172414</v>
      </c>
      <c r="D59" s="60" t="str">
        <f t="shared" si="4"/>
        <v/>
      </c>
      <c r="E59" s="61">
        <f>SUMIF(Historias!$F$5:$F$170,B59,Historias!$G$5:$G$170)</f>
        <v>0</v>
      </c>
      <c r="F59" s="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2.75" customHeight="1">
      <c r="A60" s="58" t="str">
        <f>if(B60=Settings!$D$5,"INICIO",if(B60=Settings!$D$6,"FIN",""))</f>
        <v/>
      </c>
      <c r="B60" s="61" t="str">
        <f>if (and(isnumber(B59),B59+1&lt;=Settings!$D$6),B59+1,"")</f>
        <v/>
      </c>
      <c r="C60" s="60">
        <f t="shared" si="3"/>
        <v>-132.7586207</v>
      </c>
      <c r="D60" s="60" t="str">
        <f t="shared" si="4"/>
        <v/>
      </c>
      <c r="E60" s="61">
        <f>SUMIF(Historias!$F$5:$F$170,B60,Historias!$G$5:$G$170)</f>
        <v>0</v>
      </c>
      <c r="F60" s="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2.75" customHeight="1">
      <c r="A61" s="58" t="str">
        <f>if(B61=Settings!$D$5,"INICIO",if(B61=Settings!$D$6,"FIN",""))</f>
        <v/>
      </c>
      <c r="B61" s="61" t="str">
        <f>if (and(isnumber(B60),B60+1&lt;=Settings!$D$6),B60+1,"")</f>
        <v/>
      </c>
      <c r="C61" s="60">
        <f t="shared" si="3"/>
        <v>-137.5</v>
      </c>
      <c r="D61" s="60" t="str">
        <f t="shared" si="4"/>
        <v/>
      </c>
      <c r="E61" s="61">
        <f>SUMIF(Historias!$F$5:$F$170,B61,Historias!$G$5:$G$170)</f>
        <v>0</v>
      </c>
      <c r="F61" s="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2.75" customHeight="1">
      <c r="A62" s="58" t="str">
        <f>if(B62=Settings!$D$5,"INICIO",if(B62=Settings!$D$6,"FIN",""))</f>
        <v/>
      </c>
      <c r="B62" s="61" t="str">
        <f>if (and(isnumber(B61),B61+1&lt;=Settings!$D$6),B61+1,"")</f>
        <v/>
      </c>
      <c r="C62" s="60">
        <f t="shared" si="3"/>
        <v>-142.2413793</v>
      </c>
      <c r="D62" s="60" t="str">
        <f t="shared" si="4"/>
        <v/>
      </c>
      <c r="E62" s="61">
        <f>SUMIF(Historias!$F$5:$F$170,B62,Historias!$G$5:$G$170)</f>
        <v>0</v>
      </c>
      <c r="F62" s="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12.75" customHeight="1">
      <c r="A63" s="58" t="str">
        <f>if(B63=Settings!$D$5,"INICIO",if(B63=Settings!$D$6,"FIN",""))</f>
        <v/>
      </c>
      <c r="B63" s="61" t="str">
        <f>if (and(isnumber(B62),B62+1&lt;=Settings!$D$6),B62+1,"")</f>
        <v/>
      </c>
      <c r="C63" s="60">
        <f t="shared" si="3"/>
        <v>-146.9827586</v>
      </c>
      <c r="D63" s="60" t="str">
        <f t="shared" si="4"/>
        <v/>
      </c>
      <c r="E63" s="61">
        <f>SUMIF(Historias!$F$5:$F$170,B63,Historias!$G$5:$G$170)</f>
        <v>0</v>
      </c>
      <c r="F63" s="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2.75" customHeight="1">
      <c r="A64" s="1"/>
      <c r="B64" s="53"/>
      <c r="C64" s="64"/>
      <c r="D64" s="64"/>
      <c r="E64" s="64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2.75" customHeight="1">
      <c r="A65" s="1"/>
      <c r="B65" s="70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2.75" customHeight="1">
      <c r="A66" s="1"/>
      <c r="B66" s="71" t="s">
        <v>56</v>
      </c>
      <c r="C66" s="5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2.75" customHeight="1">
      <c r="A67" s="1"/>
      <c r="B67" s="72" t="s">
        <v>57</v>
      </c>
      <c r="C67" s="62" t="str">
        <f>Settings!A5</f>
        <v>HMC</v>
      </c>
      <c r="D67" s="62" t="str">
        <f>Settings!A6</f>
        <v>ARB</v>
      </c>
      <c r="E67" s="62" t="str">
        <f>Settings!A7</f>
        <v>BMP</v>
      </c>
      <c r="F67" s="62" t="str">
        <f>Settings!A8</f>
        <v>JDTM</v>
      </c>
      <c r="G67" s="62" t="str">
        <f>Settings!A9</f>
        <v>JJBL</v>
      </c>
      <c r="H67" s="62" t="str">
        <f>Settings!A10</f>
        <v/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2.75" customHeight="1">
      <c r="A68" s="1"/>
      <c r="B68" s="73">
        <f>Resumen!B3</f>
        <v>42668</v>
      </c>
      <c r="C68" s="74">
        <f>SUMIFS(Historias!$H$5:$H$170,Historias!$F$5:$F$170,$B68,Historias!$A$5:$A$170,C$67)</f>
        <v>1.2</v>
      </c>
      <c r="D68" s="74">
        <f>SUMIFS(Historias!$H$5:$H$170,Historias!$F$5:$F$170,$B68,Historias!$A$5:$A$170,D$67)</f>
        <v>1.2</v>
      </c>
      <c r="E68" s="74">
        <f>SUMIFS(Historias!$H$5:$H$170,Historias!$F$5:$F$170,$B68,Historias!$A$5:$A$170,E$67)</f>
        <v>1.2</v>
      </c>
      <c r="F68" s="74">
        <f>SUMIFS(Historias!$H$5:$H$170,Historias!$F$5:$F$170,$B68,Historias!$A$5:$A$170,F$67)</f>
        <v>1.2</v>
      </c>
      <c r="G68" s="74">
        <f>SUMIFS(Historias!$H$5:$H$170,Historias!$F$5:$F$170,$B68,Historias!$A$5:$A$170,G$67)</f>
        <v>0.5</v>
      </c>
      <c r="H68" s="74">
        <f>SUMIFS(Historias!$H$5:$H$170,Historias!$F$5:$F$170,$B68,Historias!$A$5:$A$170,H$67)</f>
        <v>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2.75" customHeight="1">
      <c r="A69" s="1"/>
      <c r="B69" s="73">
        <f>Resumen!B4</f>
        <v>42669</v>
      </c>
      <c r="C69" s="74">
        <f>SUMIFS(Historias!$H$5:$H$170,Historias!$F$5:$F$170,$B69,Historias!$A$5:$A$170,C$67)</f>
        <v>0</v>
      </c>
      <c r="D69" s="74">
        <f>SUMIFS(Historias!$H$5:$H$170,Historias!$F$5:$F$170,$B69,Historias!$A$5:$A$170,D$67)</f>
        <v>0</v>
      </c>
      <c r="E69" s="74">
        <f>SUMIFS(Historias!$H$5:$H$170,Historias!$F$5:$F$170,$B69,Historias!$A$5:$A$170,E$67)</f>
        <v>0</v>
      </c>
      <c r="F69" s="74">
        <f>SUMIFS(Historias!$H$5:$H$170,Historias!$F$5:$F$170,$B69,Historias!$A$5:$A$170,F$67)</f>
        <v>0</v>
      </c>
      <c r="G69" s="74">
        <f>SUMIFS(Historias!$H$5:$H$170,Historias!$F$5:$F$170,$B69,Historias!$A$5:$A$170,G$67)</f>
        <v>0</v>
      </c>
      <c r="H69" s="74">
        <f>SUMIFS(Historias!$H$5:$H$170,Historias!$F$5:$F$170,$B69,Historias!$A$5:$A$170,H$67)</f>
        <v>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2.75" customHeight="1">
      <c r="A70" s="1"/>
      <c r="B70" s="73">
        <f>Resumen!B5</f>
        <v>42670</v>
      </c>
      <c r="C70" s="74">
        <f>SUMIFS(Historias!$H$5:$H$170,Historias!$F$5:$F$170,$B70,Historias!$A$5:$A$170,C$67)</f>
        <v>4.35</v>
      </c>
      <c r="D70" s="74">
        <f>SUMIFS(Historias!$H$5:$H$170,Historias!$F$5:$F$170,$B70,Historias!$A$5:$A$170,D$67)</f>
        <v>0</v>
      </c>
      <c r="E70" s="74">
        <f>SUMIFS(Historias!$H$5:$H$170,Historias!$F$5:$F$170,$B70,Historias!$A$5:$A$170,E$67)</f>
        <v>2.05</v>
      </c>
      <c r="F70" s="74">
        <f>SUMIFS(Historias!$H$5:$H$170,Historias!$F$5:$F$170,$B70,Historias!$A$5:$A$170,F$67)</f>
        <v>0</v>
      </c>
      <c r="G70" s="74">
        <f>SUMIFS(Historias!$H$5:$H$170,Historias!$F$5:$F$170,$B70,Historias!$A$5:$A$170,G$67)</f>
        <v>1.8</v>
      </c>
      <c r="H70" s="74">
        <f>SUMIFS(Historias!$H$5:$H$170,Historias!$F$5:$F$170,$B70,Historias!$A$5:$A$170,H$67)</f>
        <v>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2.75" customHeight="1">
      <c r="A71" s="1"/>
      <c r="B71" s="73">
        <f>Resumen!B6</f>
        <v>42671</v>
      </c>
      <c r="C71" s="74">
        <f>SUMIFS(Historias!$H$5:$H$170,Historias!$F$5:$F$170,$B71,Historias!$A$5:$A$170,C$67)</f>
        <v>0</v>
      </c>
      <c r="D71" s="74">
        <f>SUMIFS(Historias!$H$5:$H$170,Historias!$F$5:$F$170,$B71,Historias!$A$5:$A$170,D$67)</f>
        <v>0</v>
      </c>
      <c r="E71" s="74">
        <f>SUMIFS(Historias!$H$5:$H$170,Historias!$F$5:$F$170,$B71,Historias!$A$5:$A$170,E$67)</f>
        <v>0</v>
      </c>
      <c r="F71" s="74">
        <f>SUMIFS(Historias!$H$5:$H$170,Historias!$F$5:$F$170,$B71,Historias!$A$5:$A$170,F$67)</f>
        <v>0</v>
      </c>
      <c r="G71" s="74">
        <f>SUMIFS(Historias!$H$5:$H$170,Historias!$F$5:$F$170,$B71,Historias!$A$5:$A$170,G$67)</f>
        <v>0</v>
      </c>
      <c r="H71" s="74">
        <f>SUMIFS(Historias!$H$5:$H$170,Historias!$F$5:$F$170,$B71,Historias!$A$5:$A$170,H$67)</f>
        <v>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2.75" customHeight="1">
      <c r="A72" s="1"/>
      <c r="B72" s="73">
        <f>Resumen!B7</f>
        <v>42672</v>
      </c>
      <c r="C72" s="74">
        <f>SUMIFS(Historias!$H$5:$H$170,Historias!$F$5:$F$170,$B72,Historias!$A$5:$A$170,C$67)</f>
        <v>0</v>
      </c>
      <c r="D72" s="74">
        <f>SUMIFS(Historias!$H$5:$H$170,Historias!$F$5:$F$170,$B72,Historias!$A$5:$A$170,D$67)</f>
        <v>0</v>
      </c>
      <c r="E72" s="74">
        <f>SUMIFS(Historias!$H$5:$H$170,Historias!$F$5:$F$170,$B72,Historias!$A$5:$A$170,E$67)</f>
        <v>0</v>
      </c>
      <c r="F72" s="74">
        <f>SUMIFS(Historias!$H$5:$H$170,Historias!$F$5:$F$170,$B72,Historias!$A$5:$A$170,F$67)</f>
        <v>0</v>
      </c>
      <c r="G72" s="74">
        <f>SUMIFS(Historias!$H$5:$H$170,Historias!$F$5:$F$170,$B72,Historias!$A$5:$A$170,G$67)</f>
        <v>0</v>
      </c>
      <c r="H72" s="74">
        <f>SUMIFS(Historias!$H$5:$H$170,Historias!$F$5:$F$170,$B72,Historias!$A$5:$A$170,H$67)</f>
        <v>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2.75" customHeight="1">
      <c r="A73" s="1"/>
      <c r="B73" s="73">
        <f>Resumen!B8</f>
        <v>42673</v>
      </c>
      <c r="C73" s="74">
        <f>SUMIFS(Historias!$H$5:$H$170,Historias!$F$5:$F$170,$B73,Historias!$A$5:$A$170,C$67)</f>
        <v>0</v>
      </c>
      <c r="D73" s="74">
        <f>SUMIFS(Historias!$H$5:$H$170,Historias!$F$5:$F$170,$B73,Historias!$A$5:$A$170,D$67)</f>
        <v>0</v>
      </c>
      <c r="E73" s="74">
        <f>SUMIFS(Historias!$H$5:$H$170,Historias!$F$5:$F$170,$B73,Historias!$A$5:$A$170,E$67)</f>
        <v>0</v>
      </c>
      <c r="F73" s="74">
        <f>SUMIFS(Historias!$H$5:$H$170,Historias!$F$5:$F$170,$B73,Historias!$A$5:$A$170,F$67)</f>
        <v>0</v>
      </c>
      <c r="G73" s="74">
        <f>SUMIFS(Historias!$H$5:$H$170,Historias!$F$5:$F$170,$B73,Historias!$A$5:$A$170,G$67)</f>
        <v>0</v>
      </c>
      <c r="H73" s="74">
        <f>SUMIFS(Historias!$H$5:$H$170,Historias!$F$5:$F$170,$B73,Historias!$A$5:$A$170,H$67)</f>
        <v>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2.75" customHeight="1">
      <c r="A74" s="1"/>
      <c r="B74" s="73">
        <f>Resumen!B9</f>
        <v>42674</v>
      </c>
      <c r="C74" s="74">
        <f>SUMIFS(Historias!$H$5:$H$170,Historias!$F$5:$F$170,$B74,Historias!$A$5:$A$170,C$67)</f>
        <v>0</v>
      </c>
      <c r="D74" s="74">
        <f>SUMIFS(Historias!$H$5:$H$170,Historias!$F$5:$F$170,$B74,Historias!$A$5:$A$170,D$67)</f>
        <v>0</v>
      </c>
      <c r="E74" s="74">
        <f>SUMIFS(Historias!$H$5:$H$170,Historias!$F$5:$F$170,$B74,Historias!$A$5:$A$170,E$67)</f>
        <v>0</v>
      </c>
      <c r="F74" s="74">
        <f>SUMIFS(Historias!$H$5:$H$170,Historias!$F$5:$F$170,$B74,Historias!$A$5:$A$170,F$67)</f>
        <v>0</v>
      </c>
      <c r="G74" s="74">
        <f>SUMIFS(Historias!$H$5:$H$170,Historias!$F$5:$F$170,$B74,Historias!$A$5:$A$170,G$67)</f>
        <v>0</v>
      </c>
      <c r="H74" s="74">
        <f>SUMIFS(Historias!$H$5:$H$170,Historias!$F$5:$F$170,$B74,Historias!$A$5:$A$170,H$67)</f>
        <v>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2.75" customHeight="1">
      <c r="A75" s="1"/>
      <c r="B75" s="73">
        <f>Resumen!B10</f>
        <v>42675</v>
      </c>
      <c r="C75" s="74">
        <f>SUMIFS(Historias!$H$5:$H$170,Historias!$F$5:$F$170,$B75,Historias!$A$5:$A$170,C$67)</f>
        <v>0</v>
      </c>
      <c r="D75" s="74">
        <f>SUMIFS(Historias!$H$5:$H$170,Historias!$F$5:$F$170,$B75,Historias!$A$5:$A$170,D$67)</f>
        <v>3</v>
      </c>
      <c r="E75" s="74">
        <f>SUMIFS(Historias!$H$5:$H$170,Historias!$F$5:$F$170,$B75,Historias!$A$5:$A$170,E$67)</f>
        <v>0</v>
      </c>
      <c r="F75" s="74">
        <f>SUMIFS(Historias!$H$5:$H$170,Historias!$F$5:$F$170,$B75,Historias!$A$5:$A$170,F$67)</f>
        <v>0</v>
      </c>
      <c r="G75" s="74">
        <f>SUMIFS(Historias!$H$5:$H$170,Historias!$F$5:$F$170,$B75,Historias!$A$5:$A$170,G$67)</f>
        <v>0</v>
      </c>
      <c r="H75" s="74">
        <f>SUMIFS(Historias!$H$5:$H$170,Historias!$F$5:$F$170,$B75,Historias!$A$5:$A$170,H$67)</f>
        <v>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2.75" customHeight="1">
      <c r="A76" s="1"/>
      <c r="B76" s="73">
        <f>Resumen!B11</f>
        <v>42676</v>
      </c>
      <c r="C76" s="74">
        <f>SUMIFS(Historias!$H$5:$H$170,Historias!$F$5:$F$170,$B76,Historias!$A$5:$A$170,C$67)</f>
        <v>2</v>
      </c>
      <c r="D76" s="74">
        <f>SUMIFS(Historias!$H$5:$H$170,Historias!$F$5:$F$170,$B76,Historias!$A$5:$A$170,D$67)</f>
        <v>2</v>
      </c>
      <c r="E76" s="74">
        <f>SUMIFS(Historias!$H$5:$H$170,Historias!$F$5:$F$170,$B76,Historias!$A$5:$A$170,E$67)</f>
        <v>2</v>
      </c>
      <c r="F76" s="74">
        <f>SUMIFS(Historias!$H$5:$H$170,Historias!$F$5:$F$170,$B76,Historias!$A$5:$A$170,F$67)</f>
        <v>2.5</v>
      </c>
      <c r="G76" s="74">
        <f>SUMIFS(Historias!$H$5:$H$170,Historias!$F$5:$F$170,$B76,Historias!$A$5:$A$170,G$67)</f>
        <v>0</v>
      </c>
      <c r="H76" s="74">
        <f>SUMIFS(Historias!$H$5:$H$170,Historias!$F$5:$F$170,$B76,Historias!$A$5:$A$170,H$67)</f>
        <v>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2.75" customHeight="1">
      <c r="A77" s="1"/>
      <c r="B77" s="73">
        <f>Resumen!B12</f>
        <v>42677</v>
      </c>
      <c r="C77" s="74">
        <f>SUMIFS(Historias!$H$5:$H$170,Historias!$F$5:$F$170,$B77,Historias!$A$5:$A$170,C$67)</f>
        <v>3.1</v>
      </c>
      <c r="D77" s="74">
        <f>SUMIFS(Historias!$H$5:$H$170,Historias!$F$5:$F$170,$B77,Historias!$A$5:$A$170,D$67)</f>
        <v>0.7</v>
      </c>
      <c r="E77" s="74">
        <f>SUMIFS(Historias!$H$5:$H$170,Historias!$F$5:$F$170,$B77,Historias!$A$5:$A$170,E$67)</f>
        <v>1.7</v>
      </c>
      <c r="F77" s="74">
        <f>SUMIFS(Historias!$H$5:$H$170,Historias!$F$5:$F$170,$B77,Historias!$A$5:$A$170,F$67)</f>
        <v>0.7</v>
      </c>
      <c r="G77" s="74">
        <f>SUMIFS(Historias!$H$5:$H$170,Historias!$F$5:$F$170,$B77,Historias!$A$5:$A$170,G$67)</f>
        <v>0</v>
      </c>
      <c r="H77" s="74">
        <f>SUMIFS(Historias!$H$5:$H$170,Historias!$F$5:$F$170,$B77,Historias!$A$5:$A$170,H$67)</f>
        <v>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2.75" customHeight="1">
      <c r="A78" s="1"/>
      <c r="B78" s="73">
        <f>Resumen!B13</f>
        <v>42678</v>
      </c>
      <c r="C78" s="74">
        <f>SUMIFS(Historias!$H$5:$H$170,Historias!$F$5:$F$170,$B78,Historias!$A$5:$A$170,C$67)</f>
        <v>0</v>
      </c>
      <c r="D78" s="74">
        <f>SUMIFS(Historias!$H$5:$H$170,Historias!$F$5:$F$170,$B78,Historias!$A$5:$A$170,D$67)</f>
        <v>0</v>
      </c>
      <c r="E78" s="74">
        <f>SUMIFS(Historias!$H$5:$H$170,Historias!$F$5:$F$170,$B78,Historias!$A$5:$A$170,E$67)</f>
        <v>0</v>
      </c>
      <c r="F78" s="74">
        <f>SUMIFS(Historias!$H$5:$H$170,Historias!$F$5:$F$170,$B78,Historias!$A$5:$A$170,F$67)</f>
        <v>1</v>
      </c>
      <c r="G78" s="74">
        <f>SUMIFS(Historias!$H$5:$H$170,Historias!$F$5:$F$170,$B78,Historias!$A$5:$A$170,G$67)</f>
        <v>0</v>
      </c>
      <c r="H78" s="74">
        <f>SUMIFS(Historias!$H$5:$H$170,Historias!$F$5:$F$170,$B78,Historias!$A$5:$A$170,H$67)</f>
        <v>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2.75" customHeight="1">
      <c r="A79" s="1"/>
      <c r="B79" s="73">
        <f>Resumen!B14</f>
        <v>42679</v>
      </c>
      <c r="C79" s="74">
        <f>SUMIFS(Historias!$H$5:$H$170,Historias!$F$5:$F$170,$B79,Historias!$A$5:$A$170,C$67)</f>
        <v>0</v>
      </c>
      <c r="D79" s="74">
        <f>SUMIFS(Historias!$H$5:$H$170,Historias!$F$5:$F$170,$B79,Historias!$A$5:$A$170,D$67)</f>
        <v>0</v>
      </c>
      <c r="E79" s="74">
        <f>SUMIFS(Historias!$H$5:$H$170,Historias!$F$5:$F$170,$B79,Historias!$A$5:$A$170,E$67)</f>
        <v>0</v>
      </c>
      <c r="F79" s="74">
        <f>SUMIFS(Historias!$H$5:$H$170,Historias!$F$5:$F$170,$B79,Historias!$A$5:$A$170,F$67)</f>
        <v>0.5</v>
      </c>
      <c r="G79" s="74">
        <f>SUMIFS(Historias!$H$5:$H$170,Historias!$F$5:$F$170,$B79,Historias!$A$5:$A$170,G$67)</f>
        <v>0</v>
      </c>
      <c r="H79" s="74">
        <f>SUMIFS(Historias!$H$5:$H$170,Historias!$F$5:$F$170,$B79,Historias!$A$5:$A$170,H$67)</f>
        <v>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12.75" customHeight="1">
      <c r="A80" s="1"/>
      <c r="B80" s="73">
        <f>Resumen!B15</f>
        <v>42680</v>
      </c>
      <c r="C80" s="74">
        <f>SUMIFS(Historias!$H$5:$H$170,Historias!$F$5:$F$170,$B80,Historias!$A$5:$A$170,C$67)</f>
        <v>0</v>
      </c>
      <c r="D80" s="74">
        <f>SUMIFS(Historias!$H$5:$H$170,Historias!$F$5:$F$170,$B80,Historias!$A$5:$A$170,D$67)</f>
        <v>0.2</v>
      </c>
      <c r="E80" s="74">
        <f>SUMIFS(Historias!$H$5:$H$170,Historias!$F$5:$F$170,$B80,Historias!$A$5:$A$170,E$67)</f>
        <v>3.5</v>
      </c>
      <c r="F80" s="74">
        <f>SUMIFS(Historias!$H$5:$H$170,Historias!$F$5:$F$170,$B80,Historias!$A$5:$A$170,F$67)</f>
        <v>0</v>
      </c>
      <c r="G80" s="74">
        <f>SUMIFS(Historias!$H$5:$H$170,Historias!$F$5:$F$170,$B80,Historias!$A$5:$A$170,G$67)</f>
        <v>0</v>
      </c>
      <c r="H80" s="74">
        <f>SUMIFS(Historias!$H$5:$H$170,Historias!$F$5:$F$170,$B80,Historias!$A$5:$A$170,H$67)</f>
        <v>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2.75" customHeight="1">
      <c r="A81" s="1"/>
      <c r="B81" s="73">
        <f>Resumen!B16</f>
        <v>42681</v>
      </c>
      <c r="C81" s="74">
        <f>SUMIFS(Historias!$H$5:$H$170,Historias!$F$5:$F$170,$B81,Historias!$A$5:$A$170,C$67)</f>
        <v>0.3</v>
      </c>
      <c r="D81" s="74">
        <f>SUMIFS(Historias!$H$5:$H$170,Historias!$F$5:$F$170,$B81,Historias!$A$5:$A$170,D$67)</f>
        <v>3.6</v>
      </c>
      <c r="E81" s="74">
        <f>SUMIFS(Historias!$H$5:$H$170,Historias!$F$5:$F$170,$B81,Historias!$A$5:$A$170,E$67)</f>
        <v>1.5</v>
      </c>
      <c r="F81" s="74">
        <f>SUMIFS(Historias!$H$5:$H$170,Historias!$F$5:$F$170,$B81,Historias!$A$5:$A$170,F$67)</f>
        <v>0</v>
      </c>
      <c r="G81" s="74">
        <f>SUMIFS(Historias!$H$5:$H$170,Historias!$F$5:$F$170,$B81,Historias!$A$5:$A$170,G$67)</f>
        <v>0</v>
      </c>
      <c r="H81" s="74">
        <f>SUMIFS(Historias!$H$5:$H$170,Historias!$F$5:$F$170,$B81,Historias!$A$5:$A$170,H$67)</f>
        <v>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2.75" customHeight="1">
      <c r="A82" s="1"/>
      <c r="B82" s="73">
        <f>Resumen!B17</f>
        <v>42682</v>
      </c>
      <c r="C82" s="74">
        <f>SUMIFS(Historias!$H$5:$H$170,Historias!$F$5:$F$170,$B82,Historias!$A$5:$A$170,C$67)</f>
        <v>2</v>
      </c>
      <c r="D82" s="74">
        <f>SUMIFS(Historias!$H$5:$H$170,Historias!$F$5:$F$170,$B82,Historias!$A$5:$A$170,D$67)</f>
        <v>2</v>
      </c>
      <c r="E82" s="74">
        <f>SUMIFS(Historias!$H$5:$H$170,Historias!$F$5:$F$170,$B82,Historias!$A$5:$A$170,E$67)</f>
        <v>2</v>
      </c>
      <c r="F82" s="74">
        <f>SUMIFS(Historias!$H$5:$H$170,Historias!$F$5:$F$170,$B82,Historias!$A$5:$A$170,F$67)</f>
        <v>2</v>
      </c>
      <c r="G82" s="74">
        <f>SUMIFS(Historias!$H$5:$H$170,Historias!$F$5:$F$170,$B82,Historias!$A$5:$A$170,G$67)</f>
        <v>0</v>
      </c>
      <c r="H82" s="74">
        <f>SUMIFS(Historias!$H$5:$H$170,Historias!$F$5:$F$170,$B82,Historias!$A$5:$A$170,H$67)</f>
        <v>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2.75" customHeight="1">
      <c r="A83" s="1"/>
      <c r="B83" s="73">
        <f>Resumen!B18</f>
        <v>42683</v>
      </c>
      <c r="C83" s="74">
        <f>SUMIFS(Historias!$H$5:$H$170,Historias!$F$5:$F$170,$B83,Historias!$A$5:$A$170,C$67)</f>
        <v>4.8</v>
      </c>
      <c r="D83" s="74">
        <f>SUMIFS(Historias!$H$5:$H$170,Historias!$F$5:$F$170,$B83,Historias!$A$5:$A$170,D$67)</f>
        <v>2.2</v>
      </c>
      <c r="E83" s="74">
        <f>SUMIFS(Historias!$H$5:$H$170,Historias!$F$5:$F$170,$B83,Historias!$A$5:$A$170,E$67)</f>
        <v>2.2</v>
      </c>
      <c r="F83" s="74">
        <f>SUMIFS(Historias!$H$5:$H$170,Historias!$F$5:$F$170,$B83,Historias!$A$5:$A$170,F$67)</f>
        <v>0</v>
      </c>
      <c r="G83" s="74">
        <f>SUMIFS(Historias!$H$5:$H$170,Historias!$F$5:$F$170,$B83,Historias!$A$5:$A$170,G$67)</f>
        <v>0</v>
      </c>
      <c r="H83" s="74">
        <f>SUMIFS(Historias!$H$5:$H$170,Historias!$F$5:$F$170,$B83,Historias!$A$5:$A$170,H$67)</f>
        <v>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2.75" customHeight="1">
      <c r="A84" s="1"/>
      <c r="B84" s="73">
        <f>Resumen!B19</f>
        <v>42684</v>
      </c>
      <c r="C84" s="74">
        <f>SUMIFS(Historias!$H$5:$H$170,Historias!$F$5:$F$170,$B84,Historias!$A$5:$A$170,C$67)</f>
        <v>1</v>
      </c>
      <c r="D84" s="74">
        <f>SUMIFS(Historias!$H$5:$H$170,Historias!$F$5:$F$170,$B84,Historias!$A$5:$A$170,D$67)</f>
        <v>1</v>
      </c>
      <c r="E84" s="74">
        <f>SUMIFS(Historias!$H$5:$H$170,Historias!$F$5:$F$170,$B84,Historias!$A$5:$A$170,E$67)</f>
        <v>1</v>
      </c>
      <c r="F84" s="74">
        <f>SUMIFS(Historias!$H$5:$H$170,Historias!$F$5:$F$170,$B84,Historias!$A$5:$A$170,F$67)</f>
        <v>0.5</v>
      </c>
      <c r="G84" s="74">
        <f>SUMIFS(Historias!$H$5:$H$170,Historias!$F$5:$F$170,$B84,Historias!$A$5:$A$170,G$67)</f>
        <v>0</v>
      </c>
      <c r="H84" s="74">
        <f>SUMIFS(Historias!$H$5:$H$170,Historias!$F$5:$F$170,$B84,Historias!$A$5:$A$170,H$67)</f>
        <v>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2.75" customHeight="1">
      <c r="A85" s="1"/>
      <c r="B85" s="73">
        <f>Resumen!B20</f>
        <v>42685</v>
      </c>
      <c r="C85" s="74">
        <f>SUMIFS(Historias!$H$5:$H$170,Historias!$F$5:$F$170,$B85,Historias!$A$5:$A$170,C$67)</f>
        <v>0</v>
      </c>
      <c r="D85" s="74">
        <f>SUMIFS(Historias!$H$5:$H$170,Historias!$F$5:$F$170,$B85,Historias!$A$5:$A$170,D$67)</f>
        <v>0</v>
      </c>
      <c r="E85" s="74">
        <f>SUMIFS(Historias!$H$5:$H$170,Historias!$F$5:$F$170,$B85,Historias!$A$5:$A$170,E$67)</f>
        <v>1.5</v>
      </c>
      <c r="F85" s="74">
        <f>SUMIFS(Historias!$H$5:$H$170,Historias!$F$5:$F$170,$B85,Historias!$A$5:$A$170,F$67)</f>
        <v>0</v>
      </c>
      <c r="G85" s="74">
        <f>SUMIFS(Historias!$H$5:$H$170,Historias!$F$5:$F$170,$B85,Historias!$A$5:$A$170,G$67)</f>
        <v>0</v>
      </c>
      <c r="H85" s="74">
        <f>SUMIFS(Historias!$H$5:$H$170,Historias!$F$5:$F$170,$B85,Historias!$A$5:$A$170,H$67)</f>
        <v>0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2.75" customHeight="1">
      <c r="A86" s="1"/>
      <c r="B86" s="73">
        <f>Resumen!B21</f>
        <v>42686</v>
      </c>
      <c r="C86" s="74">
        <f>SUMIFS(Historias!$H$5:$H$170,Historias!$F$5:$F$170,$B86,Historias!$A$5:$A$170,C$67)</f>
        <v>0</v>
      </c>
      <c r="D86" s="74">
        <f>SUMIFS(Historias!$H$5:$H$170,Historias!$F$5:$F$170,$B86,Historias!$A$5:$A$170,D$67)</f>
        <v>0</v>
      </c>
      <c r="E86" s="74">
        <f>SUMIFS(Historias!$H$5:$H$170,Historias!$F$5:$F$170,$B86,Historias!$A$5:$A$170,E$67)</f>
        <v>0</v>
      </c>
      <c r="F86" s="74">
        <f>SUMIFS(Historias!$H$5:$H$170,Historias!$F$5:$F$170,$B86,Historias!$A$5:$A$170,F$67)</f>
        <v>0</v>
      </c>
      <c r="G86" s="74">
        <f>SUMIFS(Historias!$H$5:$H$170,Historias!$F$5:$F$170,$B86,Historias!$A$5:$A$170,G$67)</f>
        <v>0</v>
      </c>
      <c r="H86" s="74">
        <f>SUMIFS(Historias!$H$5:$H$170,Historias!$F$5:$F$170,$B86,Historias!$A$5:$A$170,H$67)</f>
        <v>0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2.75" customHeight="1">
      <c r="A87" s="1"/>
      <c r="B87" s="73">
        <f>Resumen!B22</f>
        <v>42687</v>
      </c>
      <c r="C87" s="74">
        <f>SUMIFS(Historias!$H$5:$H$170,Historias!$F$5:$F$170,$B87,Historias!$A$5:$A$170,C$67)</f>
        <v>0</v>
      </c>
      <c r="D87" s="74">
        <f>SUMIFS(Historias!$H$5:$H$170,Historias!$F$5:$F$170,$B87,Historias!$A$5:$A$170,D$67)</f>
        <v>0</v>
      </c>
      <c r="E87" s="74">
        <f>SUMIFS(Historias!$H$5:$H$170,Historias!$F$5:$F$170,$B87,Historias!$A$5:$A$170,E$67)</f>
        <v>0</v>
      </c>
      <c r="F87" s="74">
        <f>SUMIFS(Historias!$H$5:$H$170,Historias!$F$5:$F$170,$B87,Historias!$A$5:$A$170,F$67)</f>
        <v>0</v>
      </c>
      <c r="G87" s="74">
        <f>SUMIFS(Historias!$H$5:$H$170,Historias!$F$5:$F$170,$B87,Historias!$A$5:$A$170,G$67)</f>
        <v>0</v>
      </c>
      <c r="H87" s="74">
        <f>SUMIFS(Historias!$H$5:$H$170,Historias!$F$5:$F$170,$B87,Historias!$A$5:$A$170,H$67)</f>
        <v>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2.75" customHeight="1">
      <c r="A88" s="1"/>
      <c r="B88" s="73">
        <f>Resumen!B23</f>
        <v>42688</v>
      </c>
      <c r="C88" s="74">
        <f>SUMIFS(Historias!$H$5:$H$170,Historias!$F$5:$F$170,$B88,Historias!$A$5:$A$170,C$67)</f>
        <v>0</v>
      </c>
      <c r="D88" s="74">
        <f>SUMIFS(Historias!$H$5:$H$170,Historias!$F$5:$F$170,$B88,Historias!$A$5:$A$170,D$67)</f>
        <v>6.65</v>
      </c>
      <c r="E88" s="74">
        <f>SUMIFS(Historias!$H$5:$H$170,Historias!$F$5:$F$170,$B88,Historias!$A$5:$A$170,E$67)</f>
        <v>5.45</v>
      </c>
      <c r="F88" s="74">
        <f>SUMIFS(Historias!$H$5:$H$170,Historias!$F$5:$F$170,$B88,Historias!$A$5:$A$170,F$67)</f>
        <v>0</v>
      </c>
      <c r="G88" s="74">
        <f>SUMIFS(Historias!$H$5:$H$170,Historias!$F$5:$F$170,$B88,Historias!$A$5:$A$170,G$67)</f>
        <v>0</v>
      </c>
      <c r="H88" s="74">
        <f>SUMIFS(Historias!$H$5:$H$170,Historias!$F$5:$F$170,$B88,Historias!$A$5:$A$170,H$67)</f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2.75" customHeight="1">
      <c r="A89" s="1"/>
      <c r="B89" s="73">
        <f>Resumen!B24</f>
        <v>42689</v>
      </c>
      <c r="C89" s="74">
        <f>SUMIFS(Historias!$H$5:$H$170,Historias!$F$5:$F$170,$B89,Historias!$A$5:$A$170,C$67)</f>
        <v>4.2</v>
      </c>
      <c r="D89" s="74">
        <f>SUMIFS(Historias!$H$5:$H$170,Historias!$F$5:$F$170,$B89,Historias!$A$5:$A$170,D$67)</f>
        <v>0</v>
      </c>
      <c r="E89" s="74">
        <f>SUMIFS(Historias!$H$5:$H$170,Historias!$F$5:$F$170,$B89,Historias!$A$5:$A$170,E$67)</f>
        <v>0</v>
      </c>
      <c r="F89" s="74">
        <f>SUMIFS(Historias!$H$5:$H$170,Historias!$F$5:$F$170,$B89,Historias!$A$5:$A$170,F$67)</f>
        <v>0</v>
      </c>
      <c r="G89" s="74">
        <f>SUMIFS(Historias!$H$5:$H$170,Historias!$F$5:$F$170,$B89,Historias!$A$5:$A$170,G$67)</f>
        <v>0</v>
      </c>
      <c r="H89" s="74">
        <f>SUMIFS(Historias!$H$5:$H$170,Historias!$F$5:$F$170,$B89,Historias!$A$5:$A$170,H$67)</f>
        <v>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2.75" customHeight="1">
      <c r="A90" s="1"/>
      <c r="B90" s="73">
        <f>Resumen!B25</f>
        <v>42690</v>
      </c>
      <c r="C90" s="74">
        <f>SUMIFS(Historias!$H$5:$H$170,Historias!$F$5:$F$170,$B90,Historias!$A$5:$A$170,C$67)</f>
        <v>4.85</v>
      </c>
      <c r="D90" s="74">
        <f>SUMIFS(Historias!$H$5:$H$170,Historias!$F$5:$F$170,$B90,Historias!$A$5:$A$170,D$67)</f>
        <v>0</v>
      </c>
      <c r="E90" s="74">
        <f>SUMIFS(Historias!$H$5:$H$170,Historias!$F$5:$F$170,$B90,Historias!$A$5:$A$170,E$67)</f>
        <v>0</v>
      </c>
      <c r="F90" s="74">
        <f>SUMIFS(Historias!$H$5:$H$170,Historias!$F$5:$F$170,$B90,Historias!$A$5:$A$170,F$67)</f>
        <v>2.1</v>
      </c>
      <c r="G90" s="74">
        <f>SUMIFS(Historias!$H$5:$H$170,Historias!$F$5:$F$170,$B90,Historias!$A$5:$A$170,G$67)</f>
        <v>0</v>
      </c>
      <c r="H90" s="74">
        <f>SUMIFS(Historias!$H$5:$H$170,Historias!$F$5:$F$170,$B90,Historias!$A$5:$A$170,H$67)</f>
        <v>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2.75" customHeight="1">
      <c r="A91" s="1"/>
      <c r="B91" s="73">
        <f>Resumen!B26</f>
        <v>42691</v>
      </c>
      <c r="C91" s="74">
        <f>SUMIFS(Historias!$H$5:$H$170,Historias!$F$5:$F$170,$B91,Historias!$A$5:$A$170,C$67)</f>
        <v>4</v>
      </c>
      <c r="D91" s="74">
        <f>SUMIFS(Historias!$H$5:$H$170,Historias!$F$5:$F$170,$B91,Historias!$A$5:$A$170,D$67)</f>
        <v>1.6</v>
      </c>
      <c r="E91" s="74">
        <f>SUMIFS(Historias!$H$5:$H$170,Historias!$F$5:$F$170,$B91,Historias!$A$5:$A$170,E$67)</f>
        <v>5.6</v>
      </c>
      <c r="F91" s="74">
        <f>SUMIFS(Historias!$H$5:$H$170,Historias!$F$5:$F$170,$B91,Historias!$A$5:$A$170,F$67)</f>
        <v>1.6</v>
      </c>
      <c r="G91" s="74">
        <f>SUMIFS(Historias!$H$5:$H$170,Historias!$F$5:$F$170,$B91,Historias!$A$5:$A$170,G$67)</f>
        <v>0</v>
      </c>
      <c r="H91" s="74">
        <f>SUMIFS(Historias!$H$5:$H$170,Historias!$F$5:$F$170,$B91,Historias!$A$5:$A$170,H$67)</f>
        <v>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2.75" customHeight="1">
      <c r="A92" s="1"/>
      <c r="B92" s="73">
        <f>Resumen!B27</f>
        <v>42692</v>
      </c>
      <c r="C92" s="74">
        <f>SUMIFS(Historias!$H$5:$H$170,Historias!$F$5:$F$170,$B92,Historias!$A$5:$A$170,C$67)</f>
        <v>1.6</v>
      </c>
      <c r="D92" s="74">
        <f>SUMIFS(Historias!$H$5:$H$170,Historias!$F$5:$F$170,$B92,Historias!$A$5:$A$170,D$67)</f>
        <v>1.6</v>
      </c>
      <c r="E92" s="74">
        <f>SUMIFS(Historias!$H$5:$H$170,Historias!$F$5:$F$170,$B92,Historias!$A$5:$A$170,E$67)</f>
        <v>2.2</v>
      </c>
      <c r="F92" s="74">
        <f>SUMIFS(Historias!$H$5:$H$170,Historias!$F$5:$F$170,$B92,Historias!$A$5:$A$170,F$67)</f>
        <v>0</v>
      </c>
      <c r="G92" s="74">
        <f>SUMIFS(Historias!$H$5:$H$170,Historias!$F$5:$F$170,$B92,Historias!$A$5:$A$170,G$67)</f>
        <v>0</v>
      </c>
      <c r="H92" s="74">
        <f>SUMIFS(Historias!$H$5:$H$170,Historias!$F$5:$F$170,$B92,Historias!$A$5:$A$170,H$67)</f>
        <v>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2.75" customHeight="1">
      <c r="A93" s="1"/>
      <c r="B93" s="73">
        <f>Resumen!B28</f>
        <v>42693</v>
      </c>
      <c r="C93" s="74">
        <f>SUMIFS(Historias!$H$5:$H$170,Historias!$F$5:$F$170,$B93,Historias!$A$5:$A$170,C$67)</f>
        <v>4.85</v>
      </c>
      <c r="D93" s="74">
        <f>SUMIFS(Historias!$H$5:$H$170,Historias!$F$5:$F$170,$B93,Historias!$A$5:$A$170,D$67)</f>
        <v>4.85</v>
      </c>
      <c r="E93" s="74">
        <f>SUMIFS(Historias!$H$5:$H$170,Historias!$F$5:$F$170,$B93,Historias!$A$5:$A$170,E$67)</f>
        <v>6.6</v>
      </c>
      <c r="F93" s="74">
        <f>SUMIFS(Historias!$H$5:$H$170,Historias!$F$5:$F$170,$B93,Historias!$A$5:$A$170,F$67)</f>
        <v>0</v>
      </c>
      <c r="G93" s="74">
        <f>SUMIFS(Historias!$H$5:$H$170,Historias!$F$5:$F$170,$B93,Historias!$A$5:$A$170,G$67)</f>
        <v>0</v>
      </c>
      <c r="H93" s="74">
        <f>SUMIFS(Historias!$H$5:$H$170,Historias!$F$5:$F$170,$B93,Historias!$A$5:$A$170,H$67)</f>
        <v>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2.75" customHeight="1">
      <c r="A94" s="1"/>
      <c r="B94" s="73">
        <f>Resumen!B29</f>
        <v>42694</v>
      </c>
      <c r="C94" s="74">
        <f>SUMIFS(Historias!$H$5:$H$170,Historias!$F$5:$F$170,$B94,Historias!$A$5:$A$170,C$67)</f>
        <v>3.3</v>
      </c>
      <c r="D94" s="74">
        <f>SUMIFS(Historias!$H$5:$H$170,Historias!$F$5:$F$170,$B94,Historias!$A$5:$A$170,D$67)</f>
        <v>3.8</v>
      </c>
      <c r="E94" s="74">
        <f>SUMIFS(Historias!$H$5:$H$170,Historias!$F$5:$F$170,$B94,Historias!$A$5:$A$170,E$67)</f>
        <v>0</v>
      </c>
      <c r="F94" s="74">
        <f>SUMIFS(Historias!$H$5:$H$170,Historias!$F$5:$F$170,$B94,Historias!$A$5:$A$170,F$67)</f>
        <v>0</v>
      </c>
      <c r="G94" s="74">
        <f>SUMIFS(Historias!$H$5:$H$170,Historias!$F$5:$F$170,$B94,Historias!$A$5:$A$170,G$67)</f>
        <v>0</v>
      </c>
      <c r="H94" s="74">
        <f>SUMIFS(Historias!$H$5:$H$170,Historias!$F$5:$F$170,$B94,Historias!$A$5:$A$170,H$67)</f>
        <v>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2.75" customHeight="1">
      <c r="A95" s="1"/>
      <c r="B95" s="73">
        <f>Resumen!B30</f>
        <v>42695</v>
      </c>
      <c r="C95" s="74">
        <f>SUMIFS(Historias!$H$5:$H$170,Historias!$F$5:$F$170,$B95,Historias!$A$5:$A$170,C$67)</f>
        <v>2</v>
      </c>
      <c r="D95" s="74">
        <f>SUMIFS(Historias!$H$5:$H$170,Historias!$F$5:$F$170,$B95,Historias!$A$5:$A$170,D$67)</f>
        <v>0</v>
      </c>
      <c r="E95" s="74">
        <f>SUMIFS(Historias!$H$5:$H$170,Historias!$F$5:$F$170,$B95,Historias!$A$5:$A$170,E$67)</f>
        <v>2.5</v>
      </c>
      <c r="F95" s="74">
        <f>SUMIFS(Historias!$H$5:$H$170,Historias!$F$5:$F$170,$B95,Historias!$A$5:$A$170,F$67)</f>
        <v>0</v>
      </c>
      <c r="G95" s="74">
        <f>SUMIFS(Historias!$H$5:$H$170,Historias!$F$5:$F$170,$B95,Historias!$A$5:$A$170,G$67)</f>
        <v>0</v>
      </c>
      <c r="H95" s="74">
        <f>SUMIFS(Historias!$H$5:$H$170,Historias!$F$5:$F$170,$B95,Historias!$A$5:$A$170,H$67)</f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2.75" customHeight="1">
      <c r="A96" s="1"/>
      <c r="B96" s="73">
        <f>Resumen!B31</f>
        <v>42696</v>
      </c>
      <c r="C96" s="74">
        <f>SUMIFS(Historias!$H$5:$H$170,Historias!$F$5:$F$170,$B96,Historias!$A$5:$A$170,C$67)</f>
        <v>0</v>
      </c>
      <c r="D96" s="74">
        <f>SUMIFS(Historias!$H$5:$H$170,Historias!$F$5:$F$170,$B96,Historias!$A$5:$A$170,D$67)</f>
        <v>0</v>
      </c>
      <c r="E96" s="74">
        <f>SUMIFS(Historias!$H$5:$H$170,Historias!$F$5:$F$170,$B96,Historias!$A$5:$A$170,E$67)</f>
        <v>0</v>
      </c>
      <c r="F96" s="74">
        <f>SUMIFS(Historias!$H$5:$H$170,Historias!$F$5:$F$170,$B96,Historias!$A$5:$A$170,F$67)</f>
        <v>0</v>
      </c>
      <c r="G96" s="74">
        <f>SUMIFS(Historias!$H$5:$H$170,Historias!$F$5:$F$170,$B96,Historias!$A$5:$A$170,G$67)</f>
        <v>0</v>
      </c>
      <c r="H96" s="74">
        <f>SUMIFS(Historias!$H$5:$H$170,Historias!$F$5:$F$170,$B96,Historias!$A$5:$A$170,H$67)</f>
        <v>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2.75" customHeight="1">
      <c r="A97" s="1"/>
      <c r="B97" s="73">
        <f>Resumen!B32</f>
        <v>42697</v>
      </c>
      <c r="C97" s="74">
        <f>SUMIFS(Historias!$H$5:$H$170,Historias!$F$5:$F$170,$B97,Historias!$A$5:$A$170,C$67)</f>
        <v>0</v>
      </c>
      <c r="D97" s="74">
        <f>SUMIFS(Historias!$H$5:$H$170,Historias!$F$5:$F$170,$B97,Historias!$A$5:$A$170,D$67)</f>
        <v>0</v>
      </c>
      <c r="E97" s="74">
        <f>SUMIFS(Historias!$H$5:$H$170,Historias!$F$5:$F$170,$B97,Historias!$A$5:$A$170,E$67)</f>
        <v>0</v>
      </c>
      <c r="F97" s="74">
        <f>SUMIFS(Historias!$H$5:$H$170,Historias!$F$5:$F$170,$B97,Historias!$A$5:$A$170,F$67)</f>
        <v>0</v>
      </c>
      <c r="G97" s="74">
        <f>SUMIFS(Historias!$H$5:$H$170,Historias!$F$5:$F$170,$B97,Historias!$A$5:$A$170,G$67)</f>
        <v>0</v>
      </c>
      <c r="H97" s="74">
        <f>SUMIFS(Historias!$H$5:$H$170,Historias!$F$5:$F$170,$B97,Historias!$A$5:$A$170,H$67)</f>
        <v>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2.75" customHeight="1">
      <c r="A98" s="1"/>
      <c r="B98" s="73" t="str">
        <f>Resumen!B33</f>
        <v/>
      </c>
      <c r="C98" s="74">
        <f>SUMIFS(Historias!$H$5:$H$170,Historias!$F$5:$F$170,$B98,Historias!$A$5:$A$170,C$67)</f>
        <v>0</v>
      </c>
      <c r="D98" s="74">
        <f>SUMIFS(Historias!$H$5:$H$170,Historias!$F$5:$F$170,$B98,Historias!$A$5:$A$170,D$67)</f>
        <v>0</v>
      </c>
      <c r="E98" s="74">
        <f>SUMIFS(Historias!$H$5:$H$170,Historias!$F$5:$F$170,$B98,Historias!$A$5:$A$170,E$67)</f>
        <v>0</v>
      </c>
      <c r="F98" s="74">
        <f>SUMIFS(Historias!$H$5:$H$170,Historias!$F$5:$F$170,$B98,Historias!$A$5:$A$170,F$67)</f>
        <v>0</v>
      </c>
      <c r="G98" s="74">
        <f>SUMIFS(Historias!$H$5:$H$170,Historias!$F$5:$F$170,$B98,Historias!$A$5:$A$170,G$67)</f>
        <v>0</v>
      </c>
      <c r="H98" s="74">
        <f>SUMIFS(Historias!$H$5:$H$170,Historias!$F$5:$F$170,$B98,Historias!$A$5:$A$170,H$67)</f>
        <v>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2.75" customHeight="1">
      <c r="A99" s="1"/>
      <c r="B99" s="73" t="str">
        <f>Resumen!B34</f>
        <v/>
      </c>
      <c r="C99" s="74">
        <f>SUMIFS(Historias!$H$5:$H$170,Historias!$F$5:$F$170,$B99,Historias!$A$5:$A$170,C$67)</f>
        <v>0</v>
      </c>
      <c r="D99" s="74">
        <f>SUMIFS(Historias!$H$5:$H$170,Historias!$F$5:$F$170,$B99,Historias!$A$5:$A$170,D$67)</f>
        <v>0</v>
      </c>
      <c r="E99" s="74">
        <f>SUMIFS(Historias!$H$5:$H$170,Historias!$F$5:$F$170,$B99,Historias!$A$5:$A$170,E$67)</f>
        <v>0</v>
      </c>
      <c r="F99" s="74">
        <f>SUMIFS(Historias!$H$5:$H$170,Historias!$F$5:$F$170,$B99,Historias!$A$5:$A$170,F$67)</f>
        <v>0</v>
      </c>
      <c r="G99" s="74">
        <f>SUMIFS(Historias!$H$5:$H$170,Historias!$F$5:$F$170,$B99,Historias!$A$5:$A$170,G$67)</f>
        <v>0</v>
      </c>
      <c r="H99" s="74">
        <f>SUMIFS(Historias!$H$5:$H$170,Historias!$F$5:$F$170,$B99,Historias!$A$5:$A$170,H$67)</f>
        <v>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12.75" customHeight="1">
      <c r="A100" s="1"/>
      <c r="B100" s="73" t="str">
        <f>Resumen!B35</f>
        <v/>
      </c>
      <c r="C100" s="74">
        <f>SUMIFS(Historias!$H$5:$H$170,Historias!$F$5:$F$170,$B100,Historias!$A$5:$A$170,C$67)</f>
        <v>0</v>
      </c>
      <c r="D100" s="74">
        <f>SUMIFS(Historias!$H$5:$H$170,Historias!$F$5:$F$170,$B100,Historias!$A$5:$A$170,D$67)</f>
        <v>0</v>
      </c>
      <c r="E100" s="74">
        <f>SUMIFS(Historias!$H$5:$H$170,Historias!$F$5:$F$170,$B100,Historias!$A$5:$A$170,E$67)</f>
        <v>0</v>
      </c>
      <c r="F100" s="74">
        <f>SUMIFS(Historias!$H$5:$H$170,Historias!$F$5:$F$170,$B100,Historias!$A$5:$A$170,F$67)</f>
        <v>0</v>
      </c>
      <c r="G100" s="74">
        <f>SUMIFS(Historias!$H$5:$H$170,Historias!$F$5:$F$170,$B100,Historias!$A$5:$A$170,G$67)</f>
        <v>0</v>
      </c>
      <c r="H100" s="74">
        <f>SUMIFS(Historias!$H$5:$H$170,Historias!$F$5:$F$170,$B100,Historias!$A$5:$A$170,H$67)</f>
        <v>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12.75" customHeight="1">
      <c r="A101" s="1"/>
      <c r="B101" s="73" t="str">
        <f>Resumen!B36</f>
        <v/>
      </c>
      <c r="C101" s="74">
        <f>SUMIFS(Historias!$H$5:$H$170,Historias!$F$5:$F$170,$B101,Historias!$A$5:$A$170,C$67)</f>
        <v>0</v>
      </c>
      <c r="D101" s="74">
        <f>SUMIFS(Historias!$H$5:$H$170,Historias!$F$5:$F$170,$B101,Historias!$A$5:$A$170,D$67)</f>
        <v>0</v>
      </c>
      <c r="E101" s="74">
        <f>SUMIFS(Historias!$H$5:$H$170,Historias!$F$5:$F$170,$B101,Historias!$A$5:$A$170,E$67)</f>
        <v>0</v>
      </c>
      <c r="F101" s="74">
        <f>SUMIFS(Historias!$H$5:$H$170,Historias!$F$5:$F$170,$B101,Historias!$A$5:$A$170,F$67)</f>
        <v>0</v>
      </c>
      <c r="G101" s="74">
        <f>SUMIFS(Historias!$H$5:$H$170,Historias!$F$5:$F$170,$B101,Historias!$A$5:$A$170,G$67)</f>
        <v>0</v>
      </c>
      <c r="H101" s="74">
        <f>SUMIFS(Historias!$H$5:$H$170,Historias!$F$5:$F$170,$B101,Historias!$A$5:$A$170,H$67)</f>
        <v>0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2.75" customHeight="1">
      <c r="A102" s="1"/>
      <c r="B102" s="73" t="str">
        <f>Resumen!B37</f>
        <v/>
      </c>
      <c r="C102" s="74">
        <f>SUMIFS(Historias!$H$5:$H$170,Historias!$F$5:$F$170,$B102,Historias!$A$5:$A$170,C$67)</f>
        <v>0</v>
      </c>
      <c r="D102" s="74">
        <f>SUMIFS(Historias!$H$5:$H$170,Historias!$F$5:$F$170,$B102,Historias!$A$5:$A$170,D$67)</f>
        <v>0</v>
      </c>
      <c r="E102" s="74">
        <f>SUMIFS(Historias!$H$5:$H$170,Historias!$F$5:$F$170,$B102,Historias!$A$5:$A$170,E$67)</f>
        <v>0</v>
      </c>
      <c r="F102" s="74">
        <f>SUMIFS(Historias!$H$5:$H$170,Historias!$F$5:$F$170,$B102,Historias!$A$5:$A$170,F$67)</f>
        <v>0</v>
      </c>
      <c r="G102" s="74">
        <f>SUMIFS(Historias!$H$5:$H$170,Historias!$F$5:$F$170,$B102,Historias!$A$5:$A$170,G$67)</f>
        <v>0</v>
      </c>
      <c r="H102" s="74">
        <f>SUMIFS(Historias!$H$5:$H$170,Historias!$F$5:$F$170,$B102,Historias!$A$5:$A$170,H$67)</f>
        <v>0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12.75" customHeight="1">
      <c r="A103" s="1"/>
      <c r="B103" s="73" t="str">
        <f>Resumen!B38</f>
        <v/>
      </c>
      <c r="C103" s="74">
        <f>SUMIFS(Historias!$H$5:$H$170,Historias!$F$5:$F$170,$B103,Historias!$A$5:$A$170,C$67)</f>
        <v>0</v>
      </c>
      <c r="D103" s="74">
        <f>SUMIFS(Historias!$H$5:$H$170,Historias!$F$5:$F$170,$B103,Historias!$A$5:$A$170,D$67)</f>
        <v>0</v>
      </c>
      <c r="E103" s="74">
        <f>SUMIFS(Historias!$H$5:$H$170,Historias!$F$5:$F$170,$B103,Historias!$A$5:$A$170,E$67)</f>
        <v>0</v>
      </c>
      <c r="F103" s="74">
        <f>SUMIFS(Historias!$H$5:$H$170,Historias!$F$5:$F$170,$B103,Historias!$A$5:$A$170,F$67)</f>
        <v>0</v>
      </c>
      <c r="G103" s="74">
        <f>SUMIFS(Historias!$H$5:$H$170,Historias!$F$5:$F$170,$B103,Historias!$A$5:$A$170,G$67)</f>
        <v>0</v>
      </c>
      <c r="H103" s="74">
        <f>SUMIFS(Historias!$H$5:$H$170,Historias!$F$5:$F$170,$B103,Historias!$A$5:$A$170,H$67)</f>
        <v>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12.75" customHeight="1">
      <c r="A104" s="1"/>
      <c r="B104" s="73" t="str">
        <f>Resumen!B39</f>
        <v/>
      </c>
      <c r="C104" s="74">
        <f>SUMIFS(Historias!$H$5:$H$170,Historias!$F$5:$F$170,$B104,Historias!$A$5:$A$170,C$67)</f>
        <v>0</v>
      </c>
      <c r="D104" s="74">
        <f>SUMIFS(Historias!$H$5:$H$170,Historias!$F$5:$F$170,$B104,Historias!$A$5:$A$170,D$67)</f>
        <v>0</v>
      </c>
      <c r="E104" s="74">
        <f>SUMIFS(Historias!$H$5:$H$170,Historias!$F$5:$F$170,$B104,Historias!$A$5:$A$170,E$67)</f>
        <v>0</v>
      </c>
      <c r="F104" s="74">
        <f>SUMIFS(Historias!$H$5:$H$170,Historias!$F$5:$F$170,$B104,Historias!$A$5:$A$170,F$67)</f>
        <v>0</v>
      </c>
      <c r="G104" s="74">
        <f>SUMIFS(Historias!$H$5:$H$170,Historias!$F$5:$F$170,$B104,Historias!$A$5:$A$170,G$67)</f>
        <v>0</v>
      </c>
      <c r="H104" s="74">
        <f>SUMIFS(Historias!$H$5:$H$170,Historias!$F$5:$F$170,$B104,Historias!$A$5:$A$170,H$67)</f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12.75" customHeight="1">
      <c r="A105" s="1"/>
      <c r="B105" s="73" t="str">
        <f>Resumen!B40</f>
        <v/>
      </c>
      <c r="C105" s="74">
        <f>SUMIFS(Historias!$H$5:$H$170,Historias!$F$5:$F$170,$B105,Historias!$A$5:$A$170,C$67)</f>
        <v>0</v>
      </c>
      <c r="D105" s="74">
        <f>SUMIFS(Historias!$H$5:$H$170,Historias!$F$5:$F$170,$B105,Historias!$A$5:$A$170,D$67)</f>
        <v>0</v>
      </c>
      <c r="E105" s="74">
        <f>SUMIFS(Historias!$H$5:$H$170,Historias!$F$5:$F$170,$B105,Historias!$A$5:$A$170,E$67)</f>
        <v>0</v>
      </c>
      <c r="F105" s="74">
        <f>SUMIFS(Historias!$H$5:$H$170,Historias!$F$5:$F$170,$B105,Historias!$A$5:$A$170,F$67)</f>
        <v>0</v>
      </c>
      <c r="G105" s="74">
        <f>SUMIFS(Historias!$H$5:$H$170,Historias!$F$5:$F$170,$B105,Historias!$A$5:$A$170,G$67)</f>
        <v>0</v>
      </c>
      <c r="H105" s="74">
        <f>SUMIFS(Historias!$H$5:$H$170,Historias!$F$5:$F$170,$B105,Historias!$A$5:$A$170,H$67)</f>
        <v>0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12.75" customHeight="1">
      <c r="A106" s="1"/>
      <c r="B106" s="73" t="str">
        <f>Resumen!B41</f>
        <v/>
      </c>
      <c r="C106" s="74">
        <f>SUMIFS(Historias!$H$5:$H$170,Historias!$F$5:$F$170,$B106,Historias!$A$5:$A$170,C$67)</f>
        <v>0</v>
      </c>
      <c r="D106" s="74">
        <f>SUMIFS(Historias!$H$5:$H$170,Historias!$F$5:$F$170,$B106,Historias!$A$5:$A$170,D$67)</f>
        <v>0</v>
      </c>
      <c r="E106" s="74">
        <f>SUMIFS(Historias!$H$5:$H$170,Historias!$F$5:$F$170,$B106,Historias!$A$5:$A$170,E$67)</f>
        <v>0</v>
      </c>
      <c r="F106" s="74">
        <f>SUMIFS(Historias!$H$5:$H$170,Historias!$F$5:$F$170,$B106,Historias!$A$5:$A$170,F$67)</f>
        <v>0</v>
      </c>
      <c r="G106" s="74">
        <f>SUMIFS(Historias!$H$5:$H$170,Historias!$F$5:$F$170,$B106,Historias!$A$5:$A$170,G$67)</f>
        <v>0</v>
      </c>
      <c r="H106" s="74">
        <f>SUMIFS(Historias!$H$5:$H$170,Historias!$F$5:$F$170,$B106,Historias!$A$5:$A$170,H$67)</f>
        <v>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12.75" customHeight="1">
      <c r="A107" s="1"/>
      <c r="B107" s="73" t="str">
        <f>Resumen!B42</f>
        <v/>
      </c>
      <c r="C107" s="74">
        <f>SUMIFS(Historias!$H$5:$H$170,Historias!$F$5:$F$170,$B107,Historias!$A$5:$A$170,C$67)</f>
        <v>0</v>
      </c>
      <c r="D107" s="74">
        <f>SUMIFS(Historias!$H$5:$H$170,Historias!$F$5:$F$170,$B107,Historias!$A$5:$A$170,D$67)</f>
        <v>0</v>
      </c>
      <c r="E107" s="74">
        <f>SUMIFS(Historias!$H$5:$H$170,Historias!$F$5:$F$170,$B107,Historias!$A$5:$A$170,E$67)</f>
        <v>0</v>
      </c>
      <c r="F107" s="74">
        <f>SUMIFS(Historias!$H$5:$H$170,Historias!$F$5:$F$170,$B107,Historias!$A$5:$A$170,F$67)</f>
        <v>0</v>
      </c>
      <c r="G107" s="74">
        <f>SUMIFS(Historias!$H$5:$H$170,Historias!$F$5:$F$170,$B107,Historias!$A$5:$A$170,G$67)</f>
        <v>0</v>
      </c>
      <c r="H107" s="74">
        <f>SUMIFS(Historias!$H$5:$H$170,Historias!$F$5:$F$170,$B107,Historias!$A$5:$A$170,H$67)</f>
        <v>0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12.75" customHeight="1">
      <c r="A108" s="1"/>
      <c r="B108" s="73" t="str">
        <f>Resumen!B43</f>
        <v/>
      </c>
      <c r="C108" s="74">
        <f>SUMIFS(Historias!$H$5:$H$170,Historias!$F$5:$F$170,$B108,Historias!$A$5:$A$170,C$67)</f>
        <v>0</v>
      </c>
      <c r="D108" s="74">
        <f>SUMIFS(Historias!$H$5:$H$170,Historias!$F$5:$F$170,$B108,Historias!$A$5:$A$170,D$67)</f>
        <v>0</v>
      </c>
      <c r="E108" s="74">
        <f>SUMIFS(Historias!$H$5:$H$170,Historias!$F$5:$F$170,$B108,Historias!$A$5:$A$170,E$67)</f>
        <v>0</v>
      </c>
      <c r="F108" s="74">
        <f>SUMIFS(Historias!$H$5:$H$170,Historias!$F$5:$F$170,$B108,Historias!$A$5:$A$170,F$67)</f>
        <v>0</v>
      </c>
      <c r="G108" s="74">
        <f>SUMIFS(Historias!$H$5:$H$170,Historias!$F$5:$F$170,$B108,Historias!$A$5:$A$170,G$67)</f>
        <v>0</v>
      </c>
      <c r="H108" s="74">
        <f>SUMIFS(Historias!$H$5:$H$170,Historias!$F$5:$F$170,$B108,Historias!$A$5:$A$170,H$67)</f>
        <v>0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12.75" customHeight="1">
      <c r="A109" s="1"/>
      <c r="B109" s="73" t="str">
        <f>Resumen!B44</f>
        <v/>
      </c>
      <c r="C109" s="74">
        <f>SUMIFS(Historias!$H$5:$H$170,Historias!$F$5:$F$170,$B109,Historias!$A$5:$A$170,C$67)</f>
        <v>0</v>
      </c>
      <c r="D109" s="74">
        <f>SUMIFS(Historias!$H$5:$H$170,Historias!$F$5:$F$170,$B109,Historias!$A$5:$A$170,D$67)</f>
        <v>0</v>
      </c>
      <c r="E109" s="74">
        <f>SUMIFS(Historias!$H$5:$H$170,Historias!$F$5:$F$170,$B109,Historias!$A$5:$A$170,E$67)</f>
        <v>0</v>
      </c>
      <c r="F109" s="74">
        <f>SUMIFS(Historias!$H$5:$H$170,Historias!$F$5:$F$170,$B109,Historias!$A$5:$A$170,F$67)</f>
        <v>0</v>
      </c>
      <c r="G109" s="74">
        <f>SUMIFS(Historias!$H$5:$H$170,Historias!$F$5:$F$170,$B109,Historias!$A$5:$A$170,G$67)</f>
        <v>0</v>
      </c>
      <c r="H109" s="74">
        <f>SUMIFS(Historias!$H$5:$H$170,Historias!$F$5:$F$170,$B109,Historias!$A$5:$A$170,H$67)</f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12.75" customHeight="1">
      <c r="A110" s="1"/>
      <c r="B110" s="73" t="str">
        <f>Resumen!B45</f>
        <v/>
      </c>
      <c r="C110" s="74">
        <f>SUMIFS(Historias!$H$5:$H$170,Historias!$F$5:$F$170,$B110,Historias!$A$5:$A$170,C$67)</f>
        <v>0</v>
      </c>
      <c r="D110" s="74">
        <f>SUMIFS(Historias!$H$5:$H$170,Historias!$F$5:$F$170,$B110,Historias!$A$5:$A$170,D$67)</f>
        <v>0</v>
      </c>
      <c r="E110" s="74">
        <f>SUMIFS(Historias!$H$5:$H$170,Historias!$F$5:$F$170,$B110,Historias!$A$5:$A$170,E$67)</f>
        <v>0</v>
      </c>
      <c r="F110" s="74">
        <f>SUMIFS(Historias!$H$5:$H$170,Historias!$F$5:$F$170,$B110,Historias!$A$5:$A$170,F$67)</f>
        <v>0</v>
      </c>
      <c r="G110" s="74">
        <f>SUMIFS(Historias!$H$5:$H$170,Historias!$F$5:$F$170,$B110,Historias!$A$5:$A$170,G$67)</f>
        <v>0</v>
      </c>
      <c r="H110" s="74">
        <f>SUMIFS(Historias!$H$5:$H$170,Historias!$F$5:$F$170,$B110,Historias!$A$5:$A$170,H$67)</f>
        <v>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12.75" customHeight="1">
      <c r="A111" s="1"/>
      <c r="B111" s="73" t="str">
        <f>Resumen!B46</f>
        <v/>
      </c>
      <c r="C111" s="74">
        <f>SUMIFS(Historias!$H$5:$H$170,Historias!$F$5:$F$170,$B111,Historias!$A$5:$A$170,C$67)</f>
        <v>0</v>
      </c>
      <c r="D111" s="74">
        <f>SUMIFS(Historias!$H$5:$H$170,Historias!$F$5:$F$170,$B111,Historias!$A$5:$A$170,D$67)</f>
        <v>0</v>
      </c>
      <c r="E111" s="74">
        <f>SUMIFS(Historias!$H$5:$H$170,Historias!$F$5:$F$170,$B111,Historias!$A$5:$A$170,E$67)</f>
        <v>0</v>
      </c>
      <c r="F111" s="74">
        <f>SUMIFS(Historias!$H$5:$H$170,Historias!$F$5:$F$170,$B111,Historias!$A$5:$A$170,F$67)</f>
        <v>0</v>
      </c>
      <c r="G111" s="74">
        <f>SUMIFS(Historias!$H$5:$H$170,Historias!$F$5:$F$170,$B111,Historias!$A$5:$A$170,G$67)</f>
        <v>0</v>
      </c>
      <c r="H111" s="74">
        <f>SUMIFS(Historias!$H$5:$H$170,Historias!$F$5:$F$170,$B111,Historias!$A$5:$A$170,H$67)</f>
        <v>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2.75" customHeight="1">
      <c r="A112" s="1"/>
      <c r="B112" s="73" t="str">
        <f>Resumen!B47</f>
        <v/>
      </c>
      <c r="C112" s="74">
        <f>SUMIFS(Historias!$H$5:$H$170,Historias!$F$5:$F$170,$B112,Historias!$A$5:$A$170,C$67)</f>
        <v>0</v>
      </c>
      <c r="D112" s="74">
        <f>SUMIFS(Historias!$H$5:$H$170,Historias!$F$5:$F$170,$B112,Historias!$A$5:$A$170,D$67)</f>
        <v>0</v>
      </c>
      <c r="E112" s="74">
        <f>SUMIFS(Historias!$H$5:$H$170,Historias!$F$5:$F$170,$B112,Historias!$A$5:$A$170,E$67)</f>
        <v>0</v>
      </c>
      <c r="F112" s="74">
        <f>SUMIFS(Historias!$H$5:$H$170,Historias!$F$5:$F$170,$B112,Historias!$A$5:$A$170,F$67)</f>
        <v>0</v>
      </c>
      <c r="G112" s="74">
        <f>SUMIFS(Historias!$H$5:$H$170,Historias!$F$5:$F$170,$B112,Historias!$A$5:$A$170,G$67)</f>
        <v>0</v>
      </c>
      <c r="H112" s="74">
        <f>SUMIFS(Historias!$H$5:$H$170,Historias!$F$5:$F$170,$B112,Historias!$A$5:$A$170,H$67)</f>
        <v>0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12.75" customHeight="1">
      <c r="A113" s="1"/>
      <c r="B113" s="73" t="str">
        <f>Resumen!B48</f>
        <v/>
      </c>
      <c r="C113" s="74">
        <f>SUMIFS(Historias!$H$5:$H$170,Historias!$F$5:$F$170,$B113,Historias!$A$5:$A$170,C$67)</f>
        <v>0</v>
      </c>
      <c r="D113" s="74">
        <f>SUMIFS(Historias!$H$5:$H$170,Historias!$F$5:$F$170,$B113,Historias!$A$5:$A$170,D$67)</f>
        <v>0</v>
      </c>
      <c r="E113" s="74">
        <f>SUMIFS(Historias!$H$5:$H$170,Historias!$F$5:$F$170,$B113,Historias!$A$5:$A$170,E$67)</f>
        <v>0</v>
      </c>
      <c r="F113" s="74">
        <f>SUMIFS(Historias!$H$5:$H$170,Historias!$F$5:$F$170,$B113,Historias!$A$5:$A$170,F$67)</f>
        <v>0</v>
      </c>
      <c r="G113" s="74">
        <f>SUMIFS(Historias!$H$5:$H$170,Historias!$F$5:$F$170,$B113,Historias!$A$5:$A$170,G$67)</f>
        <v>0</v>
      </c>
      <c r="H113" s="74">
        <f>SUMIFS(Historias!$H$5:$H$170,Historias!$F$5:$F$170,$B113,Historias!$A$5:$A$170,H$67)</f>
        <v>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12.75" customHeight="1">
      <c r="A114" s="1"/>
      <c r="B114" s="73" t="str">
        <f>Resumen!B49</f>
        <v/>
      </c>
      <c r="C114" s="74">
        <f>SUMIFS(Historias!$H$5:$H$170,Historias!$F$5:$F$170,$B114,Historias!$A$5:$A$170,C$67)</f>
        <v>0</v>
      </c>
      <c r="D114" s="74">
        <f>SUMIFS(Historias!$H$5:$H$170,Historias!$F$5:$F$170,$B114,Historias!$A$5:$A$170,D$67)</f>
        <v>0</v>
      </c>
      <c r="E114" s="74">
        <f>SUMIFS(Historias!$H$5:$H$170,Historias!$F$5:$F$170,$B114,Historias!$A$5:$A$170,E$67)</f>
        <v>0</v>
      </c>
      <c r="F114" s="74">
        <f>SUMIFS(Historias!$H$5:$H$170,Historias!$F$5:$F$170,$B114,Historias!$A$5:$A$170,F$67)</f>
        <v>0</v>
      </c>
      <c r="G114" s="74">
        <f>SUMIFS(Historias!$H$5:$H$170,Historias!$F$5:$F$170,$B114,Historias!$A$5:$A$170,G$67)</f>
        <v>0</v>
      </c>
      <c r="H114" s="74">
        <f>SUMIFS(Historias!$H$5:$H$170,Historias!$F$5:$F$170,$B114,Historias!$A$5:$A$170,H$67)</f>
        <v>0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12.75" customHeight="1">
      <c r="A115" s="1"/>
      <c r="B115" s="73" t="str">
        <f>Resumen!B50</f>
        <v/>
      </c>
      <c r="C115" s="74">
        <f>SUMIFS(Historias!$H$5:$H$170,Historias!$F$5:$F$170,$B115,Historias!$A$5:$A$170,C$67)</f>
        <v>0</v>
      </c>
      <c r="D115" s="74">
        <f>SUMIFS(Historias!$H$5:$H$170,Historias!$F$5:$F$170,$B115,Historias!$A$5:$A$170,D$67)</f>
        <v>0</v>
      </c>
      <c r="E115" s="74">
        <f>SUMIFS(Historias!$H$5:$H$170,Historias!$F$5:$F$170,$B115,Historias!$A$5:$A$170,E$67)</f>
        <v>0</v>
      </c>
      <c r="F115" s="74">
        <f>SUMIFS(Historias!$H$5:$H$170,Historias!$F$5:$F$170,$B115,Historias!$A$5:$A$170,F$67)</f>
        <v>0</v>
      </c>
      <c r="G115" s="74">
        <f>SUMIFS(Historias!$H$5:$H$170,Historias!$F$5:$F$170,$B115,Historias!$A$5:$A$170,G$67)</f>
        <v>0</v>
      </c>
      <c r="H115" s="74">
        <f>SUMIFS(Historias!$H$5:$H$170,Historias!$F$5:$F$170,$B115,Historias!$A$5:$A$170,H$67)</f>
        <v>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2.75" customHeight="1">
      <c r="A116" s="1"/>
      <c r="B116" s="73" t="str">
        <f>Resumen!B51</f>
        <v/>
      </c>
      <c r="C116" s="74">
        <f>SUMIFS(Historias!$H$5:$H$170,Historias!$F$5:$F$170,$B116,Historias!$A$5:$A$170,C$67)</f>
        <v>0</v>
      </c>
      <c r="D116" s="74">
        <f>SUMIFS(Historias!$H$5:$H$170,Historias!$F$5:$F$170,$B116,Historias!$A$5:$A$170,D$67)</f>
        <v>0</v>
      </c>
      <c r="E116" s="74">
        <f>SUMIFS(Historias!$H$5:$H$170,Historias!$F$5:$F$170,$B116,Historias!$A$5:$A$170,E$67)</f>
        <v>0</v>
      </c>
      <c r="F116" s="74">
        <f>SUMIFS(Historias!$H$5:$H$170,Historias!$F$5:$F$170,$B116,Historias!$A$5:$A$170,F$67)</f>
        <v>0</v>
      </c>
      <c r="G116" s="74">
        <f>SUMIFS(Historias!$H$5:$H$170,Historias!$F$5:$F$170,$B116,Historias!$A$5:$A$170,G$67)</f>
        <v>0</v>
      </c>
      <c r="H116" s="74">
        <f>SUMIFS(Historias!$H$5:$H$170,Historias!$F$5:$F$170,$B116,Historias!$A$5:$A$170,H$67)</f>
        <v>0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2.75" customHeight="1">
      <c r="A117" s="1"/>
      <c r="B117" s="73" t="str">
        <f>Resumen!B52</f>
        <v/>
      </c>
      <c r="C117" s="74">
        <f>SUMIFS(Historias!$H$5:$H$170,Historias!$F$5:$F$170,$B117,Historias!$A$5:$A$170,C$67)</f>
        <v>0</v>
      </c>
      <c r="D117" s="74">
        <f>SUMIFS(Historias!$H$5:$H$170,Historias!$F$5:$F$170,$B117,Historias!$A$5:$A$170,D$67)</f>
        <v>0</v>
      </c>
      <c r="E117" s="74">
        <f>SUMIFS(Historias!$H$5:$H$170,Historias!$F$5:$F$170,$B117,Historias!$A$5:$A$170,E$67)</f>
        <v>0</v>
      </c>
      <c r="F117" s="74">
        <f>SUMIFS(Historias!$H$5:$H$170,Historias!$F$5:$F$170,$B117,Historias!$A$5:$A$170,F$67)</f>
        <v>0</v>
      </c>
      <c r="G117" s="74">
        <f>SUMIFS(Historias!$H$5:$H$170,Historias!$F$5:$F$170,$B117,Historias!$A$5:$A$170,G$67)</f>
        <v>0</v>
      </c>
      <c r="H117" s="74">
        <f>SUMIFS(Historias!$H$5:$H$170,Historias!$F$5:$F$170,$B117,Historias!$A$5:$A$170,H$67)</f>
        <v>0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2.75" customHeight="1">
      <c r="A118" s="1"/>
      <c r="B118" s="73" t="str">
        <f>Resumen!B53</f>
        <v/>
      </c>
      <c r="C118" s="74">
        <f>SUMIFS(Historias!$H$5:$H$170,Historias!$F$5:$F$170,$B118,Historias!$A$5:$A$170,C$67)</f>
        <v>0</v>
      </c>
      <c r="D118" s="74">
        <f>SUMIFS(Historias!$H$5:$H$170,Historias!$F$5:$F$170,$B118,Historias!$A$5:$A$170,D$67)</f>
        <v>0</v>
      </c>
      <c r="E118" s="74">
        <f>SUMIFS(Historias!$H$5:$H$170,Historias!$F$5:$F$170,$B118,Historias!$A$5:$A$170,E$67)</f>
        <v>0</v>
      </c>
      <c r="F118" s="74">
        <f>SUMIFS(Historias!$H$5:$H$170,Historias!$F$5:$F$170,$B118,Historias!$A$5:$A$170,F$67)</f>
        <v>0</v>
      </c>
      <c r="G118" s="74">
        <f>SUMIFS(Historias!$H$5:$H$170,Historias!$F$5:$F$170,$B118,Historias!$A$5:$A$170,G$67)</f>
        <v>0</v>
      </c>
      <c r="H118" s="74">
        <f>SUMIFS(Historias!$H$5:$H$170,Historias!$F$5:$F$170,$B118,Historias!$A$5:$A$170,H$67)</f>
        <v>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2.75" customHeight="1">
      <c r="A119" s="1"/>
      <c r="B119" s="73" t="str">
        <f>Resumen!B54</f>
        <v/>
      </c>
      <c r="C119" s="74">
        <f>SUMIFS(Historias!$H$5:$H$170,Historias!$F$5:$F$170,$B119,Historias!$A$5:$A$170,C$67)</f>
        <v>0</v>
      </c>
      <c r="D119" s="74">
        <f>SUMIFS(Historias!$H$5:$H$170,Historias!$F$5:$F$170,$B119,Historias!$A$5:$A$170,D$67)</f>
        <v>0</v>
      </c>
      <c r="E119" s="74">
        <f>SUMIFS(Historias!$H$5:$H$170,Historias!$F$5:$F$170,$B119,Historias!$A$5:$A$170,E$67)</f>
        <v>0</v>
      </c>
      <c r="F119" s="74">
        <f>SUMIFS(Historias!$H$5:$H$170,Historias!$F$5:$F$170,$B119,Historias!$A$5:$A$170,F$67)</f>
        <v>0</v>
      </c>
      <c r="G119" s="74">
        <f>SUMIFS(Historias!$H$5:$H$170,Historias!$F$5:$F$170,$B119,Historias!$A$5:$A$170,G$67)</f>
        <v>0</v>
      </c>
      <c r="H119" s="74">
        <f>SUMIFS(Historias!$H$5:$H$170,Historias!$F$5:$F$170,$B119,Historias!$A$5:$A$170,H$67)</f>
        <v>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2.75" customHeight="1">
      <c r="A120" s="1"/>
      <c r="B120" s="62" t="str">
        <f>Resumen!B55</f>
        <v/>
      </c>
      <c r="C120" s="74">
        <f>SUMIFS(Historias!$H$5:$H$170,Historias!$F$5:$F$170,$B120,Historias!$A$5:$A$170,C$67)</f>
        <v>0</v>
      </c>
      <c r="D120" s="74">
        <f>SUMIFS(Historias!$H$5:$H$170,Historias!$F$5:$F$170,$B120,Historias!$A$5:$A$170,D$67)</f>
        <v>0</v>
      </c>
      <c r="E120" s="74">
        <f>SUMIFS(Historias!$H$5:$H$170,Historias!$F$5:$F$170,$B120,Historias!$A$5:$A$170,E$67)</f>
        <v>0</v>
      </c>
      <c r="F120" s="74">
        <f>SUMIFS(Historias!$H$5:$H$170,Historias!$F$5:$F$170,$B120,Historias!$A$5:$A$170,F$67)</f>
        <v>0</v>
      </c>
      <c r="G120" s="74">
        <f>SUMIFS(Historias!$H$5:$H$170,Historias!$F$5:$F$170,$B120,Historias!$A$5:$A$170,G$67)</f>
        <v>0</v>
      </c>
      <c r="H120" s="74">
        <f>SUMIFS(Historias!$H$5:$H$170,Historias!$F$5:$F$170,$B120,Historias!$A$5:$A$170,H$67)</f>
        <v>0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2.75" customHeight="1">
      <c r="A121" s="1"/>
      <c r="B121" s="62" t="str">
        <f>Resumen!B56</f>
        <v/>
      </c>
      <c r="C121" s="74">
        <f>SUMIFS(Historias!$H$5:$H$170,Historias!$F$5:$F$170,$B121,Historias!$A$5:$A$170,C$67)</f>
        <v>0</v>
      </c>
      <c r="D121" s="74">
        <f>SUMIFS(Historias!$H$5:$H$170,Historias!$F$5:$F$170,$B121,Historias!$A$5:$A$170,D$67)</f>
        <v>0</v>
      </c>
      <c r="E121" s="74">
        <f>SUMIFS(Historias!$H$5:$H$170,Historias!$F$5:$F$170,$B121,Historias!$A$5:$A$170,E$67)</f>
        <v>0</v>
      </c>
      <c r="F121" s="74">
        <f>SUMIFS(Historias!$H$5:$H$170,Historias!$F$5:$F$170,$B121,Historias!$A$5:$A$170,F$67)</f>
        <v>0</v>
      </c>
      <c r="G121" s="74">
        <f>SUMIFS(Historias!$H$5:$H$170,Historias!$F$5:$F$170,$B121,Historias!$A$5:$A$170,G$67)</f>
        <v>0</v>
      </c>
      <c r="H121" s="74">
        <f>SUMIFS(Historias!$H$5:$H$170,Historias!$F$5:$F$170,$B121,Historias!$A$5:$A$170,H$67)</f>
        <v>0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2.75" customHeight="1">
      <c r="A122" s="1"/>
      <c r="B122" s="62" t="str">
        <f>Resumen!B57</f>
        <v/>
      </c>
      <c r="C122" s="74">
        <f>SUMIFS(Historias!$H$5:$H$170,Historias!$F$5:$F$170,$B122,Historias!$A$5:$A$170,C$67)</f>
        <v>0</v>
      </c>
      <c r="D122" s="74">
        <f>SUMIFS(Historias!$H$5:$H$170,Historias!$F$5:$F$170,$B122,Historias!$A$5:$A$170,D$67)</f>
        <v>0</v>
      </c>
      <c r="E122" s="74">
        <f>SUMIFS(Historias!$H$5:$H$170,Historias!$F$5:$F$170,$B122,Historias!$A$5:$A$170,E$67)</f>
        <v>0</v>
      </c>
      <c r="F122" s="74">
        <f>SUMIFS(Historias!$H$5:$H$170,Historias!$F$5:$F$170,$B122,Historias!$A$5:$A$170,F$67)</f>
        <v>0</v>
      </c>
      <c r="G122" s="74">
        <f>SUMIFS(Historias!$H$5:$H$170,Historias!$F$5:$F$170,$B122,Historias!$A$5:$A$170,G$67)</f>
        <v>0</v>
      </c>
      <c r="H122" s="74">
        <f>SUMIFS(Historias!$H$5:$H$170,Historias!$F$5:$F$170,$B122,Historias!$A$5:$A$170,H$67)</f>
        <v>0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2.75" customHeight="1">
      <c r="A123" s="1"/>
      <c r="B123" s="62" t="str">
        <f>Resumen!B58</f>
        <v/>
      </c>
      <c r="C123" s="74">
        <f>SUMIFS(Historias!$H$5:$H$170,Historias!$F$5:$F$170,$B123,Historias!$A$5:$A$170,C$67)</f>
        <v>0</v>
      </c>
      <c r="D123" s="74">
        <f>SUMIFS(Historias!$H$5:$H$170,Historias!$F$5:$F$170,$B123,Historias!$A$5:$A$170,D$67)</f>
        <v>0</v>
      </c>
      <c r="E123" s="74">
        <f>SUMIFS(Historias!$H$5:$H$170,Historias!$F$5:$F$170,$B123,Historias!$A$5:$A$170,E$67)</f>
        <v>0</v>
      </c>
      <c r="F123" s="74">
        <f>SUMIFS(Historias!$H$5:$H$170,Historias!$F$5:$F$170,$B123,Historias!$A$5:$A$170,F$67)</f>
        <v>0</v>
      </c>
      <c r="G123" s="74">
        <f>SUMIFS(Historias!$H$5:$H$170,Historias!$F$5:$F$170,$B123,Historias!$A$5:$A$170,G$67)</f>
        <v>0</v>
      </c>
      <c r="H123" s="74">
        <f>SUMIFS(Historias!$H$5:$H$170,Historias!$F$5:$F$170,$B123,Historias!$A$5:$A$170,H$67)</f>
        <v>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2.75" customHeight="1">
      <c r="A124" s="1"/>
      <c r="B124" s="62"/>
      <c r="C124" s="74">
        <f>SUMIFS(Historias!$H$5:$H$170,Historias!$F$5:$F$170,$B124,Historias!$A$5:$A$170,C$67)</f>
        <v>0</v>
      </c>
      <c r="D124" s="74">
        <f>SUMIFS(Historias!$H$5:$H$170,Historias!$F$5:$F$170,$B124,Historias!$A$5:$A$170,D$67)</f>
        <v>0</v>
      </c>
      <c r="E124" s="74">
        <f>SUMIFS(Historias!$H$5:$H$170,Historias!$F$5:$F$170,$B124,Historias!$A$5:$A$170,E$67)</f>
        <v>0</v>
      </c>
      <c r="F124" s="74">
        <f>SUMIFS(Historias!$H$5:$H$170,Historias!$F$5:$F$170,$B124,Historias!$A$5:$A$170,F$67)</f>
        <v>0</v>
      </c>
      <c r="G124" s="74">
        <f>SUMIFS(Historias!$H$5:$H$170,Historias!$F$5:$F$170,$B124,Historias!$A$5:$A$170,G$67)</f>
        <v>0</v>
      </c>
      <c r="H124" s="74">
        <f>SUMIFS(Historias!$H$5:$H$170,Historias!$F$5:$F$170,$B124,Historias!$A$5:$A$170,H$67)</f>
        <v>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2.75" customHeight="1">
      <c r="A126" s="1"/>
      <c r="B126" s="7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mergeCells count="2">
    <mergeCell ref="B1:E1"/>
    <mergeCell ref="B66:C66"/>
  </mergeCells>
  <conditionalFormatting sqref="K15:K53">
    <cfRule type="containsText" dxfId="0" priority="1" operator="containsText" text="TO DO">
      <formula>NOT(ISERROR(SEARCH(("TO DO"),(K15))))</formula>
    </cfRule>
  </conditionalFormatting>
  <conditionalFormatting sqref="K15:K53">
    <cfRule type="containsText" dxfId="1" priority="2" operator="containsText" text="PROGRESS">
      <formula>NOT(ISERROR(SEARCH(("PROGRESS"),(K15))))</formula>
    </cfRule>
  </conditionalFormatting>
  <conditionalFormatting sqref="K15:K53">
    <cfRule type="containsText" dxfId="2" priority="3" operator="containsText" text="DONE">
      <formula>NOT(ISERROR(SEARCH(("DONE"),(K15))))</formula>
    </cfRule>
  </conditionalFormatting>
  <drawing r:id="rId1"/>
</worksheet>
</file>