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4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ergi\OneDrive\Documentos\Proyectos\Frontend\pry20232028\diagnostic-tool\public\"/>
    </mc:Choice>
  </mc:AlternateContent>
  <xr:revisionPtr revIDLastSave="0" documentId="13_ncr:1_{5F0D81ED-B020-4ACA-918D-2E41515AF6F4}" xr6:coauthVersionLast="47" xr6:coauthVersionMax="47" xr10:uidLastSave="{00000000-0000-0000-0000-000000000000}"/>
  <bookViews>
    <workbookView xWindow="-110" yWindow="-110" windowWidth="19420" windowHeight="10300" tabRatio="891" xr2:uid="{00000000-000D-0000-FFFF-FFFF00000000}"/>
  </bookViews>
  <sheets>
    <sheet name="Caratula" sheetId="1" r:id="rId1"/>
    <sheet name="Niveles de madurez" sheetId="23" r:id="rId2"/>
    <sheet name="Niveles de Cumplimiento ISO" sheetId="28" r:id="rId3"/>
    <sheet name="Componentes" sheetId="26" r:id="rId4"/>
    <sheet name="Criterios de puntuación" sheetId="10" r:id="rId5"/>
    <sheet name="1 Crear" sheetId="2" r:id="rId6"/>
    <sheet name="2 Activar" sheetId="11" r:id="rId7"/>
    <sheet name="3 Asignar" sheetId="12" r:id="rId8"/>
    <sheet name="4 Revisar" sheetId="13" r:id="rId9"/>
    <sheet name="5 Mod-Desc" sheetId="14" r:id="rId10"/>
    <sheet name="6 Eliminar" sheetId="15" r:id="rId11"/>
    <sheet name="Cumplimiento ISO" sheetId="18" r:id="rId12"/>
    <sheet name="Resultados" sheetId="24" r:id="rId13"/>
    <sheet name="Reportes" sheetId="21" r:id="rId14"/>
    <sheet name="Plantilla PM" sheetId="31" r:id="rId15"/>
    <sheet name="Datos Velocímetro" sheetId="25" state="hidden" r:id="rId16"/>
  </sheets>
  <definedNames>
    <definedName name="_xlnm._FilterDatabase" localSheetId="5" hidden="1">'1 Crear'!$B$4:$F$31</definedName>
    <definedName name="_xlnm._FilterDatabase" localSheetId="6" hidden="1">'2 Activar'!$B$4:$F$33</definedName>
    <definedName name="_xlnm._FilterDatabase" localSheetId="7" hidden="1">'3 Asignar'!$B$4:$F$30</definedName>
    <definedName name="_xlnm._FilterDatabase" localSheetId="8" hidden="1">'4 Revisar'!$B$4:$F$32</definedName>
    <definedName name="_xlnm._FilterDatabase" localSheetId="9" hidden="1">'5 Mod-Desc'!$B$4:$F$22</definedName>
    <definedName name="_xlnm._FilterDatabase" localSheetId="10" hidden="1">'6 Eliminar'!$B$4:$F$19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4" l="1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6" i="18"/>
  <c r="F6" i="24"/>
  <c r="F7" i="24"/>
  <c r="F10" i="24"/>
  <c r="F11" i="24"/>
  <c r="F9" i="24"/>
  <c r="F14" i="24"/>
  <c r="F15" i="24"/>
  <c r="F13" i="24"/>
  <c r="F18" i="24"/>
  <c r="F19" i="24"/>
  <c r="F17" i="24"/>
  <c r="F21" i="24"/>
  <c r="F22" i="24"/>
  <c r="F23" i="24"/>
  <c r="F25" i="24"/>
  <c r="F26" i="24"/>
  <c r="F27" i="24"/>
  <c r="J5" i="24" l="1"/>
  <c r="L10" i="24"/>
  <c r="L11" i="24"/>
  <c r="L9" i="24"/>
  <c r="L26" i="24"/>
  <c r="L27" i="24"/>
  <c r="K26" i="24"/>
  <c r="K27" i="24"/>
  <c r="K25" i="24"/>
  <c r="L25" i="24"/>
  <c r="J26" i="24"/>
  <c r="J27" i="24"/>
  <c r="J25" i="24"/>
  <c r="K22" i="24"/>
  <c r="K23" i="24"/>
  <c r="L22" i="24"/>
  <c r="L23" i="24"/>
  <c r="L21" i="24"/>
  <c r="K21" i="24"/>
  <c r="J22" i="24"/>
  <c r="J23" i="24"/>
  <c r="J21" i="24"/>
  <c r="L18" i="24"/>
  <c r="L19" i="24"/>
  <c r="K18" i="24"/>
  <c r="K19" i="24"/>
  <c r="L17" i="24"/>
  <c r="K17" i="24"/>
  <c r="J18" i="24"/>
  <c r="J19" i="24"/>
  <c r="J17" i="24"/>
  <c r="J14" i="24"/>
  <c r="J15" i="24"/>
  <c r="K14" i="24"/>
  <c r="K15" i="24"/>
  <c r="L14" i="24"/>
  <c r="L15" i="24"/>
  <c r="L13" i="24"/>
  <c r="K13" i="24"/>
  <c r="J13" i="24"/>
  <c r="K10" i="24"/>
  <c r="K11" i="24"/>
  <c r="J10" i="24"/>
  <c r="J11" i="24"/>
  <c r="K9" i="24"/>
  <c r="J9" i="24"/>
  <c r="L6" i="24"/>
  <c r="L5" i="24"/>
  <c r="L7" i="24"/>
  <c r="K6" i="24"/>
  <c r="K7" i="24"/>
  <c r="J6" i="24"/>
  <c r="J7" i="24"/>
  <c r="K5" i="24"/>
  <c r="G8" i="18"/>
  <c r="C6" i="25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H10" i="18"/>
  <c r="H7" i="18"/>
  <c r="H8" i="18"/>
  <c r="H9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G7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6" i="18"/>
  <c r="H6" i="18"/>
  <c r="M5" i="24" l="1"/>
  <c r="N5" i="24" s="1"/>
  <c r="J11" i="18"/>
  <c r="K11" i="18" s="1"/>
  <c r="J10" i="18"/>
  <c r="K10" i="18" s="1"/>
  <c r="J23" i="18"/>
  <c r="K23" i="18" s="1"/>
  <c r="J22" i="18"/>
  <c r="K22" i="18" s="1"/>
  <c r="J12" i="18"/>
  <c r="K12" i="18" s="1"/>
  <c r="J19" i="18"/>
  <c r="K19" i="18" s="1"/>
  <c r="J21" i="18"/>
  <c r="K21" i="18" s="1"/>
  <c r="J17" i="18"/>
  <c r="K17" i="18" s="1"/>
  <c r="J6" i="18"/>
  <c r="K6" i="18" s="1"/>
  <c r="J7" i="18"/>
  <c r="K7" i="18" s="1"/>
  <c r="J18" i="18"/>
  <c r="K18" i="18" s="1"/>
  <c r="J9" i="18"/>
  <c r="K9" i="18" s="1"/>
  <c r="J8" i="18"/>
  <c r="K8" i="18" s="1"/>
  <c r="J16" i="18"/>
  <c r="K16" i="18" s="1"/>
  <c r="J15" i="18"/>
  <c r="K15" i="18" s="1"/>
  <c r="J14" i="18"/>
  <c r="K14" i="18" s="1"/>
  <c r="J20" i="18"/>
  <c r="K20" i="18" s="1"/>
  <c r="J13" i="18"/>
  <c r="K13" i="18" s="1"/>
  <c r="M22" i="24"/>
  <c r="N22" i="24" s="1"/>
  <c r="M17" i="24"/>
  <c r="M19" i="24"/>
  <c r="N19" i="24" s="1"/>
  <c r="M18" i="24"/>
  <c r="N18" i="24" s="1"/>
  <c r="M23" i="24"/>
  <c r="N23" i="24" s="1"/>
  <c r="M21" i="24"/>
  <c r="M27" i="24"/>
  <c r="N27" i="24" s="1"/>
  <c r="M26" i="24"/>
  <c r="N26" i="24" s="1"/>
  <c r="M15" i="24"/>
  <c r="N15" i="24" s="1"/>
  <c r="M14" i="24"/>
  <c r="N14" i="24" s="1"/>
  <c r="M13" i="24"/>
  <c r="M9" i="24"/>
  <c r="M11" i="24"/>
  <c r="N11" i="24" s="1"/>
  <c r="M10" i="24"/>
  <c r="N10" i="24" s="1"/>
  <c r="M6" i="24"/>
  <c r="N6" i="24" s="1"/>
  <c r="M7" i="24"/>
  <c r="N7" i="24" s="1"/>
  <c r="M25" i="24"/>
  <c r="U8" i="24"/>
  <c r="U9" i="24"/>
  <c r="T10" i="24"/>
  <c r="T8" i="24"/>
  <c r="V10" i="24"/>
  <c r="V9" i="24"/>
  <c r="U10" i="24"/>
  <c r="V8" i="24"/>
  <c r="T9" i="24"/>
  <c r="G25" i="24"/>
  <c r="H25" i="24" s="1"/>
  <c r="G5" i="24"/>
  <c r="H5" i="24" s="1"/>
  <c r="G27" i="24"/>
  <c r="H27" i="24" s="1"/>
  <c r="G26" i="24"/>
  <c r="H26" i="24" s="1"/>
  <c r="G23" i="24"/>
  <c r="H23" i="24" s="1"/>
  <c r="G22" i="24"/>
  <c r="H22" i="24" s="1"/>
  <c r="G21" i="24"/>
  <c r="H21" i="24" s="1"/>
  <c r="G19" i="24"/>
  <c r="H19" i="24" s="1"/>
  <c r="G18" i="24"/>
  <c r="H18" i="24" s="1"/>
  <c r="G17" i="24"/>
  <c r="H17" i="24" s="1"/>
  <c r="G15" i="24"/>
  <c r="H15" i="24" s="1"/>
  <c r="G14" i="24"/>
  <c r="H14" i="24" s="1"/>
  <c r="G13" i="24"/>
  <c r="H13" i="24" s="1"/>
  <c r="G11" i="24"/>
  <c r="H11" i="24" s="1"/>
  <c r="G10" i="24"/>
  <c r="H10" i="24" s="1"/>
  <c r="G9" i="24"/>
  <c r="H9" i="24" s="1"/>
  <c r="G7" i="24"/>
  <c r="H7" i="24" s="1"/>
  <c r="G6" i="24"/>
  <c r="H6" i="24" s="1"/>
  <c r="S5" i="24" l="1"/>
  <c r="W8" i="24"/>
  <c r="P17" i="24"/>
  <c r="Q17" i="24" s="1"/>
  <c r="F16" i="21" s="1"/>
  <c r="W9" i="24"/>
  <c r="P9" i="24"/>
  <c r="Q9" i="24" s="1"/>
  <c r="D16" i="21" s="1"/>
  <c r="P21" i="24"/>
  <c r="Q21" i="24" s="1"/>
  <c r="G16" i="21" s="1"/>
  <c r="P25" i="24"/>
  <c r="N13" i="24"/>
  <c r="P13" i="24"/>
  <c r="P5" i="24"/>
  <c r="W10" i="24"/>
  <c r="N17" i="24"/>
  <c r="N21" i="24"/>
  <c r="N9" i="24"/>
  <c r="N25" i="24"/>
  <c r="C24" i="25" l="1"/>
  <c r="C26" i="25" s="1"/>
  <c r="C20" i="25"/>
  <c r="C22" i="25" s="1"/>
  <c r="C12" i="25"/>
  <c r="C14" i="25" s="1"/>
  <c r="C28" i="25"/>
  <c r="C30" i="25" s="1"/>
  <c r="Q25" i="24"/>
  <c r="E5" i="31" s="1"/>
  <c r="C8" i="25"/>
  <c r="C10" i="25" s="1"/>
  <c r="Q5" i="24"/>
  <c r="C16" i="21" s="1"/>
  <c r="C16" i="25"/>
  <c r="C18" i="25" s="1"/>
  <c r="Q13" i="24"/>
  <c r="E16" i="21" s="1"/>
  <c r="F5" i="21"/>
  <c r="T5" i="24"/>
  <c r="H16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Huaman</author>
  </authors>
  <commentList>
    <comment ref="C8" authorId="0" shapeId="0" xr:uid="{98EF953E-8D02-4EF2-82E2-94F27D7EE469}">
      <text>
        <r>
          <rPr>
            <b/>
            <sz val="9"/>
            <color indexed="81"/>
            <rFont val="Tahoma"/>
            <family val="2"/>
          </rPr>
          <t>REDACTAR OBJETIVO DEL PLAN DE MEJORA</t>
        </r>
      </text>
    </comment>
    <comment ref="E8" authorId="0" shapeId="0" xr:uid="{0A39D01E-DB1D-45A4-9E3E-16D691B62537}">
      <text>
        <r>
          <rPr>
            <b/>
            <sz val="9"/>
            <color indexed="81"/>
            <rFont val="Tahoma"/>
            <family val="2"/>
          </rPr>
          <t>DETERMINAR RESPONSABLE DEL PLAN DE MEJORA</t>
        </r>
      </text>
    </comment>
    <comment ref="C13" authorId="0" shapeId="0" xr:uid="{33B4C7E8-8886-43C4-95BF-022F77DE71D3}">
      <text>
        <r>
          <rPr>
            <b/>
            <sz val="9"/>
            <color indexed="81"/>
            <rFont val="Tahoma"/>
            <family val="2"/>
          </rPr>
          <t>REDACTAR ESTADO DE MADUREZ ACTUAL DEL PROCESO DE GESTIÓN DE ACCESOS</t>
        </r>
      </text>
    </comment>
    <comment ref="C16" authorId="0" shapeId="0" xr:uid="{9ADBEE9C-731C-491A-A49D-B58825157E2C}">
      <text>
        <r>
          <rPr>
            <b/>
            <sz val="9"/>
            <color indexed="81"/>
            <rFont val="Tahoma"/>
            <family val="2"/>
          </rPr>
          <t>DETALLAR CAUSAS IDENTIFICADAS QUE DETERMINAN EL NIVEL DE MADUREZ ACTUAL</t>
        </r>
      </text>
    </comment>
    <comment ref="C19" authorId="0" shapeId="0" xr:uid="{689E22A6-DA7E-4DD0-AD5D-8B2FCA781AB3}">
      <text>
        <r>
          <rPr>
            <b/>
            <sz val="9"/>
            <color indexed="81"/>
            <rFont val="Tahoma"/>
            <family val="2"/>
          </rPr>
          <t>ESTABLECER ACTIVIDADES Y FASES PARA ABORDAR LA PROBLEMÁTICA Y MEJORAR EL ESTADO DE MADUREZ ACTUAL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<sst xmlns="http://schemas.openxmlformats.org/spreadsheetml/2006/main" count="700" uniqueCount="441">
  <si>
    <t xml:space="preserve">
</t>
  </si>
  <si>
    <t>Modelo de Madurez de controles de seguridad de la información basados en la Norma ISO 27001:2022 para la gestión de accesos en empresas peruanas Proveedoras de Servicios TI</t>
  </si>
  <si>
    <t>Elaborado por: Huamán Cheng, Sergio Nicolas y Ponce Orellana, Luis Marlon</t>
  </si>
  <si>
    <t>Niveles de Madurez</t>
  </si>
  <si>
    <t>Se detallan los niveles de madurez</t>
  </si>
  <si>
    <t>ID</t>
  </si>
  <si>
    <t>Detalle</t>
  </si>
  <si>
    <t>Rango de Cumplimiento</t>
  </si>
  <si>
    <t>Min</t>
  </si>
  <si>
    <t>Max</t>
  </si>
  <si>
    <t>Inicial</t>
  </si>
  <si>
    <t xml:space="preserve">Los procesos de la empresa son AD HOC por lo que puede tener procesos de gestión de accesos poco estructurados o inexistentes. Asimismo, no siguen una metodología clara sobre el ciclo de vida de un acceso, lo que puede llevar un riesgo de mayor vulnerabilidad en la seguridad de la información. </t>
  </si>
  <si>
    <t>Administrado</t>
  </si>
  <si>
    <t>La empresa conoce los aspectos de gestión de accesos a la información y establecen procesos sistemáticos</t>
  </si>
  <si>
    <t>Definido</t>
  </si>
  <si>
    <t>La empresa tiene definido y documentados claramente sus procesos relacionados a la gestión de accesos.</t>
  </si>
  <si>
    <t>Cuantitativamente gestionado</t>
  </si>
  <si>
    <t>La empresa gestiona los posibles riesgos del proceso relacionado a la gestión de accesos y evalúa según el impacto en la privacidad. Además, establecen monitoreos que se utilizan para detectar comportamientos sospechosos en la gestión de acceso</t>
  </si>
  <si>
    <t>Optimizado</t>
  </si>
  <si>
    <t>La empresa tiene un alto nivel de madurez en la gestión de accesos y seguridad de la información, además buscan constantemente formas de fortalecer los controles de seguridad. Se realizan pruebas regulares para evaluar la efectiva protección de controles de seguridad.</t>
  </si>
  <si>
    <t>Niveles de Cumplimiento ISO/IEC 27001:2022</t>
  </si>
  <si>
    <t>Aquí se detallan los criterios de cumplimiento</t>
  </si>
  <si>
    <t>Nivel de Cumplimiento</t>
  </si>
  <si>
    <t>Puntaje</t>
  </si>
  <si>
    <t>Conforme</t>
  </si>
  <si>
    <t>En este nivel, los controles se implementan de acuerdo con los requisitos establecidos en la norma.</t>
  </si>
  <si>
    <t>[0.51 - 1]</t>
  </si>
  <si>
    <t>Necesita mejora</t>
  </si>
  <si>
    <t>En este nivel, se identifican deficiencias en la implementación de los controles según la norma. El control no está implementado en su totalidad según lo requerido por la norma.</t>
  </si>
  <si>
    <t>[0 - 0.50]</t>
  </si>
  <si>
    <t>Criterios de puntuación</t>
  </si>
  <si>
    <t>Criterio</t>
  </si>
  <si>
    <t>Cumple</t>
  </si>
  <si>
    <t>El control cumple completamente la normativa</t>
  </si>
  <si>
    <t>Cumple parcialmente</t>
  </si>
  <si>
    <t>El control está implementado y se realiza de manera Ad Hoc</t>
  </si>
  <si>
    <t>No cumple</t>
  </si>
  <si>
    <t>El control no está implementado</t>
  </si>
  <si>
    <t>No aplica</t>
  </si>
  <si>
    <t>El control no está incluido en la declaración de aplicabilidad de la organización</t>
  </si>
  <si>
    <t>-</t>
  </si>
  <si>
    <t>EVALUACIÓN DE LA FASE I: CREAR EL ACCESO</t>
  </si>
  <si>
    <t xml:space="preserve">En esta fase se crea y recopila los registros de los usuarios.  Asimismo, se almacenan los datos de identificación y autenticación de los usuarios en un sistema centralizado. </t>
  </si>
  <si>
    <t>Tipo</t>
  </si>
  <si>
    <t>Dominio</t>
  </si>
  <si>
    <t>Status</t>
  </si>
  <si>
    <t>L1.1</t>
  </si>
  <si>
    <t>Lógico</t>
  </si>
  <si>
    <t>Existe responsable operativo para la creación de usuarios</t>
  </si>
  <si>
    <t>L1.2</t>
  </si>
  <si>
    <t>Existe área especializada para la creación de usuarios</t>
  </si>
  <si>
    <t>L1.3</t>
  </si>
  <si>
    <t>Se han segregado funciones de solicitud, aprobación e implementación de derechos de acceso</t>
  </si>
  <si>
    <t>L1.4</t>
  </si>
  <si>
    <t>Existe flujo formal de solicitudes de acceso</t>
  </si>
  <si>
    <t>L1.5</t>
  </si>
  <si>
    <t>La granularidad para la creación de usuarios está alineada a los requisitos de negocio y considera propiedades como ubicación y tipo de conexión.</t>
  </si>
  <si>
    <t>L1.6</t>
  </si>
  <si>
    <t>Existe nomenclatura definida para cada tipo de usuario</t>
  </si>
  <si>
    <t>L1.7</t>
  </si>
  <si>
    <t>La creación de usuarios se soporta en una política y procedimiento</t>
  </si>
  <si>
    <t>L1.8</t>
  </si>
  <si>
    <t>Existe indicador de medición para la presición de registros en la creación de usuarios</t>
  </si>
  <si>
    <t>L1.9</t>
  </si>
  <si>
    <t>Existe indicador de medición para el cumplimiento de políticas y procedimientos</t>
  </si>
  <si>
    <t>L1.10</t>
  </si>
  <si>
    <t>Se define la "identidad" asignado a una sola persona</t>
  </si>
  <si>
    <t>L1.11</t>
  </si>
  <si>
    <t>El flujo de creación de "identidades compartidas" contempla la aprobación y documentación específica.</t>
  </si>
  <si>
    <t>L1.12</t>
  </si>
  <si>
    <t>El flujo de creación de "identidades proporcionadas por terceros" contempla la aprobación y documentación específica.</t>
  </si>
  <si>
    <t>L1.13</t>
  </si>
  <si>
    <t>Se implementan mejoras continuas en el proceso de creación de usuarios</t>
  </si>
  <si>
    <t>F1.1</t>
  </si>
  <si>
    <t>Físico</t>
  </si>
  <si>
    <t>Existe responsable operativo para el registro del acceso autorizado a las instalaciones físicas</t>
  </si>
  <si>
    <t>F1.2</t>
  </si>
  <si>
    <t>Existe área especializada para la autorización de accesos a instalaciones físicas</t>
  </si>
  <si>
    <t>F1.3</t>
  </si>
  <si>
    <t>La organización cuenta con una tarjeta de identificación coorporativa física y virtual</t>
  </si>
  <si>
    <t>F1.4</t>
  </si>
  <si>
    <t>Existe registro de todos los accesos a las instalaciones físicas</t>
  </si>
  <si>
    <t>F1.5</t>
  </si>
  <si>
    <t>Se han definido áreas críticas en las instalaciones físicas</t>
  </si>
  <si>
    <t>F1.6</t>
  </si>
  <si>
    <t>La autorización a instalaciones físicas se soporta en una política y procedimiento</t>
  </si>
  <si>
    <t>P1.1</t>
  </si>
  <si>
    <t>Privilegiado</t>
  </si>
  <si>
    <t>Existe responsable operativo para la creación de usuarios privilegiados</t>
  </si>
  <si>
    <t>P1.2</t>
  </si>
  <si>
    <t>Existe área especializada para la creación de usuarios privilegiados</t>
  </si>
  <si>
    <t>P1.3</t>
  </si>
  <si>
    <t>Se tiene inventariado los superusuarios de todos los sistemes del SGSI</t>
  </si>
  <si>
    <t>P1.4</t>
  </si>
  <si>
    <t>Se tiene inventariado el personal de uso de superusuarios</t>
  </si>
  <si>
    <t>P1.5</t>
  </si>
  <si>
    <t>El uso de los superusuarios se soporta en una política y procedimiento</t>
  </si>
  <si>
    <t>P1.6</t>
  </si>
  <si>
    <t>La creación de usuarios privilegiados se soporta en una política y procedimientos</t>
  </si>
  <si>
    <t>P1.7</t>
  </si>
  <si>
    <t>Los usos de superusuarios guardan registro histórico</t>
  </si>
  <si>
    <t>P1.8</t>
  </si>
  <si>
    <t>Se guardan métricas sobre uso de superusuarios para identificación de áreas de mejora</t>
  </si>
  <si>
    <t>EVALUACIÓN DE LA FASE II: ACTIVAR EL ACCESO</t>
  </si>
  <si>
    <t xml:space="preserve">En esta fase se asignan los derechos de acceso a los usuarios registrados. Se configura los permisos específicos para que los usuarios puedan acceder a los recursos necesarios para sus funciones o tareas. </t>
  </si>
  <si>
    <t>L2.1</t>
  </si>
  <si>
    <t>Existe responsable operativo para la activación de usuarios</t>
  </si>
  <si>
    <t>L2.2</t>
  </si>
  <si>
    <t>Existe área especializada para la activación de usuarios</t>
  </si>
  <si>
    <t>L2.3</t>
  </si>
  <si>
    <t>Existe flujo de comunicación para la activación de credenciales de usuario</t>
  </si>
  <si>
    <t>L2.4</t>
  </si>
  <si>
    <t>Se verifica la identidad antes de activar la cuenta de usuario lógico</t>
  </si>
  <si>
    <t>L2.5</t>
  </si>
  <si>
    <t>La activación de usuarios se soporta en una política y procedimiento</t>
  </si>
  <si>
    <t>L2.6</t>
  </si>
  <si>
    <t>L2.7</t>
  </si>
  <si>
    <t>Existe indicador de medición para el cumplimiento de políticas y procedimientos de la activación de usuarios</t>
  </si>
  <si>
    <t>L2.8</t>
  </si>
  <si>
    <t>Se implementan mejoras continuas en el proceso de activación de usuarios</t>
  </si>
  <si>
    <t>L2.9</t>
  </si>
  <si>
    <t>La activación de un acceso parte de una configuración predeterminada "negar todo"</t>
  </si>
  <si>
    <t>L2.10</t>
  </si>
  <si>
    <t>Los métodos de autenticación activables contempla factores como "lo que sabe", "lo que tiene" y "lo que es".</t>
  </si>
  <si>
    <t>L2.11</t>
  </si>
  <si>
    <t>Existen redes segregadas mediante dominios físicos y/o lógicos</t>
  </si>
  <si>
    <t>L2.12</t>
  </si>
  <si>
    <t>Existen redes inalámbricas para invitados y personal segregadas  con las mismas configuraciones.</t>
  </si>
  <si>
    <t>L2.13</t>
  </si>
  <si>
    <t xml:space="preserve">La activación se realiza en entornos separados como desarrollo y producción </t>
  </si>
  <si>
    <t>L2.14</t>
  </si>
  <si>
    <t>Se activa el uso de medios de almacenamiento extraíbles en base a un registro o inventario de estos.</t>
  </si>
  <si>
    <t>F2.1</t>
  </si>
  <si>
    <t>Existe responsable para la activación de accesos a las instalaciones físicas</t>
  </si>
  <si>
    <t>F2.2</t>
  </si>
  <si>
    <t>Existe área especializada para la activación de accesos a instalaciones físicas</t>
  </si>
  <si>
    <t>F2.3</t>
  </si>
  <si>
    <t>La activación de tarjeta de identificación corporativa contempla datos de identificación y fecha inicio y fin de vigencia.</t>
  </si>
  <si>
    <t>F2.4</t>
  </si>
  <si>
    <t>Existe flujo de comunicación para la activación de la autorización de acceso físico</t>
  </si>
  <si>
    <t>Se configuran controles tecnológicos de identificación físicas a todas las áreas</t>
  </si>
  <si>
    <t>F2.5</t>
  </si>
  <si>
    <t>La activación de tarjetas de identificación se automatiza</t>
  </si>
  <si>
    <t>F2.6</t>
  </si>
  <si>
    <t>Existe registro de acceso alternativo para controles de acceso tecnológico</t>
  </si>
  <si>
    <t>P2.1</t>
  </si>
  <si>
    <t>Existe responsable operativo para la activación de superusuarios</t>
  </si>
  <si>
    <t>P2.2</t>
  </si>
  <si>
    <t>Existe área especializada para la activación de superusuarios</t>
  </si>
  <si>
    <t>P2.3</t>
  </si>
  <si>
    <t>Se tiene documentado todas las funciones de los superusuarios</t>
  </si>
  <si>
    <t>P2.4</t>
  </si>
  <si>
    <t>El uso aceptado de superusuarios está soportado en una política y procedimiento</t>
  </si>
  <si>
    <t>P2.5</t>
  </si>
  <si>
    <t>El uso superusuarios son activados bajo evaluación de riesgo previa y supervisión</t>
  </si>
  <si>
    <t>P2.6</t>
  </si>
  <si>
    <t>Se activan funciones privilegiadas a usuarios personalizados previa aprobación por dueño de sistema.</t>
  </si>
  <si>
    <t>P2.7</t>
  </si>
  <si>
    <t>El flujo de activación de uso de superusuarios existe y está automatizado.</t>
  </si>
  <si>
    <t>P2.8</t>
  </si>
  <si>
    <t>La activación de usuarios privilegiados se soporta en una política y procedimientos</t>
  </si>
  <si>
    <t>EVALUACIÓN DE LA FASE III: ASIGNAR EL ACCESO</t>
  </si>
  <si>
    <t xml:space="preserve">En esta fase se implementan políticas y controles de seguridad para garantizar que los usuarios accedan solo a los recursos y datos a los que tienen autorización.  Esto implica la aplicación de medidas de seguridad y autenticación. </t>
  </si>
  <si>
    <t>L3.1</t>
  </si>
  <si>
    <t>Existe responsable operativo para la asignación de derechos de accesos</t>
  </si>
  <si>
    <t>L3.2</t>
  </si>
  <si>
    <t>Existe área especializada para la asignación de derechos de accesos</t>
  </si>
  <si>
    <t>L3.3</t>
  </si>
  <si>
    <t>Durante la asignación se contempla el cumplimiento a los principios "necesidad de saber" y "necesidad de uso"</t>
  </si>
  <si>
    <t>L3.4</t>
  </si>
  <si>
    <t>Se asignan los derechos de accesos mediante matrices de perfiles de usuarios que considera las funciones y la clasificación de información correspondiente al cargo.</t>
  </si>
  <si>
    <t>L3.5</t>
  </si>
  <si>
    <t>Se asignan y activan métodos de autenticación según el perfil de usuario y clasificación de la información a la que accede</t>
  </si>
  <si>
    <t>L3.6</t>
  </si>
  <si>
    <t>La asignación de usuarios se soporta en una política y procedimiento</t>
  </si>
  <si>
    <t>L3.7</t>
  </si>
  <si>
    <t>La asignación cuenta con lineamientos basados en el "mínimo privilegio"</t>
  </si>
  <si>
    <t>L3.8</t>
  </si>
  <si>
    <t>Restablecimiento automático de contraseñas basado en criterio según la organización</t>
  </si>
  <si>
    <t>L3.9</t>
  </si>
  <si>
    <t>Existe flujo formal para habilitación de funcionalidades aprobados por seguridad de la información y dueño del sistema</t>
  </si>
  <si>
    <t>L3.10</t>
  </si>
  <si>
    <t>Los requisitos de autenticación se basan en un análisis continuo de los riesgos y se mejoran continuamente.</t>
  </si>
  <si>
    <t>L3.11</t>
  </si>
  <si>
    <t>Las cuentas de usuario e identidades provistas por terceros contempla la implementación de controles de autenticación</t>
  </si>
  <si>
    <t>L3.12</t>
  </si>
  <si>
    <t>Se asigna el derecho de acceso  para uso de Medios de Almacenamiento Extraíble documenada y aprobabada en base a razón organizativa para su uso</t>
  </si>
  <si>
    <t>L3.13</t>
  </si>
  <si>
    <t>Se controlan grupos de usuarios o perfiles con acceso según la lectura, escritura, eliminación y ejecución en las aplicaciones</t>
  </si>
  <si>
    <t>L3.14</t>
  </si>
  <si>
    <t>Se controla grupos de usuarios o perfiles con acceso a código fuente del programa y las bibliotecas fuente del programa. Para ello se considera la lectura y escritura del código fuente basado en las necesiadoes comerciales</t>
  </si>
  <si>
    <t>Existe responsable para la asignación de autorizaciones de acceso a las instalaciones físicas</t>
  </si>
  <si>
    <t>Existe área especializada para la asignación de accesos a instalaciones físicas</t>
  </si>
  <si>
    <t>Existe flujo de comunicación para la asignación de la autorización de acceso físico</t>
  </si>
  <si>
    <t>Existe flujo de comunicación para la asignación de tarjetas de identificación</t>
  </si>
  <si>
    <t>Se tiene inventariado todos las tarjetas de identificación desplegados en la organización considerando duplicados y copias de respaldo.</t>
  </si>
  <si>
    <t>Se comunica automaticamente  por medios oficiales la asignación de métodos tecnológicos de identificación a personal con acceso a áreas críticas</t>
  </si>
  <si>
    <t>F2.7</t>
  </si>
  <si>
    <t>Se registran los accesos a áreas críticas mediante certificados digitales, tarjetas inteligentes, tokens o medios biométricos</t>
  </si>
  <si>
    <t>P3.1</t>
  </si>
  <si>
    <t>Se tiene registro personal asignado al uso de los superusuarios</t>
  </si>
  <si>
    <t>P3.2</t>
  </si>
  <si>
    <t>El personal asignado al uso de superusuarios está soportado en una política y procedimiento</t>
  </si>
  <si>
    <t>Se asignan cuentas personalizadas con funciones privilegiadas a colaboradores/proveedores previa aprobación por dueño de sistema.</t>
  </si>
  <si>
    <t>P3.3</t>
  </si>
  <si>
    <t>Se tienen méticas que permiten lograr "mínimo privilegio" para la asignación de usuarios</t>
  </si>
  <si>
    <t>P3.4</t>
  </si>
  <si>
    <t>Intenvario de asignación de privilegios a cuentas de usuarios</t>
  </si>
  <si>
    <t>EVALUACIÓN DE LA FASE IV: REVISAR EL ACCESO</t>
  </si>
  <si>
    <t xml:space="preserve">En esta fase se realiza una supervisión continua de los accesos de los usuarios. Se monitorean y auditan las actividades de acceso para detectar comportamientos extraños o posibles amenazas de seguridad. </t>
  </si>
  <si>
    <t>L4.1</t>
  </si>
  <si>
    <t>Existe responsable operativo para la revisión de derechos de accesos</t>
  </si>
  <si>
    <t>L4.2</t>
  </si>
  <si>
    <t>Existe área especializada para la revisión de derechos de accesos</t>
  </si>
  <si>
    <t>L4.3</t>
  </si>
  <si>
    <t>La revisión de derechos de accesos se soporta en una política y procedimiento</t>
  </si>
  <si>
    <t>L4.4</t>
  </si>
  <si>
    <t>Revisión se realiza en base a la matriz de perfiles de cada aplicación/sistema</t>
  </si>
  <si>
    <t>L4.5</t>
  </si>
  <si>
    <t xml:space="preserve">Las revisiones garantizan los "minimos de privilegios" </t>
  </si>
  <si>
    <t>L4.6</t>
  </si>
  <si>
    <t>Se evalúan los derechos de accesos en relación a eventos e incidentes de seguridad de la información</t>
  </si>
  <si>
    <t>L4.7</t>
  </si>
  <si>
    <t>Se emplea análisis de comportamiento para identificar cuentas que ya no son utilizadas de manera efectiva.</t>
  </si>
  <si>
    <t>L4.8</t>
  </si>
  <si>
    <t>Se mide el grado de concienciación en la organización sobre el uso responsables de las cuentas de usuarios</t>
  </si>
  <si>
    <t>L4.9</t>
  </si>
  <si>
    <t>Se mantiene el grado de concienciación óptimo en la organización sobre el uso responsables de cuentas de usuarios.</t>
  </si>
  <si>
    <t>L4.10</t>
  </si>
  <si>
    <t>Se considera el uso de herramientas automatizadas para identificar conflictos de roles y perfiles</t>
  </si>
  <si>
    <t>L4.11</t>
  </si>
  <si>
    <t>Se generan y registran alertas si se detectan intentos de autenticación o mal uso de información</t>
  </si>
  <si>
    <t>L4.12</t>
  </si>
  <si>
    <t>Se mantiene un registro de auditoría de todos los accesos y de todos los cambios al código fuente</t>
  </si>
  <si>
    <t>L4.13</t>
  </si>
  <si>
    <t>Se realiza revisiones de accesos a las redes y sus segmentos.</t>
  </si>
  <si>
    <t>F4.1</t>
  </si>
  <si>
    <t>Existe responsable para la revisión periódica de autorizaciones de acceso a las instalaciones físicas</t>
  </si>
  <si>
    <t>F4.2</t>
  </si>
  <si>
    <t>Existe área especializada para la revisión de accesos a instalaciones físicas</t>
  </si>
  <si>
    <t>F4.3</t>
  </si>
  <si>
    <t>Se registra en algún medio el acceso a instalaciones físicas de las entidades para su revisión</t>
  </si>
  <si>
    <t>F4.4</t>
  </si>
  <si>
    <t>Se registra todos los accesos de personal no autorizado a las áreas críticas para su revisión</t>
  </si>
  <si>
    <t>F4.5</t>
  </si>
  <si>
    <t>Se capacita periodicamente a la entidad sobre el uso responsable de las tarjetas de identifiación corporativa</t>
  </si>
  <si>
    <t>F4.6</t>
  </si>
  <si>
    <t xml:space="preserve">Se mide el grado de concienciación en la organización sobre el uso responsables de tarjetas de identificación corporativas y llaves. </t>
  </si>
  <si>
    <t>F4.7</t>
  </si>
  <si>
    <t>Se mantiene el grado de concienciación óptimo en la organización sobre el uso responsables de tarjetas de identificación corporativas.</t>
  </si>
  <si>
    <t>F4.8</t>
  </si>
  <si>
    <t>Para el registros de los acceso basados en autenticación biométrica debe considerarse al menos una técnica de registro del acceso alternativo.</t>
  </si>
  <si>
    <t>P4.1</t>
  </si>
  <si>
    <t>Existe responsable operativo para la revisión de derechos de accesos privilegiados</t>
  </si>
  <si>
    <t>P4.2</t>
  </si>
  <si>
    <t>Existe área especializada para la revisión de derechos de accesos privilegiados</t>
  </si>
  <si>
    <t>P4.3</t>
  </si>
  <si>
    <t>La revisión de uso de superusuarios se soporta en una política y procedimiento</t>
  </si>
  <si>
    <t>P4.4</t>
  </si>
  <si>
    <t>Revisión de acciones realizadas por superusuarios</t>
  </si>
  <si>
    <t>P4.5</t>
  </si>
  <si>
    <t>Revisión de cuentas personalizadas con funciones privilegiadas</t>
  </si>
  <si>
    <t>P4.6</t>
  </si>
  <si>
    <t>Revisión basada en registros de acceso y eventos generados por una cuenta de superusuario proporcionadas por un SIEM</t>
  </si>
  <si>
    <t>P4.7</t>
  </si>
  <si>
    <t>Análisis y alertas continuos de uso de superusuarios</t>
  </si>
  <si>
    <t>EVALUACIÓN DE LA FASE V: MODIFICAR/DESACTIVAR EL ACCESO</t>
  </si>
  <si>
    <t xml:space="preserve">En esta fase se establecen las actividades que se deben llevar a cabo cuando un usuario deja de estar autorizado o cambian sus roles. Se revocan los permisos de acceso, ya sea eliminar o ajustar los existentes según sea necesario. </t>
  </si>
  <si>
    <t>L5.1</t>
  </si>
  <si>
    <t>Existe responsable operativo para la modificación de derechos de accesos</t>
  </si>
  <si>
    <t>L5.2</t>
  </si>
  <si>
    <t>Existe área especializada para la modificación de derechos de accesos</t>
  </si>
  <si>
    <t>L5.3</t>
  </si>
  <si>
    <t>Se cuenta con un proceso de apoyo para manejar los cambios en la información relacionada con identidades de usuario.</t>
  </si>
  <si>
    <t>L5.4</t>
  </si>
  <si>
    <t>Se realiza en su totalidad la desactivación de derechos de acceso de colaboradores/proveedores al finalizar el vínculo laboral.</t>
  </si>
  <si>
    <t>L5.5</t>
  </si>
  <si>
    <t>Proceso automático para detectar y desactivar usuarios abandonadas/inactivas</t>
  </si>
  <si>
    <t>L5.6</t>
  </si>
  <si>
    <t>La modificación y desactivación de derechos de accesos se soporta en una política y procedimiento</t>
  </si>
  <si>
    <t>L5.7</t>
  </si>
  <si>
    <t>Existe flujo de desactivación de derechos de acceso en caso de incidentes como robos o extravíos de activos de información</t>
  </si>
  <si>
    <t>F5.1</t>
  </si>
  <si>
    <t>Se realiza la devolución de activos de información y tarjetas de identificación corporativa y tarjetas de acceso.</t>
  </si>
  <si>
    <t>F5.2</t>
  </si>
  <si>
    <t>La devolución de tarjetas de proximidad y activos de información se soporta en una política y procedimiento</t>
  </si>
  <si>
    <t>F5.3</t>
  </si>
  <si>
    <t>Se actualizan las tarjetas de identificación según cambios</t>
  </si>
  <si>
    <t>F5.4</t>
  </si>
  <si>
    <t>La información de autenticación biométrica debería invalidarse si alguna vez se vecomprometida.</t>
  </si>
  <si>
    <t>F5.5</t>
  </si>
  <si>
    <t>Se cuenta con flujo de gestión de incidentes ante pérdida de tarjetas de proximidad o activos de información</t>
  </si>
  <si>
    <t>F5.6</t>
  </si>
  <si>
    <t>Se cuentan con indicadores para evaluar el flujo de modificación o desactivación de tarjetas de identificación</t>
  </si>
  <si>
    <t>P5.1</t>
  </si>
  <si>
    <t>Existe responsable operativo para la modificación/revocación de derechos de accesos privilegiados</t>
  </si>
  <si>
    <t>P5.2</t>
  </si>
  <si>
    <t>Existe área especializada para la modificación/revocación de derechos de accesos privilegiados</t>
  </si>
  <si>
    <t>P5.3</t>
  </si>
  <si>
    <t>Se cuenta con flujo de custodia de cuentas de superusuario automático</t>
  </si>
  <si>
    <t>P5.4</t>
  </si>
  <si>
    <t>Se cuenta con indicadores para el uso de superusuarios</t>
  </si>
  <si>
    <t>P5.5</t>
  </si>
  <si>
    <t>Se documenta las modificaciones/deasactivaciones de funciones privilegiadas para cuentas de usuario.</t>
  </si>
  <si>
    <t>EVALUACIÓN DE LA FASE VI: ELIMINAR EL ACCESO</t>
  </si>
  <si>
    <t>En esta fase se elimina al usuario del sistema, sin embargo, se mantiene un registro detallado de todas las actividades de acceso, incluyendo quién accedió a qué recursos y cuándo.</t>
  </si>
  <si>
    <t>L6.1</t>
  </si>
  <si>
    <t>Existe responsable operativo para la eliminación de derechos de accesos</t>
  </si>
  <si>
    <t>L6.2</t>
  </si>
  <si>
    <t>Existe área especializada para la eliminación de derechos de accesos</t>
  </si>
  <si>
    <t>L6.3</t>
  </si>
  <si>
    <t>La eliminación de cuentas de usuarios se soporta en una política y procedimiento</t>
  </si>
  <si>
    <t>L6.4</t>
  </si>
  <si>
    <t>La eliminación de "identidades" se realiza si el solicitante y aprobador considera que estas ya no son requeridas contemplando escenarios de desvinculación de la organización o cambio de rol</t>
  </si>
  <si>
    <t>L6.5</t>
  </si>
  <si>
    <t>Se establece periodo de tiempo para la eliminación de usuarios en base al cumplimiento normativo aplicable a la organización</t>
  </si>
  <si>
    <t>L6.6</t>
  </si>
  <si>
    <t>Se mantiene registro auditable de los usuarios eliminados</t>
  </si>
  <si>
    <t>F6.1</t>
  </si>
  <si>
    <t>Se cuenta con procedimiento o instructivo para la eliminación y borrado seguro tarjetas de identificación corporativa.</t>
  </si>
  <si>
    <t>F6.2</t>
  </si>
  <si>
    <t>Se realiza el borrado seguro de la información de controles de identificación tecnológicos para su reutilización</t>
  </si>
  <si>
    <t>F6.3</t>
  </si>
  <si>
    <t>Se emplean técnicas de eliminación avanzadas, como la sobrescritura segura y la verificación detallada, para asegurar que ningún rastro de datos confidenciales quede expuesto.</t>
  </si>
  <si>
    <t>P6.1</t>
  </si>
  <si>
    <t>Existe responsable operativo para la eliminación de usuarios privilegiados</t>
  </si>
  <si>
    <t>P6.2</t>
  </si>
  <si>
    <t>Existe área especializada para la eliminación de usuarios privilegiados</t>
  </si>
  <si>
    <t>P6.3</t>
  </si>
  <si>
    <t>Se cuenta con procedimiento o instructivo para la eliminación de usuarios con funciones privilegiadas.</t>
  </si>
  <si>
    <t>P6.4</t>
  </si>
  <si>
    <t>Se actualizan inventario de personal responsable para el uso de los superusuarios</t>
  </si>
  <si>
    <t>P6.5</t>
  </si>
  <si>
    <t>Se actualiza el flujo de custodia de los superusuarios</t>
  </si>
  <si>
    <t>P6.6</t>
  </si>
  <si>
    <t>Se mantiene registro auditable de los usuarios privilegiados eliminados</t>
  </si>
  <si>
    <t>RESULTADOS DE CUMPLIMIENTO ISO/IEC 27001:2022</t>
  </si>
  <si>
    <t>Se presentan los resultados en cumplimiento con los controles ISO/IEC 27001:2022</t>
  </si>
  <si>
    <t>OBJETIVO</t>
  </si>
  <si>
    <t>CONTROL</t>
  </si>
  <si>
    <t>CANTIDAD DE USO</t>
  </si>
  <si>
    <t>PUNTAJE</t>
  </si>
  <si>
    <t>Puntaje Obtenido</t>
  </si>
  <si>
    <t>CUMPLIMIENTO</t>
  </si>
  <si>
    <t>Cumple Parcialmente</t>
  </si>
  <si>
    <t>No Cumple</t>
  </si>
  <si>
    <t>DOM1</t>
  </si>
  <si>
    <t>Controles organizacionales</t>
  </si>
  <si>
    <t>Roles y responsabilidades en seguridad de la información</t>
  </si>
  <si>
    <t>Segregación de funciones</t>
  </si>
  <si>
    <t>Control de acceso</t>
  </si>
  <si>
    <t>Gestión de identidades</t>
  </si>
  <si>
    <t>Información de autenticación</t>
  </si>
  <si>
    <t>Derechos de acceso</t>
  </si>
  <si>
    <t>DOM2</t>
  </si>
  <si>
    <t>Controles de personal</t>
  </si>
  <si>
    <t>Trabajo Remoto</t>
  </si>
  <si>
    <t>DOM3</t>
  </si>
  <si>
    <t>Controles Físicos</t>
  </si>
  <si>
    <t>Ingreso físico</t>
  </si>
  <si>
    <t>Supervisión de la seguridad física</t>
  </si>
  <si>
    <t>Seguridad de los activos fuera de las instalaciones</t>
  </si>
  <si>
    <t>Medios del almacenamiento</t>
  </si>
  <si>
    <t>DOM4</t>
  </si>
  <si>
    <t>Controles Tecnológicos</t>
  </si>
  <si>
    <t>Dispositivos terminales del usuario</t>
  </si>
  <si>
    <t>Derechos de acceso privilegiados</t>
  </si>
  <si>
    <t>Restricción de acceso a la información</t>
  </si>
  <si>
    <t>Acceso al código fuente</t>
  </si>
  <si>
    <t>Autenticación Segura</t>
  </si>
  <si>
    <t>Segregación de redes</t>
  </si>
  <si>
    <t>Separación de los entornos de desarrollo, prueba y producción</t>
  </si>
  <si>
    <t>Fase</t>
  </si>
  <si>
    <t>Total Criterios</t>
  </si>
  <si>
    <t>Existentes</t>
  </si>
  <si>
    <t>Cumplimiento</t>
  </si>
  <si>
    <t>Parcialmente</t>
  </si>
  <si>
    <t>Madurez por Fase</t>
  </si>
  <si>
    <t>Crear</t>
  </si>
  <si>
    <t>Resultado por tipo de acceso</t>
  </si>
  <si>
    <t>Activar</t>
  </si>
  <si>
    <t>Asignar</t>
  </si>
  <si>
    <t>Revisar</t>
  </si>
  <si>
    <t>Mod-Des</t>
  </si>
  <si>
    <t xml:space="preserve"> </t>
  </si>
  <si>
    <t>Eliminar</t>
  </si>
  <si>
    <t>REPORTE DE RESULTADOS</t>
  </si>
  <si>
    <t>Se presenta el nivel de madurez y la identificación de oportunidades de mejora</t>
  </si>
  <si>
    <t>Nivel de madurez:</t>
  </si>
  <si>
    <t>Niveles de madurez por fase de ciclo de vida de un acceso:</t>
  </si>
  <si>
    <t>Modificar</t>
  </si>
  <si>
    <t>Madurez por tipo de acceso:</t>
  </si>
  <si>
    <t>Cumplimiento normativo:</t>
  </si>
  <si>
    <t>En este apartado se plantean propuestas de mejora a partir del analisis de los resultados y reportes</t>
  </si>
  <si>
    <t>Nivel de Madurez estimado</t>
  </si>
  <si>
    <t>Objetivo</t>
  </si>
  <si>
    <t>Responsable</t>
  </si>
  <si>
    <t>Estado Actual</t>
  </si>
  <si>
    <t>Problemática</t>
  </si>
  <si>
    <t>Actividades a realizar</t>
  </si>
  <si>
    <t>Antes</t>
  </si>
  <si>
    <t>Puntero</t>
  </si>
  <si>
    <t>Después</t>
  </si>
  <si>
    <t>Resultado por Fase</t>
  </si>
  <si>
    <t>Resultado del Proceso</t>
  </si>
  <si>
    <t>Madurez General</t>
  </si>
  <si>
    <t>Madurez según Tipo por Fase</t>
  </si>
  <si>
    <t>Resultado según Tipo por Fase</t>
  </si>
  <si>
    <t>Tipos de Accesos</t>
  </si>
  <si>
    <t>Acceso</t>
  </si>
  <si>
    <t>FI</t>
  </si>
  <si>
    <t>LO</t>
  </si>
  <si>
    <t>PV</t>
  </si>
  <si>
    <t>Capacidad de un usuario para ingresar a las instalaciones físicas de la organización, como oficinas, centros de datos, almacenes, etc. </t>
  </si>
  <si>
    <t>Capacidad de un usuario o sistema para acceder a recursos digitales, como sistemas informáticos, redes, aplicaciones y bases de datos. </t>
  </si>
  <si>
    <t>Capacidad de un usuario para acceder a recursos digitales mediante ciertos privilegios especiales que van más allá de parámetros normales de acceso. </t>
  </si>
  <si>
    <t>Ciclo de Vida de un Acceso</t>
  </si>
  <si>
    <t>F1</t>
  </si>
  <si>
    <t>F2</t>
  </si>
  <si>
    <t>F3</t>
  </si>
  <si>
    <t>F4</t>
  </si>
  <si>
    <t>F5</t>
  </si>
  <si>
    <t>F6</t>
  </si>
  <si>
    <t>Modificar/Desactivar</t>
  </si>
  <si>
    <t>En esta fase se crea y recopila los registros de los usuarios.
Asimismo, se almacenan los datos de identificación y autenticación de los usuarios en un sistema centralizado.</t>
  </si>
  <si>
    <t>En esta fase se asignan los derechos de acceso a los usuarios registrados. ​
Se configura los permisos específicos para que los usuarios puedan acceder a los recursos necesarios para sus funciones o tareas. ​</t>
  </si>
  <si>
    <t>En esta fase se implementan políticas y controles de seguridad para garantizar que los usuarios accedan solo a los recursos y datos a los que tienen autorización. ​
Esto implica la aplicación de medidas de seguridad y autenticación. ​</t>
  </si>
  <si>
    <t>En esta fase se realiza una supervisión continua de los accesos de los usuarios. ​
Se monitorean y auditan las actividades de acceso para detectar comportamientos extraños o posibles amenazas de seguridad. ​</t>
  </si>
  <si>
    <t>En esta fase se establecen las actividades que se deben llevar a cabo cuando un usuario deja de estar autorizado o cambian sus roles. ​
Se revocan los permisos de acceso, ya sea eliminar o ajustar los existentes según sea necesario. ​</t>
  </si>
  <si>
    <t>En esta fase se elimina al usuario del sistema, sin embargo, se mantiene un registro detallado de todas las actividades de acceso, incluyendo quién accedió a qué recursos y cuándo. ​</t>
  </si>
  <si>
    <t>Fórmula</t>
  </si>
  <si>
    <t>n</t>
  </si>
  <si>
    <t>βi</t>
  </si>
  <si>
    <t>wi</t>
  </si>
  <si>
    <t>Wi</t>
  </si>
  <si>
    <t>El grado de importancia relativa respecto a la determinación de la madurez.</t>
  </si>
  <si>
    <t>El número total de criterios</t>
  </si>
  <si>
    <t>Los pesos asignados a cada factor, reflejando su importancia relativa en la determinación de la madurez.</t>
  </si>
  <si>
    <t>Peso máximo relativo en la determinación de la madurez.</t>
  </si>
  <si>
    <t>PLAN DE MEJORA</t>
  </si>
  <si>
    <t>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</si>
</sst>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rgb="FF76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rgb="FFC00000"/>
      </top>
      <bottom/>
      <diagonal/>
    </border>
    <border>
      <left/>
      <right/>
      <top style="thin">
        <color rgb="FFC00000"/>
      </top>
      <bottom style="thin">
        <color rgb="FFC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rgb="FFC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760000"/>
      </left>
      <right/>
      <top style="thick">
        <color rgb="FF760000"/>
      </top>
      <bottom/>
      <diagonal/>
    </border>
    <border>
      <left/>
      <right/>
      <top style="thick">
        <color rgb="FF760000"/>
      </top>
      <bottom/>
      <diagonal/>
    </border>
    <border>
      <left/>
      <right style="thick">
        <color rgb="FF760000"/>
      </right>
      <top style="thick">
        <color rgb="FF760000"/>
      </top>
      <bottom/>
      <diagonal/>
    </border>
    <border>
      <left style="thick">
        <color rgb="FF760000"/>
      </left>
      <right/>
      <top/>
      <bottom/>
      <diagonal/>
    </border>
    <border>
      <left/>
      <right style="thick">
        <color rgb="FF760000"/>
      </right>
      <top/>
      <bottom/>
      <diagonal/>
    </border>
    <border>
      <left style="thick">
        <color rgb="FF760000"/>
      </left>
      <right/>
      <top/>
      <bottom style="thick">
        <color rgb="FF760000"/>
      </bottom>
      <diagonal/>
    </border>
    <border>
      <left/>
      <right/>
      <top/>
      <bottom style="thick">
        <color rgb="FF760000"/>
      </bottom>
      <diagonal/>
    </border>
    <border>
      <left/>
      <right style="thick">
        <color rgb="FF760000"/>
      </right>
      <top/>
      <bottom style="thick">
        <color rgb="FF76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auto="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0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/>
    <xf numFmtId="0" fontId="0" fillId="0" borderId="0" xfId="0" applyAlignment="1">
      <alignment vertical="center" wrapText="1"/>
    </xf>
    <xf numFmtId="0" fontId="0" fillId="4" borderId="3" xfId="0" applyFill="1" applyBorder="1"/>
    <xf numFmtId="0" fontId="0" fillId="3" borderId="3" xfId="0" applyFill="1" applyBorder="1"/>
    <xf numFmtId="0" fontId="0" fillId="5" borderId="3" xfId="0" applyFill="1" applyBorder="1"/>
    <xf numFmtId="0" fontId="0" fillId="4" borderId="3" xfId="0" applyFill="1" applyBorder="1" applyAlignment="1">
      <alignment wrapText="1"/>
    </xf>
    <xf numFmtId="0" fontId="0" fillId="4" borderId="3" xfId="0" applyFill="1" applyBorder="1" applyAlignment="1">
      <alignment vertical="center"/>
    </xf>
    <xf numFmtId="0" fontId="0" fillId="3" borderId="3" xfId="0" applyFill="1" applyBorder="1" applyAlignment="1">
      <alignment wrapText="1"/>
    </xf>
    <xf numFmtId="0" fontId="0" fillId="3" borderId="3" xfId="0" applyFill="1" applyBorder="1" applyAlignment="1">
      <alignment vertical="center"/>
    </xf>
    <xf numFmtId="0" fontId="0" fillId="5" borderId="3" xfId="0" applyFill="1" applyBorder="1" applyAlignment="1">
      <alignment wrapText="1"/>
    </xf>
    <xf numFmtId="0" fontId="0" fillId="5" borderId="3" xfId="0" applyFill="1" applyBorder="1" applyAlignment="1">
      <alignment vertical="center"/>
    </xf>
    <xf numFmtId="0" fontId="0" fillId="5" borderId="3" xfId="0" applyFill="1" applyBorder="1" applyAlignment="1">
      <alignment vertical="center" wrapText="1"/>
    </xf>
    <xf numFmtId="0" fontId="4" fillId="5" borderId="3" xfId="0" applyFont="1" applyFill="1" applyBorder="1"/>
    <xf numFmtId="0" fontId="0" fillId="5" borderId="6" xfId="0" applyFill="1" applyBorder="1" applyAlignment="1">
      <alignment wrapText="1"/>
    </xf>
    <xf numFmtId="0" fontId="0" fillId="3" borderId="3" xfId="0" applyFill="1" applyBorder="1" applyAlignment="1">
      <alignment vertical="center" wrapText="1"/>
    </xf>
    <xf numFmtId="0" fontId="0" fillId="3" borderId="3" xfId="0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2" fillId="2" borderId="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9" fontId="0" fillId="0" borderId="3" xfId="1" applyFont="1" applyBorder="1"/>
    <xf numFmtId="2" fontId="0" fillId="0" borderId="3" xfId="1" applyNumberFormat="1" applyFont="1" applyBorder="1"/>
    <xf numFmtId="0" fontId="0" fillId="7" borderId="0" xfId="0" applyFill="1"/>
    <xf numFmtId="0" fontId="5" fillId="7" borderId="0" xfId="0" applyFont="1" applyFill="1"/>
    <xf numFmtId="0" fontId="8" fillId="7" borderId="0" xfId="0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8" fillId="7" borderId="0" xfId="0" applyFont="1" applyFill="1" applyAlignment="1">
      <alignment vertical="center" wrapText="1"/>
    </xf>
    <xf numFmtId="0" fontId="9" fillId="7" borderId="0" xfId="0" applyFont="1" applyFill="1"/>
    <xf numFmtId="0" fontId="0" fillId="0" borderId="0" xfId="0" applyAlignment="1">
      <alignment horizontal="center" vertical="center" wrapText="1"/>
    </xf>
    <xf numFmtId="10" fontId="0" fillId="0" borderId="3" xfId="0" applyNumberFormat="1" applyBorder="1" applyAlignment="1">
      <alignment horizontal="center" vertical="center"/>
    </xf>
    <xf numFmtId="0" fontId="2" fillId="8" borderId="10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 applyAlignment="1">
      <alignment horizontal="left" vertical="center"/>
    </xf>
    <xf numFmtId="0" fontId="0" fillId="7" borderId="11" xfId="0" applyFill="1" applyBorder="1"/>
    <xf numFmtId="0" fontId="0" fillId="7" borderId="11" xfId="0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6" borderId="6" xfId="0" applyFont="1" applyFill="1" applyBorder="1" applyAlignment="1">
      <alignment horizontal="center"/>
    </xf>
    <xf numFmtId="2" fontId="0" fillId="0" borderId="5" xfId="1" applyNumberFormat="1" applyFont="1" applyBorder="1"/>
    <xf numFmtId="0" fontId="2" fillId="2" borderId="3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9" xfId="0" applyFill="1" applyBorder="1"/>
    <xf numFmtId="0" fontId="11" fillId="2" borderId="3" xfId="0" applyFont="1" applyFill="1" applyBorder="1"/>
    <xf numFmtId="0" fontId="7" fillId="7" borderId="3" xfId="0" applyFont="1" applyFill="1" applyBorder="1" applyAlignment="1">
      <alignment horizontal="center" vertical="center"/>
    </xf>
    <xf numFmtId="0" fontId="0" fillId="7" borderId="15" xfId="0" applyFill="1" applyBorder="1"/>
    <xf numFmtId="0" fontId="0" fillId="7" borderId="16" xfId="0" applyFill="1" applyBorder="1"/>
    <xf numFmtId="0" fontId="12" fillId="7" borderId="0" xfId="0" applyFont="1" applyFill="1" applyAlignment="1">
      <alignment horizontal="center"/>
    </xf>
    <xf numFmtId="0" fontId="0" fillId="7" borderId="17" xfId="0" applyFill="1" applyBorder="1"/>
    <xf numFmtId="0" fontId="0" fillId="7" borderId="18" xfId="0" applyFill="1" applyBorder="1"/>
    <xf numFmtId="0" fontId="0" fillId="7" borderId="18" xfId="0" applyFill="1" applyBorder="1" applyAlignment="1">
      <alignment horizontal="center"/>
    </xf>
    <xf numFmtId="0" fontId="0" fillId="7" borderId="19" xfId="0" applyFill="1" applyBorder="1"/>
    <xf numFmtId="0" fontId="0" fillId="7" borderId="12" xfId="0" applyFill="1" applyBorder="1" applyAlignment="1">
      <alignment horizontal="left" vertical="center" wrapText="1"/>
    </xf>
    <xf numFmtId="0" fontId="0" fillId="7" borderId="13" xfId="0" applyFill="1" applyBorder="1" applyAlignment="1">
      <alignment horizontal="left" vertical="center" wrapText="1"/>
    </xf>
    <xf numFmtId="0" fontId="0" fillId="7" borderId="14" xfId="0" applyFill="1" applyBorder="1" applyAlignment="1">
      <alignment horizontal="left" vertical="center" wrapText="1"/>
    </xf>
    <xf numFmtId="2" fontId="0" fillId="0" borderId="3" xfId="0" applyNumberFormat="1" applyBorder="1" applyAlignment="1">
      <alignment horizontal="left" vertical="center"/>
    </xf>
    <xf numFmtId="0" fontId="0" fillId="0" borderId="21" xfId="0" applyBorder="1" applyAlignment="1">
      <alignment horizontal="right"/>
    </xf>
    <xf numFmtId="0" fontId="1" fillId="7" borderId="0" xfId="0" applyFont="1" applyFill="1" applyAlignment="1">
      <alignment horizontal="center" vertical="center" wrapText="1"/>
    </xf>
    <xf numFmtId="0" fontId="8" fillId="7" borderId="0" xfId="0" applyFont="1" applyFill="1"/>
    <xf numFmtId="0" fontId="8" fillId="7" borderId="0" xfId="0" applyFont="1" applyFill="1" applyAlignment="1">
      <alignment horizontal="left" indent="2"/>
    </xf>
    <xf numFmtId="0" fontId="0" fillId="7" borderId="22" xfId="0" applyFill="1" applyBorder="1"/>
    <xf numFmtId="0" fontId="0" fillId="7" borderId="22" xfId="0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0" fillId="4" borderId="3" xfId="0" applyFill="1" applyBorder="1" applyAlignment="1">
      <alignment vertical="center" wrapText="1"/>
    </xf>
    <xf numFmtId="0" fontId="0" fillId="4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1" fillId="0" borderId="24" xfId="0" applyFont="1" applyBorder="1" applyAlignment="1">
      <alignment vertical="center"/>
    </xf>
    <xf numFmtId="0" fontId="1" fillId="9" borderId="0" xfId="0" applyFont="1" applyFill="1" applyAlignment="1">
      <alignment horizontal="center"/>
    </xf>
    <xf numFmtId="0" fontId="13" fillId="2" borderId="3" xfId="0" applyFont="1" applyFill="1" applyBorder="1"/>
    <xf numFmtId="0" fontId="0" fillId="0" borderId="21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4" fillId="4" borderId="3" xfId="0" applyFont="1" applyFill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4" borderId="3" xfId="0" applyFont="1" applyFill="1" applyBorder="1" applyAlignment="1">
      <alignment wrapText="1"/>
    </xf>
    <xf numFmtId="0" fontId="2" fillId="6" borderId="23" xfId="0" applyFont="1" applyFill="1" applyBorder="1" applyAlignment="1">
      <alignment horizontal="center" vertical="center"/>
    </xf>
    <xf numFmtId="9" fontId="0" fillId="0" borderId="6" xfId="1" applyFont="1" applyBorder="1"/>
    <xf numFmtId="9" fontId="0" fillId="0" borderId="5" xfId="1" applyFont="1" applyBorder="1"/>
    <xf numFmtId="9" fontId="0" fillId="0" borderId="25" xfId="1" applyFont="1" applyBorder="1"/>
    <xf numFmtId="0" fontId="0" fillId="0" borderId="9" xfId="0" applyBorder="1" applyAlignment="1">
      <alignment horizontal="right"/>
    </xf>
    <xf numFmtId="2" fontId="0" fillId="0" borderId="6" xfId="1" applyNumberFormat="1" applyFont="1" applyBorder="1"/>
    <xf numFmtId="2" fontId="0" fillId="0" borderId="25" xfId="1" applyNumberFormat="1" applyFont="1" applyBorder="1"/>
    <xf numFmtId="0" fontId="0" fillId="0" borderId="20" xfId="0" applyBorder="1" applyAlignment="1">
      <alignment wrapText="1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0" fillId="11" borderId="20" xfId="0" applyFill="1" applyBorder="1" applyAlignment="1">
      <alignment horizontal="left" vertical="center"/>
    </xf>
    <xf numFmtId="0" fontId="0" fillId="10" borderId="20" xfId="0" applyFill="1" applyBorder="1"/>
    <xf numFmtId="0" fontId="15" fillId="0" borderId="20" xfId="0" applyFont="1" applyBorder="1" applyAlignment="1">
      <alignment horizontal="center" vertical="center"/>
    </xf>
    <xf numFmtId="0" fontId="1" fillId="0" borderId="24" xfId="0" applyFont="1" applyBorder="1" applyAlignment="1">
      <alignment horizontal="right" vertical="center"/>
    </xf>
    <xf numFmtId="0" fontId="1" fillId="10" borderId="24" xfId="0" applyFont="1" applyFill="1" applyBorder="1" applyAlignment="1">
      <alignment vertical="center"/>
    </xf>
    <xf numFmtId="0" fontId="1" fillId="11" borderId="0" xfId="0" applyFont="1" applyFill="1"/>
    <xf numFmtId="0" fontId="10" fillId="7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4" fillId="2" borderId="20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/>
    </xf>
    <xf numFmtId="0" fontId="0" fillId="0" borderId="20" xfId="0" applyBorder="1" applyAlignment="1">
      <alignment horizontal="left" vertical="center" wrapText="1"/>
    </xf>
    <xf numFmtId="0" fontId="0" fillId="7" borderId="20" xfId="0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11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/>
    </xf>
    <xf numFmtId="0" fontId="13" fillId="2" borderId="21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4" fillId="10" borderId="21" xfId="0" applyFont="1" applyFill="1" applyBorder="1" applyAlignment="1">
      <alignment horizontal="center" vertical="center" wrapText="1"/>
    </xf>
    <xf numFmtId="0" fontId="4" fillId="10" borderId="25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72">
    <dxf>
      <font>
        <b/>
        <i val="0"/>
        <color theme="0"/>
      </font>
      <fill>
        <patternFill>
          <fgColor auto="1"/>
          <bgColor rgb="FF873A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rgb="FFED2E30"/>
      </font>
    </dxf>
    <dxf>
      <font>
        <b/>
        <i val="0"/>
        <color rgb="FFFEA352"/>
      </font>
    </dxf>
    <dxf>
      <font>
        <b/>
        <i val="0"/>
        <color rgb="FF64579C"/>
      </font>
    </dxf>
    <dxf>
      <font>
        <color rgb="FF18C1B9"/>
      </font>
    </dxf>
    <dxf>
      <font>
        <b/>
        <i val="0"/>
        <color rgb="FF94D461"/>
      </font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2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2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2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2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2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285"/>
        </patternFill>
      </fill>
    </dxf>
  </dxfs>
  <tableStyles count="0" defaultTableStyle="TableStyleMedium2" defaultPivotStyle="PivotStyleLight16"/>
  <colors>
    <mruColors>
      <color rgb="FF873AC0"/>
      <color rgb="FF64579C"/>
      <color rgb="FF94D461"/>
      <color rgb="FF18C1B9"/>
      <color rgb="FFFEA352"/>
      <color rgb="FFED2E30"/>
      <color rgb="FF760000"/>
      <color rgb="FFE33D59"/>
      <color rgb="FFFBA61A"/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8C1-4883-A445-176ED43BE14D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C1-4883-A445-176ED43BE14D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8C1-4883-A445-176ED43BE14D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C1-4883-A445-176ED43BE14D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8C1-4883-A445-176ED43BE14D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C1-4883-A445-176ED43BE14D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1-4883-A445-176ED43B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C1-4883-A445-176ED43BE1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649-4067-A10E-C1FDEBF5BF34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8C1-4883-A445-176ED43BE14D}"/>
              </c:ext>
            </c:extLst>
          </c:dPt>
          <c:val>
            <c:numRef>
              <c:f>'Datos Velocímetro'!$C$8:$C$10</c:f>
              <c:numCache>
                <c:formatCode>General</c:formatCode>
                <c:ptCount val="3"/>
                <c:pt idx="0">
                  <c:v>-0.02</c:v>
                </c:pt>
                <c:pt idx="1">
                  <c:v>0.04</c:v>
                </c:pt>
                <c:pt idx="2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C1-4883-A445-176ED43B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233-4A38-87CB-062A139E510E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33-4A38-87CB-062A139E510E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233-4A38-87CB-062A139E510E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33-4A38-87CB-062A139E510E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233-4A38-87CB-062A139E510E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33-4A38-87CB-062A139E510E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3-4A38-87CB-062A139E5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7233-4A38-87CB-062A139E51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960-4D26-BB0B-510ACF80F207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233-4A38-87CB-062A139E510E}"/>
              </c:ext>
            </c:extLst>
          </c:dPt>
          <c:val>
            <c:numRef>
              <c:f>'Datos Velocímetro'!$C$12:$C$14</c:f>
              <c:numCache>
                <c:formatCode>General</c:formatCode>
                <c:ptCount val="3"/>
                <c:pt idx="0">
                  <c:v>-1.4999999999999999E-2</c:v>
                </c:pt>
                <c:pt idx="1">
                  <c:v>0.03</c:v>
                </c:pt>
                <c:pt idx="2">
                  <c:v>1.9850000000000001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233-4A38-87CB-062A139E5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78-4208-8FFE-F7810B0A7C41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78-4208-8FFE-F7810B0A7C41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78-4208-8FFE-F7810B0A7C41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78-4208-8FFE-F7810B0A7C41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78-4208-8FFE-F7810B0A7C41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78-4208-8FFE-F7810B0A7C41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B78-4208-8FFE-F7810B0A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B78-4208-8FFE-F7810B0A7C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868-4F62-A36C-A17468AA9DCE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B78-4208-8FFE-F7810B0A7C41}"/>
              </c:ext>
            </c:extLst>
          </c:dPt>
          <c:val>
            <c:numRef>
              <c:f>'Datos Velocímetro'!$C$16:$C$18</c:f>
              <c:numCache>
                <c:formatCode>General</c:formatCode>
                <c:ptCount val="3"/>
                <c:pt idx="0">
                  <c:v>-1.4999999999999999E-2</c:v>
                </c:pt>
                <c:pt idx="1">
                  <c:v>0.03</c:v>
                </c:pt>
                <c:pt idx="2">
                  <c:v>1.9850000000000001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78-4208-8FFE-F7810B0A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03-4DA6-A745-2F59AC26BAAC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03-4DA6-A745-2F59AC26BAAC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03-4DA6-A745-2F59AC26BAAC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03-4DA6-A745-2F59AC26BAAC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E03-4DA6-A745-2F59AC26BAAC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E03-4DA6-A745-2F59AC26BAAC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03-4DA6-A745-2F59AC26B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E03-4DA6-A745-2F59AC26BA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6AB-4898-A4B1-BE60FCD9E39F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E03-4DA6-A745-2F59AC26BAAC}"/>
              </c:ext>
            </c:extLst>
          </c:dPt>
          <c:val>
            <c:numRef>
              <c:f>'Datos Velocímetro'!$C$20:$C$22</c:f>
              <c:numCache>
                <c:formatCode>General</c:formatCode>
                <c:ptCount val="3"/>
                <c:pt idx="0">
                  <c:v>-1.4999999999999999E-2</c:v>
                </c:pt>
                <c:pt idx="1">
                  <c:v>0.03</c:v>
                </c:pt>
                <c:pt idx="2">
                  <c:v>1.9850000000000001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03-4DA6-A745-2F59AC26B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69-4543-BCAC-C97F4C49D1E7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69-4543-BCAC-C97F4C49D1E7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69-4543-BCAC-C97F4C49D1E7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69-4543-BCAC-C97F4C49D1E7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69-4543-BCAC-C97F4C49D1E7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69-4543-BCAC-C97F4C49D1E7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69-4543-BCAC-C97F4C49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C369-4543-BCAC-C97F4C49D1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4DE-4DE2-A245-9D792D112C1A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369-4543-BCAC-C97F4C49D1E7}"/>
              </c:ext>
            </c:extLst>
          </c:dPt>
          <c:val>
            <c:numRef>
              <c:f>'Datos Velocímetro'!$C$24:$C$26</c:f>
              <c:numCache>
                <c:formatCode>General</c:formatCode>
                <c:ptCount val="3"/>
                <c:pt idx="0">
                  <c:v>-1.4999999999999999E-2</c:v>
                </c:pt>
                <c:pt idx="1">
                  <c:v>0.03</c:v>
                </c:pt>
                <c:pt idx="2">
                  <c:v>1.9850000000000001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369-4543-BCAC-C97F4C49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8E-4DB3-931B-0DCCA5874366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8E-4DB3-931B-0DCCA5874366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8E-4DB3-931B-0DCCA5874366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8E-4DB3-931B-0DCCA5874366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8E-4DB3-931B-0DCCA5874366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D8E-4DB3-931B-0DCCA5874366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8E-4DB3-931B-0DCCA587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D8E-4DB3-931B-0DCCA58743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AF-4E80-97FD-6FB835F9A408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D8E-4DB3-931B-0DCCA5874366}"/>
              </c:ext>
            </c:extLst>
          </c:dPt>
          <c:val>
            <c:numRef>
              <c:f>'Datos Velocímetro'!$C$28:$C$30</c:f>
              <c:numCache>
                <c:formatCode>General</c:formatCode>
                <c:ptCount val="3"/>
                <c:pt idx="0">
                  <c:v>-1.4999999999999999E-2</c:v>
                </c:pt>
                <c:pt idx="1">
                  <c:v>0.03</c:v>
                </c:pt>
                <c:pt idx="2">
                  <c:v>1.9850000000000001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8E-4DB3-931B-0DCCA587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Resultados!$S$8:$S$10</c:f>
              <c:strCache>
                <c:ptCount val="3"/>
                <c:pt idx="0">
                  <c:v>Lógico</c:v>
                </c:pt>
                <c:pt idx="1">
                  <c:v>Físico</c:v>
                </c:pt>
                <c:pt idx="2">
                  <c:v>Privilegiado</c:v>
                </c:pt>
              </c:strCache>
            </c:strRef>
          </c:cat>
          <c:val>
            <c:numRef>
              <c:f>Resultados!$W$8:$W$10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E-40DD-BF2F-FC461D74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87455"/>
        <c:axId val="448572671"/>
      </c:radarChart>
      <c:catAx>
        <c:axId val="18203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8572671"/>
        <c:crosses val="autoZero"/>
        <c:auto val="1"/>
        <c:lblAlgn val="ctr"/>
        <c:lblOffset val="100"/>
        <c:noMultiLvlLbl val="0"/>
      </c:catAx>
      <c:valAx>
        <c:axId val="4485726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038745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6A-4AAE-B531-D3799FD0A4B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6A-4AAE-B531-D3799FD0A4B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6A-4AAE-B531-D3799FD0A4B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6A-4AAE-B531-D3799FD0A4B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6A-4AAE-B531-D3799FD0A4B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6A-4AAE-B531-D3799FD0A4B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B6A-4AAE-B531-D3799FD0A4B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B6A-4AAE-B531-D3799FD0A4B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B6A-4AAE-B531-D3799FD0A4B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B6A-4AAE-B531-D3799FD0A4B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B6A-4AAE-B531-D3799FD0A4B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B6A-4AAE-B531-D3799FD0A4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B6A-4AAE-B531-D3799FD0A4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B6A-4AAE-B531-D3799FD0A4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B6A-4AAE-B531-D3799FD0A4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B6A-4AAE-B531-D3799FD0A4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B6A-4AAE-B531-D3799FD0A4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B6A-4AAE-B531-D3799FD0A4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'Cumplimiento ISO'!$D$6:$D$23</c:f>
              <c:numCache>
                <c:formatCode>General</c:formatCode>
                <c:ptCount val="18"/>
                <c:pt idx="0">
                  <c:v>5.2</c:v>
                </c:pt>
                <c:pt idx="1">
                  <c:v>5.3</c:v>
                </c:pt>
                <c:pt idx="2">
                  <c:v>5.15</c:v>
                </c:pt>
                <c:pt idx="3">
                  <c:v>5.16</c:v>
                </c:pt>
                <c:pt idx="4">
                  <c:v>5.17</c:v>
                </c:pt>
                <c:pt idx="5">
                  <c:v>5.18</c:v>
                </c:pt>
                <c:pt idx="6">
                  <c:v>6.7</c:v>
                </c:pt>
                <c:pt idx="7">
                  <c:v>7.2</c:v>
                </c:pt>
                <c:pt idx="8">
                  <c:v>7.4</c:v>
                </c:pt>
                <c:pt idx="9">
                  <c:v>7.9</c:v>
                </c:pt>
                <c:pt idx="10">
                  <c:v>7.1</c:v>
                </c:pt>
                <c:pt idx="11">
                  <c:v>8.1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8.5</c:v>
                </c:pt>
                <c:pt idx="16">
                  <c:v>8.2200000000000006</c:v>
                </c:pt>
                <c:pt idx="17">
                  <c:v>8.31</c:v>
                </c:pt>
              </c:numCache>
            </c:numRef>
          </c:cat>
          <c:val>
            <c:numRef>
              <c:f>'Cumplimiento ISO'!$J$6:$J$23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B6A-4AAE-B531-D3799FD0A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94940063"/>
        <c:axId val="393584975"/>
      </c:barChart>
      <c:catAx>
        <c:axId val="39494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3584975"/>
        <c:crosses val="autoZero"/>
        <c:auto val="1"/>
        <c:lblAlgn val="ctr"/>
        <c:lblOffset val="100"/>
        <c:noMultiLvlLbl val="0"/>
      </c:catAx>
      <c:valAx>
        <c:axId val="393584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494006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94-4ECB-B7F0-F73C3EA8B893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94-4ECB-B7F0-F73C3EA8B893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94-4ECB-B7F0-F73C3EA8B893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94-4ECB-B7F0-F73C3EA8B893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94-4ECB-B7F0-F73C3EA8B893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D94-4ECB-B7F0-F73C3EA8B893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94-4ECB-B7F0-F73C3EA8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D94-4ECB-B7F0-F73C3EA8B8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D94-4ECB-B7F0-F73C3EA8B893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D94-4ECB-B7F0-F73C3EA8B893}"/>
              </c:ext>
            </c:extLst>
          </c:dPt>
          <c:val>
            <c:numRef>
              <c:f>'Datos Velocímetro'!$C$8:$C$10</c:f>
              <c:numCache>
                <c:formatCode>General</c:formatCode>
                <c:ptCount val="3"/>
                <c:pt idx="0">
                  <c:v>-0.02</c:v>
                </c:pt>
                <c:pt idx="1">
                  <c:v>0.04</c:v>
                </c:pt>
                <c:pt idx="2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D94-4ECB-B7F0-F73C3EA8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183770</xdr:colOff>
      <xdr:row>11</xdr:row>
      <xdr:rowOff>58085</xdr:rowOff>
    </xdr:from>
    <xdr:to>
      <xdr:col>15</xdr:col>
      <xdr:colOff>521367</xdr:colOff>
      <xdr:row>22</xdr:row>
      <xdr:rowOff>85378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EBDD75-E134-4B7D-9113-D19CBDFC8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946" y="2112497"/>
          <a:ext cx="7778303" cy="2081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287482</xdr:colOff>
      <xdr:row>1</xdr:row>
      <xdr:rowOff>111990</xdr:rowOff>
    </xdr:from>
    <xdr:to>
      <xdr:col>2</xdr:col>
      <xdr:colOff>172461</xdr:colOff>
      <xdr:row>7</xdr:row>
      <xdr:rowOff>88900</xdr:rowOff>
    </xdr:to>
    <xdr:pic>
      <xdr:nvPicPr>
        <xdr:cNvPr id="3" name="Imagen 2" descr="Universidad Peruana de Ciencias Aplicadas - UPC Logo PNG ...">
          <a:extLst>
            <a:ext uri="{FF2B5EF4-FFF2-40B4-BE49-F238E27FC236}">
              <a16:creationId xmlns:a16="http://schemas.microsoft.com/office/drawing/2014/main" id="{57FCB8D0-86CC-4681-8F94-F1738D449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82" y="296140"/>
          <a:ext cx="1129579" cy="1081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362092</xdr:colOff>
      <xdr:row>1</xdr:row>
      <xdr:rowOff>112059</xdr:rowOff>
    </xdr:from>
    <xdr:to>
      <xdr:col>18</xdr:col>
      <xdr:colOff>395942</xdr:colOff>
      <xdr:row>8</xdr:row>
      <xdr:rowOff>100428</xdr:rowOff>
    </xdr:to>
    <xdr:pic>
      <xdr:nvPicPr>
        <xdr:cNvPr id="4" name="Imagen 3" descr="ISO-27001: Requisitos y beneficios para las organizaciones - Sustant">
          <a:extLst>
            <a:ext uri="{FF2B5EF4-FFF2-40B4-BE49-F238E27FC236}">
              <a16:creationId xmlns:a16="http://schemas.microsoft.com/office/drawing/2014/main" id="{222F8930-DAC7-12A8-19B8-35A36EB25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3033" y="298824"/>
          <a:ext cx="1273968" cy="1295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24505441-00CC-4FCB-BD6A-1DDD04074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D05B0D7D-6A17-47C4-9BD7-404CE0723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351155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473DE36F-CFD6-463A-9211-6593CE7C7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B8D877B0-FC96-4ECA-A5F3-19A82C877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33" y="247725"/>
          <a:ext cx="472273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234575</xdr:colOff>
      <xdr:row>8</xdr:row>
      <xdr:rowOff>167341</xdr:rowOff>
    </xdr:from>
    <xdr:to>
      <xdr:col>3</xdr:col>
      <xdr:colOff>1041987</xdr:colOff>
      <xdr:row>19</xdr:row>
      <xdr:rowOff>48811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B2ACDA8-D550-33E7-7AC3-B863682B6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838041</xdr:colOff>
      <xdr:row>8</xdr:row>
      <xdr:rowOff>162557</xdr:rowOff>
    </xdr:from>
    <xdr:to>
      <xdr:col>4</xdr:col>
      <xdr:colOff>1047806</xdr:colOff>
      <xdr:row>19</xdr:row>
      <xdr:rowOff>44027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D6D5622-04C8-9B79-EE42-4BE06C909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845023</xdr:colOff>
      <xdr:row>8</xdr:row>
      <xdr:rowOff>177499</xdr:rowOff>
    </xdr:from>
    <xdr:to>
      <xdr:col>5</xdr:col>
      <xdr:colOff>1054787</xdr:colOff>
      <xdr:row>19</xdr:row>
      <xdr:rowOff>58969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19A9CDC-0730-444B-944A-403055621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841299</xdr:colOff>
      <xdr:row>8</xdr:row>
      <xdr:rowOff>168429</xdr:rowOff>
    </xdr:from>
    <xdr:to>
      <xdr:col>6</xdr:col>
      <xdr:colOff>1051064</xdr:colOff>
      <xdr:row>19</xdr:row>
      <xdr:rowOff>49899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81E6A46-9D8E-4CAB-AD71-674B3121B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823262</xdr:colOff>
      <xdr:row>8</xdr:row>
      <xdr:rowOff>167107</xdr:rowOff>
    </xdr:from>
    <xdr:to>
      <xdr:col>7</xdr:col>
      <xdr:colOff>1033027</xdr:colOff>
      <xdr:row>19</xdr:row>
      <xdr:rowOff>48577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1CC3A87-A9A5-4213-B647-BB90090ED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848765</xdr:colOff>
      <xdr:row>8</xdr:row>
      <xdr:rowOff>175898</xdr:rowOff>
    </xdr:from>
    <xdr:to>
      <xdr:col>9</xdr:col>
      <xdr:colOff>296530</xdr:colOff>
      <xdr:row>19</xdr:row>
      <xdr:rowOff>57368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C82B305-B7CF-4160-A16B-4155D0FE8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655618</xdr:colOff>
      <xdr:row>20</xdr:row>
      <xdr:rowOff>173182</xdr:rowOff>
    </xdr:from>
    <xdr:to>
      <xdr:col>5</xdr:col>
      <xdr:colOff>93190</xdr:colOff>
      <xdr:row>40</xdr:row>
      <xdr:rowOff>42883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C96FA00A-B261-418D-856D-440E1344D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224496</xdr:colOff>
      <xdr:row>20</xdr:row>
      <xdr:rowOff>102626</xdr:rowOff>
    </xdr:from>
    <xdr:to>
      <xdr:col>8</xdr:col>
      <xdr:colOff>593948</xdr:colOff>
      <xdr:row>36</xdr:row>
      <xdr:rowOff>125717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C6F006C-0DE0-4702-9EF0-7802B79FF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627529</xdr:colOff>
      <xdr:row>28</xdr:row>
      <xdr:rowOff>37353</xdr:rowOff>
    </xdr:from>
    <xdr:to>
      <xdr:col>8</xdr:col>
      <xdr:colOff>591704</xdr:colOff>
      <xdr:row>28</xdr:row>
      <xdr:rowOff>37353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5D756F1A-E7D2-DA6D-CBDC-A2764EE3E506}"/>
            </a:ext>
          </a:extLst>
        </xdr:cNvPr>
        <xdr:cNvCxnSpPr/>
      </xdr:nvCxnSpPr>
      <xdr:spPr>
        <a:xfrm>
          <a:off x="7523052" y="6384467"/>
          <a:ext cx="558392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E809757D-F3D6-4BAC-8BBC-C01CFDAC9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33" y="245110"/>
          <a:ext cx="47750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234575</xdr:colOff>
      <xdr:row>3</xdr:row>
      <xdr:rowOff>0</xdr:rowOff>
    </xdr:from>
    <xdr:to>
      <xdr:col>3</xdr:col>
      <xdr:colOff>1041987</xdr:colOff>
      <xdr:row>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686182-FB2D-4739-9E79-22DFEB7C7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234333</xdr:colOff>
      <xdr:row>1</xdr:row>
      <xdr:rowOff>121921</xdr:rowOff>
    </xdr:from>
    <xdr:to>
      <xdr:col>2</xdr:col>
      <xdr:colOff>345988</xdr:colOff>
      <xdr:row>1</xdr:row>
      <xdr:rowOff>502920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A1859820-EB7F-4700-91AE-9941A0ECA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13" y="304801"/>
          <a:ext cx="385975" cy="380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120033</xdr:colOff>
      <xdr:row>1</xdr:row>
      <xdr:rowOff>106681</xdr:rowOff>
    </xdr:from>
    <xdr:to>
      <xdr:col>1</xdr:col>
      <xdr:colOff>506008</xdr:colOff>
      <xdr:row>1</xdr:row>
      <xdr:rowOff>487680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3EC6C310-4704-4493-9C2A-F12CBC26C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513" y="289561"/>
          <a:ext cx="385975" cy="380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120033</xdr:colOff>
      <xdr:row>1</xdr:row>
      <xdr:rowOff>106681</xdr:rowOff>
    </xdr:from>
    <xdr:to>
      <xdr:col>1</xdr:col>
      <xdr:colOff>506008</xdr:colOff>
      <xdr:row>1</xdr:row>
      <xdr:rowOff>487680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7ECBE01D-1A14-4D93-93EF-B2492820B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513" y="289561"/>
          <a:ext cx="385975" cy="380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123824</xdr:colOff>
      <xdr:row>10</xdr:row>
      <xdr:rowOff>165100</xdr:rowOff>
    </xdr:from>
    <xdr:ext cx="1495425" cy="6267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A353E59-BE38-1C02-E291-FD82103641C2}"/>
                </a:ext>
              </a:extLst>
            </xdr:cNvPr>
            <xdr:cNvSpPr txBox="1"/>
          </xdr:nvSpPr>
          <xdr:spPr>
            <a:xfrm>
              <a:off x="2260412" y="3369982"/>
              <a:ext cx="1495425" cy="6267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</m:t>
                    </m:r>
                    <m:r>
                      <a:rPr lang="es-E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limLoc m:val="undOvr"/>
                            <m:ctrlPr>
                              <a:rPr lang="es-PE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a:rPr lang="es-E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E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s-E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PE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s-E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s-E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s-PE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s-E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s-E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E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sSub>
                          <m:sSubPr>
                            <m:ctrlPr>
                              <a:rPr lang="es-PE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s-E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PE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PE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A353E59-BE38-1C02-E291-FD82103641C2}"/>
                </a:ext>
              </a:extLst>
            </xdr:cNvPr>
            <xdr:cNvSpPr txBox="1"/>
          </xdr:nvSpPr>
          <xdr:spPr>
            <a:xfrm>
              <a:off x="2260412" y="3369982"/>
              <a:ext cx="1495425" cy="6267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𝑀=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(∑1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𝑖=1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^𝑛▒〖𝛽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𝑖×𝑤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 〗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𝑛×𝑊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 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s-PE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PE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934BCB4C-1FA6-40AF-8711-842C4BCC6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FBAA8BF7-0CAE-463F-8924-E097D0456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4225BB8A-2C7C-40D3-9DD5-022448BE9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E9EBC35F-3757-42BC-BB5F-6C9B11ACE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D1724BB6-7CA8-4068-BCD6-B38BC5E35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"/>
  <sheetViews>
    <sheetView tabSelected="1" topLeftCell="A4" zoomScale="70" zoomScaleNormal="70" zoomScalePageLayoutView="55" workbookViewId="0">
      <selection activeCell="D39" sqref="D39"/>
    </sheetView>
  </sheetViews>
  <sheetFormatPr baseColWidth="10" defaultColWidth="8.81640625" defaultRowHeight="14.5" x14ac:dyDescent="0.35"/>
  <cols>
    <col min="1" max="16384" width="8.81640625" style="35"/>
  </cols>
  <sheetData>
    <row r="1" spans="1:35" s="38" customFormat="1" ht="14.5" customHeight="1" x14ac:dyDescent="0.3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</row>
    <row r="2" spans="1:35" s="38" customFormat="1" ht="14.5" customHeight="1" x14ac:dyDescent="0.35">
      <c r="A2" s="39"/>
      <c r="B2" s="39"/>
      <c r="C2" s="39"/>
      <c r="D2" s="39"/>
      <c r="E2" s="39"/>
      <c r="F2" s="39"/>
      <c r="G2" s="39"/>
      <c r="H2" s="39"/>
      <c r="I2" s="39"/>
      <c r="J2" s="39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</row>
    <row r="3" spans="1:35" s="38" customFormat="1" ht="14.5" customHeight="1" x14ac:dyDescent="0.35">
      <c r="A3" s="39"/>
      <c r="B3" s="39"/>
      <c r="C3" s="39"/>
      <c r="D3" s="111" t="s">
        <v>1</v>
      </c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spans="1:35" s="38" customFormat="1" ht="14.5" customHeight="1" x14ac:dyDescent="0.35">
      <c r="A4" s="39"/>
      <c r="B4" s="39"/>
      <c r="C4" s="39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</row>
    <row r="5" spans="1:35" s="38" customFormat="1" ht="14.5" customHeight="1" x14ac:dyDescent="0.35">
      <c r="A5" s="39"/>
      <c r="B5" s="39"/>
      <c r="C5" s="39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</row>
    <row r="6" spans="1:35" s="38" customFormat="1" ht="14.5" customHeight="1" x14ac:dyDescent="0.35">
      <c r="A6" s="39"/>
      <c r="B6" s="39"/>
      <c r="C6" s="39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</row>
    <row r="7" spans="1:35" s="38" customFormat="1" ht="14.5" customHeight="1" x14ac:dyDescent="0.35">
      <c r="A7" s="39"/>
      <c r="B7" s="39"/>
      <c r="C7" s="39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spans="1:35" s="38" customFormat="1" ht="14.5" customHeight="1" x14ac:dyDescent="0.35">
      <c r="A8" s="39"/>
      <c r="B8" s="39"/>
      <c r="C8" s="39"/>
      <c r="D8" s="39"/>
      <c r="E8" s="39"/>
      <c r="G8" s="40" t="s">
        <v>2</v>
      </c>
      <c r="H8" s="39"/>
      <c r="I8" s="39"/>
      <c r="J8" s="39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</row>
    <row r="9" spans="1:35" ht="14.5" customHeight="1" x14ac:dyDescent="0.35">
      <c r="A9" s="39"/>
      <c r="B9" s="39"/>
      <c r="C9" s="39"/>
      <c r="D9" s="39"/>
      <c r="E9" s="39"/>
      <c r="F9" s="39"/>
      <c r="G9" s="39"/>
      <c r="H9" s="39"/>
      <c r="I9" s="39"/>
      <c r="J9" s="39"/>
      <c r="Q9"/>
    </row>
    <row r="10" spans="1:35" ht="14.5" customHeight="1" x14ac:dyDescent="0.35">
      <c r="A10" s="39"/>
      <c r="B10" s="39"/>
      <c r="C10" s="39"/>
      <c r="D10" s="39"/>
      <c r="E10" s="39"/>
      <c r="F10" s="39"/>
      <c r="G10" s="39"/>
      <c r="H10" s="39"/>
      <c r="I10" s="39"/>
      <c r="J10" s="39"/>
    </row>
    <row r="11" spans="1:35" ht="14.5" customHeight="1" x14ac:dyDescent="0.35">
      <c r="A11" s="39"/>
      <c r="B11" s="39"/>
      <c r="C11" s="39"/>
      <c r="D11" s="39"/>
      <c r="E11" s="39"/>
      <c r="F11" s="39"/>
      <c r="G11" s="39"/>
      <c r="H11" s="39"/>
      <c r="I11" s="39"/>
      <c r="J11" s="39"/>
    </row>
    <row r="12" spans="1:35" ht="14.5" customHeight="1" x14ac:dyDescent="0.35">
      <c r="A12" s="39"/>
      <c r="B12" s="39"/>
      <c r="C12" s="39"/>
      <c r="E12" s="39"/>
      <c r="F12" s="39"/>
      <c r="G12" s="39"/>
      <c r="H12" s="39"/>
      <c r="I12" s="39"/>
      <c r="J12" s="39"/>
    </row>
    <row r="13" spans="1:35" ht="14.5" customHeight="1" x14ac:dyDescent="0.35">
      <c r="A13" s="39"/>
      <c r="B13" s="39"/>
      <c r="C13" s="39"/>
      <c r="D13" s="39"/>
      <c r="E13" s="39"/>
      <c r="F13" s="39"/>
      <c r="G13" s="39"/>
      <c r="H13" s="39"/>
      <c r="I13" s="39"/>
      <c r="J13" s="39"/>
    </row>
    <row r="14" spans="1:35" ht="14.5" customHeight="1" x14ac:dyDescent="0.35">
      <c r="A14" s="39"/>
      <c r="B14" s="39"/>
      <c r="C14" s="39"/>
      <c r="D14" s="39"/>
      <c r="E14" s="39"/>
      <c r="F14" s="39"/>
      <c r="G14" s="39"/>
      <c r="H14" s="39"/>
      <c r="I14" s="39"/>
      <c r="J14" s="39"/>
    </row>
    <row r="15" spans="1:35" ht="14.5" customHeight="1" x14ac:dyDescent="0.35">
      <c r="A15" s="39"/>
      <c r="B15" s="39"/>
      <c r="C15" s="39"/>
      <c r="D15" s="39"/>
      <c r="E15" s="39"/>
      <c r="F15" s="39"/>
      <c r="G15" s="39"/>
      <c r="H15" s="39"/>
      <c r="I15" s="39"/>
      <c r="J15" s="39"/>
    </row>
    <row r="16" spans="1:35" x14ac:dyDescent="0.35">
      <c r="E16" s="36"/>
    </row>
  </sheetData>
  <mergeCells count="1">
    <mergeCell ref="D3:P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9F87-54F6-4F8F-BC27-2EC06767AD7E}">
  <dimension ref="B2:J22"/>
  <sheetViews>
    <sheetView topLeftCell="A13" zoomScale="85" zoomScaleNormal="85" workbookViewId="0">
      <selection activeCell="F23" sqref="F23"/>
    </sheetView>
  </sheetViews>
  <sheetFormatPr baseColWidth="10" defaultColWidth="11.453125" defaultRowHeight="14.5" x14ac:dyDescent="0.35"/>
  <cols>
    <col min="2" max="2" width="7.453125" customWidth="1"/>
    <col min="3" max="3" width="13.453125" customWidth="1"/>
    <col min="4" max="4" width="76.1796875" customWidth="1"/>
    <col min="5" max="5" width="11.54296875" style="22"/>
    <col min="6" max="6" width="23.54296875" customWidth="1"/>
  </cols>
  <sheetData>
    <row r="2" spans="2:10" ht="47.5" customHeight="1" x14ac:dyDescent="0.35">
      <c r="B2" s="112" t="s">
        <v>266</v>
      </c>
      <c r="C2" s="112"/>
      <c r="D2" s="112"/>
      <c r="E2" s="112"/>
      <c r="F2" s="112"/>
      <c r="G2" s="4"/>
      <c r="H2" s="4"/>
      <c r="I2" s="4"/>
      <c r="J2" s="4"/>
    </row>
    <row r="3" spans="2:10" ht="29.5" customHeight="1" x14ac:dyDescent="0.35">
      <c r="B3" s="123" t="s">
        <v>267</v>
      </c>
      <c r="C3" s="123"/>
      <c r="D3" s="123"/>
      <c r="E3" s="123"/>
      <c r="F3" s="123"/>
      <c r="G3" s="3"/>
      <c r="H3" s="3"/>
      <c r="I3" s="3"/>
      <c r="J3" s="3"/>
    </row>
    <row r="4" spans="2:10" x14ac:dyDescent="0.35">
      <c r="B4" s="5" t="s">
        <v>5</v>
      </c>
      <c r="C4" s="5" t="s">
        <v>43</v>
      </c>
      <c r="D4" s="5" t="s">
        <v>31</v>
      </c>
      <c r="E4" s="5" t="s">
        <v>44</v>
      </c>
      <c r="F4" s="5" t="s">
        <v>45</v>
      </c>
    </row>
    <row r="5" spans="2:10" x14ac:dyDescent="0.35">
      <c r="B5" s="8" t="s">
        <v>268</v>
      </c>
      <c r="C5" s="8" t="s">
        <v>47</v>
      </c>
      <c r="D5" s="8" t="s">
        <v>269</v>
      </c>
      <c r="E5" s="2">
        <v>5.2</v>
      </c>
      <c r="F5" s="1"/>
    </row>
    <row r="6" spans="2:10" x14ac:dyDescent="0.35">
      <c r="B6" s="8" t="s">
        <v>270</v>
      </c>
      <c r="C6" s="8" t="s">
        <v>47</v>
      </c>
      <c r="D6" s="8" t="s">
        <v>271</v>
      </c>
      <c r="E6" s="2">
        <v>5.2</v>
      </c>
      <c r="F6" s="1"/>
    </row>
    <row r="7" spans="2:10" ht="29" x14ac:dyDescent="0.35">
      <c r="B7" s="8" t="s">
        <v>272</v>
      </c>
      <c r="C7" s="12" t="s">
        <v>47</v>
      </c>
      <c r="D7" s="80" t="s">
        <v>273</v>
      </c>
      <c r="E7" s="2">
        <v>5.16</v>
      </c>
      <c r="F7" s="1"/>
    </row>
    <row r="8" spans="2:10" ht="29" x14ac:dyDescent="0.35">
      <c r="B8" s="8" t="s">
        <v>274</v>
      </c>
      <c r="C8" s="8" t="s">
        <v>47</v>
      </c>
      <c r="D8" s="11" t="s">
        <v>275</v>
      </c>
      <c r="E8" s="2">
        <v>5.18</v>
      </c>
      <c r="F8" s="1"/>
    </row>
    <row r="9" spans="2:10" x14ac:dyDescent="0.35">
      <c r="B9" s="8" t="s">
        <v>276</v>
      </c>
      <c r="C9" s="8" t="s">
        <v>47</v>
      </c>
      <c r="D9" s="8" t="s">
        <v>277</v>
      </c>
      <c r="E9" s="2">
        <v>5.18</v>
      </c>
      <c r="F9" s="1"/>
    </row>
    <row r="10" spans="2:10" ht="29" x14ac:dyDescent="0.35">
      <c r="B10" s="8" t="s">
        <v>278</v>
      </c>
      <c r="C10" s="8" t="s">
        <v>47</v>
      </c>
      <c r="D10" s="11" t="s">
        <v>279</v>
      </c>
      <c r="E10" s="2">
        <v>5.18</v>
      </c>
      <c r="F10" s="1"/>
    </row>
    <row r="11" spans="2:10" ht="29" x14ac:dyDescent="0.35">
      <c r="B11" s="8" t="s">
        <v>280</v>
      </c>
      <c r="C11" s="8" t="s">
        <v>47</v>
      </c>
      <c r="D11" s="11" t="s">
        <v>281</v>
      </c>
      <c r="E11" s="2">
        <v>7.9</v>
      </c>
      <c r="F11" s="1"/>
    </row>
    <row r="12" spans="2:10" ht="29" x14ac:dyDescent="0.35">
      <c r="B12" s="14" t="s">
        <v>282</v>
      </c>
      <c r="C12" s="14" t="s">
        <v>74</v>
      </c>
      <c r="D12" s="20" t="s">
        <v>283</v>
      </c>
      <c r="E12" s="2">
        <v>6.7</v>
      </c>
      <c r="F12" s="1"/>
    </row>
    <row r="13" spans="2:10" ht="29" x14ac:dyDescent="0.35">
      <c r="B13" s="14" t="s">
        <v>284</v>
      </c>
      <c r="C13" s="14" t="s">
        <v>74</v>
      </c>
      <c r="D13" s="20" t="s">
        <v>285</v>
      </c>
      <c r="E13" s="2">
        <v>6.7</v>
      </c>
      <c r="F13" s="1"/>
    </row>
    <row r="14" spans="2:10" x14ac:dyDescent="0.35">
      <c r="B14" s="14" t="s">
        <v>286</v>
      </c>
      <c r="C14" s="14" t="s">
        <v>74</v>
      </c>
      <c r="D14" s="20" t="s">
        <v>287</v>
      </c>
      <c r="E14" s="2">
        <v>7.2</v>
      </c>
      <c r="F14" s="1"/>
    </row>
    <row r="15" spans="2:10" ht="29" x14ac:dyDescent="0.35">
      <c r="B15" s="14" t="s">
        <v>288</v>
      </c>
      <c r="C15" s="14" t="s">
        <v>74</v>
      </c>
      <c r="D15" s="20" t="s">
        <v>289</v>
      </c>
      <c r="E15" s="2">
        <v>8.5</v>
      </c>
      <c r="F15" s="1"/>
    </row>
    <row r="16" spans="2:10" ht="29" x14ac:dyDescent="0.35">
      <c r="B16" s="14" t="s">
        <v>290</v>
      </c>
      <c r="C16" s="14" t="s">
        <v>74</v>
      </c>
      <c r="D16" s="20" t="s">
        <v>291</v>
      </c>
      <c r="E16" s="2">
        <v>8.1</v>
      </c>
      <c r="F16" s="1"/>
    </row>
    <row r="17" spans="2:6" ht="29" x14ac:dyDescent="0.35">
      <c r="B17" s="14" t="s">
        <v>292</v>
      </c>
      <c r="C17" s="14" t="s">
        <v>74</v>
      </c>
      <c r="D17" s="13" t="s">
        <v>293</v>
      </c>
      <c r="E17" s="2">
        <v>7.2</v>
      </c>
      <c r="F17" s="1"/>
    </row>
    <row r="18" spans="2:6" ht="29" x14ac:dyDescent="0.35">
      <c r="B18" s="10" t="s">
        <v>294</v>
      </c>
      <c r="C18" s="16" t="s">
        <v>87</v>
      </c>
      <c r="D18" s="15" t="s">
        <v>295</v>
      </c>
      <c r="E18" s="2">
        <v>5.2</v>
      </c>
      <c r="F18" s="1"/>
    </row>
    <row r="19" spans="2:6" ht="29" x14ac:dyDescent="0.35">
      <c r="B19" s="10" t="s">
        <v>296</v>
      </c>
      <c r="C19" s="16" t="s">
        <v>87</v>
      </c>
      <c r="D19" s="15" t="s">
        <v>297</v>
      </c>
      <c r="E19" s="2">
        <v>5.2</v>
      </c>
      <c r="F19" s="1"/>
    </row>
    <row r="20" spans="2:6" x14ac:dyDescent="0.35">
      <c r="B20" s="10" t="s">
        <v>298</v>
      </c>
      <c r="C20" s="16" t="s">
        <v>87</v>
      </c>
      <c r="D20" s="18" t="s">
        <v>299</v>
      </c>
      <c r="E20" s="2">
        <v>8.1999999999999993</v>
      </c>
      <c r="F20" s="1"/>
    </row>
    <row r="21" spans="2:6" x14ac:dyDescent="0.35">
      <c r="B21" s="10" t="s">
        <v>300</v>
      </c>
      <c r="C21" s="16" t="s">
        <v>87</v>
      </c>
      <c r="D21" s="16" t="s">
        <v>301</v>
      </c>
      <c r="E21" s="2">
        <v>8.1999999999999993</v>
      </c>
      <c r="F21" s="1"/>
    </row>
    <row r="22" spans="2:6" ht="29" x14ac:dyDescent="0.35">
      <c r="B22" s="10" t="s">
        <v>302</v>
      </c>
      <c r="C22" s="16" t="s">
        <v>87</v>
      </c>
      <c r="D22" s="17" t="s">
        <v>303</v>
      </c>
      <c r="E22" s="2">
        <v>8.1999999999999993</v>
      </c>
      <c r="F22" s="1"/>
    </row>
  </sheetData>
  <mergeCells count="2">
    <mergeCell ref="B2:F2"/>
    <mergeCell ref="B3:F3"/>
  </mergeCells>
  <phoneticPr fontId="3" type="noConversion"/>
  <conditionalFormatting sqref="F5:F22">
    <cfRule type="cellIs" dxfId="59" priority="1" operator="equal">
      <formula>"Cumple parcialmente"</formula>
    </cfRule>
    <cfRule type="cellIs" dxfId="58" priority="2" operator="equal">
      <formula>"No cumple"</formula>
    </cfRule>
    <cfRule type="cellIs" dxfId="57" priority="3" operator="equal">
      <formula>"Cumple"</formula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0F18D0-49D2-4765-AC87-7D94BC555C65}">
          <x14:formula1>
            <xm:f>'Criterios de puntuación'!$B$5:$B$8</xm:f>
          </x14:formula1>
          <xm:sqref>F5:F22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9D9F-730E-409D-9A0C-7EAE2DE34704}">
  <dimension ref="B2:J19"/>
  <sheetViews>
    <sheetView topLeftCell="A6" zoomScale="70" zoomScaleNormal="70" workbookViewId="0">
      <selection activeCell="F20" sqref="F20"/>
    </sheetView>
  </sheetViews>
  <sheetFormatPr baseColWidth="10" defaultColWidth="11.453125" defaultRowHeight="14.5" x14ac:dyDescent="0.35"/>
  <cols>
    <col min="2" max="2" width="7.453125" customWidth="1"/>
    <col min="3" max="3" width="13.453125" customWidth="1"/>
    <col min="4" max="4" width="76.1796875" customWidth="1"/>
    <col min="5" max="5" width="11.54296875" style="22"/>
    <col min="6" max="6" width="23.54296875" customWidth="1"/>
  </cols>
  <sheetData>
    <row r="2" spans="2:10" ht="47.5" customHeight="1" x14ac:dyDescent="0.35">
      <c r="B2" s="112" t="s">
        <v>304</v>
      </c>
      <c r="C2" s="112"/>
      <c r="D2" s="112"/>
      <c r="E2" s="112"/>
      <c r="F2" s="112"/>
      <c r="G2" s="4"/>
      <c r="H2" s="4"/>
      <c r="I2" s="4"/>
      <c r="J2" s="4"/>
    </row>
    <row r="3" spans="2:10" ht="29.5" customHeight="1" x14ac:dyDescent="0.35">
      <c r="B3" s="123" t="s">
        <v>305</v>
      </c>
      <c r="C3" s="123"/>
      <c r="D3" s="123"/>
      <c r="E3" s="123"/>
      <c r="F3" s="123"/>
      <c r="G3" s="3"/>
      <c r="H3" s="3"/>
      <c r="I3" s="3"/>
      <c r="J3" s="3"/>
    </row>
    <row r="4" spans="2:10" x14ac:dyDescent="0.35">
      <c r="B4" s="5" t="s">
        <v>5</v>
      </c>
      <c r="C4" s="5" t="s">
        <v>43</v>
      </c>
      <c r="D4" s="5" t="s">
        <v>31</v>
      </c>
      <c r="E4" s="5" t="s">
        <v>44</v>
      </c>
      <c r="F4" s="5" t="s">
        <v>45</v>
      </c>
    </row>
    <row r="5" spans="2:10" x14ac:dyDescent="0.35">
      <c r="B5" s="8" t="s">
        <v>306</v>
      </c>
      <c r="C5" s="8" t="s">
        <v>47</v>
      </c>
      <c r="D5" s="8" t="s">
        <v>307</v>
      </c>
      <c r="E5" s="2">
        <v>5.2</v>
      </c>
      <c r="F5" s="1"/>
    </row>
    <row r="6" spans="2:10" x14ac:dyDescent="0.35">
      <c r="B6" s="8" t="s">
        <v>308</v>
      </c>
      <c r="C6" s="8" t="s">
        <v>47</v>
      </c>
      <c r="D6" s="8" t="s">
        <v>309</v>
      </c>
      <c r="E6" s="2">
        <v>5.2</v>
      </c>
      <c r="F6" s="1"/>
    </row>
    <row r="7" spans="2:10" x14ac:dyDescent="0.35">
      <c r="B7" s="8" t="s">
        <v>310</v>
      </c>
      <c r="C7" s="8" t="s">
        <v>47</v>
      </c>
      <c r="D7" s="8" t="s">
        <v>311</v>
      </c>
      <c r="E7" s="2">
        <v>5.15</v>
      </c>
      <c r="F7" s="1"/>
    </row>
    <row r="8" spans="2:10" ht="43.5" x14ac:dyDescent="0.35">
      <c r="B8" s="8" t="s">
        <v>312</v>
      </c>
      <c r="C8" s="12" t="s">
        <v>47</v>
      </c>
      <c r="D8" s="11" t="s">
        <v>313</v>
      </c>
      <c r="E8" s="24">
        <v>5.16</v>
      </c>
      <c r="F8" s="1"/>
    </row>
    <row r="9" spans="2:10" ht="29" x14ac:dyDescent="0.35">
      <c r="B9" s="8" t="s">
        <v>314</v>
      </c>
      <c r="C9" s="12" t="s">
        <v>47</v>
      </c>
      <c r="D9" s="11" t="s">
        <v>315</v>
      </c>
      <c r="E9" s="2">
        <v>5.18</v>
      </c>
      <c r="F9" s="1"/>
    </row>
    <row r="10" spans="2:10" x14ac:dyDescent="0.35">
      <c r="B10" s="8" t="s">
        <v>316</v>
      </c>
      <c r="C10" s="12" t="s">
        <v>47</v>
      </c>
      <c r="D10" s="11" t="s">
        <v>317</v>
      </c>
      <c r="E10" s="2">
        <v>5.18</v>
      </c>
      <c r="F10" s="1"/>
    </row>
    <row r="11" spans="2:10" ht="29" x14ac:dyDescent="0.35">
      <c r="B11" s="14" t="s">
        <v>318</v>
      </c>
      <c r="C11" s="14" t="s">
        <v>74</v>
      </c>
      <c r="D11" s="13" t="s">
        <v>319</v>
      </c>
      <c r="E11" s="2">
        <v>7.2</v>
      </c>
      <c r="F11" s="1"/>
    </row>
    <row r="12" spans="2:10" ht="29" x14ac:dyDescent="0.35">
      <c r="B12" s="14" t="s">
        <v>320</v>
      </c>
      <c r="C12" s="14" t="s">
        <v>74</v>
      </c>
      <c r="D12" s="13" t="s">
        <v>321</v>
      </c>
      <c r="E12" s="2">
        <v>8.1</v>
      </c>
      <c r="F12" s="1"/>
    </row>
    <row r="13" spans="2:10" ht="34.4" customHeight="1" x14ac:dyDescent="0.35">
      <c r="B13" s="14" t="s">
        <v>322</v>
      </c>
      <c r="C13" s="14" t="s">
        <v>74</v>
      </c>
      <c r="D13" s="21" t="s">
        <v>323</v>
      </c>
      <c r="E13" s="2">
        <v>8.1</v>
      </c>
      <c r="F13" s="1"/>
    </row>
    <row r="14" spans="2:10" x14ac:dyDescent="0.35">
      <c r="B14" s="10" t="s">
        <v>324</v>
      </c>
      <c r="C14" s="16" t="s">
        <v>87</v>
      </c>
      <c r="D14" s="15" t="s">
        <v>325</v>
      </c>
      <c r="E14" s="2">
        <v>5.2</v>
      </c>
      <c r="F14" s="1"/>
    </row>
    <row r="15" spans="2:10" x14ac:dyDescent="0.35">
      <c r="B15" s="10" t="s">
        <v>326</v>
      </c>
      <c r="C15" s="16" t="s">
        <v>87</v>
      </c>
      <c r="D15" s="15" t="s">
        <v>327</v>
      </c>
      <c r="E15" s="2">
        <v>5.2</v>
      </c>
      <c r="F15" s="1"/>
    </row>
    <row r="16" spans="2:10" ht="29" x14ac:dyDescent="0.35">
      <c r="B16" s="10" t="s">
        <v>328</v>
      </c>
      <c r="C16" s="16" t="s">
        <v>87</v>
      </c>
      <c r="D16" s="15" t="s">
        <v>329</v>
      </c>
      <c r="E16" s="2">
        <v>8.1999999999999993</v>
      </c>
      <c r="F16" s="1"/>
    </row>
    <row r="17" spans="2:6" x14ac:dyDescent="0.35">
      <c r="B17" s="10" t="s">
        <v>330</v>
      </c>
      <c r="C17" s="16" t="s">
        <v>87</v>
      </c>
      <c r="D17" s="10" t="s">
        <v>331</v>
      </c>
      <c r="E17" s="2">
        <v>8.1999999999999993</v>
      </c>
      <c r="F17" s="1"/>
    </row>
    <row r="18" spans="2:6" x14ac:dyDescent="0.35">
      <c r="B18" s="10" t="s">
        <v>332</v>
      </c>
      <c r="C18" s="16" t="s">
        <v>87</v>
      </c>
      <c r="D18" s="10" t="s">
        <v>333</v>
      </c>
      <c r="E18" s="2">
        <v>8.1999999999999993</v>
      </c>
      <c r="F18" s="1"/>
    </row>
    <row r="19" spans="2:6" x14ac:dyDescent="0.35">
      <c r="B19" s="10" t="s">
        <v>334</v>
      </c>
      <c r="C19" s="16" t="s">
        <v>87</v>
      </c>
      <c r="D19" s="10" t="s">
        <v>335</v>
      </c>
      <c r="E19" s="2">
        <v>5.18</v>
      </c>
      <c r="F19" s="1"/>
    </row>
  </sheetData>
  <mergeCells count="2">
    <mergeCell ref="B2:F2"/>
    <mergeCell ref="B3:F3"/>
  </mergeCells>
  <phoneticPr fontId="3" type="noConversion"/>
  <conditionalFormatting sqref="F5:F19">
    <cfRule type="cellIs" dxfId="56" priority="1" operator="equal">
      <formula>"Cumple parcialmente"</formula>
    </cfRule>
    <cfRule type="cellIs" dxfId="55" priority="2" operator="equal">
      <formula>"No cumple"</formula>
    </cfRule>
    <cfRule type="cellIs" dxfId="54" priority="3" operator="equal">
      <formula>"Cumple"</formula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AFFAE9-D1C5-42DE-B374-7E557850D71B}">
          <x14:formula1>
            <xm:f>'Criterios de puntuación'!$B$5:$B$8</xm:f>
          </x14:formula1>
          <xm:sqref>F5:F19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BDB0-AA3C-402D-8D56-AB8B15ADBD60}">
  <dimension ref="B2:N23"/>
  <sheetViews>
    <sheetView topLeftCell="F4" zoomScaleNormal="100" workbookViewId="0">
      <selection activeCell="M17" sqref="M17"/>
    </sheetView>
  </sheetViews>
  <sheetFormatPr baseColWidth="10" defaultColWidth="11.453125" defaultRowHeight="14.5" x14ac:dyDescent="0.35"/>
  <cols>
    <col min="2" max="2" width="7.453125" customWidth="1"/>
    <col min="3" max="3" width="23.1796875" bestFit="1" customWidth="1"/>
    <col min="4" max="4" width="11.54296875" style="22"/>
    <col min="5" max="5" width="60" customWidth="1"/>
    <col min="6" max="7" width="16.81640625" customWidth="1"/>
    <col min="8" max="8" width="18.81640625" bestFit="1" customWidth="1"/>
    <col min="9" max="10" width="18.81640625" customWidth="1"/>
    <col min="11" max="11" width="26.54296875" customWidth="1"/>
    <col min="12" max="12" width="12.453125" customWidth="1"/>
  </cols>
  <sheetData>
    <row r="2" spans="2:14" ht="47.5" customHeight="1" x14ac:dyDescent="0.35">
      <c r="B2" s="112" t="s">
        <v>336</v>
      </c>
      <c r="C2" s="112"/>
      <c r="D2" s="112"/>
      <c r="E2" s="112"/>
      <c r="F2" s="112"/>
      <c r="G2" s="112"/>
      <c r="H2" s="112"/>
      <c r="I2" s="112"/>
      <c r="J2" s="112"/>
      <c r="K2" s="112"/>
      <c r="L2" s="4"/>
      <c r="M2" s="4"/>
      <c r="N2" s="4"/>
    </row>
    <row r="3" spans="2:14" ht="29.5" customHeight="1" x14ac:dyDescent="0.35">
      <c r="B3" s="132" t="s">
        <v>337</v>
      </c>
      <c r="C3" s="132"/>
      <c r="D3" s="132"/>
      <c r="E3" s="132"/>
      <c r="F3" s="132"/>
      <c r="G3" s="132"/>
      <c r="H3" s="132"/>
      <c r="I3" s="132"/>
      <c r="J3" s="132"/>
      <c r="K3" s="132"/>
      <c r="L3" s="3"/>
      <c r="M3" s="3"/>
      <c r="N3" s="3"/>
    </row>
    <row r="4" spans="2:14" x14ac:dyDescent="0.35">
      <c r="B4" s="125" t="s">
        <v>5</v>
      </c>
      <c r="C4" s="125" t="s">
        <v>338</v>
      </c>
      <c r="D4" s="125" t="s">
        <v>5</v>
      </c>
      <c r="E4" s="125" t="s">
        <v>339</v>
      </c>
      <c r="F4" s="125" t="s">
        <v>340</v>
      </c>
      <c r="G4" s="133" t="s">
        <v>341</v>
      </c>
      <c r="H4" s="133"/>
      <c r="I4" s="133"/>
      <c r="J4" s="124" t="s">
        <v>342</v>
      </c>
      <c r="K4" s="134" t="s">
        <v>343</v>
      </c>
    </row>
    <row r="5" spans="2:14" x14ac:dyDescent="0.35">
      <c r="B5" s="117"/>
      <c r="C5" s="117"/>
      <c r="D5" s="117"/>
      <c r="E5" s="117"/>
      <c r="F5" s="117"/>
      <c r="G5" s="5" t="s">
        <v>32</v>
      </c>
      <c r="H5" s="5" t="s">
        <v>344</v>
      </c>
      <c r="I5" s="5" t="s">
        <v>345</v>
      </c>
      <c r="J5" s="124"/>
      <c r="K5" s="134"/>
    </row>
    <row r="6" spans="2:14" x14ac:dyDescent="0.35">
      <c r="B6" s="126" t="s">
        <v>346</v>
      </c>
      <c r="C6" s="126" t="s">
        <v>347</v>
      </c>
      <c r="D6" s="47">
        <v>5.2</v>
      </c>
      <c r="E6" s="1" t="s">
        <v>348</v>
      </c>
      <c r="F6" s="47">
        <f>COUNTIFS('1 Crear'!$E$5:$E$31, D6,'1 Crear'!$F$5:$F$31, "&lt;&gt;" &amp; 'Criterios de puntuación'!$B$8)+COUNTIFS('2 Activar'!$E$5:$E$33, D6,'2 Activar'!$F$5:$F$33, "&lt;&gt;" &amp; 'Criterios de puntuación'!$B$8)+COUNTIFS('3 Asignar'!$E$5:$E$30, D6, '3 Asignar'!$F$5:$F$30, "&lt;&gt;" &amp; 'Criterios de puntuación'!$B$8)+COUNTIFS('4 Revisar'!$E$5:$E$32, D6, '4 Revisar'!$F$5:$F$32, "&lt;&gt;" &amp; 'Criterios de puntuación'!$B$8)+COUNTIFS('5 Mod-Desc'!$E$5:$E$22, D6, '5 Mod-Desc'!$F$5:$F$22, "&lt;&gt;" &amp; 'Criterios de puntuación'!$B$8)+COUNTIFS('6 Eliminar'!$E$5:$E$19, D6, '6 Eliminar'!$F$5:$F$19, "&lt;&gt;" &amp; 'Criterios de puntuación'!$B$8)</f>
        <v>31</v>
      </c>
      <c r="G6" s="47">
        <f>COUNTIFS('1 Crear'!$E$5:$E$31,'Cumplimiento ISO'!D6,'1 Crear'!$F$5:$F$31,$G$5)+COUNTIFS('2 Activar'!$E$5:$E$33,'Cumplimiento ISO'!D6,'2 Activar'!$F$5:$F$33,'Cumplimiento ISO'!$G$5)+COUNTIFS('3 Asignar'!$E$5:$E$30,'Cumplimiento ISO'!D6,'3 Asignar'!$F$5:$F$30,'Cumplimiento ISO'!$G$5)+COUNTIFS('4 Revisar'!$E$5:$E$32,'Cumplimiento ISO'!D6,'4 Revisar'!$F$5:$F$32,'Cumplimiento ISO'!$G$5)+COUNTIFS('5 Mod-Desc'!$E$5:$E$22,'Cumplimiento ISO'!D6,'5 Mod-Desc'!$F$5:$F$22,'Cumplimiento ISO'!$G$5)+COUNTIFS('6 Eliminar'!$E$5:$E$19,'Cumplimiento ISO'!D6,'6 Eliminar'!$F$5:$F$19,'Cumplimiento ISO'!$G$5)</f>
        <v>0</v>
      </c>
      <c r="H6" s="47">
        <f>COUNTIFS('1 Crear'!$E$5:$E$31,'Cumplimiento ISO'!D6,'1 Crear'!$F$5:$F$31,'Cumplimiento ISO'!$H$5)+COUNTIFS('2 Activar'!$E$5:$E$33,'Cumplimiento ISO'!D6,'2 Activar'!$F$5:$F$33,'Cumplimiento ISO'!$H$5)+COUNTIFS('3 Asignar'!$E$5:$E$30,'Cumplimiento ISO'!D6,'3 Asignar'!$F$5:$F$30,'Cumplimiento ISO'!$H$5)+COUNTIFS('4 Revisar'!$E$5:$E$32,'Cumplimiento ISO'!D6,'4 Revisar'!$F$5:$F$32,'Cumplimiento ISO'!$H$5)+COUNTIFS('5 Mod-Desc'!$E$5:$E$22,'Cumplimiento ISO'!D6,'5 Mod-Desc'!$F$5:$F$22,'Cumplimiento ISO'!$H$5)+COUNTIFS('6 Eliminar'!$E$5:$E$19,'Cumplimiento ISO'!D6,'6 Eliminar'!$F$5:$F$19,'Cumplimiento ISO'!$H$5)</f>
        <v>0</v>
      </c>
      <c r="I6" s="47">
        <f>COUNTIFS('1 Crear'!$E$5:$E$31,'Cumplimiento ISO'!D6,'1 Crear'!$F$5:$F$31,'Cumplimiento ISO'!$I$5)+COUNTIFS('2 Activar'!$E$5:$E$33,'Cumplimiento ISO'!D6,'2 Activar'!$F$5:$F$33,'Cumplimiento ISO'!$I$5)+COUNTIFS('3 Asignar'!$E$5:$E$30,'Cumplimiento ISO'!D6,'3 Asignar'!$F$5:$F$30,'Cumplimiento ISO'!$I$5)+COUNTIFS('4 Revisar'!$E$5:$E$32,'Cumplimiento ISO'!D6,'4 Revisar'!$F$5:$F$32,'Cumplimiento ISO'!$I$5)+COUNTIFS('5 Mod-Desc'!$E$5:$E$22,'Cumplimiento ISO'!D6,'5 Mod-Desc'!$F$5:$F$22,'Cumplimiento ISO'!$I$5)+COUNTIFS('6 Eliminar'!$E$5:$E$19,'Cumplimiento ISO'!D6,'6 Eliminar'!$F$5:$F$19,'Cumplimiento ISO'!$I$5)</f>
        <v>0</v>
      </c>
      <c r="J6" s="71">
        <f>IF(F6=0,0,((G6*2)+(H6*1)+(I6*0))/(F6*2))</f>
        <v>0</v>
      </c>
      <c r="K6" s="24" t="str">
        <f>IF(AND(J6&gt;=0.5,J6&lt;=1),"Conforme",IF(AND(J6&gt;=0,J6&lt;0.5),"Necesita Mejoras","Ingrese un valor válido"))</f>
        <v>Necesita Mejoras</v>
      </c>
    </row>
    <row r="7" spans="2:14" x14ac:dyDescent="0.35">
      <c r="B7" s="127"/>
      <c r="C7" s="127"/>
      <c r="D7" s="47">
        <v>5.3</v>
      </c>
      <c r="E7" s="1" t="s">
        <v>349</v>
      </c>
      <c r="F7" s="47">
        <f>COUNTIFS('1 Crear'!$E$5:$E$31, D7,'1 Crear'!$F$5:$F$31, "&lt;&gt;" &amp; 'Criterios de puntuación'!$B$8)+COUNTIFS('2 Activar'!$E$5:$E$33, D7,'2 Activar'!$F$5:$F$33, "&lt;&gt;" &amp; 'Criterios de puntuación'!$B$8)+COUNTIFS('3 Asignar'!$E$5:$E$30, D7, '3 Asignar'!$F$5:$F$30, "&lt;&gt;" &amp; 'Criterios de puntuación'!$B$8)+COUNTIFS('4 Revisar'!$E$5:$E$32, D7, '4 Revisar'!$F$5:$F$32, "&lt;&gt;" &amp; 'Criterios de puntuación'!$B$8)+COUNTIFS('5 Mod-Desc'!$E$5:$E$22, D7, '5 Mod-Desc'!$F$5:$F$22, "&lt;&gt;" &amp; 'Criterios de puntuación'!$B$8)+COUNTIFS('6 Eliminar'!$E$5:$E$19, D7, '6 Eliminar'!$F$5:$F$19, "&lt;&gt;" &amp; 'Criterios de puntuación'!$B$8)</f>
        <v>3</v>
      </c>
      <c r="G7" s="47">
        <f>COUNTIFS('1 Crear'!$E$5:$E$31,'Cumplimiento ISO'!D7,'1 Crear'!$F$5:$F$31,$G$5)+COUNTIFS('2 Activar'!$E$5:$E$33,'Cumplimiento ISO'!D7,'2 Activar'!$F$5:$F$33,'Cumplimiento ISO'!$G$5)+COUNTIFS('3 Asignar'!$E$5:$E$30,'Cumplimiento ISO'!D7,'3 Asignar'!$F$5:$F$30,'Cumplimiento ISO'!$G$5)+COUNTIFS('4 Revisar'!$E$5:$E$32,'Cumplimiento ISO'!D7,'4 Revisar'!$F$5:$F$32,'Cumplimiento ISO'!$G$5)+COUNTIFS('5 Mod-Desc'!$E$5:$E$22,'Cumplimiento ISO'!D7,'5 Mod-Desc'!$F$5:$F$22,'Cumplimiento ISO'!$G$5)+COUNTIFS('6 Eliminar'!$E$5:$E$19,'Cumplimiento ISO'!D7,'6 Eliminar'!$F$5:$F$19,'Cumplimiento ISO'!$G$5)</f>
        <v>0</v>
      </c>
      <c r="H7" s="47">
        <f>COUNTIFS('1 Crear'!$E$5:$E$31,'Cumplimiento ISO'!D7,'1 Crear'!$F$5:$F$31,'Cumplimiento ISO'!$H$5)+COUNTIFS('2 Activar'!$E$5:$E$33,'Cumplimiento ISO'!D7,'2 Activar'!$F$5:$F$33,'Cumplimiento ISO'!$H$5)+COUNTIFS('3 Asignar'!$E$5:$E$30,'Cumplimiento ISO'!D7,'3 Asignar'!$F$5:$F$30,'Cumplimiento ISO'!$H$5)+COUNTIFS('4 Revisar'!$E$5:$E$32,'Cumplimiento ISO'!D7,'4 Revisar'!$F$5:$F$32,'Cumplimiento ISO'!$H$5)+COUNTIFS('5 Mod-Desc'!$E$5:$E$22,'Cumplimiento ISO'!D7,'5 Mod-Desc'!$F$5:$F$22,'Cumplimiento ISO'!$H$5)+COUNTIFS('6 Eliminar'!$E$5:$E$19,'Cumplimiento ISO'!D7,'6 Eliminar'!$F$5:$F$19,'Cumplimiento ISO'!$H$5)</f>
        <v>0</v>
      </c>
      <c r="I7" s="47">
        <f>COUNTIFS('1 Crear'!$E$5:$E$31,'Cumplimiento ISO'!D7,'1 Crear'!$F$5:$F$31,'Cumplimiento ISO'!$I$5)+COUNTIFS('2 Activar'!$E$5:$E$33,'Cumplimiento ISO'!D7,'2 Activar'!$F$5:$F$33,'Cumplimiento ISO'!$I$5)+COUNTIFS('3 Asignar'!$E$5:$E$30,'Cumplimiento ISO'!D7,'3 Asignar'!$F$5:$F$30,'Cumplimiento ISO'!$I$5)+COUNTIFS('4 Revisar'!$E$5:$E$32,'Cumplimiento ISO'!D7,'4 Revisar'!$F$5:$F$32,'Cumplimiento ISO'!$I$5)+COUNTIFS('5 Mod-Desc'!$E$5:$E$22,'Cumplimiento ISO'!D7,'5 Mod-Desc'!$F$5:$F$22,'Cumplimiento ISO'!$I$5)+COUNTIFS('6 Eliminar'!$E$5:$E$19,'Cumplimiento ISO'!D7,'6 Eliminar'!$F$5:$F$19,'Cumplimiento ISO'!$I$5)</f>
        <v>0</v>
      </c>
      <c r="J7" s="71">
        <f t="shared" ref="J7:J23" si="0">IF(F7=0,0,((G7*2)+(H7*1)+(I7*0))/(F7*2))</f>
        <v>0</v>
      </c>
      <c r="K7" s="24" t="str">
        <f t="shared" ref="K7:K23" si="1">IF(AND(J7&gt;=0.5,J7&lt;=1),"Conforme",IF(AND(J7&gt;=0,J7&lt;0.5),"Necesita Mejoras","Ingrese un valor válido"))</f>
        <v>Necesita Mejoras</v>
      </c>
    </row>
    <row r="8" spans="2:14" x14ac:dyDescent="0.35">
      <c r="B8" s="127"/>
      <c r="C8" s="127"/>
      <c r="D8" s="47">
        <v>5.15</v>
      </c>
      <c r="E8" s="1" t="s">
        <v>350</v>
      </c>
      <c r="F8" s="47">
        <f>COUNTIFS('1 Crear'!$E$5:$E$31, D8,'1 Crear'!$F$5:$F$31, "&lt;&gt;" &amp; 'Criterios de puntuación'!$B$8)+COUNTIFS('2 Activar'!$E$5:$E$33, D8,'2 Activar'!$F$5:$F$33, "&lt;&gt;" &amp; 'Criterios de puntuación'!$B$8)+COUNTIFS('3 Asignar'!$E$5:$E$30, D8, '3 Asignar'!$F$5:$F$30, "&lt;&gt;" &amp; 'Criterios de puntuación'!$B$8)+COUNTIFS('4 Revisar'!$E$5:$E$32, D8, '4 Revisar'!$F$5:$F$32, "&lt;&gt;" &amp; 'Criterios de puntuación'!$B$8)+COUNTIFS('5 Mod-Desc'!$E$5:$E$22, D8, '5 Mod-Desc'!$F$5:$F$22, "&lt;&gt;" &amp; 'Criterios de puntuación'!$B$8)+COUNTIFS('6 Eliminar'!$E$5:$E$19, D8, '6 Eliminar'!$F$5:$F$19, "&lt;&gt;" &amp; 'Criterios de puntuación'!$B$8)</f>
        <v>13</v>
      </c>
      <c r="G8" s="47">
        <f>COUNTIFS('1 Crear'!$E$5:$E$31,'Cumplimiento ISO'!D8,'1 Crear'!$F$5:$F$31,$G$5)+COUNTIFS('2 Activar'!$E$5:$E$33,'Cumplimiento ISO'!D8,'2 Activar'!$F$5:$F$33,'Cumplimiento ISO'!$G$5)+COUNTIFS('3 Asignar'!$E$5:$E$30,'Cumplimiento ISO'!D8,'3 Asignar'!$F$5:$F$30,'Cumplimiento ISO'!$G$5)+COUNTIFS('4 Revisar'!$E$5:$E$32,'Cumplimiento ISO'!D8,'4 Revisar'!$F$5:$F$32,'Cumplimiento ISO'!$G$5)+COUNTIFS('5 Mod-Desc'!$E$5:$E$22,'Cumplimiento ISO'!D8,'5 Mod-Desc'!$F$5:$F$22,'Cumplimiento ISO'!$G$5)+COUNTIFS('6 Eliminar'!$E$5:$E$19,'Cumplimiento ISO'!D8,'6 Eliminar'!$F$5:$F$19,'Cumplimiento ISO'!$G$5)</f>
        <v>0</v>
      </c>
      <c r="H8" s="47">
        <f>COUNTIFS('1 Crear'!$E$5:$E$31,'Cumplimiento ISO'!D8,'1 Crear'!$F$5:$F$31,'Cumplimiento ISO'!$H$5)+COUNTIFS('2 Activar'!$E$5:$E$33,'Cumplimiento ISO'!D8,'2 Activar'!$F$5:$F$33,'Cumplimiento ISO'!$H$5)+COUNTIFS('3 Asignar'!$E$5:$E$30,'Cumplimiento ISO'!D8,'3 Asignar'!$F$5:$F$30,'Cumplimiento ISO'!$H$5)+COUNTIFS('4 Revisar'!$E$5:$E$32,'Cumplimiento ISO'!D8,'4 Revisar'!$F$5:$F$32,'Cumplimiento ISO'!$H$5)+COUNTIFS('5 Mod-Desc'!$E$5:$E$22,'Cumplimiento ISO'!D8,'5 Mod-Desc'!$F$5:$F$22,'Cumplimiento ISO'!$H$5)+COUNTIFS('6 Eliminar'!$E$5:$E$19,'Cumplimiento ISO'!D8,'6 Eliminar'!$F$5:$F$19,'Cumplimiento ISO'!$H$5)</f>
        <v>0</v>
      </c>
      <c r="I8" s="47">
        <f>COUNTIFS('1 Crear'!$E$5:$E$31,'Cumplimiento ISO'!D8,'1 Crear'!$F$5:$F$31,'Cumplimiento ISO'!$I$5)+COUNTIFS('2 Activar'!$E$5:$E$33,'Cumplimiento ISO'!D8,'2 Activar'!$F$5:$F$33,'Cumplimiento ISO'!$I$5)+COUNTIFS('3 Asignar'!$E$5:$E$30,'Cumplimiento ISO'!D8,'3 Asignar'!$F$5:$F$30,'Cumplimiento ISO'!$I$5)+COUNTIFS('4 Revisar'!$E$5:$E$32,'Cumplimiento ISO'!D8,'4 Revisar'!$F$5:$F$32,'Cumplimiento ISO'!$I$5)+COUNTIFS('5 Mod-Desc'!$E$5:$E$22,'Cumplimiento ISO'!D8,'5 Mod-Desc'!$F$5:$F$22,'Cumplimiento ISO'!$I$5)+COUNTIFS('6 Eliminar'!$E$5:$E$19,'Cumplimiento ISO'!D8,'6 Eliminar'!$F$5:$F$19,'Cumplimiento ISO'!$I$5)</f>
        <v>0</v>
      </c>
      <c r="J8" s="71">
        <f t="shared" si="0"/>
        <v>0</v>
      </c>
      <c r="K8" s="24" t="str">
        <f t="shared" si="1"/>
        <v>Necesita Mejoras</v>
      </c>
    </row>
    <row r="9" spans="2:14" x14ac:dyDescent="0.35">
      <c r="B9" s="127"/>
      <c r="C9" s="127"/>
      <c r="D9" s="47">
        <v>5.16</v>
      </c>
      <c r="E9" s="1" t="s">
        <v>351</v>
      </c>
      <c r="F9" s="47">
        <f>COUNTIFS('1 Crear'!$E$5:$E$31, D9,'1 Crear'!$F$5:$F$31, "&lt;&gt;" &amp; 'Criterios de puntuación'!$B$8)+COUNTIFS('2 Activar'!$E$5:$E$33, D9,'2 Activar'!$F$5:$F$33, "&lt;&gt;" &amp; 'Criterios de puntuación'!$B$8)+COUNTIFS('3 Asignar'!$E$5:$E$30, D9, '3 Asignar'!$F$5:$F$30, "&lt;&gt;" &amp; 'Criterios de puntuación'!$B$8)+COUNTIFS('4 Revisar'!$E$5:$E$32, D9, '4 Revisar'!$F$5:$F$32, "&lt;&gt;" &amp; 'Criterios de puntuación'!$B$8)+COUNTIFS('5 Mod-Desc'!$E$5:$E$22, D9, '5 Mod-Desc'!$F$5:$F$22, "&lt;&gt;" &amp; 'Criterios de puntuación'!$B$8)+COUNTIFS('6 Eliminar'!$E$5:$E$19, D9, '6 Eliminar'!$F$5:$F$19, "&lt;&gt;" &amp; 'Criterios de puntuación'!$B$8)</f>
        <v>11</v>
      </c>
      <c r="G9" s="47">
        <f>COUNTIFS('1 Crear'!$E$5:$E$31,'Cumplimiento ISO'!D9,'1 Crear'!$F$5:$F$31,$G$5)+COUNTIFS('2 Activar'!$E$5:$E$33,'Cumplimiento ISO'!D9,'2 Activar'!$F$5:$F$33,'Cumplimiento ISO'!$G$5)+COUNTIFS('3 Asignar'!$E$5:$E$30,'Cumplimiento ISO'!D9,'3 Asignar'!$F$5:$F$30,'Cumplimiento ISO'!$G$5)+COUNTIFS('4 Revisar'!$E$5:$E$32,'Cumplimiento ISO'!D9,'4 Revisar'!$F$5:$F$32,'Cumplimiento ISO'!$G$5)+COUNTIFS('5 Mod-Desc'!$E$5:$E$22,'Cumplimiento ISO'!D9,'5 Mod-Desc'!$F$5:$F$22,'Cumplimiento ISO'!$G$5)+COUNTIFS('6 Eliminar'!$E$5:$E$19,'Cumplimiento ISO'!D9,'6 Eliminar'!$F$5:$F$19,'Cumplimiento ISO'!$G$5)</f>
        <v>0</v>
      </c>
      <c r="H9" s="47">
        <f>COUNTIFS('1 Crear'!$E$5:$E$31,'Cumplimiento ISO'!D9,'1 Crear'!$F$5:$F$31,'Cumplimiento ISO'!$H$5)+COUNTIFS('2 Activar'!$E$5:$E$33,'Cumplimiento ISO'!D9,'2 Activar'!$F$5:$F$33,'Cumplimiento ISO'!$H$5)+COUNTIFS('3 Asignar'!$E$5:$E$30,'Cumplimiento ISO'!D9,'3 Asignar'!$F$5:$F$30,'Cumplimiento ISO'!$H$5)+COUNTIFS('4 Revisar'!$E$5:$E$32,'Cumplimiento ISO'!D9,'4 Revisar'!$F$5:$F$32,'Cumplimiento ISO'!$H$5)+COUNTIFS('5 Mod-Desc'!$E$5:$E$22,'Cumplimiento ISO'!D9,'5 Mod-Desc'!$F$5:$F$22,'Cumplimiento ISO'!$H$5)+COUNTIFS('6 Eliminar'!$E$5:$E$19,'Cumplimiento ISO'!D9,'6 Eliminar'!$F$5:$F$19,'Cumplimiento ISO'!$H$5)</f>
        <v>0</v>
      </c>
      <c r="I9" s="47">
        <f>COUNTIFS('1 Crear'!$E$5:$E$31,'Cumplimiento ISO'!D9,'1 Crear'!$F$5:$F$31,'Cumplimiento ISO'!$I$5)+COUNTIFS('2 Activar'!$E$5:$E$33,'Cumplimiento ISO'!D9,'2 Activar'!$F$5:$F$33,'Cumplimiento ISO'!$I$5)+COUNTIFS('3 Asignar'!$E$5:$E$30,'Cumplimiento ISO'!D9,'3 Asignar'!$F$5:$F$30,'Cumplimiento ISO'!$I$5)+COUNTIFS('4 Revisar'!$E$5:$E$32,'Cumplimiento ISO'!D9,'4 Revisar'!$F$5:$F$32,'Cumplimiento ISO'!$I$5)+COUNTIFS('5 Mod-Desc'!$E$5:$E$22,'Cumplimiento ISO'!D9,'5 Mod-Desc'!$F$5:$F$22,'Cumplimiento ISO'!$I$5)+COUNTIFS('6 Eliminar'!$E$5:$E$19,'Cumplimiento ISO'!D9,'6 Eliminar'!$F$5:$F$19,'Cumplimiento ISO'!$I$5)</f>
        <v>0</v>
      </c>
      <c r="J9" s="71">
        <f t="shared" si="0"/>
        <v>0</v>
      </c>
      <c r="K9" s="24" t="str">
        <f>IF(AND(J9&gt;=0.5,J9&lt;=1),"Conforme",IF(AND(J9&gt;=0,J9&lt;0.5),"Necesita Mejoras","Ingrese un valor válido"))</f>
        <v>Necesita Mejoras</v>
      </c>
    </row>
    <row r="10" spans="2:14" x14ac:dyDescent="0.35">
      <c r="B10" s="127"/>
      <c r="C10" s="127"/>
      <c r="D10" s="47">
        <v>5.17</v>
      </c>
      <c r="E10" s="1" t="s">
        <v>352</v>
      </c>
      <c r="F10" s="47">
        <f>COUNTIFS('1 Crear'!$E$5:$E$31, D10,'1 Crear'!$F$5:$F$31, "&lt;&gt;" &amp; 'Criterios de puntuación'!$B$8)+COUNTIFS('2 Activar'!$E$5:$E$33, D10,'2 Activar'!$F$5:$F$33, "&lt;&gt;" &amp; 'Criterios de puntuación'!$B$8)+COUNTIFS('3 Asignar'!$E$5:$E$30, D10, '3 Asignar'!$F$5:$F$30, "&lt;&gt;" &amp; 'Criterios de puntuación'!$B$8)+COUNTIFS('4 Revisar'!$E$5:$E$32, D10, '4 Revisar'!$F$5:$F$32, "&lt;&gt;" &amp; 'Criterios de puntuación'!$B$8)+COUNTIFS('5 Mod-Desc'!$E$5:$E$22, D10, '5 Mod-Desc'!$F$5:$F$22, "&lt;&gt;" &amp; 'Criterios de puntuación'!$B$8)+COUNTIFS('6 Eliminar'!$E$5:$E$19, D10, '6 Eliminar'!$F$5:$F$19, "&lt;&gt;" &amp; 'Criterios de puntuación'!$B$8)</f>
        <v>2</v>
      </c>
      <c r="G10" s="47">
        <f>COUNTIFS('1 Crear'!$E$5:$E$31,'Cumplimiento ISO'!D10,'1 Crear'!$F$5:$F$31,$G$5)+COUNTIFS('2 Activar'!$E$5:$E$33,'Cumplimiento ISO'!D10,'2 Activar'!$F$5:$F$33,'Cumplimiento ISO'!$G$5)+COUNTIFS('3 Asignar'!$E$5:$E$30,'Cumplimiento ISO'!D10,'3 Asignar'!$F$5:$F$30,'Cumplimiento ISO'!$G$5)+COUNTIFS('4 Revisar'!$E$5:$E$32,'Cumplimiento ISO'!D10,'4 Revisar'!$F$5:$F$32,'Cumplimiento ISO'!$G$5)+COUNTIFS('5 Mod-Desc'!$E$5:$E$22,'Cumplimiento ISO'!D10,'5 Mod-Desc'!$F$5:$F$22,'Cumplimiento ISO'!$G$5)+COUNTIFS('6 Eliminar'!$E$5:$E$19,'Cumplimiento ISO'!D10,'6 Eliminar'!$F$5:$F$19,'Cumplimiento ISO'!$G$5)</f>
        <v>0</v>
      </c>
      <c r="H10" s="47">
        <f>COUNTIFS('1 Crear'!$E$5:$E$31,'Cumplimiento ISO'!D10,'1 Crear'!$F$5:$F$31,'Cumplimiento ISO'!$H$5)+COUNTIFS('2 Activar'!$E$5:$E$33,'Cumplimiento ISO'!D10,'2 Activar'!$F$5:$F$33,'Cumplimiento ISO'!$H$5)+COUNTIFS('3 Asignar'!$E$5:$E$30,'Cumplimiento ISO'!D10,'3 Asignar'!$F$5:$F$30,'Cumplimiento ISO'!$H$5)+COUNTIFS('4 Revisar'!$E$5:$E$32,'Cumplimiento ISO'!D10,'4 Revisar'!$F$5:$F$32,'Cumplimiento ISO'!$H$5)+COUNTIFS('5 Mod-Desc'!$E$5:$E$22,'Cumplimiento ISO'!D10,'5 Mod-Desc'!$F$5:$F$22,'Cumplimiento ISO'!$H$5)+COUNTIFS('6 Eliminar'!$E$5:$E$19,'Cumplimiento ISO'!D10,'6 Eliminar'!$F$5:$F$19,'Cumplimiento ISO'!$H$5)</f>
        <v>0</v>
      </c>
      <c r="I10" s="47">
        <f>COUNTIFS('1 Crear'!$E$5:$E$31,'Cumplimiento ISO'!D10,'1 Crear'!$F$5:$F$31,'Cumplimiento ISO'!$I$5)+COUNTIFS('2 Activar'!$E$5:$E$33,'Cumplimiento ISO'!D10,'2 Activar'!$F$5:$F$33,'Cumplimiento ISO'!$I$5)+COUNTIFS('3 Asignar'!$E$5:$E$30,'Cumplimiento ISO'!D10,'3 Asignar'!$F$5:$F$30,'Cumplimiento ISO'!$I$5)+COUNTIFS('4 Revisar'!$E$5:$E$32,'Cumplimiento ISO'!D10,'4 Revisar'!$F$5:$F$32,'Cumplimiento ISO'!$I$5)+COUNTIFS('5 Mod-Desc'!$E$5:$E$22,'Cumplimiento ISO'!D10,'5 Mod-Desc'!$F$5:$F$22,'Cumplimiento ISO'!$I$5)+COUNTIFS('6 Eliminar'!$E$5:$E$19,'Cumplimiento ISO'!D10,'6 Eliminar'!$F$5:$F$19,'Cumplimiento ISO'!$I$5)</f>
        <v>0</v>
      </c>
      <c r="J10" s="71">
        <f t="shared" si="0"/>
        <v>0</v>
      </c>
      <c r="K10" s="24" t="str">
        <f t="shared" si="1"/>
        <v>Necesita Mejoras</v>
      </c>
    </row>
    <row r="11" spans="2:14" x14ac:dyDescent="0.35">
      <c r="B11" s="128"/>
      <c r="C11" s="128"/>
      <c r="D11" s="47">
        <v>5.18</v>
      </c>
      <c r="E11" s="1" t="s">
        <v>353</v>
      </c>
      <c r="F11" s="47">
        <f>COUNTIFS('1 Crear'!$E$5:$E$31, D11,'1 Crear'!$F$5:$F$31, "&lt;&gt;" &amp; 'Criterios de puntuación'!$B$8)+COUNTIFS('2 Activar'!$E$5:$E$33, D11,'2 Activar'!$F$5:$F$33, "&lt;&gt;" &amp; 'Criterios de puntuación'!$B$8)+COUNTIFS('3 Asignar'!$E$5:$E$30, D11, '3 Asignar'!$F$5:$F$30, "&lt;&gt;" &amp; 'Criterios de puntuación'!$B$8)+COUNTIFS('4 Revisar'!$E$5:$E$32, D11, '4 Revisar'!$F$5:$F$32, "&lt;&gt;" &amp; 'Criterios de puntuación'!$B$8)+COUNTIFS('5 Mod-Desc'!$E$5:$E$22, D11, '5 Mod-Desc'!$F$5:$F$22, "&lt;&gt;" &amp; 'Criterios de puntuación'!$B$8)+COUNTIFS('6 Eliminar'!$E$5:$E$19, D11, '6 Eliminar'!$F$5:$F$19, "&lt;&gt;" &amp; 'Criterios de puntuación'!$B$8)</f>
        <v>19</v>
      </c>
      <c r="G11" s="47">
        <f>COUNTIFS('1 Crear'!$E$5:$E$31,'Cumplimiento ISO'!D11,'1 Crear'!$F$5:$F$31,$G$5)+COUNTIFS('2 Activar'!$E$5:$E$33,'Cumplimiento ISO'!D11,'2 Activar'!$F$5:$F$33,'Cumplimiento ISO'!$G$5)+COUNTIFS('3 Asignar'!$E$5:$E$30,'Cumplimiento ISO'!D11,'3 Asignar'!$F$5:$F$30,'Cumplimiento ISO'!$G$5)+COUNTIFS('4 Revisar'!$E$5:$E$32,'Cumplimiento ISO'!D11,'4 Revisar'!$F$5:$F$32,'Cumplimiento ISO'!$G$5)+COUNTIFS('5 Mod-Desc'!$E$5:$E$22,'Cumplimiento ISO'!D11,'5 Mod-Desc'!$F$5:$F$22,'Cumplimiento ISO'!$G$5)+COUNTIFS('6 Eliminar'!$E$5:$E$19,'Cumplimiento ISO'!D11,'6 Eliminar'!$F$5:$F$19,'Cumplimiento ISO'!$G$5)</f>
        <v>0</v>
      </c>
      <c r="H11" s="47">
        <f>COUNTIFS('1 Crear'!$E$5:$E$31,'Cumplimiento ISO'!D11,'1 Crear'!$F$5:$F$31,'Cumplimiento ISO'!$H$5)+COUNTIFS('2 Activar'!$E$5:$E$33,'Cumplimiento ISO'!D11,'2 Activar'!$F$5:$F$33,'Cumplimiento ISO'!$H$5)+COUNTIFS('3 Asignar'!$E$5:$E$30,'Cumplimiento ISO'!D11,'3 Asignar'!$F$5:$F$30,'Cumplimiento ISO'!$H$5)+COUNTIFS('4 Revisar'!$E$5:$E$32,'Cumplimiento ISO'!D11,'4 Revisar'!$F$5:$F$32,'Cumplimiento ISO'!$H$5)+COUNTIFS('5 Mod-Desc'!$E$5:$E$22,'Cumplimiento ISO'!D11,'5 Mod-Desc'!$F$5:$F$22,'Cumplimiento ISO'!$H$5)+COUNTIFS('6 Eliminar'!$E$5:$E$19,'Cumplimiento ISO'!D11,'6 Eliminar'!$F$5:$F$19,'Cumplimiento ISO'!$H$5)</f>
        <v>0</v>
      </c>
      <c r="I11" s="47">
        <f>COUNTIFS('1 Crear'!$E$5:$E$31,'Cumplimiento ISO'!D11,'1 Crear'!$F$5:$F$31,'Cumplimiento ISO'!$I$5)+COUNTIFS('2 Activar'!$E$5:$E$33,'Cumplimiento ISO'!D11,'2 Activar'!$F$5:$F$33,'Cumplimiento ISO'!$I$5)+COUNTIFS('3 Asignar'!$E$5:$E$30,'Cumplimiento ISO'!D11,'3 Asignar'!$F$5:$F$30,'Cumplimiento ISO'!$I$5)+COUNTIFS('4 Revisar'!$E$5:$E$32,'Cumplimiento ISO'!D11,'4 Revisar'!$F$5:$F$32,'Cumplimiento ISO'!$I$5)+COUNTIFS('5 Mod-Desc'!$E$5:$E$22,'Cumplimiento ISO'!D11,'5 Mod-Desc'!$F$5:$F$22,'Cumplimiento ISO'!$I$5)+COUNTIFS('6 Eliminar'!$E$5:$E$19,'Cumplimiento ISO'!D11,'6 Eliminar'!$F$5:$F$19,'Cumplimiento ISO'!$I$5)</f>
        <v>0</v>
      </c>
      <c r="J11" s="71">
        <f t="shared" si="0"/>
        <v>0</v>
      </c>
      <c r="K11" s="24" t="str">
        <f t="shared" si="1"/>
        <v>Necesita Mejoras</v>
      </c>
    </row>
    <row r="12" spans="2:14" x14ac:dyDescent="0.35">
      <c r="B12" s="24" t="s">
        <v>354</v>
      </c>
      <c r="C12" s="1" t="s">
        <v>355</v>
      </c>
      <c r="D12" s="47">
        <v>6.7</v>
      </c>
      <c r="E12" s="1" t="s">
        <v>356</v>
      </c>
      <c r="F12" s="47">
        <f>COUNTIFS('1 Crear'!$E$5:$E$31, D12,'1 Crear'!$F$5:$F$31, "&lt;&gt;" &amp; 'Criterios de puntuación'!$B$8)+COUNTIFS('2 Activar'!$E$5:$E$33, D12,'2 Activar'!$F$5:$F$33, "&lt;&gt;" &amp; 'Criterios de puntuación'!$B$8)+COUNTIFS('3 Asignar'!$E$5:$E$30, D12, '3 Asignar'!$F$5:$F$30, "&lt;&gt;" &amp; 'Criterios de puntuación'!$B$8)+COUNTIFS('4 Revisar'!$E$5:$E$32, D12, '4 Revisar'!$F$5:$F$32, "&lt;&gt;" &amp; 'Criterios de puntuación'!$B$8)+COUNTIFS('5 Mod-Desc'!$E$5:$E$22, D12, '5 Mod-Desc'!$F$5:$F$22, "&lt;&gt;" &amp; 'Criterios de puntuación'!$B$8)+COUNTIFS('6 Eliminar'!$E$5:$E$19, D12, '6 Eliminar'!$F$5:$F$19, "&lt;&gt;" &amp; 'Criterios de puntuación'!$B$8)</f>
        <v>2</v>
      </c>
      <c r="G12" s="47">
        <f>COUNTIFS('1 Crear'!$E$5:$E$31,'Cumplimiento ISO'!D12,'1 Crear'!$F$5:$F$31,$G$5)+COUNTIFS('2 Activar'!$E$5:$E$33,'Cumplimiento ISO'!D12,'2 Activar'!$F$5:$F$33,'Cumplimiento ISO'!$G$5)+COUNTIFS('3 Asignar'!$E$5:$E$30,'Cumplimiento ISO'!D12,'3 Asignar'!$F$5:$F$30,'Cumplimiento ISO'!$G$5)+COUNTIFS('4 Revisar'!$E$5:$E$32,'Cumplimiento ISO'!D12,'4 Revisar'!$F$5:$F$32,'Cumplimiento ISO'!$G$5)+COUNTIFS('5 Mod-Desc'!$E$5:$E$22,'Cumplimiento ISO'!D12,'5 Mod-Desc'!$F$5:$F$22,'Cumplimiento ISO'!$G$5)+COUNTIFS('6 Eliminar'!$E$5:$E$19,'Cumplimiento ISO'!D12,'6 Eliminar'!$F$5:$F$19,'Cumplimiento ISO'!$G$5)</f>
        <v>0</v>
      </c>
      <c r="H12" s="47">
        <f>COUNTIFS('1 Crear'!$E$5:$E$31,'Cumplimiento ISO'!D12,'1 Crear'!$F$5:$F$31,'Cumplimiento ISO'!$H$5)+COUNTIFS('2 Activar'!$E$5:$E$33,'Cumplimiento ISO'!D12,'2 Activar'!$F$5:$F$33,'Cumplimiento ISO'!$H$5)+COUNTIFS('3 Asignar'!$E$5:$E$30,'Cumplimiento ISO'!D12,'3 Asignar'!$F$5:$F$30,'Cumplimiento ISO'!$H$5)+COUNTIFS('4 Revisar'!$E$5:$E$32,'Cumplimiento ISO'!D12,'4 Revisar'!$F$5:$F$32,'Cumplimiento ISO'!$H$5)+COUNTIFS('5 Mod-Desc'!$E$5:$E$22,'Cumplimiento ISO'!D12,'5 Mod-Desc'!$F$5:$F$22,'Cumplimiento ISO'!$H$5)+COUNTIFS('6 Eliminar'!$E$5:$E$19,'Cumplimiento ISO'!D12,'6 Eliminar'!$F$5:$F$19,'Cumplimiento ISO'!$H$5)</f>
        <v>0</v>
      </c>
      <c r="I12" s="47">
        <f>COUNTIFS('1 Crear'!$E$5:$E$31,'Cumplimiento ISO'!D12,'1 Crear'!$F$5:$F$31,'Cumplimiento ISO'!$I$5)+COUNTIFS('2 Activar'!$E$5:$E$33,'Cumplimiento ISO'!D12,'2 Activar'!$F$5:$F$33,'Cumplimiento ISO'!$I$5)+COUNTIFS('3 Asignar'!$E$5:$E$30,'Cumplimiento ISO'!D12,'3 Asignar'!$F$5:$F$30,'Cumplimiento ISO'!$I$5)+COUNTIFS('4 Revisar'!$E$5:$E$32,'Cumplimiento ISO'!D12,'4 Revisar'!$F$5:$F$32,'Cumplimiento ISO'!$I$5)+COUNTIFS('5 Mod-Desc'!$E$5:$E$22,'Cumplimiento ISO'!D12,'5 Mod-Desc'!$F$5:$F$22,'Cumplimiento ISO'!$I$5)+COUNTIFS('6 Eliminar'!$E$5:$E$19,'Cumplimiento ISO'!D12,'6 Eliminar'!$F$5:$F$19,'Cumplimiento ISO'!$I$5)</f>
        <v>0</v>
      </c>
      <c r="J12" s="71">
        <f>IF(F12=0,0,((G12*2)+(H12*1)+(I12*0))/(F12*2))</f>
        <v>0</v>
      </c>
      <c r="K12" s="24" t="str">
        <f t="shared" si="1"/>
        <v>Necesita Mejoras</v>
      </c>
    </row>
    <row r="13" spans="2:14" ht="14.5" customHeight="1" x14ac:dyDescent="0.35">
      <c r="B13" s="126" t="s">
        <v>357</v>
      </c>
      <c r="C13" s="129" t="s">
        <v>358</v>
      </c>
      <c r="D13" s="47">
        <v>7.2</v>
      </c>
      <c r="E13" s="1" t="s">
        <v>359</v>
      </c>
      <c r="F13" s="47">
        <f>COUNTIFS('1 Crear'!$E$5:$E$31, D13,'1 Crear'!$F$5:$F$31, "&lt;&gt;" &amp; 'Criterios de puntuación'!$B$8)+COUNTIFS('2 Activar'!$E$5:$E$33, D13,'2 Activar'!$F$5:$F$33, "&lt;&gt;" &amp; 'Criterios de puntuación'!$B$8)+COUNTIFS('3 Asignar'!$E$5:$E$30, D13, '3 Asignar'!$F$5:$F$30, "&lt;&gt;" &amp; 'Criterios de puntuación'!$B$8)+COUNTIFS('4 Revisar'!$E$5:$E$32, D13, '4 Revisar'!$F$5:$F$32, "&lt;&gt;" &amp; 'Criterios de puntuación'!$B$8)+COUNTIFS('5 Mod-Desc'!$E$5:$E$22, D13, '5 Mod-Desc'!$F$5:$F$22, "&lt;&gt;" &amp; 'Criterios de puntuación'!$B$8)+COUNTIFS('6 Eliminar'!$E$5:$E$19, D13, '6 Eliminar'!$F$5:$F$19, "&lt;&gt;" &amp; 'Criterios de puntuación'!$B$8)</f>
        <v>12</v>
      </c>
      <c r="G13" s="47">
        <f>COUNTIFS('1 Crear'!$E$5:$E$31,'Cumplimiento ISO'!D13,'1 Crear'!$F$5:$F$31,$G$5)+COUNTIFS('2 Activar'!$E$5:$E$33,'Cumplimiento ISO'!D13,'2 Activar'!$F$5:$F$33,'Cumplimiento ISO'!$G$5)+COUNTIFS('3 Asignar'!$E$5:$E$30,'Cumplimiento ISO'!D13,'3 Asignar'!$F$5:$F$30,'Cumplimiento ISO'!$G$5)+COUNTIFS('4 Revisar'!$E$5:$E$32,'Cumplimiento ISO'!D13,'4 Revisar'!$F$5:$F$32,'Cumplimiento ISO'!$G$5)+COUNTIFS('5 Mod-Desc'!$E$5:$E$22,'Cumplimiento ISO'!D13,'5 Mod-Desc'!$F$5:$F$22,'Cumplimiento ISO'!$G$5)+COUNTIFS('6 Eliminar'!$E$5:$E$19,'Cumplimiento ISO'!D13,'6 Eliminar'!$F$5:$F$19,'Cumplimiento ISO'!$G$5)</f>
        <v>0</v>
      </c>
      <c r="H13" s="47">
        <f>COUNTIFS('1 Crear'!$E$5:$E$31,'Cumplimiento ISO'!D13,'1 Crear'!$F$5:$F$31,'Cumplimiento ISO'!$H$5)+COUNTIFS('2 Activar'!$E$5:$E$33,'Cumplimiento ISO'!D13,'2 Activar'!$F$5:$F$33,'Cumplimiento ISO'!$H$5)+COUNTIFS('3 Asignar'!$E$5:$E$30,'Cumplimiento ISO'!D13,'3 Asignar'!$F$5:$F$30,'Cumplimiento ISO'!$H$5)+COUNTIFS('4 Revisar'!$E$5:$E$32,'Cumplimiento ISO'!D13,'4 Revisar'!$F$5:$F$32,'Cumplimiento ISO'!$H$5)+COUNTIFS('5 Mod-Desc'!$E$5:$E$22,'Cumplimiento ISO'!D13,'5 Mod-Desc'!$F$5:$F$22,'Cumplimiento ISO'!$H$5)+COUNTIFS('6 Eliminar'!$E$5:$E$19,'Cumplimiento ISO'!D13,'6 Eliminar'!$F$5:$F$19,'Cumplimiento ISO'!$H$5)</f>
        <v>0</v>
      </c>
      <c r="I13" s="47">
        <f>COUNTIFS('1 Crear'!$E$5:$E$31,'Cumplimiento ISO'!D13,'1 Crear'!$F$5:$F$31,'Cumplimiento ISO'!$I$5)+COUNTIFS('2 Activar'!$E$5:$E$33,'Cumplimiento ISO'!D13,'2 Activar'!$F$5:$F$33,'Cumplimiento ISO'!$I$5)+COUNTIFS('3 Asignar'!$E$5:$E$30,'Cumplimiento ISO'!D13,'3 Asignar'!$F$5:$F$30,'Cumplimiento ISO'!$I$5)+COUNTIFS('4 Revisar'!$E$5:$E$32,'Cumplimiento ISO'!D13,'4 Revisar'!$F$5:$F$32,'Cumplimiento ISO'!$I$5)+COUNTIFS('5 Mod-Desc'!$E$5:$E$22,'Cumplimiento ISO'!D13,'5 Mod-Desc'!$F$5:$F$22,'Cumplimiento ISO'!$I$5)+COUNTIFS('6 Eliminar'!$E$5:$E$19,'Cumplimiento ISO'!D13,'6 Eliminar'!$F$5:$F$19,'Cumplimiento ISO'!$I$5)</f>
        <v>0</v>
      </c>
      <c r="J13" s="71">
        <f t="shared" si="0"/>
        <v>0</v>
      </c>
      <c r="K13" s="24" t="str">
        <f t="shared" si="1"/>
        <v>Necesita Mejoras</v>
      </c>
    </row>
    <row r="14" spans="2:14" x14ac:dyDescent="0.35">
      <c r="B14" s="127"/>
      <c r="C14" s="130"/>
      <c r="D14" s="47">
        <v>7.4</v>
      </c>
      <c r="E14" s="1" t="s">
        <v>360</v>
      </c>
      <c r="F14" s="47">
        <f>COUNTIFS('1 Crear'!$E$5:$E$31, D14,'1 Crear'!$F$5:$F$31, "&lt;&gt;" &amp; 'Criterios de puntuación'!$B$8)+COUNTIFS('2 Activar'!$E$5:$E$33, D14,'2 Activar'!$F$5:$F$33, "&lt;&gt;" &amp; 'Criterios de puntuación'!$B$8)+COUNTIFS('3 Asignar'!$E$5:$E$30, D14, '3 Asignar'!$F$5:$F$30, "&lt;&gt;" &amp; 'Criterios de puntuación'!$B$8)+COUNTIFS('4 Revisar'!$E$5:$E$32, D14, '4 Revisar'!$F$5:$F$32, "&lt;&gt;" &amp; 'Criterios de puntuación'!$B$8)+COUNTIFS('5 Mod-Desc'!$E$5:$E$22, D14, '5 Mod-Desc'!$F$5:$F$22, "&lt;&gt;" &amp; 'Criterios de puntuación'!$B$8)+COUNTIFS('6 Eliminar'!$E$5:$E$19, D14, '6 Eliminar'!$F$5:$F$19, "&lt;&gt;" &amp; 'Criterios de puntuación'!$B$8)</f>
        <v>4</v>
      </c>
      <c r="G14" s="47">
        <f>COUNTIFS('1 Crear'!$E$5:$E$31,'Cumplimiento ISO'!D14,'1 Crear'!$F$5:$F$31,$G$5)+COUNTIFS('2 Activar'!$E$5:$E$33,'Cumplimiento ISO'!D14,'2 Activar'!$F$5:$F$33,'Cumplimiento ISO'!$G$5)+COUNTIFS('3 Asignar'!$E$5:$E$30,'Cumplimiento ISO'!D14,'3 Asignar'!$F$5:$F$30,'Cumplimiento ISO'!$G$5)+COUNTIFS('4 Revisar'!$E$5:$E$32,'Cumplimiento ISO'!D14,'4 Revisar'!$F$5:$F$32,'Cumplimiento ISO'!$G$5)+COUNTIFS('5 Mod-Desc'!$E$5:$E$22,'Cumplimiento ISO'!D14,'5 Mod-Desc'!$F$5:$F$22,'Cumplimiento ISO'!$G$5)+COUNTIFS('6 Eliminar'!$E$5:$E$19,'Cumplimiento ISO'!D14,'6 Eliminar'!$F$5:$F$19,'Cumplimiento ISO'!$G$5)</f>
        <v>0</v>
      </c>
      <c r="H14" s="47">
        <f>COUNTIFS('1 Crear'!$E$5:$E$31,'Cumplimiento ISO'!D14,'1 Crear'!$F$5:$F$31,'Cumplimiento ISO'!$H$5)+COUNTIFS('2 Activar'!$E$5:$E$33,'Cumplimiento ISO'!D14,'2 Activar'!$F$5:$F$33,'Cumplimiento ISO'!$H$5)+COUNTIFS('3 Asignar'!$E$5:$E$30,'Cumplimiento ISO'!D14,'3 Asignar'!$F$5:$F$30,'Cumplimiento ISO'!$H$5)+COUNTIFS('4 Revisar'!$E$5:$E$32,'Cumplimiento ISO'!D14,'4 Revisar'!$F$5:$F$32,'Cumplimiento ISO'!$H$5)+COUNTIFS('5 Mod-Desc'!$E$5:$E$22,'Cumplimiento ISO'!D14,'5 Mod-Desc'!$F$5:$F$22,'Cumplimiento ISO'!$H$5)+COUNTIFS('6 Eliminar'!$E$5:$E$19,'Cumplimiento ISO'!D14,'6 Eliminar'!$F$5:$F$19,'Cumplimiento ISO'!$H$5)</f>
        <v>0</v>
      </c>
      <c r="I14" s="47">
        <f>COUNTIFS('1 Crear'!$E$5:$E$31,'Cumplimiento ISO'!D14,'1 Crear'!$F$5:$F$31,'Cumplimiento ISO'!$I$5)+COUNTIFS('2 Activar'!$E$5:$E$33,'Cumplimiento ISO'!D14,'2 Activar'!$F$5:$F$33,'Cumplimiento ISO'!$I$5)+COUNTIFS('3 Asignar'!$E$5:$E$30,'Cumplimiento ISO'!D14,'3 Asignar'!$F$5:$F$30,'Cumplimiento ISO'!$I$5)+COUNTIFS('4 Revisar'!$E$5:$E$32,'Cumplimiento ISO'!D14,'4 Revisar'!$F$5:$F$32,'Cumplimiento ISO'!$I$5)+COUNTIFS('5 Mod-Desc'!$E$5:$E$22,'Cumplimiento ISO'!D14,'5 Mod-Desc'!$F$5:$F$22,'Cumplimiento ISO'!$I$5)+COUNTIFS('6 Eliminar'!$E$5:$E$19,'Cumplimiento ISO'!D14,'6 Eliminar'!$F$5:$F$19,'Cumplimiento ISO'!$I$5)</f>
        <v>0</v>
      </c>
      <c r="J14" s="71">
        <f t="shared" si="0"/>
        <v>0</v>
      </c>
      <c r="K14" s="24" t="str">
        <f t="shared" si="1"/>
        <v>Necesita Mejoras</v>
      </c>
    </row>
    <row r="15" spans="2:14" x14ac:dyDescent="0.35">
      <c r="B15" s="127"/>
      <c r="C15" s="130"/>
      <c r="D15" s="47">
        <v>7.9</v>
      </c>
      <c r="E15" s="1" t="s">
        <v>361</v>
      </c>
      <c r="F15" s="47">
        <f>COUNTIFS('1 Crear'!$E$5:$E$31, D15,'1 Crear'!$F$5:$F$31, "&lt;&gt;" &amp; 'Criterios de puntuación'!$B$8)+COUNTIFS('2 Activar'!$E$5:$E$33, D15,'2 Activar'!$F$5:$F$33, "&lt;&gt;" &amp; 'Criterios de puntuación'!$B$8)+COUNTIFS('3 Asignar'!$E$5:$E$30, D15, '3 Asignar'!$F$5:$F$30, "&lt;&gt;" &amp; 'Criterios de puntuación'!$B$8)+COUNTIFS('4 Revisar'!$E$5:$E$32, D15, '4 Revisar'!$F$5:$F$32, "&lt;&gt;" &amp; 'Criterios de puntuación'!$B$8)+COUNTIFS('5 Mod-Desc'!$E$5:$E$22, D15, '5 Mod-Desc'!$F$5:$F$22, "&lt;&gt;" &amp; 'Criterios de puntuación'!$B$8)+COUNTIFS('6 Eliminar'!$E$5:$E$19, D15, '6 Eliminar'!$F$5:$F$19, "&lt;&gt;" &amp; 'Criterios de puntuación'!$B$8)</f>
        <v>1</v>
      </c>
      <c r="G15" s="47">
        <f>COUNTIFS('1 Crear'!$E$5:$E$31,'Cumplimiento ISO'!D15,'1 Crear'!$F$5:$F$31,$G$5)+COUNTIFS('2 Activar'!$E$5:$E$33,'Cumplimiento ISO'!D15,'2 Activar'!$F$5:$F$33,'Cumplimiento ISO'!$G$5)+COUNTIFS('3 Asignar'!$E$5:$E$30,'Cumplimiento ISO'!D15,'3 Asignar'!$F$5:$F$30,'Cumplimiento ISO'!$G$5)+COUNTIFS('4 Revisar'!$E$5:$E$32,'Cumplimiento ISO'!D15,'4 Revisar'!$F$5:$F$32,'Cumplimiento ISO'!$G$5)+COUNTIFS('5 Mod-Desc'!$E$5:$E$22,'Cumplimiento ISO'!D15,'5 Mod-Desc'!$F$5:$F$22,'Cumplimiento ISO'!$G$5)+COUNTIFS('6 Eliminar'!$E$5:$E$19,'Cumplimiento ISO'!D15,'6 Eliminar'!$F$5:$F$19,'Cumplimiento ISO'!$G$5)</f>
        <v>0</v>
      </c>
      <c r="H15" s="47">
        <f>COUNTIFS('1 Crear'!$E$5:$E$31,'Cumplimiento ISO'!D15,'1 Crear'!$F$5:$F$31,'Cumplimiento ISO'!$H$5)+COUNTIFS('2 Activar'!$E$5:$E$33,'Cumplimiento ISO'!D15,'2 Activar'!$F$5:$F$33,'Cumplimiento ISO'!$H$5)+COUNTIFS('3 Asignar'!$E$5:$E$30,'Cumplimiento ISO'!D15,'3 Asignar'!$F$5:$F$30,'Cumplimiento ISO'!$H$5)+COUNTIFS('4 Revisar'!$E$5:$E$32,'Cumplimiento ISO'!D15,'4 Revisar'!$F$5:$F$32,'Cumplimiento ISO'!$H$5)+COUNTIFS('5 Mod-Desc'!$E$5:$E$22,'Cumplimiento ISO'!D15,'5 Mod-Desc'!$F$5:$F$22,'Cumplimiento ISO'!$H$5)+COUNTIFS('6 Eliminar'!$E$5:$E$19,'Cumplimiento ISO'!D15,'6 Eliminar'!$F$5:$F$19,'Cumplimiento ISO'!$H$5)</f>
        <v>0</v>
      </c>
      <c r="I15" s="47">
        <f>COUNTIFS('1 Crear'!$E$5:$E$31,'Cumplimiento ISO'!D15,'1 Crear'!$F$5:$F$31,'Cumplimiento ISO'!$I$5)+COUNTIFS('2 Activar'!$E$5:$E$33,'Cumplimiento ISO'!D15,'2 Activar'!$F$5:$F$33,'Cumplimiento ISO'!$I$5)+COUNTIFS('3 Asignar'!$E$5:$E$30,'Cumplimiento ISO'!D15,'3 Asignar'!$F$5:$F$30,'Cumplimiento ISO'!$I$5)+COUNTIFS('4 Revisar'!$E$5:$E$32,'Cumplimiento ISO'!D15,'4 Revisar'!$F$5:$F$32,'Cumplimiento ISO'!$I$5)+COUNTIFS('5 Mod-Desc'!$E$5:$E$22,'Cumplimiento ISO'!D15,'5 Mod-Desc'!$F$5:$F$22,'Cumplimiento ISO'!$I$5)+COUNTIFS('6 Eliminar'!$E$5:$E$19,'Cumplimiento ISO'!D15,'6 Eliminar'!$F$5:$F$19,'Cumplimiento ISO'!$I$5)</f>
        <v>0</v>
      </c>
      <c r="J15" s="71">
        <f t="shared" si="0"/>
        <v>0</v>
      </c>
      <c r="K15" s="24" t="str">
        <f t="shared" si="1"/>
        <v>Necesita Mejoras</v>
      </c>
    </row>
    <row r="16" spans="2:14" x14ac:dyDescent="0.35">
      <c r="B16" s="128"/>
      <c r="C16" s="131"/>
      <c r="D16" s="47">
        <v>7.1</v>
      </c>
      <c r="E16" s="1" t="s">
        <v>362</v>
      </c>
      <c r="F16" s="47">
        <f>COUNTIFS('1 Crear'!$E$5:$E$31, D16,'1 Crear'!$F$5:$F$31, "&lt;&gt;" &amp; 'Criterios de puntuación'!$B$8)+COUNTIFS('2 Activar'!$E$5:$E$33, D16,'2 Activar'!$F$5:$F$33, "&lt;&gt;" &amp; 'Criterios de puntuación'!$B$8)+COUNTIFS('3 Asignar'!$E$5:$E$30, D16, '3 Asignar'!$F$5:$F$30, "&lt;&gt;" &amp; 'Criterios de puntuación'!$B$8)+COUNTIFS('4 Revisar'!$E$5:$E$32, D16, '4 Revisar'!$F$5:$F$32, "&lt;&gt;" &amp; 'Criterios de puntuación'!$B$8)+COUNTIFS('5 Mod-Desc'!$E$5:$E$22, D16, '5 Mod-Desc'!$F$5:$F$22, "&lt;&gt;" &amp; 'Criterios de puntuación'!$B$8)+COUNTIFS('6 Eliminar'!$E$5:$E$19, D16, '6 Eliminar'!$F$5:$F$19, "&lt;&gt;" &amp; 'Criterios de puntuación'!$B$8)</f>
        <v>2</v>
      </c>
      <c r="G16" s="47">
        <f>COUNTIFS('1 Crear'!$E$5:$E$31,'Cumplimiento ISO'!D16,'1 Crear'!$F$5:$F$31,$G$5)+COUNTIFS('2 Activar'!$E$5:$E$33,'Cumplimiento ISO'!D16,'2 Activar'!$F$5:$F$33,'Cumplimiento ISO'!$G$5)+COUNTIFS('3 Asignar'!$E$5:$E$30,'Cumplimiento ISO'!D16,'3 Asignar'!$F$5:$F$30,'Cumplimiento ISO'!$G$5)+COUNTIFS('4 Revisar'!$E$5:$E$32,'Cumplimiento ISO'!D16,'4 Revisar'!$F$5:$F$32,'Cumplimiento ISO'!$G$5)+COUNTIFS('5 Mod-Desc'!$E$5:$E$22,'Cumplimiento ISO'!D16,'5 Mod-Desc'!$F$5:$F$22,'Cumplimiento ISO'!$G$5)+COUNTIFS('6 Eliminar'!$E$5:$E$19,'Cumplimiento ISO'!D16,'6 Eliminar'!$F$5:$F$19,'Cumplimiento ISO'!$G$5)</f>
        <v>0</v>
      </c>
      <c r="H16" s="47">
        <f>COUNTIFS('1 Crear'!$E$5:$E$31,'Cumplimiento ISO'!D16,'1 Crear'!$F$5:$F$31,'Cumplimiento ISO'!$H$5)+COUNTIFS('2 Activar'!$E$5:$E$33,'Cumplimiento ISO'!D16,'2 Activar'!$F$5:$F$33,'Cumplimiento ISO'!$H$5)+COUNTIFS('3 Asignar'!$E$5:$E$30,'Cumplimiento ISO'!D16,'3 Asignar'!$F$5:$F$30,'Cumplimiento ISO'!$H$5)+COUNTIFS('4 Revisar'!$E$5:$E$32,'Cumplimiento ISO'!D16,'4 Revisar'!$F$5:$F$32,'Cumplimiento ISO'!$H$5)+COUNTIFS('5 Mod-Desc'!$E$5:$E$22,'Cumplimiento ISO'!D16,'5 Mod-Desc'!$F$5:$F$22,'Cumplimiento ISO'!$H$5)+COUNTIFS('6 Eliminar'!$E$5:$E$19,'Cumplimiento ISO'!D16,'6 Eliminar'!$F$5:$F$19,'Cumplimiento ISO'!$H$5)</f>
        <v>0</v>
      </c>
      <c r="I16" s="47">
        <f>COUNTIFS('1 Crear'!$E$5:$E$31,'Cumplimiento ISO'!D16,'1 Crear'!$F$5:$F$31,'Cumplimiento ISO'!$I$5)+COUNTIFS('2 Activar'!$E$5:$E$33,'Cumplimiento ISO'!D16,'2 Activar'!$F$5:$F$33,'Cumplimiento ISO'!$I$5)+COUNTIFS('3 Asignar'!$E$5:$E$30,'Cumplimiento ISO'!D16,'3 Asignar'!$F$5:$F$30,'Cumplimiento ISO'!$I$5)+COUNTIFS('4 Revisar'!$E$5:$E$32,'Cumplimiento ISO'!D16,'4 Revisar'!$F$5:$F$32,'Cumplimiento ISO'!$I$5)+COUNTIFS('5 Mod-Desc'!$E$5:$E$22,'Cumplimiento ISO'!D16,'5 Mod-Desc'!$F$5:$F$22,'Cumplimiento ISO'!$I$5)+COUNTIFS('6 Eliminar'!$E$5:$E$19,'Cumplimiento ISO'!D16,'6 Eliminar'!$F$5:$F$19,'Cumplimiento ISO'!$I$5)</f>
        <v>0</v>
      </c>
      <c r="J16" s="71">
        <f t="shared" si="0"/>
        <v>0</v>
      </c>
      <c r="K16" s="24" t="str">
        <f t="shared" si="1"/>
        <v>Necesita Mejoras</v>
      </c>
    </row>
    <row r="17" spans="2:11" x14ac:dyDescent="0.35">
      <c r="B17" s="126" t="s">
        <v>363</v>
      </c>
      <c r="C17" s="129" t="s">
        <v>364</v>
      </c>
      <c r="D17" s="47">
        <v>8.1</v>
      </c>
      <c r="E17" s="1" t="s">
        <v>365</v>
      </c>
      <c r="F17" s="47">
        <f>COUNTIFS('1 Crear'!$E$5:$E$31, D17,'1 Crear'!$F$5:$F$31, "&lt;&gt;" &amp; 'Criterios de puntuación'!$B$8)+COUNTIFS('2 Activar'!$E$5:$E$33, D17,'2 Activar'!$F$5:$F$33, "&lt;&gt;" &amp; 'Criterios de puntuación'!$B$8)+COUNTIFS('3 Asignar'!$E$5:$E$30, D17, '3 Asignar'!$F$5:$F$30, "&lt;&gt;" &amp; 'Criterios de puntuación'!$B$8)+COUNTIFS('4 Revisar'!$E$5:$E$32, D17, '4 Revisar'!$F$5:$F$32, "&lt;&gt;" &amp; 'Criterios de puntuación'!$B$8)+COUNTIFS('5 Mod-Desc'!$E$5:$E$22, D17, '5 Mod-Desc'!$F$5:$F$22, "&lt;&gt;" &amp; 'Criterios de puntuación'!$B$8)+COUNTIFS('6 Eliminar'!$E$5:$E$19, D17, '6 Eliminar'!$F$5:$F$19, "&lt;&gt;" &amp; 'Criterios de puntuación'!$B$8)</f>
        <v>3</v>
      </c>
      <c r="G17" s="47">
        <f>COUNTIFS('1 Crear'!$E$5:$E$31,'Cumplimiento ISO'!D17,'1 Crear'!$F$5:$F$31,$G$5)+COUNTIFS('2 Activar'!$E$5:$E$33,'Cumplimiento ISO'!D17,'2 Activar'!$F$5:$F$33,'Cumplimiento ISO'!$G$5)+COUNTIFS('3 Asignar'!$E$5:$E$30,'Cumplimiento ISO'!D17,'3 Asignar'!$F$5:$F$30,'Cumplimiento ISO'!$G$5)+COUNTIFS('4 Revisar'!$E$5:$E$32,'Cumplimiento ISO'!D17,'4 Revisar'!$F$5:$F$32,'Cumplimiento ISO'!$G$5)+COUNTIFS('5 Mod-Desc'!$E$5:$E$22,'Cumplimiento ISO'!D17,'5 Mod-Desc'!$F$5:$F$22,'Cumplimiento ISO'!$G$5)+COUNTIFS('6 Eliminar'!$E$5:$E$19,'Cumplimiento ISO'!D17,'6 Eliminar'!$F$5:$F$19,'Cumplimiento ISO'!$G$5)</f>
        <v>0</v>
      </c>
      <c r="H17" s="47">
        <f>COUNTIFS('1 Crear'!$E$5:$E$31,'Cumplimiento ISO'!D17,'1 Crear'!$F$5:$F$31,'Cumplimiento ISO'!$H$5)+COUNTIFS('2 Activar'!$E$5:$E$33,'Cumplimiento ISO'!D17,'2 Activar'!$F$5:$F$33,'Cumplimiento ISO'!$H$5)+COUNTIFS('3 Asignar'!$E$5:$E$30,'Cumplimiento ISO'!D17,'3 Asignar'!$F$5:$F$30,'Cumplimiento ISO'!$H$5)+COUNTIFS('4 Revisar'!$E$5:$E$32,'Cumplimiento ISO'!D17,'4 Revisar'!$F$5:$F$32,'Cumplimiento ISO'!$H$5)+COUNTIFS('5 Mod-Desc'!$E$5:$E$22,'Cumplimiento ISO'!D17,'5 Mod-Desc'!$F$5:$F$22,'Cumplimiento ISO'!$H$5)+COUNTIFS('6 Eliminar'!$E$5:$E$19,'Cumplimiento ISO'!D17,'6 Eliminar'!$F$5:$F$19,'Cumplimiento ISO'!$H$5)</f>
        <v>0</v>
      </c>
      <c r="I17" s="47">
        <f>COUNTIFS('1 Crear'!$E$5:$E$31,'Cumplimiento ISO'!D17,'1 Crear'!$F$5:$F$31,'Cumplimiento ISO'!$I$5)+COUNTIFS('2 Activar'!$E$5:$E$33,'Cumplimiento ISO'!D17,'2 Activar'!$F$5:$F$33,'Cumplimiento ISO'!$I$5)+COUNTIFS('3 Asignar'!$E$5:$E$30,'Cumplimiento ISO'!D17,'3 Asignar'!$F$5:$F$30,'Cumplimiento ISO'!$I$5)+COUNTIFS('4 Revisar'!$E$5:$E$32,'Cumplimiento ISO'!D17,'4 Revisar'!$F$5:$F$32,'Cumplimiento ISO'!$I$5)+COUNTIFS('5 Mod-Desc'!$E$5:$E$22,'Cumplimiento ISO'!D17,'5 Mod-Desc'!$F$5:$F$22,'Cumplimiento ISO'!$I$5)+COUNTIFS('6 Eliminar'!$E$5:$E$19,'Cumplimiento ISO'!D17,'6 Eliminar'!$F$5:$F$19,'Cumplimiento ISO'!$I$5)</f>
        <v>0</v>
      </c>
      <c r="J17" s="71">
        <f t="shared" si="0"/>
        <v>0</v>
      </c>
      <c r="K17" s="24" t="str">
        <f t="shared" si="1"/>
        <v>Necesita Mejoras</v>
      </c>
    </row>
    <row r="18" spans="2:11" x14ac:dyDescent="0.35">
      <c r="B18" s="127"/>
      <c r="C18" s="130"/>
      <c r="D18" s="47">
        <v>8.1999999999999993</v>
      </c>
      <c r="E18" s="1" t="s">
        <v>366</v>
      </c>
      <c r="F18" s="47">
        <f>COUNTIFS('1 Crear'!$E$5:$E$31, D18,'1 Crear'!$F$5:$F$31, "&lt;&gt;" &amp; 'Criterios de puntuación'!$B$8)+COUNTIFS('2 Activar'!$E$5:$E$33, D18,'2 Activar'!$F$5:$F$33, "&lt;&gt;" &amp; 'Criterios de puntuación'!$B$8)+COUNTIFS('3 Asignar'!$E$5:$E$30, D18, '3 Asignar'!$F$5:$F$30, "&lt;&gt;" &amp; 'Criterios de puntuación'!$B$8)+COUNTIFS('4 Revisar'!$E$5:$E$32, D18, '4 Revisar'!$F$5:$F$32, "&lt;&gt;" &amp; 'Criterios de puntuación'!$B$8)+COUNTIFS('5 Mod-Desc'!$E$5:$E$22, D18, '5 Mod-Desc'!$F$5:$F$22, "&lt;&gt;" &amp; 'Criterios de puntuación'!$B$8)+COUNTIFS('6 Eliminar'!$E$5:$E$19, D18, '6 Eliminar'!$F$5:$F$19, "&lt;&gt;" &amp; 'Criterios de puntuación'!$B$8)</f>
        <v>26</v>
      </c>
      <c r="G18" s="47">
        <f>COUNTIFS('1 Crear'!$E$5:$E$31,'Cumplimiento ISO'!D18,'1 Crear'!$F$5:$F$31,$G$5)+COUNTIFS('2 Activar'!$E$5:$E$33,'Cumplimiento ISO'!D18,'2 Activar'!$F$5:$F$33,'Cumplimiento ISO'!$G$5)+COUNTIFS('3 Asignar'!$E$5:$E$30,'Cumplimiento ISO'!D18,'3 Asignar'!$F$5:$F$30,'Cumplimiento ISO'!$G$5)+COUNTIFS('4 Revisar'!$E$5:$E$32,'Cumplimiento ISO'!D18,'4 Revisar'!$F$5:$F$32,'Cumplimiento ISO'!$G$5)+COUNTIFS('5 Mod-Desc'!$E$5:$E$22,'Cumplimiento ISO'!D18,'5 Mod-Desc'!$F$5:$F$22,'Cumplimiento ISO'!$G$5)+COUNTIFS('6 Eliminar'!$E$5:$E$19,'Cumplimiento ISO'!D18,'6 Eliminar'!$F$5:$F$19,'Cumplimiento ISO'!$G$5)</f>
        <v>0</v>
      </c>
      <c r="H18" s="47">
        <f>COUNTIFS('1 Crear'!$E$5:$E$31,'Cumplimiento ISO'!D18,'1 Crear'!$F$5:$F$31,'Cumplimiento ISO'!$H$5)+COUNTIFS('2 Activar'!$E$5:$E$33,'Cumplimiento ISO'!D18,'2 Activar'!$F$5:$F$33,'Cumplimiento ISO'!$H$5)+COUNTIFS('3 Asignar'!$E$5:$E$30,'Cumplimiento ISO'!D18,'3 Asignar'!$F$5:$F$30,'Cumplimiento ISO'!$H$5)+COUNTIFS('4 Revisar'!$E$5:$E$32,'Cumplimiento ISO'!D18,'4 Revisar'!$F$5:$F$32,'Cumplimiento ISO'!$H$5)+COUNTIFS('5 Mod-Desc'!$E$5:$E$22,'Cumplimiento ISO'!D18,'5 Mod-Desc'!$F$5:$F$22,'Cumplimiento ISO'!$H$5)+COUNTIFS('6 Eliminar'!$E$5:$E$19,'Cumplimiento ISO'!D18,'6 Eliminar'!$F$5:$F$19,'Cumplimiento ISO'!$H$5)</f>
        <v>0</v>
      </c>
      <c r="I18" s="47">
        <f>COUNTIFS('1 Crear'!$E$5:$E$31,'Cumplimiento ISO'!D18,'1 Crear'!$F$5:$F$31,'Cumplimiento ISO'!$I$5)+COUNTIFS('2 Activar'!$E$5:$E$33,'Cumplimiento ISO'!D18,'2 Activar'!$F$5:$F$33,'Cumplimiento ISO'!$I$5)+COUNTIFS('3 Asignar'!$E$5:$E$30,'Cumplimiento ISO'!D18,'3 Asignar'!$F$5:$F$30,'Cumplimiento ISO'!$I$5)+COUNTIFS('4 Revisar'!$E$5:$E$32,'Cumplimiento ISO'!D18,'4 Revisar'!$F$5:$F$32,'Cumplimiento ISO'!$I$5)+COUNTIFS('5 Mod-Desc'!$E$5:$E$22,'Cumplimiento ISO'!D18,'5 Mod-Desc'!$F$5:$F$22,'Cumplimiento ISO'!$I$5)+COUNTIFS('6 Eliminar'!$E$5:$E$19,'Cumplimiento ISO'!D18,'6 Eliminar'!$F$5:$F$19,'Cumplimiento ISO'!$I$5)</f>
        <v>0</v>
      </c>
      <c r="J18" s="71">
        <f t="shared" si="0"/>
        <v>0</v>
      </c>
      <c r="K18" s="24" t="str">
        <f t="shared" si="1"/>
        <v>Necesita Mejoras</v>
      </c>
    </row>
    <row r="19" spans="2:11" x14ac:dyDescent="0.35">
      <c r="B19" s="127"/>
      <c r="C19" s="130"/>
      <c r="D19" s="47">
        <v>8.3000000000000007</v>
      </c>
      <c r="E19" s="1" t="s">
        <v>367</v>
      </c>
      <c r="F19" s="47">
        <f>COUNTIFS('1 Crear'!$E$5:$E$31, D19,'1 Crear'!$F$5:$F$31, "&lt;&gt;" &amp; 'Criterios de puntuación'!$B$8)+COUNTIFS('2 Activar'!$E$5:$E$33, D19,'2 Activar'!$F$5:$F$33, "&lt;&gt;" &amp; 'Criterios de puntuación'!$B$8)+COUNTIFS('3 Asignar'!$E$5:$E$30, D19, '3 Asignar'!$F$5:$F$30, "&lt;&gt;" &amp; 'Criterios de puntuación'!$B$8)+COUNTIFS('4 Revisar'!$E$5:$E$32, D19, '4 Revisar'!$F$5:$F$32, "&lt;&gt;" &amp; 'Criterios de puntuación'!$B$8)+COUNTIFS('5 Mod-Desc'!$E$5:$E$22, D19, '5 Mod-Desc'!$F$5:$F$22, "&lt;&gt;" &amp; 'Criterios de puntuación'!$B$8)+COUNTIFS('6 Eliminar'!$E$5:$E$19, D19, '6 Eliminar'!$F$5:$F$19, "&lt;&gt;" &amp; 'Criterios de puntuación'!$B$8)</f>
        <v>2</v>
      </c>
      <c r="G19" s="47">
        <f>COUNTIFS('1 Crear'!$E$5:$E$31,'Cumplimiento ISO'!D19,'1 Crear'!$F$5:$F$31,$G$5)+COUNTIFS('2 Activar'!$E$5:$E$33,'Cumplimiento ISO'!D19,'2 Activar'!$F$5:$F$33,'Cumplimiento ISO'!$G$5)+COUNTIFS('3 Asignar'!$E$5:$E$30,'Cumplimiento ISO'!D19,'3 Asignar'!$F$5:$F$30,'Cumplimiento ISO'!$G$5)+COUNTIFS('4 Revisar'!$E$5:$E$32,'Cumplimiento ISO'!D19,'4 Revisar'!$F$5:$F$32,'Cumplimiento ISO'!$G$5)+COUNTIFS('5 Mod-Desc'!$E$5:$E$22,'Cumplimiento ISO'!D19,'5 Mod-Desc'!$F$5:$F$22,'Cumplimiento ISO'!$G$5)+COUNTIFS('6 Eliminar'!$E$5:$E$19,'Cumplimiento ISO'!D19,'6 Eliminar'!$F$5:$F$19,'Cumplimiento ISO'!$G$5)</f>
        <v>0</v>
      </c>
      <c r="H19" s="47">
        <f>COUNTIFS('1 Crear'!$E$5:$E$31,'Cumplimiento ISO'!D19,'1 Crear'!$F$5:$F$31,'Cumplimiento ISO'!$H$5)+COUNTIFS('2 Activar'!$E$5:$E$33,'Cumplimiento ISO'!D19,'2 Activar'!$F$5:$F$33,'Cumplimiento ISO'!$H$5)+COUNTIFS('3 Asignar'!$E$5:$E$30,'Cumplimiento ISO'!D19,'3 Asignar'!$F$5:$F$30,'Cumplimiento ISO'!$H$5)+COUNTIFS('4 Revisar'!$E$5:$E$32,'Cumplimiento ISO'!D19,'4 Revisar'!$F$5:$F$32,'Cumplimiento ISO'!$H$5)+COUNTIFS('5 Mod-Desc'!$E$5:$E$22,'Cumplimiento ISO'!D19,'5 Mod-Desc'!$F$5:$F$22,'Cumplimiento ISO'!$H$5)+COUNTIFS('6 Eliminar'!$E$5:$E$19,'Cumplimiento ISO'!D19,'6 Eliminar'!$F$5:$F$19,'Cumplimiento ISO'!$H$5)</f>
        <v>0</v>
      </c>
      <c r="I19" s="47">
        <f>COUNTIFS('1 Crear'!$E$5:$E$31,'Cumplimiento ISO'!D19,'1 Crear'!$F$5:$F$31,'Cumplimiento ISO'!$I$5)+COUNTIFS('2 Activar'!$E$5:$E$33,'Cumplimiento ISO'!D19,'2 Activar'!$F$5:$F$33,'Cumplimiento ISO'!$I$5)+COUNTIFS('3 Asignar'!$E$5:$E$30,'Cumplimiento ISO'!D19,'3 Asignar'!$F$5:$F$30,'Cumplimiento ISO'!$I$5)+COUNTIFS('4 Revisar'!$E$5:$E$32,'Cumplimiento ISO'!D19,'4 Revisar'!$F$5:$F$32,'Cumplimiento ISO'!$I$5)+COUNTIFS('5 Mod-Desc'!$E$5:$E$22,'Cumplimiento ISO'!D19,'5 Mod-Desc'!$F$5:$F$22,'Cumplimiento ISO'!$I$5)+COUNTIFS('6 Eliminar'!$E$5:$E$19,'Cumplimiento ISO'!D19,'6 Eliminar'!$F$5:$F$19,'Cumplimiento ISO'!$I$5)</f>
        <v>0</v>
      </c>
      <c r="J19" s="71">
        <f t="shared" si="0"/>
        <v>0</v>
      </c>
      <c r="K19" s="24" t="str">
        <f t="shared" si="1"/>
        <v>Necesita Mejoras</v>
      </c>
    </row>
    <row r="20" spans="2:11" x14ac:dyDescent="0.35">
      <c r="B20" s="127"/>
      <c r="C20" s="130"/>
      <c r="D20" s="47">
        <v>8.4</v>
      </c>
      <c r="E20" s="1" t="s">
        <v>368</v>
      </c>
      <c r="F20" s="47">
        <f>COUNTIFS('1 Crear'!$E$5:$E$31, D20,'1 Crear'!$F$5:$F$31, "&lt;&gt;" &amp; 'Criterios de puntuación'!$B$8)+COUNTIFS('2 Activar'!$E$5:$E$33, D20,'2 Activar'!$F$5:$F$33, "&lt;&gt;" &amp; 'Criterios de puntuación'!$B$8)+COUNTIFS('3 Asignar'!$E$5:$E$30, D20, '3 Asignar'!$F$5:$F$30, "&lt;&gt;" &amp; 'Criterios de puntuación'!$B$8)+COUNTIFS('4 Revisar'!$E$5:$E$32, D20, '4 Revisar'!$F$5:$F$32, "&lt;&gt;" &amp; 'Criterios de puntuación'!$B$8)+COUNTIFS('5 Mod-Desc'!$E$5:$E$22, D20, '5 Mod-Desc'!$F$5:$F$22, "&lt;&gt;" &amp; 'Criterios de puntuación'!$B$8)+COUNTIFS('6 Eliminar'!$E$5:$E$19, D20, '6 Eliminar'!$F$5:$F$19, "&lt;&gt;" &amp; 'Criterios de puntuación'!$B$8)</f>
        <v>2</v>
      </c>
      <c r="G20" s="47">
        <f>COUNTIFS('1 Crear'!$E$5:$E$31,'Cumplimiento ISO'!D20,'1 Crear'!$F$5:$F$31,$G$5)+COUNTIFS('2 Activar'!$E$5:$E$33,'Cumplimiento ISO'!D20,'2 Activar'!$F$5:$F$33,'Cumplimiento ISO'!$G$5)+COUNTIFS('3 Asignar'!$E$5:$E$30,'Cumplimiento ISO'!D20,'3 Asignar'!$F$5:$F$30,'Cumplimiento ISO'!$G$5)+COUNTIFS('4 Revisar'!$E$5:$E$32,'Cumplimiento ISO'!D20,'4 Revisar'!$F$5:$F$32,'Cumplimiento ISO'!$G$5)+COUNTIFS('5 Mod-Desc'!$E$5:$E$22,'Cumplimiento ISO'!D20,'5 Mod-Desc'!$F$5:$F$22,'Cumplimiento ISO'!$G$5)+COUNTIFS('6 Eliminar'!$E$5:$E$19,'Cumplimiento ISO'!D20,'6 Eliminar'!$F$5:$F$19,'Cumplimiento ISO'!$G$5)</f>
        <v>0</v>
      </c>
      <c r="H20" s="47">
        <f>COUNTIFS('1 Crear'!$E$5:$E$31,'Cumplimiento ISO'!D20,'1 Crear'!$F$5:$F$31,'Cumplimiento ISO'!$H$5)+COUNTIFS('2 Activar'!$E$5:$E$33,'Cumplimiento ISO'!D20,'2 Activar'!$F$5:$F$33,'Cumplimiento ISO'!$H$5)+COUNTIFS('3 Asignar'!$E$5:$E$30,'Cumplimiento ISO'!D20,'3 Asignar'!$F$5:$F$30,'Cumplimiento ISO'!$H$5)+COUNTIFS('4 Revisar'!$E$5:$E$32,'Cumplimiento ISO'!D20,'4 Revisar'!$F$5:$F$32,'Cumplimiento ISO'!$H$5)+COUNTIFS('5 Mod-Desc'!$E$5:$E$22,'Cumplimiento ISO'!D20,'5 Mod-Desc'!$F$5:$F$22,'Cumplimiento ISO'!$H$5)+COUNTIFS('6 Eliminar'!$E$5:$E$19,'Cumplimiento ISO'!D20,'6 Eliminar'!$F$5:$F$19,'Cumplimiento ISO'!$H$5)</f>
        <v>0</v>
      </c>
      <c r="I20" s="47">
        <f>COUNTIFS('1 Crear'!$E$5:$E$31,'Cumplimiento ISO'!D20,'1 Crear'!$F$5:$F$31,'Cumplimiento ISO'!$I$5)+COUNTIFS('2 Activar'!$E$5:$E$33,'Cumplimiento ISO'!D20,'2 Activar'!$F$5:$F$33,'Cumplimiento ISO'!$I$5)+COUNTIFS('3 Asignar'!$E$5:$E$30,'Cumplimiento ISO'!D20,'3 Asignar'!$F$5:$F$30,'Cumplimiento ISO'!$I$5)+COUNTIFS('4 Revisar'!$E$5:$E$32,'Cumplimiento ISO'!D20,'4 Revisar'!$F$5:$F$32,'Cumplimiento ISO'!$I$5)+COUNTIFS('5 Mod-Desc'!$E$5:$E$22,'Cumplimiento ISO'!D20,'5 Mod-Desc'!$F$5:$F$22,'Cumplimiento ISO'!$I$5)+COUNTIFS('6 Eliminar'!$E$5:$E$19,'Cumplimiento ISO'!D20,'6 Eliminar'!$F$5:$F$19,'Cumplimiento ISO'!$I$5)</f>
        <v>0</v>
      </c>
      <c r="J20" s="71">
        <f t="shared" si="0"/>
        <v>0</v>
      </c>
      <c r="K20" s="24" t="str">
        <f t="shared" si="1"/>
        <v>Necesita Mejoras</v>
      </c>
    </row>
    <row r="21" spans="2:11" x14ac:dyDescent="0.35">
      <c r="B21" s="127"/>
      <c r="C21" s="130"/>
      <c r="D21" s="47">
        <v>8.5</v>
      </c>
      <c r="E21" s="1" t="s">
        <v>369</v>
      </c>
      <c r="F21" s="47">
        <f>COUNTIFS('1 Crear'!$E$5:$E$31, D21,'1 Crear'!$F$5:$F$31, "&lt;&gt;" &amp; 'Criterios de puntuación'!$B$8)+COUNTIFS('2 Activar'!$E$5:$E$33, D21,'2 Activar'!$F$5:$F$33, "&lt;&gt;" &amp; 'Criterios de puntuación'!$B$8)+COUNTIFS('3 Asignar'!$E$5:$E$30, D21, '3 Asignar'!$F$5:$F$30, "&lt;&gt;" &amp; 'Criterios de puntuación'!$B$8)+COUNTIFS('4 Revisar'!$E$5:$E$32, D21, '4 Revisar'!$F$5:$F$32, "&lt;&gt;" &amp; 'Criterios de puntuación'!$B$8)+COUNTIFS('5 Mod-Desc'!$E$5:$E$22, D21, '5 Mod-Desc'!$F$5:$F$22, "&lt;&gt;" &amp; 'Criterios de puntuación'!$B$8)+COUNTIFS('6 Eliminar'!$E$5:$E$19, D21, '6 Eliminar'!$F$5:$F$19, "&lt;&gt;" &amp; 'Criterios de puntuación'!$B$8)</f>
        <v>4</v>
      </c>
      <c r="G21" s="47">
        <f>COUNTIFS('1 Crear'!$E$5:$E$31,'Cumplimiento ISO'!D21,'1 Crear'!$F$5:$F$31,$G$5)+COUNTIFS('2 Activar'!$E$5:$E$33,'Cumplimiento ISO'!D21,'2 Activar'!$F$5:$F$33,'Cumplimiento ISO'!$G$5)+COUNTIFS('3 Asignar'!$E$5:$E$30,'Cumplimiento ISO'!D21,'3 Asignar'!$F$5:$F$30,'Cumplimiento ISO'!$G$5)+COUNTIFS('4 Revisar'!$E$5:$E$32,'Cumplimiento ISO'!D21,'4 Revisar'!$F$5:$F$32,'Cumplimiento ISO'!$G$5)+COUNTIFS('5 Mod-Desc'!$E$5:$E$22,'Cumplimiento ISO'!D21,'5 Mod-Desc'!$F$5:$F$22,'Cumplimiento ISO'!$G$5)+COUNTIFS('6 Eliminar'!$E$5:$E$19,'Cumplimiento ISO'!D21,'6 Eliminar'!$F$5:$F$19,'Cumplimiento ISO'!$G$5)</f>
        <v>0</v>
      </c>
      <c r="H21" s="47">
        <f>COUNTIFS('1 Crear'!$E$5:$E$31,'Cumplimiento ISO'!D21,'1 Crear'!$F$5:$F$31,'Cumplimiento ISO'!$H$5)+COUNTIFS('2 Activar'!$E$5:$E$33,'Cumplimiento ISO'!D21,'2 Activar'!$F$5:$F$33,'Cumplimiento ISO'!$H$5)+COUNTIFS('3 Asignar'!$E$5:$E$30,'Cumplimiento ISO'!D21,'3 Asignar'!$F$5:$F$30,'Cumplimiento ISO'!$H$5)+COUNTIFS('4 Revisar'!$E$5:$E$32,'Cumplimiento ISO'!D21,'4 Revisar'!$F$5:$F$32,'Cumplimiento ISO'!$H$5)+COUNTIFS('5 Mod-Desc'!$E$5:$E$22,'Cumplimiento ISO'!D21,'5 Mod-Desc'!$F$5:$F$22,'Cumplimiento ISO'!$H$5)+COUNTIFS('6 Eliminar'!$E$5:$E$19,'Cumplimiento ISO'!D21,'6 Eliminar'!$F$5:$F$19,'Cumplimiento ISO'!$H$5)</f>
        <v>0</v>
      </c>
      <c r="I21" s="47">
        <f>COUNTIFS('1 Crear'!$E$5:$E$31,'Cumplimiento ISO'!D21,'1 Crear'!$F$5:$F$31,'Cumplimiento ISO'!$I$5)+COUNTIFS('2 Activar'!$E$5:$E$33,'Cumplimiento ISO'!D21,'2 Activar'!$F$5:$F$33,'Cumplimiento ISO'!$I$5)+COUNTIFS('3 Asignar'!$E$5:$E$30,'Cumplimiento ISO'!D21,'3 Asignar'!$F$5:$F$30,'Cumplimiento ISO'!$I$5)+COUNTIFS('4 Revisar'!$E$5:$E$32,'Cumplimiento ISO'!D21,'4 Revisar'!$F$5:$F$32,'Cumplimiento ISO'!$I$5)+COUNTIFS('5 Mod-Desc'!$E$5:$E$22,'Cumplimiento ISO'!D21,'5 Mod-Desc'!$F$5:$F$22,'Cumplimiento ISO'!$I$5)+COUNTIFS('6 Eliminar'!$E$5:$E$19,'Cumplimiento ISO'!D21,'6 Eliminar'!$F$5:$F$19,'Cumplimiento ISO'!$I$5)</f>
        <v>0</v>
      </c>
      <c r="J21" s="71">
        <f t="shared" si="0"/>
        <v>0</v>
      </c>
      <c r="K21" s="24" t="str">
        <f t="shared" si="1"/>
        <v>Necesita Mejoras</v>
      </c>
    </row>
    <row r="22" spans="2:11" x14ac:dyDescent="0.35">
      <c r="B22" s="127"/>
      <c r="C22" s="130"/>
      <c r="D22" s="47">
        <v>8.2200000000000006</v>
      </c>
      <c r="E22" s="1" t="s">
        <v>370</v>
      </c>
      <c r="F22" s="47">
        <f>COUNTIFS('1 Crear'!$E$5:$E$31, D22,'1 Crear'!$F$5:$F$31, "&lt;&gt;" &amp; 'Criterios de puntuación'!$B$8)+COUNTIFS('2 Activar'!$E$5:$E$33, D22,'2 Activar'!$F$5:$F$33, "&lt;&gt;" &amp; 'Criterios de puntuación'!$B$8)+COUNTIFS('3 Asignar'!$E$5:$E$30, D22, '3 Asignar'!$F$5:$F$30, "&lt;&gt;" &amp; 'Criterios de puntuación'!$B$8)+COUNTIFS('4 Revisar'!$E$5:$E$32, D22, '4 Revisar'!$F$5:$F$32, "&lt;&gt;" &amp; 'Criterios de puntuación'!$B$8)+COUNTIFS('5 Mod-Desc'!$E$5:$E$22, D22, '5 Mod-Desc'!$F$5:$F$22, "&lt;&gt;" &amp; 'Criterios de puntuación'!$B$8)+COUNTIFS('6 Eliminar'!$E$5:$E$19, D22, '6 Eliminar'!$F$5:$F$19, "&lt;&gt;" &amp; 'Criterios de puntuación'!$B$8)</f>
        <v>2</v>
      </c>
      <c r="G22" s="47">
        <f>COUNTIFS('1 Crear'!$E$5:$E$31,'Cumplimiento ISO'!D22,'1 Crear'!$F$5:$F$31,$G$5)+COUNTIFS('2 Activar'!$E$5:$E$33,'Cumplimiento ISO'!D22,'2 Activar'!$F$5:$F$33,'Cumplimiento ISO'!$G$5)+COUNTIFS('3 Asignar'!$E$5:$E$30,'Cumplimiento ISO'!D22,'3 Asignar'!$F$5:$F$30,'Cumplimiento ISO'!$G$5)+COUNTIFS('4 Revisar'!$E$5:$E$32,'Cumplimiento ISO'!D22,'4 Revisar'!$F$5:$F$32,'Cumplimiento ISO'!$G$5)+COUNTIFS('5 Mod-Desc'!$E$5:$E$22,'Cumplimiento ISO'!D22,'5 Mod-Desc'!$F$5:$F$22,'Cumplimiento ISO'!$G$5)+COUNTIFS('6 Eliminar'!$E$5:$E$19,'Cumplimiento ISO'!D22,'6 Eliminar'!$F$5:$F$19,'Cumplimiento ISO'!$G$5)</f>
        <v>0</v>
      </c>
      <c r="H22" s="47">
        <f>COUNTIFS('1 Crear'!$E$5:$E$31,'Cumplimiento ISO'!D22,'1 Crear'!$F$5:$F$31,'Cumplimiento ISO'!$H$5)+COUNTIFS('2 Activar'!$E$5:$E$33,'Cumplimiento ISO'!D22,'2 Activar'!$F$5:$F$33,'Cumplimiento ISO'!$H$5)+COUNTIFS('3 Asignar'!$E$5:$E$30,'Cumplimiento ISO'!D22,'3 Asignar'!$F$5:$F$30,'Cumplimiento ISO'!$H$5)+COUNTIFS('4 Revisar'!$E$5:$E$32,'Cumplimiento ISO'!D22,'4 Revisar'!$F$5:$F$32,'Cumplimiento ISO'!$H$5)+COUNTIFS('5 Mod-Desc'!$E$5:$E$22,'Cumplimiento ISO'!D22,'5 Mod-Desc'!$F$5:$F$22,'Cumplimiento ISO'!$H$5)+COUNTIFS('6 Eliminar'!$E$5:$E$19,'Cumplimiento ISO'!D22,'6 Eliminar'!$F$5:$F$19,'Cumplimiento ISO'!$H$5)</f>
        <v>0</v>
      </c>
      <c r="I22" s="47">
        <f>COUNTIFS('1 Crear'!$E$5:$E$31,'Cumplimiento ISO'!D22,'1 Crear'!$F$5:$F$31,'Cumplimiento ISO'!$I$5)+COUNTIFS('2 Activar'!$E$5:$E$33,'Cumplimiento ISO'!D22,'2 Activar'!$F$5:$F$33,'Cumplimiento ISO'!$I$5)+COUNTIFS('3 Asignar'!$E$5:$E$30,'Cumplimiento ISO'!D22,'3 Asignar'!$F$5:$F$30,'Cumplimiento ISO'!$I$5)+COUNTIFS('4 Revisar'!$E$5:$E$32,'Cumplimiento ISO'!D22,'4 Revisar'!$F$5:$F$32,'Cumplimiento ISO'!$I$5)+COUNTIFS('5 Mod-Desc'!$E$5:$E$22,'Cumplimiento ISO'!D22,'5 Mod-Desc'!$F$5:$F$22,'Cumplimiento ISO'!$I$5)+COUNTIFS('6 Eliminar'!$E$5:$E$19,'Cumplimiento ISO'!D22,'6 Eliminar'!$F$5:$F$19,'Cumplimiento ISO'!$I$5)</f>
        <v>0</v>
      </c>
      <c r="J22" s="71">
        <f t="shared" si="0"/>
        <v>0</v>
      </c>
      <c r="K22" s="24" t="str">
        <f t="shared" si="1"/>
        <v>Necesita Mejoras</v>
      </c>
    </row>
    <row r="23" spans="2:11" x14ac:dyDescent="0.35">
      <c r="B23" s="128"/>
      <c r="C23" s="131"/>
      <c r="D23" s="47">
        <v>8.31</v>
      </c>
      <c r="E23" s="1" t="s">
        <v>371</v>
      </c>
      <c r="F23" s="47">
        <f>COUNTIFS('1 Crear'!$E$5:$E$31, D23,'1 Crear'!$F$5:$F$31, "&lt;&gt;" &amp; 'Criterios de puntuación'!$B$8)+COUNTIFS('2 Activar'!$E$5:$E$33, D23,'2 Activar'!$F$5:$F$33, "&lt;&gt;" &amp; 'Criterios de puntuación'!$B$8)+COUNTIFS('3 Asignar'!$E$5:$E$30, D23, '3 Asignar'!$F$5:$F$30, "&lt;&gt;" &amp; 'Criterios de puntuación'!$B$8)+COUNTIFS('4 Revisar'!$E$5:$E$32, D23, '4 Revisar'!$F$5:$F$32, "&lt;&gt;" &amp; 'Criterios de puntuación'!$B$8)+COUNTIFS('5 Mod-Desc'!$E$5:$E$22, D23, '5 Mod-Desc'!$F$5:$F$22, "&lt;&gt;" &amp; 'Criterios de puntuación'!$B$8)+COUNTIFS('6 Eliminar'!$E$5:$E$19, D23, '6 Eliminar'!$F$5:$F$19, "&lt;&gt;" &amp; 'Criterios de puntuación'!$B$8)</f>
        <v>2</v>
      </c>
      <c r="G23" s="47">
        <f>COUNTIFS('1 Crear'!$E$5:$E$31,'Cumplimiento ISO'!D23,'1 Crear'!$F$5:$F$31,$G$5)+COUNTIFS('2 Activar'!$E$5:$E$33,'Cumplimiento ISO'!D23,'2 Activar'!$F$5:$F$33,'Cumplimiento ISO'!$G$5)+COUNTIFS('3 Asignar'!$E$5:$E$30,'Cumplimiento ISO'!D23,'3 Asignar'!$F$5:$F$30,'Cumplimiento ISO'!$G$5)+COUNTIFS('4 Revisar'!$E$5:$E$32,'Cumplimiento ISO'!D23,'4 Revisar'!$F$5:$F$32,'Cumplimiento ISO'!$G$5)+COUNTIFS('5 Mod-Desc'!$E$5:$E$22,'Cumplimiento ISO'!D23,'5 Mod-Desc'!$F$5:$F$22,'Cumplimiento ISO'!$G$5)+COUNTIFS('6 Eliminar'!$E$5:$E$19,'Cumplimiento ISO'!D23,'6 Eliminar'!$F$5:$F$19,'Cumplimiento ISO'!$G$5)</f>
        <v>0</v>
      </c>
      <c r="H23" s="47">
        <f>COUNTIFS('1 Crear'!$E$5:$E$31,'Cumplimiento ISO'!D23,'1 Crear'!$F$5:$F$31,'Cumplimiento ISO'!$H$5)+COUNTIFS('2 Activar'!$E$5:$E$33,'Cumplimiento ISO'!D23,'2 Activar'!$F$5:$F$33,'Cumplimiento ISO'!$H$5)+COUNTIFS('3 Asignar'!$E$5:$E$30,'Cumplimiento ISO'!D23,'3 Asignar'!$F$5:$F$30,'Cumplimiento ISO'!$H$5)+COUNTIFS('4 Revisar'!$E$5:$E$32,'Cumplimiento ISO'!D23,'4 Revisar'!$F$5:$F$32,'Cumplimiento ISO'!$H$5)+COUNTIFS('5 Mod-Desc'!$E$5:$E$22,'Cumplimiento ISO'!D23,'5 Mod-Desc'!$F$5:$F$22,'Cumplimiento ISO'!$H$5)+COUNTIFS('6 Eliminar'!$E$5:$E$19,'Cumplimiento ISO'!D23,'6 Eliminar'!$F$5:$F$19,'Cumplimiento ISO'!$H$5)</f>
        <v>0</v>
      </c>
      <c r="I23" s="47">
        <f>COUNTIFS('1 Crear'!$E$5:$E$31,'Cumplimiento ISO'!D23,'1 Crear'!$F$5:$F$31,'Cumplimiento ISO'!$I$5)+COUNTIFS('2 Activar'!$E$5:$E$33,'Cumplimiento ISO'!D23,'2 Activar'!$F$5:$F$33,'Cumplimiento ISO'!$I$5)+COUNTIFS('3 Asignar'!$E$5:$E$30,'Cumplimiento ISO'!D23,'3 Asignar'!$F$5:$F$30,'Cumplimiento ISO'!$I$5)+COUNTIFS('4 Revisar'!$E$5:$E$32,'Cumplimiento ISO'!D23,'4 Revisar'!$F$5:$F$32,'Cumplimiento ISO'!$I$5)+COUNTIFS('5 Mod-Desc'!$E$5:$E$22,'Cumplimiento ISO'!D23,'5 Mod-Desc'!$F$5:$F$22,'Cumplimiento ISO'!$I$5)+COUNTIFS('6 Eliminar'!$E$5:$E$19,'Cumplimiento ISO'!D23,'6 Eliminar'!$F$5:$F$19,'Cumplimiento ISO'!$I$5)</f>
        <v>0</v>
      </c>
      <c r="J23" s="71">
        <f t="shared" si="0"/>
        <v>0</v>
      </c>
      <c r="K23" s="24" t="str">
        <f t="shared" si="1"/>
        <v>Necesita Mejoras</v>
      </c>
    </row>
  </sheetData>
  <mergeCells count="16">
    <mergeCell ref="J4:J5"/>
    <mergeCell ref="C4:C5"/>
    <mergeCell ref="B17:B23"/>
    <mergeCell ref="C17:C23"/>
    <mergeCell ref="B2:K2"/>
    <mergeCell ref="B3:K3"/>
    <mergeCell ref="B6:B11"/>
    <mergeCell ref="C6:C11"/>
    <mergeCell ref="B13:B16"/>
    <mergeCell ref="C13:C16"/>
    <mergeCell ref="G4:I4"/>
    <mergeCell ref="K4:K5"/>
    <mergeCell ref="F4:F5"/>
    <mergeCell ref="E4:E5"/>
    <mergeCell ref="D4:D5"/>
    <mergeCell ref="B4:B5"/>
  </mergeCells>
  <conditionalFormatting sqref="K6:K23">
    <cfRule type="containsText" dxfId="53" priority="1" operator="containsText" text="Necesita Mejoras">
      <formula>NOT(ISERROR(SEARCH("Necesita Mejoras",K6)))</formula>
    </cfRule>
    <cfRule type="containsText" dxfId="52" priority="2" operator="containsText" text="Conforme">
      <formula>NOT(ISERROR(SEARCH("Conforme",K6)))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03D9-E289-4522-83B2-E38D4AFA0739}">
  <dimension ref="B2:AA30"/>
  <sheetViews>
    <sheetView topLeftCell="F2" zoomScale="70" zoomScaleNormal="70" workbookViewId="0">
      <selection activeCell="Q25" sqref="Q25:Q27"/>
    </sheetView>
  </sheetViews>
  <sheetFormatPr baseColWidth="10" defaultColWidth="11.453125" defaultRowHeight="14.5" x14ac:dyDescent="0.35"/>
  <cols>
    <col min="2" max="2" width="2.81640625" style="22" bestFit="1" customWidth="1"/>
    <col min="3" max="3" width="8.453125" bestFit="1" customWidth="1"/>
    <col min="4" max="4" width="12.453125" customWidth="1"/>
    <col min="5" max="5" width="2.81640625" style="22" customWidth="1"/>
    <col min="6" max="6" width="12.54296875" bestFit="1" customWidth="1"/>
    <col min="7" max="7" width="16.453125" customWidth="1"/>
    <col min="8" max="8" width="14.81640625" customWidth="1"/>
    <col min="9" max="9" width="2.81640625" customWidth="1"/>
    <col min="10" max="10" width="11.1796875" bestFit="1" customWidth="1"/>
    <col min="11" max="11" width="12.1796875" customWidth="1"/>
    <col min="13" max="13" width="26.81640625" bestFit="1" customWidth="1"/>
    <col min="14" max="14" width="33.81640625" customWidth="1"/>
    <col min="15" max="15" width="3.1796875" customWidth="1"/>
    <col min="16" max="16" width="16.81640625" bestFit="1" customWidth="1"/>
    <col min="17" max="17" width="16.81640625" customWidth="1"/>
    <col min="18" max="18" width="4.1796875" customWidth="1"/>
    <col min="19" max="19" width="19.90625" bestFit="1" customWidth="1"/>
    <col min="20" max="20" width="18.90625" bestFit="1" customWidth="1"/>
    <col min="21" max="21" width="20.54296875" bestFit="1" customWidth="1"/>
    <col min="22" max="22" width="17.81640625" customWidth="1"/>
    <col min="23" max="23" width="27.81640625" bestFit="1" customWidth="1"/>
  </cols>
  <sheetData>
    <row r="2" spans="2:27" ht="47.5" customHeight="1" x14ac:dyDescent="0.35">
      <c r="B2" s="112" t="s">
        <v>336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</row>
    <row r="3" spans="2:27" ht="29.5" customHeight="1" x14ac:dyDescent="0.35">
      <c r="B3" s="132" t="s">
        <v>337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</row>
    <row r="4" spans="2:27" x14ac:dyDescent="0.35">
      <c r="B4" s="29" t="s">
        <v>5</v>
      </c>
      <c r="C4" s="29" t="s">
        <v>372</v>
      </c>
      <c r="D4" s="29" t="s">
        <v>43</v>
      </c>
      <c r="F4" s="29" t="s">
        <v>373</v>
      </c>
      <c r="G4" s="28" t="s">
        <v>374</v>
      </c>
      <c r="H4" s="28" t="s">
        <v>375</v>
      </c>
      <c r="J4" s="29" t="s">
        <v>32</v>
      </c>
      <c r="K4" s="29" t="s">
        <v>376</v>
      </c>
      <c r="L4" s="29" t="s">
        <v>36</v>
      </c>
      <c r="M4" s="29" t="s">
        <v>407</v>
      </c>
      <c r="N4" s="53" t="s">
        <v>406</v>
      </c>
      <c r="O4" s="78"/>
      <c r="P4" s="29" t="s">
        <v>403</v>
      </c>
      <c r="Q4" s="94" t="s">
        <v>377</v>
      </c>
      <c r="S4" s="55" t="s">
        <v>404</v>
      </c>
      <c r="T4" s="53" t="s">
        <v>405</v>
      </c>
    </row>
    <row r="5" spans="2:27" x14ac:dyDescent="0.35">
      <c r="B5" s="137">
        <v>1</v>
      </c>
      <c r="C5" s="137" t="s">
        <v>378</v>
      </c>
      <c r="D5" s="1" t="s">
        <v>47</v>
      </c>
      <c r="F5" s="24">
        <f>COUNTIFS('1 Crear'!$C$5:$C$31, D5,'1 Crear'!$F$5:$F$31, "&lt;&gt;" &amp; 'Criterios de puntuación'!$B$8)</f>
        <v>13</v>
      </c>
      <c r="G5" s="1">
        <f>SUM(J5:K5)</f>
        <v>0</v>
      </c>
      <c r="H5" s="33">
        <f>IF(F5 = 0,0,G5/F5)</f>
        <v>0</v>
      </c>
      <c r="J5" s="1">
        <f>COUNTIFS('1 Crear'!$F$5:$F$31,"Cumple",'1 Crear'!$C$5:$C$31,Resultados!D5)</f>
        <v>0</v>
      </c>
      <c r="K5" s="1">
        <f>COUNTIFS('1 Crear'!$F$5:$F$31,"Cumple parcialmente",'1 Crear'!$C$5:$C$31,Resultados!D5)</f>
        <v>0</v>
      </c>
      <c r="L5" s="1">
        <f>COUNTIFS('1 Crear'!$F$5:$F$31,"No cumple",'1 Crear'!$C$5:$C$31,Resultados!D5)</f>
        <v>0</v>
      </c>
      <c r="M5" s="34">
        <f>IF(F5 = 0,0,((J5*2)+(K5*1)+(L5*0))/(F5*2))</f>
        <v>0</v>
      </c>
      <c r="N5" s="72" t="str">
        <f>IF(AND(M5&gt;=0.8,M5&lt;=1),"OPTIMIZADO",IF(AND(M5&gt;=0.6,M5&lt;0.8),"CUANTITATIVAMENTE GESTIONADO",IF(AND(M5&gt;=0.4,M5&lt;0.6),"DEFINIDO",IF(AND(M5&gt;=0.2,M5&lt;0.4),"ADMINISTRADO",IF(AND(M5&gt;=0,M5&lt;0.2),"INICIAL","Ingrese un valor válido")))))</f>
        <v>INICIAL</v>
      </c>
      <c r="O5" s="46"/>
      <c r="P5" s="135">
        <f>SUM(M5:M7)/3</f>
        <v>0</v>
      </c>
      <c r="Q5" s="136" t="str">
        <f>IF(AND(P5&gt;=0.8,P5&lt;=1),"OPTIMIZADO",IF(AND(P5&gt;=0.6,P5&lt;0.8),"CUANTITATIVAMENTE GESTIONADO",IF(AND(P5&gt;=0.4,P5&lt;0.6),"DEFINIDO",IF(AND(P5&gt;=0.2,P5&lt;0.4),"ADMINISTRADO",IF(AND(P5&gt;=0,P5&lt;0.2),"INICIAL","Ingrese un valor válido")))))</f>
        <v>INICIAL</v>
      </c>
      <c r="S5" s="56">
        <f>SUM(M5:M27)/COUNTA(M5:M27)</f>
        <v>0</v>
      </c>
      <c r="T5" s="24" t="str">
        <f t="shared" ref="T5" si="0">IF(AND(S5&gt;=0.8,S5&lt;=1),"OPTIMIZADO",IF(AND(S5&gt;=0.6,S5&lt;0.8),"CUANTITATIVAMENTE GESTIONADO",IF(AND(S5&gt;=0.4,S5&lt;0.6),"DEFINIDO",IF(AND(S5&gt;=0.2,S5&lt;0.4),"ADMINISTRADO",IF(AND(S5&gt;=0,S5&lt;0.2),"INICIAL","Ingrese un valor válido")))))</f>
        <v>INICIAL</v>
      </c>
    </row>
    <row r="6" spans="2:27" x14ac:dyDescent="0.35">
      <c r="B6" s="137"/>
      <c r="C6" s="137"/>
      <c r="D6" s="1" t="s">
        <v>74</v>
      </c>
      <c r="F6" s="24">
        <f>COUNTIFS('1 Crear'!$C$5:$C$31, D6,'1 Crear'!$F$5:$F$31, "&lt;&gt;" &amp; 'Criterios de puntuación'!$B$8)</f>
        <v>6</v>
      </c>
      <c r="G6" s="1">
        <f t="shared" ref="G6:G27" si="1">SUM(J6:K6)</f>
        <v>0</v>
      </c>
      <c r="H6" s="33">
        <f t="shared" ref="H6:H27" si="2">IF(F6 = 0,0,G6/F6)</f>
        <v>0</v>
      </c>
      <c r="J6" s="1">
        <f>COUNTIFS('1 Crear'!$F$5:$F$31,"Cumple",'1 Crear'!$C$5:$C$31,Resultados!D6)</f>
        <v>0</v>
      </c>
      <c r="K6" s="1">
        <f>COUNTIFS('1 Crear'!$F$5:$F$31,"Cumple parcialmente",'1 Crear'!$C$5:$C$31,Resultados!D6)</f>
        <v>0</v>
      </c>
      <c r="L6" s="1">
        <f>COUNTIFS('1 Crear'!$F$5:$F$31,"No cumple",'1 Crear'!$C$5:$C$31,Resultados!D6)</f>
        <v>0</v>
      </c>
      <c r="M6" s="34">
        <f t="shared" ref="M6:M7" si="3">IF(F6 = 0,0,((J6*2)+(K6*1)+(L6*0))/(F6*2))</f>
        <v>0</v>
      </c>
      <c r="N6" s="72" t="str">
        <f t="shared" ref="N6:N27" si="4">IF(AND(M6&gt;=0.8,M6&lt;=1),"OPTIMIZADO",IF(AND(M6&gt;=0.6,M6&lt;0.8),"CUANTITATIVAMENTE GESTIONADO",IF(AND(M6&gt;=0.4,M6&lt;0.6),"DEFINIDO",IF(AND(M6&gt;=0.2,M6&lt;0.4),"ADMINISTRADO",IF(AND(M6&gt;=0,M6&lt;0.2),"INICIAL","Ingrese un valor válido")))))</f>
        <v>INICIAL</v>
      </c>
      <c r="O6" s="46"/>
      <c r="P6" s="135"/>
      <c r="Q6" s="136"/>
    </row>
    <row r="7" spans="2:27" x14ac:dyDescent="0.35">
      <c r="B7" s="137"/>
      <c r="C7" s="137"/>
      <c r="D7" s="1" t="s">
        <v>87</v>
      </c>
      <c r="F7" s="24">
        <f>COUNTIFS('1 Crear'!$C$5:$C$31, D7,'1 Crear'!$F$5:$F$31, "&lt;&gt;" &amp; 'Criterios de puntuación'!$B$8)</f>
        <v>8</v>
      </c>
      <c r="G7" s="1">
        <f t="shared" si="1"/>
        <v>0</v>
      </c>
      <c r="H7" s="95">
        <f t="shared" si="2"/>
        <v>0</v>
      </c>
      <c r="J7" s="1">
        <f>COUNTIFS('1 Crear'!$F$5:$F$31,"Cumple",'1 Crear'!$C$5:$C$31,Resultados!D7)</f>
        <v>0</v>
      </c>
      <c r="K7" s="1">
        <f>COUNTIFS('1 Crear'!$F$5:$F$31,"Cumple parcialmente",'1 Crear'!$C$5:$C$31,Resultados!D7)</f>
        <v>0</v>
      </c>
      <c r="L7" s="1">
        <f>COUNTIFS('1 Crear'!$F$5:$F$31,"No cumple",'1 Crear'!$C$5:$C$31,Resultados!D7)</f>
        <v>0</v>
      </c>
      <c r="M7" s="99">
        <f t="shared" si="3"/>
        <v>0</v>
      </c>
      <c r="N7" s="72" t="str">
        <f t="shared" si="4"/>
        <v>INICIAL</v>
      </c>
      <c r="O7" s="46"/>
      <c r="P7" s="135"/>
      <c r="Q7" s="136"/>
      <c r="S7" s="1"/>
      <c r="T7" s="59" t="s">
        <v>32</v>
      </c>
      <c r="U7" s="59" t="s">
        <v>34</v>
      </c>
      <c r="V7" s="59" t="s">
        <v>345</v>
      </c>
      <c r="W7" s="53" t="s">
        <v>379</v>
      </c>
    </row>
    <row r="8" spans="2:27" x14ac:dyDescent="0.35">
      <c r="H8" s="97"/>
      <c r="M8" s="100"/>
      <c r="N8" s="98"/>
      <c r="O8" s="46"/>
      <c r="P8" s="45"/>
      <c r="Q8" s="45"/>
      <c r="S8" s="59" t="s">
        <v>47</v>
      </c>
      <c r="T8" s="1">
        <f t="shared" ref="T8:V10" si="5">J5+J9+J13+J17+J21+J25</f>
        <v>0</v>
      </c>
      <c r="U8" s="1">
        <f t="shared" si="5"/>
        <v>0</v>
      </c>
      <c r="V8" s="1">
        <f t="shared" si="5"/>
        <v>0</v>
      </c>
      <c r="W8" s="34">
        <f>((T8*2)+(U8*1)+(V8*0))/((F5+F9+F13+F17+F21+F25)*2)</f>
        <v>0</v>
      </c>
      <c r="Y8" s="51"/>
      <c r="Z8" s="51"/>
      <c r="AA8" s="51"/>
    </row>
    <row r="9" spans="2:27" x14ac:dyDescent="0.35">
      <c r="B9" s="137">
        <v>2</v>
      </c>
      <c r="C9" s="137" t="s">
        <v>380</v>
      </c>
      <c r="D9" s="1" t="s">
        <v>47</v>
      </c>
      <c r="F9" s="24">
        <f>COUNTIFS('2 Activar'!$C$5:$C$33, D9,'2 Activar'!$F$5:$F$33, "&lt;&gt;" &amp; 'Criterios de puntuación'!$B$8)</f>
        <v>14</v>
      </c>
      <c r="G9" s="1">
        <f>SUM(J9:K9)</f>
        <v>0</v>
      </c>
      <c r="H9" s="96">
        <f t="shared" si="2"/>
        <v>0</v>
      </c>
      <c r="J9" s="1">
        <f>COUNTIFS('2 Activar'!$F$5:$F$33,"Cumple",'2 Activar'!$C$5:$C$33,Resultados!D9)</f>
        <v>0</v>
      </c>
      <c r="K9" s="1">
        <f>COUNTIFS('2 Activar'!$F$5:$F$33,"Cumple parcialmente",'2 Activar'!$C$5:$C$33,Resultados!D9)</f>
        <v>0</v>
      </c>
      <c r="L9" s="1">
        <f>COUNTIFS('2 Activar'!$F$5:$F$33,"No cumple",'2 Activar'!$C$5:$C$33,Resultados!D9)</f>
        <v>0</v>
      </c>
      <c r="M9" s="54">
        <f t="shared" ref="M9:M27" si="6">IF(F9 = 0,0,((J9*2)+(K9*1)+(L9*0))/(F9*2))</f>
        <v>0</v>
      </c>
      <c r="N9" s="72" t="str">
        <f t="shared" si="4"/>
        <v>INICIAL</v>
      </c>
      <c r="O9" s="46"/>
      <c r="P9" s="135">
        <f>SUM(M9:M11)/3</f>
        <v>0</v>
      </c>
      <c r="Q9" s="136" t="str">
        <f>IF(AND(P9&gt;=0.8,P9&lt;=1),"OPTIMIZADO",IF(AND(P9&gt;=0.6,P9&lt;0.8),"CUANTITATIVAMENTE GESTIONADO",IF(AND(P9&gt;=0.4,P9&lt;0.6),"DEFINIDO",IF(AND(P9&gt;=0.2,P9&lt;0.4),"ADMINISTRADO",IF(AND(P9&gt;=0,P9&lt;0.2),"INICIAL","Ingrese un valor válido")))))</f>
        <v>INICIAL</v>
      </c>
      <c r="S9" s="59" t="s">
        <v>74</v>
      </c>
      <c r="T9" s="1">
        <f t="shared" si="5"/>
        <v>0</v>
      </c>
      <c r="U9" s="1">
        <f t="shared" si="5"/>
        <v>0</v>
      </c>
      <c r="V9" s="1">
        <f t="shared" si="5"/>
        <v>0</v>
      </c>
      <c r="W9" s="34">
        <f>((T9*2)+(U9*1)+(V9*0))/((F6+F10+F14+F18+F22+F26)*2)</f>
        <v>0</v>
      </c>
      <c r="Y9" s="51"/>
      <c r="Z9" s="51"/>
      <c r="AA9" s="51"/>
    </row>
    <row r="10" spans="2:27" x14ac:dyDescent="0.35">
      <c r="B10" s="137"/>
      <c r="C10" s="137"/>
      <c r="D10" s="1" t="s">
        <v>74</v>
      </c>
      <c r="F10" s="24">
        <f>COUNTIFS('2 Activar'!$C$5:$C$33, D10,'2 Activar'!$F$5:$F$33, "&lt;&gt;" &amp; 'Criterios de puntuación'!$B$8)</f>
        <v>7</v>
      </c>
      <c r="G10" s="1">
        <f t="shared" si="1"/>
        <v>0</v>
      </c>
      <c r="H10" s="33">
        <f t="shared" si="2"/>
        <v>0</v>
      </c>
      <c r="J10" s="1">
        <f>COUNTIFS('2 Activar'!$F$5:$F$33,"Cumple",'2 Activar'!$C$5:$C$33,Resultados!D10)</f>
        <v>0</v>
      </c>
      <c r="K10" s="1">
        <f>COUNTIFS('2 Activar'!$F$5:$F$33,"Cumple parcialmente",'2 Activar'!$C$5:$C$33,Resultados!D10)</f>
        <v>0</v>
      </c>
      <c r="L10" s="1">
        <f>COUNTIFS('2 Activar'!$F$5:$F$33,"No cumple",'2 Activar'!$C$5:$C$33,Resultados!D10)</f>
        <v>0</v>
      </c>
      <c r="M10" s="34">
        <f t="shared" si="6"/>
        <v>0</v>
      </c>
      <c r="N10" s="72" t="str">
        <f t="shared" si="4"/>
        <v>INICIAL</v>
      </c>
      <c r="O10" s="46"/>
      <c r="P10" s="135"/>
      <c r="Q10" s="136"/>
      <c r="S10" s="59" t="s">
        <v>87</v>
      </c>
      <c r="T10" s="1">
        <f t="shared" si="5"/>
        <v>0</v>
      </c>
      <c r="U10" s="1">
        <f t="shared" si="5"/>
        <v>0</v>
      </c>
      <c r="V10" s="1">
        <f t="shared" si="5"/>
        <v>0</v>
      </c>
      <c r="W10" s="34">
        <f>((T10*2)+(U10*1)+(V10*0))/((F7+F11+F15+F19+F23+F27)*2)</f>
        <v>0</v>
      </c>
      <c r="Y10" s="51"/>
      <c r="Z10" s="51"/>
      <c r="AA10" s="51"/>
    </row>
    <row r="11" spans="2:27" x14ac:dyDescent="0.35">
      <c r="B11" s="137"/>
      <c r="C11" s="137"/>
      <c r="D11" s="1" t="s">
        <v>87</v>
      </c>
      <c r="F11" s="24">
        <f>COUNTIFS('2 Activar'!$C$5:$C$33, D11,'2 Activar'!$F$5:$F$33, "&lt;&gt;" &amp; 'Criterios de puntuación'!$B$8)</f>
        <v>8</v>
      </c>
      <c r="G11" s="1">
        <f t="shared" si="1"/>
        <v>0</v>
      </c>
      <c r="H11" s="95">
        <f t="shared" si="2"/>
        <v>0</v>
      </c>
      <c r="J11" s="1">
        <f>COUNTIFS('2 Activar'!$F$5:$F$33,"Cumple",'2 Activar'!$C$5:$C$33,Resultados!D11)</f>
        <v>0</v>
      </c>
      <c r="K11" s="1">
        <f>COUNTIFS('2 Activar'!$F$5:$F$33,"Cumple parcialmente",'2 Activar'!$C$5:$C$33,Resultados!D11)</f>
        <v>0</v>
      </c>
      <c r="L11" s="1">
        <f>COUNTIFS('2 Activar'!$F$5:$F$33,"No cumple",'2 Activar'!$C$5:$C$33,Resultados!D11)</f>
        <v>0</v>
      </c>
      <c r="M11" s="99">
        <f t="shared" si="6"/>
        <v>0</v>
      </c>
      <c r="N11" s="72" t="str">
        <f t="shared" si="4"/>
        <v>INICIAL</v>
      </c>
      <c r="O11" s="46"/>
      <c r="P11" s="135"/>
      <c r="Q11" s="136"/>
    </row>
    <row r="12" spans="2:27" x14ac:dyDescent="0.35">
      <c r="H12" s="97"/>
      <c r="M12" s="100"/>
      <c r="N12" s="98"/>
      <c r="O12" s="46"/>
      <c r="P12" s="45"/>
      <c r="Q12" s="45"/>
    </row>
    <row r="13" spans="2:27" x14ac:dyDescent="0.35">
      <c r="B13" s="137">
        <v>3</v>
      </c>
      <c r="C13" s="137" t="s">
        <v>381</v>
      </c>
      <c r="D13" s="1" t="s">
        <v>47</v>
      </c>
      <c r="F13" s="24">
        <f>COUNTIFS('3 Asignar'!$C$5:$C$30, D13, '3 Asignar'!$F$5:$F$30, "&lt;&gt;" &amp; 'Criterios de puntuación'!$B$8)</f>
        <v>14</v>
      </c>
      <c r="G13" s="1">
        <f t="shared" si="1"/>
        <v>0</v>
      </c>
      <c r="H13" s="96">
        <f t="shared" si="2"/>
        <v>0</v>
      </c>
      <c r="J13" s="1">
        <f>COUNTIFS('3 Asignar'!$F$5:$F$30,"Cumple",'3 Asignar'!$C$5:$C$30,Resultados!D13)</f>
        <v>0</v>
      </c>
      <c r="K13" s="1">
        <f>COUNTIFS('3 Asignar'!$F$5:$F$30,"Cumple parcialmente",'3 Asignar'!$C$5:$C$30,Resultados!D13)</f>
        <v>0</v>
      </c>
      <c r="L13" s="1">
        <f>COUNTIFS('3 Asignar'!$F$5:$F$30,"No cumple",'3 Asignar'!$C$5:$C$30,Resultados!D13)</f>
        <v>0</v>
      </c>
      <c r="M13" s="54">
        <f t="shared" si="6"/>
        <v>0</v>
      </c>
      <c r="N13" s="72" t="str">
        <f t="shared" si="4"/>
        <v>INICIAL</v>
      </c>
      <c r="O13" s="46"/>
      <c r="P13" s="135">
        <f>SUM(M13:M15)/3</f>
        <v>0</v>
      </c>
      <c r="Q13" s="136" t="str">
        <f>IF(AND(P13&gt;=0.8,P13&lt;=1),"OPTIMIZADO",IF(AND(P13&gt;=0.6,P13&lt;0.8),"CUANTITATIVAMENTE GESTIONADO",IF(AND(P13&gt;=0.4,P13&lt;0.6),"DEFINIDO",IF(AND(P13&gt;=0.2,P13&lt;0.4),"ADMINISTRADO",IF(AND(P13&gt;=0,P13&lt;0.2),"INICIAL","Ingrese un valor válido")))))</f>
        <v>INICIAL</v>
      </c>
    </row>
    <row r="14" spans="2:27" x14ac:dyDescent="0.35">
      <c r="B14" s="137"/>
      <c r="C14" s="137"/>
      <c r="D14" s="1" t="s">
        <v>74</v>
      </c>
      <c r="F14" s="24">
        <f>COUNTIFS('3 Asignar'!$C$5:$C$30, D14, '3 Asignar'!$F$5:$F$30, "&lt;&gt;" &amp; 'Criterios de puntuación'!$B$8)</f>
        <v>7</v>
      </c>
      <c r="G14" s="1">
        <f t="shared" si="1"/>
        <v>0</v>
      </c>
      <c r="H14" s="33">
        <f t="shared" si="2"/>
        <v>0</v>
      </c>
      <c r="J14" s="1">
        <f>COUNTIFS('3 Asignar'!$F$5:$F$30,"Cumple",'3 Asignar'!$C$5:$C$30,Resultados!D14)</f>
        <v>0</v>
      </c>
      <c r="K14" s="1">
        <f>COUNTIFS('3 Asignar'!$F$5:$F$30,"Cumple parcialmente",'3 Asignar'!$C$5:$C$30,Resultados!D14)</f>
        <v>0</v>
      </c>
      <c r="L14" s="1">
        <f>COUNTIFS('3 Asignar'!$F$5:$F$30,"No cumple",'3 Asignar'!$C$5:$C$30,Resultados!D14)</f>
        <v>0</v>
      </c>
      <c r="M14" s="34">
        <f t="shared" si="6"/>
        <v>0</v>
      </c>
      <c r="N14" s="72" t="str">
        <f t="shared" si="4"/>
        <v>INICIAL</v>
      </c>
      <c r="O14" s="46"/>
      <c r="P14" s="135"/>
      <c r="Q14" s="136"/>
    </row>
    <row r="15" spans="2:27" x14ac:dyDescent="0.35">
      <c r="B15" s="137"/>
      <c r="C15" s="137"/>
      <c r="D15" s="1" t="s">
        <v>87</v>
      </c>
      <c r="F15" s="24">
        <f>COUNTIFS('3 Asignar'!$C$5:$C$30, D15, '3 Asignar'!$F$5:$F$30, "&lt;&gt;" &amp; 'Criterios de puntuación'!$B$8)</f>
        <v>5</v>
      </c>
      <c r="G15" s="1">
        <f t="shared" si="1"/>
        <v>0</v>
      </c>
      <c r="H15" s="95">
        <f t="shared" si="2"/>
        <v>0</v>
      </c>
      <c r="J15" s="1">
        <f>COUNTIFS('3 Asignar'!$F$5:$F$30,"Cumple",'3 Asignar'!$C$5:$C$30,Resultados!D15)</f>
        <v>0</v>
      </c>
      <c r="K15" s="1">
        <f>COUNTIFS('3 Asignar'!$F$5:$F$30,"Cumple parcialmente",'3 Asignar'!$C$5:$C$30,Resultados!D15)</f>
        <v>0</v>
      </c>
      <c r="L15" s="1">
        <f>COUNTIFS('3 Asignar'!$F$5:$F$30,"No cumple",'3 Asignar'!$C$5:$C$30,Resultados!D15)</f>
        <v>0</v>
      </c>
      <c r="M15" s="99">
        <f t="shared" si="6"/>
        <v>0</v>
      </c>
      <c r="N15" s="72" t="str">
        <f t="shared" si="4"/>
        <v>INICIAL</v>
      </c>
      <c r="O15" s="46"/>
      <c r="P15" s="135"/>
      <c r="Q15" s="136"/>
    </row>
    <row r="16" spans="2:27" x14ac:dyDescent="0.35">
      <c r="H16" s="97"/>
      <c r="M16" s="100"/>
      <c r="N16" s="98"/>
      <c r="O16" s="46"/>
      <c r="P16" s="45"/>
      <c r="Q16" s="45"/>
    </row>
    <row r="17" spans="2:19" x14ac:dyDescent="0.35">
      <c r="B17" s="137">
        <v>4</v>
      </c>
      <c r="C17" s="137" t="s">
        <v>382</v>
      </c>
      <c r="D17" s="1" t="s">
        <v>47</v>
      </c>
      <c r="F17" s="24">
        <f>COUNTIFS('4 Revisar'!$C$5:$C$32, D17, '4 Revisar'!$F$5:$F$32, "&lt;&gt;" &amp; 'Criterios de puntuación'!$B$8)</f>
        <v>13</v>
      </c>
      <c r="G17" s="1">
        <f t="shared" si="1"/>
        <v>0</v>
      </c>
      <c r="H17" s="96">
        <f t="shared" si="2"/>
        <v>0</v>
      </c>
      <c r="J17" s="1">
        <f>COUNTIFS('4 Revisar'!$F$5:$F$32,"Cumple",'4 Revisar'!$C$5:$C$32,Resultados!D17)</f>
        <v>0</v>
      </c>
      <c r="K17" s="1">
        <f>COUNTIFS('4 Revisar'!$F$5:$F$32,"Cumple parcialmente",'4 Revisar'!$C$5:$C$32,Resultados!D17)</f>
        <v>0</v>
      </c>
      <c r="L17" s="1">
        <f>COUNTIFS('4 Revisar'!$F$5:$F$32,"No cumple",'4 Revisar'!$C$5:$C$32,Resultados!D17)</f>
        <v>0</v>
      </c>
      <c r="M17" s="54">
        <f t="shared" si="6"/>
        <v>0</v>
      </c>
      <c r="N17" s="72" t="str">
        <f t="shared" si="4"/>
        <v>INICIAL</v>
      </c>
      <c r="O17" s="46"/>
      <c r="P17" s="135">
        <f>SUM(M17:M19)/3</f>
        <v>0</v>
      </c>
      <c r="Q17" s="136" t="str">
        <f>IF(AND(P17&gt;=0.8,P17&lt;=1),"OPTIMIZADO",IF(AND(P17&gt;=0.6,P17&lt;0.8),"CUANTITATIVAMENTE GESTIONADO",IF(AND(P17&gt;=0.4,P17&lt;0.6),"DEFINIDO",IF(AND(P17&gt;=0.2,P17&lt;0.4),"ADMINISTRADO",IF(AND(P17&gt;=0,P17&lt;0.2),"INICIAL","Ingrese un valor válido")))))</f>
        <v>INICIAL</v>
      </c>
    </row>
    <row r="18" spans="2:19" x14ac:dyDescent="0.35">
      <c r="B18" s="137"/>
      <c r="C18" s="137"/>
      <c r="D18" s="1" t="s">
        <v>74</v>
      </c>
      <c r="F18" s="24">
        <f>COUNTIFS('4 Revisar'!$C$5:$C$32, D18, '4 Revisar'!$F$5:$F$32, "&lt;&gt;" &amp; 'Criterios de puntuación'!$B$8)</f>
        <v>8</v>
      </c>
      <c r="G18" s="1">
        <f t="shared" si="1"/>
        <v>0</v>
      </c>
      <c r="H18" s="33">
        <f t="shared" si="2"/>
        <v>0</v>
      </c>
      <c r="J18" s="1">
        <f>COUNTIFS('4 Revisar'!$F$5:$F$32,"Cumple",'4 Revisar'!$C$5:$C$32,Resultados!D18)</f>
        <v>0</v>
      </c>
      <c r="K18" s="1">
        <f>COUNTIFS('4 Revisar'!$F$5:$F$32,"Cumple parcialmente",'4 Revisar'!$C$5:$C$32,Resultados!D18)</f>
        <v>0</v>
      </c>
      <c r="L18" s="1">
        <f>COUNTIFS('4 Revisar'!$F$5:$F$32,"No cumple",'4 Revisar'!$C$5:$C$32,Resultados!D18)</f>
        <v>0</v>
      </c>
      <c r="M18" s="34">
        <f t="shared" si="6"/>
        <v>0</v>
      </c>
      <c r="N18" s="72" t="str">
        <f t="shared" si="4"/>
        <v>INICIAL</v>
      </c>
      <c r="O18" s="46"/>
      <c r="P18" s="135"/>
      <c r="Q18" s="136"/>
    </row>
    <row r="19" spans="2:19" x14ac:dyDescent="0.35">
      <c r="B19" s="137"/>
      <c r="C19" s="137"/>
      <c r="D19" s="1" t="s">
        <v>87</v>
      </c>
      <c r="F19" s="24">
        <f>COUNTIFS('4 Revisar'!$C$5:$C$32, D19, '4 Revisar'!$F$5:$F$32, "&lt;&gt;" &amp; 'Criterios de puntuación'!$B$8)</f>
        <v>7</v>
      </c>
      <c r="G19" s="1">
        <f t="shared" si="1"/>
        <v>0</v>
      </c>
      <c r="H19" s="95">
        <f t="shared" si="2"/>
        <v>0</v>
      </c>
      <c r="J19" s="1">
        <f>COUNTIFS('4 Revisar'!$F$5:$F$32,"Cumple",'4 Revisar'!$C$5:$C$32,Resultados!D19)</f>
        <v>0</v>
      </c>
      <c r="K19" s="1">
        <f>COUNTIFS('4 Revisar'!$F$5:$F$32,"Cumple parcialmente",'4 Revisar'!$C$5:$C$32,Resultados!D19)</f>
        <v>0</v>
      </c>
      <c r="L19" s="1">
        <f>COUNTIFS('4 Revisar'!$F$5:$F$32,"No cumple",'4 Revisar'!$C$5:$C$32,Resultados!D19)</f>
        <v>0</v>
      </c>
      <c r="M19" s="99">
        <f t="shared" si="6"/>
        <v>0</v>
      </c>
      <c r="N19" s="72" t="str">
        <f>IF(AND(M19&gt;=0.8,M19&lt;=1),"OPTIMIZADO",IF(AND(M19&gt;=0.6,M19&lt;0.8),"CUANTITATIVAMENTE GESTIONADO",IF(AND(M19&gt;=0.4,M19&lt;0.6),"DEFINIDO",IF(AND(M19&gt;=0.2,M19&lt;0.4),"ADMINISTRADO",IF(AND(M19&gt;=0,M19&lt;0.2),"INICIAL","Ingrese un valor válido")))))</f>
        <v>INICIAL</v>
      </c>
      <c r="O19" s="46"/>
      <c r="P19" s="135"/>
      <c r="Q19" s="136"/>
    </row>
    <row r="20" spans="2:19" x14ac:dyDescent="0.35">
      <c r="H20" s="97"/>
      <c r="M20" s="100"/>
      <c r="N20" s="98"/>
      <c r="O20" s="46"/>
      <c r="P20" s="45"/>
      <c r="Q20" s="45"/>
    </row>
    <row r="21" spans="2:19" x14ac:dyDescent="0.35">
      <c r="B21" s="137">
        <v>5</v>
      </c>
      <c r="C21" s="137" t="s">
        <v>383</v>
      </c>
      <c r="D21" s="1" t="s">
        <v>47</v>
      </c>
      <c r="F21" s="24">
        <f>COUNTIFS('5 Mod-Desc'!$C$5:$C$22, D21, '5 Mod-Desc'!$F$5:$F$22, "&lt;&gt;" &amp; 'Criterios de puntuación'!$B$8)</f>
        <v>7</v>
      </c>
      <c r="G21" s="1">
        <f t="shared" si="1"/>
        <v>0</v>
      </c>
      <c r="H21" s="96">
        <f t="shared" si="2"/>
        <v>0</v>
      </c>
      <c r="J21" s="1">
        <f>COUNTIFS('5 Mod-Desc'!$F$5:$F$22,"Cumple",'5 Mod-Desc'!$C$5:$C$22,Resultados!D21)</f>
        <v>0</v>
      </c>
      <c r="K21" s="1">
        <f>COUNTIFS('5 Mod-Desc'!$F$5:$F$22,"Cumple parcialmente",'5 Mod-Desc'!$C$5:$C$22,Resultados!D21)</f>
        <v>0</v>
      </c>
      <c r="L21" s="1">
        <f>COUNTIFS('5 Mod-Desc'!$F$5:$F$22,"No cumple",'5 Mod-Desc'!$C$5:$C$22,Resultados!D21)</f>
        <v>0</v>
      </c>
      <c r="M21" s="54">
        <f t="shared" si="6"/>
        <v>0</v>
      </c>
      <c r="N21" s="72" t="str">
        <f t="shared" si="4"/>
        <v>INICIAL</v>
      </c>
      <c r="O21" s="46"/>
      <c r="P21" s="135">
        <f>SUM(M21:M23)/3</f>
        <v>0</v>
      </c>
      <c r="Q21" s="136" t="str">
        <f>IF(AND(P21&gt;=0.8,P21&lt;=1),"OPTIMIZADO",IF(AND(P21&gt;=0.6,P21&lt;0.8),"CUANTITATIVAMENTE GESTIONADO",IF(AND(P21&gt;=0.4,P21&lt;0.6),"DEFINIDO",IF(AND(P21&gt;=0.2,P21&lt;0.4),"ADMINISTRADO",IF(AND(P21&gt;=0,P21&lt;0.2),"INICIAL","Ingrese un valor válido")))))</f>
        <v>INICIAL</v>
      </c>
    </row>
    <row r="22" spans="2:19" x14ac:dyDescent="0.35">
      <c r="B22" s="137"/>
      <c r="C22" s="137"/>
      <c r="D22" s="1" t="s">
        <v>74</v>
      </c>
      <c r="F22" s="24">
        <f>COUNTIFS('5 Mod-Desc'!$C$5:$C$22, D22, '5 Mod-Desc'!$F$5:$F$22, "&lt;&gt;" &amp; 'Criterios de puntuación'!$B$8)</f>
        <v>6</v>
      </c>
      <c r="G22" s="1">
        <f t="shared" si="1"/>
        <v>0</v>
      </c>
      <c r="H22" s="33">
        <f t="shared" si="2"/>
        <v>0</v>
      </c>
      <c r="J22" s="1">
        <f>COUNTIFS('5 Mod-Desc'!$F$5:$F$22,"Cumple",'5 Mod-Desc'!$C$5:$C$22,Resultados!D22)</f>
        <v>0</v>
      </c>
      <c r="K22" s="1">
        <f>COUNTIFS('5 Mod-Desc'!$F$5:$F$22,"Cumple parcialmente",'5 Mod-Desc'!$C$5:$C$22,Resultados!D22)</f>
        <v>0</v>
      </c>
      <c r="L22" s="1">
        <f>COUNTIFS('5 Mod-Desc'!$F$5:$F$22,"No cumple",'5 Mod-Desc'!$C$5:$C$22,Resultados!D22)</f>
        <v>0</v>
      </c>
      <c r="M22" s="34">
        <f t="shared" si="6"/>
        <v>0</v>
      </c>
      <c r="N22" s="72" t="str">
        <f t="shared" si="4"/>
        <v>INICIAL</v>
      </c>
      <c r="O22" s="46"/>
      <c r="P22" s="135"/>
      <c r="Q22" s="136"/>
      <c r="S22" t="s">
        <v>384</v>
      </c>
    </row>
    <row r="23" spans="2:19" x14ac:dyDescent="0.35">
      <c r="B23" s="137"/>
      <c r="C23" s="137"/>
      <c r="D23" s="1" t="s">
        <v>87</v>
      </c>
      <c r="F23" s="24">
        <f>COUNTIFS('5 Mod-Desc'!$C$5:$C$22, D23, '5 Mod-Desc'!$F$5:$F$22, "&lt;&gt;" &amp; 'Criterios de puntuación'!$B$8)</f>
        <v>5</v>
      </c>
      <c r="G23" s="1">
        <f t="shared" si="1"/>
        <v>0</v>
      </c>
      <c r="H23" s="95">
        <f t="shared" si="2"/>
        <v>0</v>
      </c>
      <c r="J23" s="1">
        <f>COUNTIFS('5 Mod-Desc'!$F$5:$F$22,"Cumple",'5 Mod-Desc'!$C$5:$C$22,Resultados!D23)</f>
        <v>0</v>
      </c>
      <c r="K23" s="1">
        <f>COUNTIFS('5 Mod-Desc'!$F$5:$F$22,"Cumple parcialmente",'5 Mod-Desc'!$C$5:$C$22,Resultados!D23)</f>
        <v>0</v>
      </c>
      <c r="L23" s="1">
        <f>COUNTIFS('5 Mod-Desc'!$F$5:$F$22,"No cumple",'5 Mod-Desc'!$C$5:$C$22,Resultados!D23)</f>
        <v>0</v>
      </c>
      <c r="M23" s="99">
        <f t="shared" si="6"/>
        <v>0</v>
      </c>
      <c r="N23" s="72" t="str">
        <f t="shared" si="4"/>
        <v>INICIAL</v>
      </c>
      <c r="O23" s="46"/>
      <c r="P23" s="135"/>
      <c r="Q23" s="136"/>
    </row>
    <row r="24" spans="2:19" x14ac:dyDescent="0.35">
      <c r="H24" s="97"/>
      <c r="M24" s="100"/>
      <c r="N24" s="98"/>
      <c r="O24" s="46"/>
      <c r="P24" s="45"/>
      <c r="Q24" s="45"/>
    </row>
    <row r="25" spans="2:19" x14ac:dyDescent="0.35">
      <c r="B25" s="137">
        <v>6</v>
      </c>
      <c r="C25" s="137" t="s">
        <v>385</v>
      </c>
      <c r="D25" s="1" t="s">
        <v>47</v>
      </c>
      <c r="F25" s="24">
        <f>COUNTIFS('6 Eliminar'!$C$5:$C$19, D25, '6 Eliminar'!$F$5:$F$19, "&lt;&gt;" &amp; 'Criterios de puntuación'!$B$8)</f>
        <v>6</v>
      </c>
      <c r="G25" s="1">
        <f>SUM(J25:K25)</f>
        <v>0</v>
      </c>
      <c r="H25" s="96">
        <f t="shared" si="2"/>
        <v>0</v>
      </c>
      <c r="J25" s="1">
        <f>COUNTIFS('6 Eliminar'!$F$5:$F$19,"Cumple",'6 Eliminar'!$C$5:$C$19,Resultados!D25)</f>
        <v>0</v>
      </c>
      <c r="K25" s="1">
        <f>COUNTIFS('6 Eliminar'!$F$5:$F$19,"Cumple parcialmente",'6 Eliminar'!$C$5:$C$19,Resultados!D25)</f>
        <v>0</v>
      </c>
      <c r="L25" s="1">
        <f>COUNTIFS('6 Eliminar'!$F$5:$F$19,"No cumple",'6 Eliminar'!$C$5:$C$19,Resultados!D25)</f>
        <v>0</v>
      </c>
      <c r="M25" s="54">
        <f t="shared" si="6"/>
        <v>0</v>
      </c>
      <c r="N25" s="72" t="str">
        <f t="shared" si="4"/>
        <v>INICIAL</v>
      </c>
      <c r="O25" s="46"/>
      <c r="P25" s="135">
        <f>SUM(M25:M27)/3</f>
        <v>0</v>
      </c>
      <c r="Q25" s="136" t="str">
        <f>IF(AND(P25&gt;=0.8,P25&lt;=1),"OPTIMIZADO",IF(AND(P25&gt;=0.6,P25&lt;0.8),"CUANTITATIVAMENTE GESTIONADO",IF(AND(P25&gt;=0.4,P25&lt;0.6),"DEFINIDO",IF(AND(P25&gt;=0.2,P25&lt;0.4),"ADMINISTRADO",IF(AND(P25&gt;=0,P25&lt;0.2),"INICIAL","Ingrese un valor válido")))))</f>
        <v>INICIAL</v>
      </c>
    </row>
    <row r="26" spans="2:19" x14ac:dyDescent="0.35">
      <c r="B26" s="137"/>
      <c r="C26" s="137"/>
      <c r="D26" s="1" t="s">
        <v>74</v>
      </c>
      <c r="F26" s="24">
        <f>COUNTIFS('6 Eliminar'!$C$5:$C$19, D26, '6 Eliminar'!$F$5:$F$19, "&lt;&gt;" &amp; 'Criterios de puntuación'!$B$8)</f>
        <v>3</v>
      </c>
      <c r="G26" s="1">
        <f t="shared" si="1"/>
        <v>0</v>
      </c>
      <c r="H26" s="33">
        <f t="shared" si="2"/>
        <v>0</v>
      </c>
      <c r="J26" s="1">
        <f>COUNTIFS('6 Eliminar'!$F$5:$F$19,"Cumple",'6 Eliminar'!$C$5:$C$19,Resultados!D26)</f>
        <v>0</v>
      </c>
      <c r="K26" s="1">
        <f>COUNTIFS('6 Eliminar'!$F$5:$F$19,"Cumple parcialmente",'6 Eliminar'!$C$5:$C$19,Resultados!D26)</f>
        <v>0</v>
      </c>
      <c r="L26" s="1">
        <f>COUNTIFS('6 Eliminar'!$F$5:$F$19,"No cumple",'6 Eliminar'!$C$5:$C$19,Resultados!D26)</f>
        <v>0</v>
      </c>
      <c r="M26" s="34">
        <f t="shared" si="6"/>
        <v>0</v>
      </c>
      <c r="N26" s="72" t="str">
        <f t="shared" si="4"/>
        <v>INICIAL</v>
      </c>
      <c r="O26" s="46"/>
      <c r="P26" s="135"/>
      <c r="Q26" s="136"/>
    </row>
    <row r="27" spans="2:19" x14ac:dyDescent="0.35">
      <c r="B27" s="137"/>
      <c r="C27" s="137"/>
      <c r="D27" s="1" t="s">
        <v>87</v>
      </c>
      <c r="F27" s="24">
        <f>COUNTIFS('6 Eliminar'!$C$5:$C$19, D27, '6 Eliminar'!$F$5:$F$19, "&lt;&gt;" &amp; 'Criterios de puntuación'!$B$8)</f>
        <v>6</v>
      </c>
      <c r="G27" s="1">
        <f t="shared" si="1"/>
        <v>0</v>
      </c>
      <c r="H27" s="33">
        <f t="shared" si="2"/>
        <v>0</v>
      </c>
      <c r="J27" s="1">
        <f>COUNTIFS('6 Eliminar'!$F$5:$F$19,"Cumple",'6 Eliminar'!$C$5:$C$19,Resultados!D27)</f>
        <v>0</v>
      </c>
      <c r="K27" s="1">
        <f>COUNTIFS('6 Eliminar'!$F$5:$F$19,"Cumple parcialmente",'6 Eliminar'!$C$5:$C$19,Resultados!D27)</f>
        <v>0</v>
      </c>
      <c r="L27" s="1">
        <f>COUNTIFS('6 Eliminar'!$F$5:$F$19,"No cumple",'6 Eliminar'!$C$5:$C$19,Resultados!D27)</f>
        <v>0</v>
      </c>
      <c r="M27" s="34">
        <f t="shared" si="6"/>
        <v>0</v>
      </c>
      <c r="N27" s="72" t="str">
        <f t="shared" si="4"/>
        <v>INICIAL</v>
      </c>
      <c r="O27" s="46"/>
      <c r="P27" s="135"/>
      <c r="Q27" s="136"/>
    </row>
    <row r="28" spans="2:19" x14ac:dyDescent="0.35">
      <c r="M28" s="45"/>
      <c r="N28" s="46"/>
      <c r="O28" s="46"/>
    </row>
    <row r="29" spans="2:19" x14ac:dyDescent="0.35">
      <c r="N29" s="46"/>
      <c r="O29" s="46"/>
    </row>
    <row r="30" spans="2:19" x14ac:dyDescent="0.35">
      <c r="N30" s="46"/>
      <c r="O30" s="46"/>
    </row>
  </sheetData>
  <mergeCells count="26">
    <mergeCell ref="Q5:Q7"/>
    <mergeCell ref="Q9:Q11"/>
    <mergeCell ref="Q13:Q15"/>
    <mergeCell ref="Q17:Q19"/>
    <mergeCell ref="Q21:Q23"/>
    <mergeCell ref="Q25:Q27"/>
    <mergeCell ref="B13:B15"/>
    <mergeCell ref="C13:C15"/>
    <mergeCell ref="B2:M2"/>
    <mergeCell ref="B3:M3"/>
    <mergeCell ref="C5:C7"/>
    <mergeCell ref="B5:B7"/>
    <mergeCell ref="B9:B11"/>
    <mergeCell ref="C9:C11"/>
    <mergeCell ref="B17:B19"/>
    <mergeCell ref="C17:C19"/>
    <mergeCell ref="B21:B23"/>
    <mergeCell ref="C21:C23"/>
    <mergeCell ref="B25:B27"/>
    <mergeCell ref="C25:C27"/>
    <mergeCell ref="P25:P27"/>
    <mergeCell ref="P5:P7"/>
    <mergeCell ref="P9:P11"/>
    <mergeCell ref="P13:P15"/>
    <mergeCell ref="P17:P19"/>
    <mergeCell ref="P21:P23"/>
  </mergeCells>
  <conditionalFormatting sqref="H5:H27">
    <cfRule type="iconSet" priority="41">
      <iconSet>
        <cfvo type="percent" val="0"/>
        <cfvo type="num" val="0.33"/>
        <cfvo type="num" val="0.66"/>
      </iconSet>
    </cfRule>
  </conditionalFormatting>
  <conditionalFormatting sqref="N5:O30">
    <cfRule type="cellIs" dxfId="51" priority="39" operator="equal">
      <formula>"DEFINIDO"</formula>
    </cfRule>
    <cfRule type="cellIs" dxfId="50" priority="38" operator="equal">
      <formula>"ADMINISTRADO"</formula>
    </cfRule>
    <cfRule type="cellIs" dxfId="49" priority="37" operator="equal">
      <formula>"CUANTITATIVAMENTE GESTIONADO"</formula>
    </cfRule>
    <cfRule type="cellIs" dxfId="48" priority="36" operator="equal">
      <formula>"OPTIMIZADO"</formula>
    </cfRule>
    <cfRule type="cellIs" dxfId="47" priority="40" operator="equal">
      <formula>"INICIAL"</formula>
    </cfRule>
  </conditionalFormatting>
  <conditionalFormatting sqref="Q5">
    <cfRule type="cellIs" dxfId="46" priority="30" operator="equal">
      <formula>"INICIAL"</formula>
    </cfRule>
    <cfRule type="cellIs" dxfId="45" priority="29" operator="equal">
      <formula>"DEFINIDO"</formula>
    </cfRule>
    <cfRule type="cellIs" dxfId="44" priority="28" operator="equal">
      <formula>"ADMINISTRADO"</formula>
    </cfRule>
    <cfRule type="cellIs" dxfId="43" priority="27" operator="equal">
      <formula>"CUANTITATIVAMENTE GESTIONADO"</formula>
    </cfRule>
    <cfRule type="cellIs" dxfId="42" priority="26" operator="equal">
      <formula>"OPTIMIZADO"</formula>
    </cfRule>
  </conditionalFormatting>
  <conditionalFormatting sqref="Q9">
    <cfRule type="cellIs" dxfId="41" priority="22" operator="equal">
      <formula>"CUANTITATIVAMENTE GESTIONADO"</formula>
    </cfRule>
    <cfRule type="cellIs" dxfId="40" priority="23" operator="equal">
      <formula>"ADMINISTRADO"</formula>
    </cfRule>
    <cfRule type="cellIs" dxfId="39" priority="24" operator="equal">
      <formula>"DEFINIDO"</formula>
    </cfRule>
    <cfRule type="cellIs" dxfId="38" priority="25" operator="equal">
      <formula>"INICIAL"</formula>
    </cfRule>
    <cfRule type="cellIs" dxfId="37" priority="21" operator="equal">
      <formula>"OPTIMIZADO"</formula>
    </cfRule>
  </conditionalFormatting>
  <conditionalFormatting sqref="Q13">
    <cfRule type="cellIs" dxfId="36" priority="20" operator="equal">
      <formula>"INICIAL"</formula>
    </cfRule>
    <cfRule type="cellIs" dxfId="35" priority="19" operator="equal">
      <formula>"DEFINIDO"</formula>
    </cfRule>
    <cfRule type="cellIs" dxfId="34" priority="18" operator="equal">
      <formula>"ADMINISTRADO"</formula>
    </cfRule>
    <cfRule type="cellIs" dxfId="33" priority="17" operator="equal">
      <formula>"CUANTITATIVAMENTE GESTIONADO"</formula>
    </cfRule>
    <cfRule type="cellIs" dxfId="32" priority="16" operator="equal">
      <formula>"OPTIMIZADO"</formula>
    </cfRule>
  </conditionalFormatting>
  <conditionalFormatting sqref="Q17">
    <cfRule type="cellIs" dxfId="31" priority="15" operator="equal">
      <formula>"INICIAL"</formula>
    </cfRule>
    <cfRule type="cellIs" dxfId="30" priority="14" operator="equal">
      <formula>"DEFINIDO"</formula>
    </cfRule>
    <cfRule type="cellIs" dxfId="29" priority="13" operator="equal">
      <formula>"ADMINISTRADO"</formula>
    </cfRule>
    <cfRule type="cellIs" dxfId="28" priority="12" operator="equal">
      <formula>"CUANTITATIVAMENTE GESTIONADO"</formula>
    </cfRule>
    <cfRule type="cellIs" dxfId="27" priority="11" operator="equal">
      <formula>"OPTIMIZADO"</formula>
    </cfRule>
  </conditionalFormatting>
  <conditionalFormatting sqref="Q21">
    <cfRule type="cellIs" dxfId="26" priority="6" operator="equal">
      <formula>"OPTIMIZADO"</formula>
    </cfRule>
    <cfRule type="cellIs" dxfId="25" priority="7" operator="equal">
      <formula>"CUANTITATIVAMENTE GESTIONADO"</formula>
    </cfRule>
    <cfRule type="cellIs" dxfId="24" priority="8" operator="equal">
      <formula>"ADMINISTRADO"</formula>
    </cfRule>
    <cfRule type="cellIs" dxfId="23" priority="9" operator="equal">
      <formula>"DEFINIDO"</formula>
    </cfRule>
    <cfRule type="cellIs" dxfId="22" priority="10" operator="equal">
      <formula>"INICIAL"</formula>
    </cfRule>
  </conditionalFormatting>
  <conditionalFormatting sqref="Q25">
    <cfRule type="cellIs" dxfId="21" priority="2" operator="equal">
      <formula>"CUANTITATIVAMENTE GESTIONADO"</formula>
    </cfRule>
    <cfRule type="cellIs" dxfId="20" priority="3" operator="equal">
      <formula>"ADMINISTRADO"</formula>
    </cfRule>
    <cfRule type="cellIs" dxfId="19" priority="4" operator="equal">
      <formula>"DEFINIDO"</formula>
    </cfRule>
    <cfRule type="cellIs" dxfId="18" priority="5" operator="equal">
      <formula>"INICIAL"</formula>
    </cfRule>
    <cfRule type="cellIs" dxfId="17" priority="1" operator="equal">
      <formula>"OPTIMIZADO"</formula>
    </cfRule>
  </conditionalFormatting>
  <conditionalFormatting sqref="T5">
    <cfRule type="cellIs" dxfId="16" priority="31" operator="equal">
      <formula>"OPTIMIZADO"</formula>
    </cfRule>
    <cfRule type="cellIs" dxfId="15" priority="32" operator="equal">
      <formula>"CUANTITATIVAMENTE GESTIONADO"</formula>
    </cfRule>
    <cfRule type="cellIs" dxfId="14" priority="33" operator="equal">
      <formula>"ADMINISTRADO"</formula>
    </cfRule>
    <cfRule type="cellIs" dxfId="13" priority="34" operator="equal">
      <formula>"DEFINIDO"</formula>
    </cfRule>
    <cfRule type="cellIs" dxfId="12" priority="35" operator="equal">
      <formula>"INICIAL"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7F90-2211-46A1-8BB9-95924371D9D5}">
  <dimension ref="B2:N40"/>
  <sheetViews>
    <sheetView topLeftCell="A21" zoomScale="80" zoomScaleNormal="80" workbookViewId="0">
      <selection activeCell="F5" sqref="F5"/>
    </sheetView>
  </sheetViews>
  <sheetFormatPr baseColWidth="10" defaultColWidth="11.453125" defaultRowHeight="14.5" x14ac:dyDescent="0.35"/>
  <cols>
    <col min="2" max="2" width="7.453125" customWidth="1"/>
    <col min="3" max="3" width="26.81640625" customWidth="1"/>
    <col min="4" max="4" width="26.81640625" style="22" customWidth="1"/>
    <col min="5" max="8" width="26.81640625" customWidth="1"/>
    <col min="12" max="12" width="26.1796875" bestFit="1" customWidth="1"/>
  </cols>
  <sheetData>
    <row r="2" spans="2:14" ht="47.5" customHeight="1" x14ac:dyDescent="0.35">
      <c r="B2" s="112" t="s">
        <v>386</v>
      </c>
      <c r="C2" s="112"/>
      <c r="D2" s="112"/>
      <c r="E2" s="112"/>
      <c r="F2" s="112"/>
      <c r="G2" s="112"/>
      <c r="H2" s="112"/>
      <c r="I2" s="112"/>
      <c r="J2" s="4"/>
      <c r="K2" s="4"/>
      <c r="L2" s="4"/>
      <c r="M2" s="4"/>
      <c r="N2" s="4"/>
    </row>
    <row r="3" spans="2:14" ht="29.5" customHeight="1" thickBot="1" x14ac:dyDescent="0.4">
      <c r="B3" s="138" t="s">
        <v>387</v>
      </c>
      <c r="C3" s="138"/>
      <c r="D3" s="138"/>
      <c r="E3" s="138"/>
      <c r="F3" s="138"/>
      <c r="G3" s="138"/>
      <c r="H3" s="138"/>
      <c r="I3" s="138"/>
    </row>
    <row r="4" spans="2:14" ht="15" thickTop="1" x14ac:dyDescent="0.35">
      <c r="B4" s="68"/>
      <c r="C4" s="69"/>
      <c r="D4" s="69"/>
      <c r="E4" s="69"/>
      <c r="F4" s="69"/>
      <c r="G4" s="69"/>
      <c r="H4" s="69"/>
      <c r="I4" s="70"/>
    </row>
    <row r="5" spans="2:14" ht="23.5" x14ac:dyDescent="0.55000000000000004">
      <c r="B5" s="61"/>
      <c r="C5" s="35"/>
      <c r="D5" s="57"/>
      <c r="E5" s="74" t="s">
        <v>388</v>
      </c>
      <c r="F5" s="60" t="str">
        <f>IF(AND(Resultados!S5&gt;=0.8,Resultados!S5&lt;=1),"OPTIMIZADO",IF(AND(Resultados!S5&gt;=0.6,Resultados!S5&lt;0.8),"CUANTITATIVAMENTE GESTIONADO",IF(AND(Resultados!S5&gt;=0.4,Resultados!S5&lt;0.6),"DEFINIDO",IF(AND(Resultados!S5&gt;=0.2,Resultados!S5&lt;0.4),"ADMINISTRADO",IF(AND(Resultados!S5&gt;=0,Resultados!S5&lt;0.2),"INICIAL","Ingrese un valor válido")))))</f>
        <v>INICIAL</v>
      </c>
      <c r="G5" s="35"/>
      <c r="H5" s="35"/>
      <c r="I5" s="62"/>
    </row>
    <row r="6" spans="2:14" x14ac:dyDescent="0.35">
      <c r="B6" s="61"/>
      <c r="C6" s="48"/>
      <c r="D6" s="49"/>
      <c r="E6" s="48"/>
      <c r="F6" s="48"/>
      <c r="G6" s="48"/>
      <c r="H6" s="48"/>
      <c r="I6" s="62"/>
    </row>
    <row r="7" spans="2:14" x14ac:dyDescent="0.35">
      <c r="B7" s="61"/>
      <c r="C7" s="35"/>
      <c r="D7" s="57"/>
      <c r="E7" s="35"/>
      <c r="F7" s="35"/>
      <c r="G7" s="35"/>
      <c r="H7" s="35"/>
      <c r="I7" s="62"/>
    </row>
    <row r="8" spans="2:14" ht="23.5" x14ac:dyDescent="0.55000000000000004">
      <c r="B8" s="61"/>
      <c r="C8" s="74" t="s">
        <v>389</v>
      </c>
      <c r="D8" s="57"/>
      <c r="E8" s="35"/>
      <c r="F8" s="35"/>
      <c r="G8" s="35"/>
      <c r="H8" s="35"/>
      <c r="I8" s="62"/>
    </row>
    <row r="9" spans="2:14" x14ac:dyDescent="0.35">
      <c r="B9" s="61"/>
      <c r="C9" s="35"/>
      <c r="D9" s="57"/>
      <c r="E9" s="35"/>
      <c r="F9" s="35"/>
      <c r="G9" s="35"/>
      <c r="H9" s="35"/>
      <c r="I9" s="62"/>
    </row>
    <row r="10" spans="2:14" ht="18.5" x14ac:dyDescent="0.45">
      <c r="B10" s="61"/>
      <c r="C10" s="63" t="s">
        <v>378</v>
      </c>
      <c r="D10" s="63" t="s">
        <v>380</v>
      </c>
      <c r="E10" s="63" t="s">
        <v>381</v>
      </c>
      <c r="F10" s="63" t="s">
        <v>382</v>
      </c>
      <c r="G10" s="63" t="s">
        <v>390</v>
      </c>
      <c r="H10" s="63" t="s">
        <v>385</v>
      </c>
      <c r="I10" s="62"/>
    </row>
    <row r="11" spans="2:14" x14ac:dyDescent="0.35">
      <c r="B11" s="61"/>
      <c r="C11" s="35"/>
      <c r="D11" s="57"/>
      <c r="E11" s="35"/>
      <c r="F11" s="35"/>
      <c r="G11" s="35"/>
      <c r="H11" s="35"/>
      <c r="I11" s="62"/>
    </row>
    <row r="12" spans="2:14" x14ac:dyDescent="0.35">
      <c r="B12" s="61"/>
      <c r="C12" s="35"/>
      <c r="D12" s="57"/>
      <c r="E12" s="35"/>
      <c r="F12" s="35"/>
      <c r="G12" s="35"/>
      <c r="H12" s="35"/>
      <c r="I12" s="62"/>
    </row>
    <row r="13" spans="2:14" x14ac:dyDescent="0.35">
      <c r="B13" s="61"/>
      <c r="C13" s="35"/>
      <c r="D13" s="57"/>
      <c r="E13" s="35"/>
      <c r="F13" s="35"/>
      <c r="G13" s="35"/>
      <c r="H13" s="35"/>
      <c r="I13" s="62"/>
    </row>
    <row r="14" spans="2:14" x14ac:dyDescent="0.35">
      <c r="B14" s="61"/>
      <c r="C14" s="35"/>
      <c r="D14" s="57"/>
      <c r="E14" s="35"/>
      <c r="F14" s="35"/>
      <c r="G14" s="35"/>
      <c r="H14" s="35"/>
      <c r="I14" s="62"/>
    </row>
    <row r="15" spans="2:14" x14ac:dyDescent="0.35">
      <c r="B15" s="61"/>
      <c r="C15" s="35"/>
      <c r="D15" s="57"/>
      <c r="E15" s="35"/>
      <c r="F15" s="35"/>
      <c r="G15" s="35"/>
      <c r="H15" s="35"/>
      <c r="I15" s="62"/>
    </row>
    <row r="16" spans="2:14" ht="29" x14ac:dyDescent="0.35">
      <c r="B16" s="61"/>
      <c r="C16" s="73" t="str">
        <f>Resultados!Q5</f>
        <v>INICIAL</v>
      </c>
      <c r="D16" s="73" t="str">
        <f>Resultados!Q9</f>
        <v>INICIAL</v>
      </c>
      <c r="E16" s="73" t="str">
        <f>Resultados!Q13</f>
        <v>INICIAL</v>
      </c>
      <c r="F16" s="73" t="str">
        <f>Resultados!Q17</f>
        <v>INICIAL</v>
      </c>
      <c r="G16" s="73" t="str">
        <f>Resultados!Q21</f>
        <v>INICIAL</v>
      </c>
      <c r="H16" s="73" t="str">
        <f>Resultados!Q25</f>
        <v>INICIAL</v>
      </c>
      <c r="I16" s="62"/>
    </row>
    <row r="17" spans="2:9" x14ac:dyDescent="0.35">
      <c r="B17" s="61"/>
      <c r="C17" s="35"/>
      <c r="D17" s="57"/>
      <c r="E17" s="35"/>
      <c r="F17" s="35"/>
      <c r="G17" s="35"/>
      <c r="H17" s="35"/>
      <c r="I17" s="62"/>
    </row>
    <row r="18" spans="2:9" x14ac:dyDescent="0.35">
      <c r="B18" s="61"/>
      <c r="C18" s="35"/>
      <c r="D18" s="57"/>
      <c r="E18" s="35"/>
      <c r="F18" s="35"/>
      <c r="G18" s="35"/>
      <c r="H18" s="35"/>
      <c r="I18" s="62"/>
    </row>
    <row r="19" spans="2:9" x14ac:dyDescent="0.35">
      <c r="B19" s="61"/>
      <c r="C19" s="76"/>
      <c r="D19" s="77"/>
      <c r="E19" s="76"/>
      <c r="F19" s="76"/>
      <c r="G19" s="76"/>
      <c r="H19" s="76"/>
      <c r="I19" s="62"/>
    </row>
    <row r="20" spans="2:9" ht="23.5" x14ac:dyDescent="0.55000000000000004">
      <c r="B20" s="61"/>
      <c r="C20" s="74" t="s">
        <v>391</v>
      </c>
      <c r="D20" s="57"/>
      <c r="E20" s="58"/>
      <c r="F20" s="75" t="s">
        <v>392</v>
      </c>
      <c r="G20" s="35"/>
      <c r="H20" s="35"/>
      <c r="I20" s="62"/>
    </row>
    <row r="21" spans="2:9" x14ac:dyDescent="0.35">
      <c r="B21" s="61"/>
      <c r="C21" s="35"/>
      <c r="D21" s="57"/>
      <c r="E21" s="58"/>
      <c r="F21" s="35"/>
      <c r="G21" s="35"/>
      <c r="H21" s="35"/>
      <c r="I21" s="62"/>
    </row>
    <row r="22" spans="2:9" x14ac:dyDescent="0.35">
      <c r="B22" s="61"/>
      <c r="C22" s="35"/>
      <c r="D22" s="57"/>
      <c r="E22" s="58"/>
      <c r="F22" s="35"/>
      <c r="G22" s="35"/>
      <c r="H22" s="35"/>
      <c r="I22" s="62"/>
    </row>
    <row r="23" spans="2:9" x14ac:dyDescent="0.35">
      <c r="B23" s="61"/>
      <c r="C23" s="35"/>
      <c r="D23" s="57"/>
      <c r="E23" s="58"/>
      <c r="F23" s="35"/>
      <c r="G23" s="35"/>
      <c r="H23" s="35"/>
      <c r="I23" s="62"/>
    </row>
    <row r="24" spans="2:9" x14ac:dyDescent="0.35">
      <c r="B24" s="61"/>
      <c r="C24" s="35"/>
      <c r="D24" s="57"/>
      <c r="E24" s="58"/>
      <c r="F24" s="35"/>
      <c r="G24" s="35"/>
      <c r="H24" s="35"/>
      <c r="I24" s="62"/>
    </row>
    <row r="25" spans="2:9" x14ac:dyDescent="0.35">
      <c r="B25" s="61"/>
      <c r="C25" s="35"/>
      <c r="D25" s="57"/>
      <c r="E25" s="58"/>
      <c r="F25" s="35"/>
      <c r="G25" s="35"/>
      <c r="H25" s="35"/>
      <c r="I25" s="62"/>
    </row>
    <row r="26" spans="2:9" x14ac:dyDescent="0.35">
      <c r="B26" s="61"/>
      <c r="C26" s="35"/>
      <c r="D26" s="57"/>
      <c r="E26" s="58"/>
      <c r="F26" s="35"/>
      <c r="G26" s="35"/>
      <c r="H26" s="35"/>
      <c r="I26" s="62"/>
    </row>
    <row r="27" spans="2:9" x14ac:dyDescent="0.35">
      <c r="B27" s="61"/>
      <c r="C27" s="35"/>
      <c r="D27" s="57"/>
      <c r="E27" s="58"/>
      <c r="F27" s="35"/>
      <c r="G27" s="35"/>
      <c r="H27" s="35"/>
      <c r="I27" s="62"/>
    </row>
    <row r="28" spans="2:9" x14ac:dyDescent="0.35">
      <c r="B28" s="61"/>
      <c r="C28" s="35"/>
      <c r="D28" s="57"/>
      <c r="E28" s="58"/>
      <c r="F28" s="35"/>
      <c r="G28" s="35"/>
      <c r="H28" s="35"/>
      <c r="I28" s="62"/>
    </row>
    <row r="29" spans="2:9" x14ac:dyDescent="0.35">
      <c r="B29" s="61"/>
      <c r="C29" s="35"/>
      <c r="D29" s="57"/>
      <c r="E29" s="58"/>
      <c r="F29" s="35"/>
      <c r="G29" s="35"/>
      <c r="H29" s="35"/>
      <c r="I29" s="62"/>
    </row>
    <row r="30" spans="2:9" x14ac:dyDescent="0.35">
      <c r="B30" s="61"/>
      <c r="C30" s="35"/>
      <c r="D30" s="57"/>
      <c r="E30" s="58"/>
      <c r="F30" s="35"/>
      <c r="G30" s="35"/>
      <c r="H30" s="35"/>
      <c r="I30" s="62"/>
    </row>
    <row r="31" spans="2:9" x14ac:dyDescent="0.35">
      <c r="B31" s="61"/>
      <c r="C31" s="35"/>
      <c r="D31" s="57"/>
      <c r="E31" s="58"/>
      <c r="F31" s="35"/>
      <c r="G31" s="35"/>
      <c r="H31" s="35"/>
      <c r="I31" s="62"/>
    </row>
    <row r="32" spans="2:9" x14ac:dyDescent="0.35">
      <c r="B32" s="61"/>
      <c r="C32" s="35"/>
      <c r="D32" s="57"/>
      <c r="E32" s="58"/>
      <c r="F32" s="35"/>
      <c r="G32" s="35"/>
      <c r="H32" s="35"/>
      <c r="I32" s="62"/>
    </row>
    <row r="33" spans="2:9" x14ac:dyDescent="0.35">
      <c r="B33" s="61"/>
      <c r="C33" s="35"/>
      <c r="D33" s="57"/>
      <c r="E33" s="58"/>
      <c r="F33" s="35"/>
      <c r="G33" s="35"/>
      <c r="H33" s="35"/>
      <c r="I33" s="62"/>
    </row>
    <row r="34" spans="2:9" x14ac:dyDescent="0.35">
      <c r="B34" s="61"/>
      <c r="C34" s="35"/>
      <c r="D34" s="57"/>
      <c r="E34" s="58"/>
      <c r="F34" s="35"/>
      <c r="G34" s="35"/>
      <c r="H34" s="35"/>
      <c r="I34" s="62"/>
    </row>
    <row r="35" spans="2:9" x14ac:dyDescent="0.35">
      <c r="B35" s="61"/>
      <c r="C35" s="35"/>
      <c r="D35" s="57"/>
      <c r="E35" s="58"/>
      <c r="F35" s="35"/>
      <c r="G35" s="35"/>
      <c r="H35" s="35"/>
      <c r="I35" s="62"/>
    </row>
    <row r="36" spans="2:9" x14ac:dyDescent="0.35">
      <c r="B36" s="61"/>
      <c r="C36" s="35"/>
      <c r="D36" s="57"/>
      <c r="E36" s="58"/>
      <c r="F36" s="35"/>
      <c r="G36" s="35"/>
      <c r="H36" s="35"/>
      <c r="I36" s="62"/>
    </row>
    <row r="37" spans="2:9" x14ac:dyDescent="0.35">
      <c r="B37" s="61"/>
      <c r="C37" s="35"/>
      <c r="D37" s="57"/>
      <c r="E37" s="58"/>
      <c r="F37" s="35"/>
      <c r="G37" s="35"/>
      <c r="H37" s="35"/>
      <c r="I37" s="62"/>
    </row>
    <row r="38" spans="2:9" x14ac:dyDescent="0.35">
      <c r="B38" s="61"/>
      <c r="C38" s="35"/>
      <c r="D38" s="57"/>
      <c r="E38" s="58"/>
      <c r="F38" s="35"/>
      <c r="G38" s="35"/>
      <c r="H38" s="35"/>
      <c r="I38" s="62"/>
    </row>
    <row r="39" spans="2:9" ht="15" thickBot="1" x14ac:dyDescent="0.4">
      <c r="B39" s="64"/>
      <c r="C39" s="65"/>
      <c r="D39" s="66"/>
      <c r="E39" s="66"/>
      <c r="F39" s="65"/>
      <c r="G39" s="65"/>
      <c r="H39" s="65"/>
      <c r="I39" s="67"/>
    </row>
    <row r="40" spans="2:9" ht="15" thickTop="1" x14ac:dyDescent="0.35">
      <c r="E40" s="22"/>
    </row>
  </sheetData>
  <mergeCells count="2">
    <mergeCell ref="B2:I2"/>
    <mergeCell ref="B3:I3"/>
  </mergeCells>
  <conditionalFormatting sqref="C16:H16">
    <cfRule type="containsText" dxfId="11" priority="1" operator="containsText" text="OPTIMIZADO">
      <formula>NOT(ISERROR(SEARCH("OPTIMIZADO",C16)))</formula>
    </cfRule>
    <cfRule type="containsText" dxfId="10" priority="2" operator="containsText" text="CUANTITATIVAMENTE GESTIONADO">
      <formula>NOT(ISERROR(SEARCH("CUANTITATIVAMENTE GESTIONADO",C16)))</formula>
    </cfRule>
    <cfRule type="containsText" dxfId="9" priority="3" operator="containsText" text="DEFINIDO">
      <formula>NOT(ISERROR(SEARCH("DEFINIDO",C16)))</formula>
    </cfRule>
    <cfRule type="containsText" dxfId="8" priority="4" operator="containsText" text="ADMINISTRADO">
      <formula>NOT(ISERROR(SEARCH("ADMINISTRADO",C16)))</formula>
    </cfRule>
    <cfRule type="containsText" dxfId="7" priority="5" operator="containsText" text="INICIAL">
      <formula>NOT(ISERROR(SEARCH("INICIAL",C16)))</formula>
    </cfRule>
  </conditionalFormatting>
  <conditionalFormatting sqref="F5">
    <cfRule type="cellIs" dxfId="6" priority="6" operator="equal">
      <formula>"OPTIMIZADO"</formula>
    </cfRule>
    <cfRule type="cellIs" dxfId="5" priority="7" operator="equal">
      <formula>"CUANTITATIVAMENTE GESTIONADO"</formula>
    </cfRule>
    <cfRule type="cellIs" dxfId="4" priority="8" operator="equal">
      <formula>"ADMINISTRADO"</formula>
    </cfRule>
    <cfRule type="cellIs" dxfId="3" priority="9" operator="equal">
      <formula>"DEFINIDO"</formula>
    </cfRule>
    <cfRule type="cellIs" dxfId="2" priority="10" operator="equal">
      <formula>"INICIAL"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1250-B59F-4A52-8196-CD13BECFF42C}">
  <dimension ref="B2:N21"/>
  <sheetViews>
    <sheetView topLeftCell="A2" zoomScale="70" zoomScaleNormal="70" workbookViewId="0">
      <selection activeCell="G22" sqref="G22"/>
    </sheetView>
  </sheetViews>
  <sheetFormatPr baseColWidth="10" defaultColWidth="11.453125" defaultRowHeight="14.5" x14ac:dyDescent="0.35"/>
  <cols>
    <col min="2" max="2" width="7.453125" customWidth="1"/>
    <col min="3" max="3" width="53.54296875" customWidth="1"/>
    <col min="4" max="4" width="2.81640625" style="22" customWidth="1"/>
    <col min="5" max="5" width="30.1796875" customWidth="1"/>
    <col min="6" max="8" width="26.81640625" customWidth="1"/>
    <col min="12" max="12" width="26.1796875" bestFit="1" customWidth="1"/>
  </cols>
  <sheetData>
    <row r="2" spans="2:14" ht="47.5" customHeight="1" x14ac:dyDescent="0.35">
      <c r="B2" s="112" t="s">
        <v>439</v>
      </c>
      <c r="C2" s="112"/>
      <c r="D2" s="112"/>
      <c r="E2" s="112"/>
      <c r="F2" s="112"/>
      <c r="G2" s="112"/>
      <c r="H2" s="112"/>
      <c r="I2" s="112"/>
      <c r="J2" s="4"/>
      <c r="K2" s="4"/>
      <c r="L2" s="4"/>
      <c r="M2" s="4"/>
      <c r="N2" s="4"/>
    </row>
    <row r="3" spans="2:14" ht="29.5" customHeight="1" thickBot="1" x14ac:dyDescent="0.4">
      <c r="B3" s="138" t="s">
        <v>393</v>
      </c>
      <c r="C3" s="138"/>
      <c r="D3" s="138"/>
      <c r="E3" s="138"/>
      <c r="F3" s="138"/>
      <c r="G3" s="138"/>
      <c r="H3" s="138"/>
      <c r="I3" s="138"/>
    </row>
    <row r="4" spans="2:14" ht="15" thickBot="1" x14ac:dyDescent="0.4">
      <c r="B4" s="84"/>
      <c r="C4" s="108" t="s">
        <v>440</v>
      </c>
      <c r="D4" s="84"/>
      <c r="E4" s="109"/>
      <c r="F4" s="84"/>
      <c r="G4" s="84"/>
      <c r="H4" s="84"/>
      <c r="I4" s="84"/>
    </row>
    <row r="5" spans="2:14" x14ac:dyDescent="0.35">
      <c r="B5" s="35"/>
      <c r="C5" s="110" t="s">
        <v>394</v>
      </c>
      <c r="E5" s="85" t="str">
        <f>Resultados!Q25</f>
        <v>INICIAL</v>
      </c>
      <c r="F5" s="35"/>
    </row>
    <row r="6" spans="2:14" x14ac:dyDescent="0.35">
      <c r="B6" s="35"/>
      <c r="F6" s="35"/>
    </row>
    <row r="7" spans="2:14" x14ac:dyDescent="0.35">
      <c r="B7" s="35"/>
      <c r="C7" s="86" t="s">
        <v>395</v>
      </c>
      <c r="E7" s="86" t="s">
        <v>396</v>
      </c>
      <c r="F7" s="35"/>
    </row>
    <row r="8" spans="2:14" x14ac:dyDescent="0.35">
      <c r="B8" s="35"/>
      <c r="C8" s="145"/>
      <c r="E8" s="146"/>
      <c r="F8" s="35"/>
    </row>
    <row r="9" spans="2:14" x14ac:dyDescent="0.35">
      <c r="B9" s="35"/>
      <c r="C9" s="145"/>
      <c r="E9" s="147"/>
      <c r="F9" s="35"/>
    </row>
    <row r="10" spans="2:14" x14ac:dyDescent="0.35">
      <c r="B10" s="35"/>
      <c r="C10" s="145"/>
      <c r="E10" s="148"/>
      <c r="F10" s="35"/>
    </row>
    <row r="11" spans="2:14" x14ac:dyDescent="0.35">
      <c r="B11" s="35"/>
      <c r="C11" s="83"/>
      <c r="F11" s="35"/>
    </row>
    <row r="12" spans="2:14" x14ac:dyDescent="0.35">
      <c r="B12" s="35"/>
      <c r="C12" s="139" t="s">
        <v>397</v>
      </c>
      <c r="D12" s="140"/>
      <c r="E12" s="141"/>
      <c r="F12" s="35"/>
    </row>
    <row r="13" spans="2:14" ht="52.4" customHeight="1" x14ac:dyDescent="0.35">
      <c r="B13" s="35"/>
      <c r="C13" s="142"/>
      <c r="D13" s="143"/>
      <c r="E13" s="144"/>
      <c r="F13" s="35"/>
    </row>
    <row r="14" spans="2:14" x14ac:dyDescent="0.35">
      <c r="B14" s="35"/>
      <c r="C14" s="22"/>
      <c r="E14" s="22"/>
      <c r="F14" s="35"/>
      <c r="G14" t="s">
        <v>384</v>
      </c>
    </row>
    <row r="15" spans="2:14" x14ac:dyDescent="0.35">
      <c r="B15" s="35"/>
      <c r="C15" s="139" t="s">
        <v>398</v>
      </c>
      <c r="D15" s="140"/>
      <c r="E15" s="141"/>
      <c r="F15" s="35"/>
    </row>
    <row r="16" spans="2:14" ht="200.5" customHeight="1" x14ac:dyDescent="0.35">
      <c r="B16" s="35"/>
      <c r="C16" s="142"/>
      <c r="D16" s="143"/>
      <c r="E16" s="144"/>
      <c r="F16" s="35"/>
    </row>
    <row r="17" spans="2:6" ht="16.399999999999999" customHeight="1" x14ac:dyDescent="0.35">
      <c r="B17" s="35"/>
      <c r="C17" s="87"/>
      <c r="D17" s="88"/>
      <c r="E17" s="89"/>
      <c r="F17" s="35"/>
    </row>
    <row r="18" spans="2:6" x14ac:dyDescent="0.35">
      <c r="B18" s="35"/>
      <c r="C18" s="139" t="s">
        <v>399</v>
      </c>
      <c r="D18" s="140"/>
      <c r="E18" s="141"/>
      <c r="F18" s="35"/>
    </row>
    <row r="19" spans="2:6" ht="126" customHeight="1" x14ac:dyDescent="0.35">
      <c r="B19" s="35"/>
      <c r="C19" s="142"/>
      <c r="D19" s="143"/>
      <c r="E19" s="144"/>
      <c r="F19" s="35"/>
    </row>
    <row r="20" spans="2:6" x14ac:dyDescent="0.35">
      <c r="B20" s="35"/>
      <c r="C20" s="35"/>
      <c r="D20" s="57"/>
      <c r="E20" s="35"/>
      <c r="F20" s="35"/>
    </row>
    <row r="21" spans="2:6" x14ac:dyDescent="0.35">
      <c r="B21" s="35"/>
      <c r="C21" s="35"/>
      <c r="D21" s="57"/>
      <c r="E21" s="35"/>
      <c r="F21" s="35"/>
    </row>
  </sheetData>
  <mergeCells count="10">
    <mergeCell ref="C15:E15"/>
    <mergeCell ref="C16:E16"/>
    <mergeCell ref="C18:E18"/>
    <mergeCell ref="C19:E19"/>
    <mergeCell ref="B2:I2"/>
    <mergeCell ref="B3:I3"/>
    <mergeCell ref="C8:C10"/>
    <mergeCell ref="E8:E10"/>
    <mergeCell ref="C12:E12"/>
    <mergeCell ref="C13:E13"/>
  </mergeCells>
  <conditionalFormatting sqref="E5">
    <cfRule type="cellIs" dxfId="1" priority="1" operator="equal">
      <formula>"INICIAL"</formula>
    </cfRule>
    <cfRule type="cellIs" dxfId="0" priority="2" operator="equal">
      <formula>"DEFINIDO"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EFF7C-DAA4-49D6-801F-7CA1FCBC5A8F}">
  <dimension ref="A1:C30"/>
  <sheetViews>
    <sheetView workbookViewId="0">
      <selection activeCell="C4" sqref="C4"/>
    </sheetView>
  </sheetViews>
  <sheetFormatPr baseColWidth="10" defaultColWidth="11.453125" defaultRowHeight="14.5" x14ac:dyDescent="0.35"/>
  <cols>
    <col min="2" max="2" width="26.1796875" bestFit="1" customWidth="1"/>
  </cols>
  <sheetData>
    <row r="1" spans="1:3" x14ac:dyDescent="0.35">
      <c r="B1" s="1" t="s">
        <v>10</v>
      </c>
      <c r="C1" s="31">
        <v>0.2</v>
      </c>
    </row>
    <row r="2" spans="1:3" x14ac:dyDescent="0.35">
      <c r="B2" s="1" t="s">
        <v>12</v>
      </c>
      <c r="C2" s="31">
        <v>0.2</v>
      </c>
    </row>
    <row r="3" spans="1:3" x14ac:dyDescent="0.35">
      <c r="B3" s="1" t="s">
        <v>14</v>
      </c>
      <c r="C3" s="31">
        <v>0.2</v>
      </c>
    </row>
    <row r="4" spans="1:3" x14ac:dyDescent="0.35">
      <c r="B4" s="1" t="s">
        <v>16</v>
      </c>
      <c r="C4" s="31">
        <v>0.2</v>
      </c>
    </row>
    <row r="5" spans="1:3" x14ac:dyDescent="0.35">
      <c r="B5" s="1" t="s">
        <v>18</v>
      </c>
      <c r="C5" s="31">
        <v>0.2</v>
      </c>
    </row>
    <row r="6" spans="1:3" x14ac:dyDescent="0.35">
      <c r="B6" s="1"/>
      <c r="C6" s="1">
        <f>SUM(C1:C5)</f>
        <v>1</v>
      </c>
    </row>
    <row r="8" spans="1:3" x14ac:dyDescent="0.35">
      <c r="A8" s="149" t="s">
        <v>378</v>
      </c>
      <c r="B8" s="1" t="s">
        <v>400</v>
      </c>
      <c r="C8" s="1">
        <f>Resultados!P5-C9/2</f>
        <v>-0.02</v>
      </c>
    </row>
    <row r="9" spans="1:3" x14ac:dyDescent="0.35">
      <c r="A9" s="149"/>
      <c r="B9" s="1" t="s">
        <v>401</v>
      </c>
      <c r="C9" s="1">
        <v>0.04</v>
      </c>
    </row>
    <row r="10" spans="1:3" x14ac:dyDescent="0.35">
      <c r="A10" s="149"/>
      <c r="B10" s="1" t="s">
        <v>402</v>
      </c>
      <c r="C10" s="1">
        <f>SUM($C$1:$C$6)-C8-C9</f>
        <v>1.98</v>
      </c>
    </row>
    <row r="11" spans="1:3" x14ac:dyDescent="0.35">
      <c r="A11" s="52"/>
    </row>
    <row r="12" spans="1:3" x14ac:dyDescent="0.35">
      <c r="A12" s="149" t="s">
        <v>380</v>
      </c>
      <c r="B12" s="1" t="s">
        <v>400</v>
      </c>
      <c r="C12" s="1">
        <f>Resultados!P9-C13/2</f>
        <v>-1.4999999999999999E-2</v>
      </c>
    </row>
    <row r="13" spans="1:3" x14ac:dyDescent="0.35">
      <c r="A13" s="149"/>
      <c r="B13" s="1" t="s">
        <v>401</v>
      </c>
      <c r="C13" s="1">
        <v>0.03</v>
      </c>
    </row>
    <row r="14" spans="1:3" x14ac:dyDescent="0.35">
      <c r="A14" s="149"/>
      <c r="B14" s="1" t="s">
        <v>402</v>
      </c>
      <c r="C14" s="1">
        <f>SUM($C$1:$C$6)-C12-C13</f>
        <v>1.9850000000000001</v>
      </c>
    </row>
    <row r="16" spans="1:3" x14ac:dyDescent="0.35">
      <c r="A16" s="149" t="s">
        <v>381</v>
      </c>
      <c r="B16" s="1" t="s">
        <v>400</v>
      </c>
      <c r="C16" s="1">
        <f>Resultados!P13-C17/2</f>
        <v>-1.4999999999999999E-2</v>
      </c>
    </row>
    <row r="17" spans="1:3" x14ac:dyDescent="0.35">
      <c r="A17" s="149"/>
      <c r="B17" s="1" t="s">
        <v>401</v>
      </c>
      <c r="C17" s="1">
        <v>0.03</v>
      </c>
    </row>
    <row r="18" spans="1:3" x14ac:dyDescent="0.35">
      <c r="A18" s="149"/>
      <c r="B18" s="1" t="s">
        <v>402</v>
      </c>
      <c r="C18" s="1">
        <f>SUM($C$1:$C$6)-C16-C17</f>
        <v>1.9850000000000001</v>
      </c>
    </row>
    <row r="20" spans="1:3" x14ac:dyDescent="0.35">
      <c r="A20" s="149" t="s">
        <v>382</v>
      </c>
      <c r="B20" s="1" t="s">
        <v>400</v>
      </c>
      <c r="C20" s="1">
        <f>Resultados!P17-C21/2</f>
        <v>-1.4999999999999999E-2</v>
      </c>
    </row>
    <row r="21" spans="1:3" x14ac:dyDescent="0.35">
      <c r="A21" s="149"/>
      <c r="B21" s="1" t="s">
        <v>401</v>
      </c>
      <c r="C21" s="1">
        <v>0.03</v>
      </c>
    </row>
    <row r="22" spans="1:3" x14ac:dyDescent="0.35">
      <c r="A22" s="149"/>
      <c r="B22" s="1" t="s">
        <v>402</v>
      </c>
      <c r="C22" s="1">
        <f>SUM($C$1:$C$6)-C20-C21</f>
        <v>1.9850000000000001</v>
      </c>
    </row>
    <row r="24" spans="1:3" x14ac:dyDescent="0.35">
      <c r="A24" s="149" t="s">
        <v>390</v>
      </c>
      <c r="B24" s="1" t="s">
        <v>400</v>
      </c>
      <c r="C24" s="1">
        <f>Resultados!P21-C25/2</f>
        <v>-1.4999999999999999E-2</v>
      </c>
    </row>
    <row r="25" spans="1:3" x14ac:dyDescent="0.35">
      <c r="A25" s="149"/>
      <c r="B25" s="1" t="s">
        <v>401</v>
      </c>
      <c r="C25" s="1">
        <v>0.03</v>
      </c>
    </row>
    <row r="26" spans="1:3" x14ac:dyDescent="0.35">
      <c r="A26" s="149"/>
      <c r="B26" s="1" t="s">
        <v>402</v>
      </c>
      <c r="C26" s="1">
        <f>SUM($C$1:$C$6)-C24-C25</f>
        <v>1.9850000000000001</v>
      </c>
    </row>
    <row r="28" spans="1:3" x14ac:dyDescent="0.35">
      <c r="A28" s="149" t="s">
        <v>385</v>
      </c>
      <c r="B28" s="1" t="s">
        <v>400</v>
      </c>
      <c r="C28" s="1">
        <f>Resultados!P25-C29/2</f>
        <v>-1.4999999999999999E-2</v>
      </c>
    </row>
    <row r="29" spans="1:3" x14ac:dyDescent="0.35">
      <c r="A29" s="149"/>
      <c r="B29" s="1" t="s">
        <v>401</v>
      </c>
      <c r="C29" s="1">
        <v>0.03</v>
      </c>
    </row>
    <row r="30" spans="1:3" x14ac:dyDescent="0.35">
      <c r="A30" s="149"/>
      <c r="B30" s="1" t="s">
        <v>402</v>
      </c>
      <c r="C30" s="1">
        <f>SUM($C$1:$C$6)-C28-C29</f>
        <v>1.9850000000000001</v>
      </c>
    </row>
  </sheetData>
  <mergeCells count="6">
    <mergeCell ref="A24:A26"/>
    <mergeCell ref="A28:A30"/>
    <mergeCell ref="A8:A10"/>
    <mergeCell ref="A12:A14"/>
    <mergeCell ref="A16:A18"/>
    <mergeCell ref="A20:A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2A127-4DF6-4F4F-B8F9-B35F9ACD5893}">
  <dimension ref="B2:J11"/>
  <sheetViews>
    <sheetView zoomScale="85" zoomScaleNormal="85" workbookViewId="0">
      <selection activeCell="F6" sqref="E6:F6"/>
    </sheetView>
  </sheetViews>
  <sheetFormatPr baseColWidth="10" defaultColWidth="11.453125" defaultRowHeight="14.5" x14ac:dyDescent="0.35"/>
  <cols>
    <col min="2" max="2" width="4" customWidth="1"/>
    <col min="3" max="3" width="19.1796875" customWidth="1"/>
    <col min="4" max="4" width="65.1796875" customWidth="1"/>
    <col min="5" max="6" width="11.81640625" style="22" customWidth="1"/>
  </cols>
  <sheetData>
    <row r="2" spans="2:10" ht="47.5" customHeight="1" x14ac:dyDescent="0.35">
      <c r="B2" s="112" t="s">
        <v>3</v>
      </c>
      <c r="C2" s="112"/>
      <c r="D2" s="112"/>
      <c r="E2" s="112"/>
      <c r="F2" s="112"/>
      <c r="G2" s="4"/>
      <c r="H2" s="4"/>
      <c r="I2" s="4"/>
      <c r="J2" s="4"/>
    </row>
    <row r="3" spans="2:10" ht="29.5" customHeight="1" x14ac:dyDescent="0.35">
      <c r="B3" s="113" t="s">
        <v>4</v>
      </c>
      <c r="C3" s="113"/>
      <c r="D3" s="113"/>
      <c r="E3" s="41"/>
      <c r="F3" s="41"/>
      <c r="G3" s="3"/>
      <c r="H3" s="3"/>
      <c r="I3" s="3"/>
      <c r="J3" s="3"/>
    </row>
    <row r="4" spans="2:10" x14ac:dyDescent="0.35">
      <c r="B4" s="116" t="s">
        <v>5</v>
      </c>
      <c r="C4" s="116" t="s">
        <v>3</v>
      </c>
      <c r="D4" s="116" t="s">
        <v>6</v>
      </c>
      <c r="E4" s="114" t="s">
        <v>7</v>
      </c>
      <c r="F4" s="115"/>
    </row>
    <row r="5" spans="2:10" x14ac:dyDescent="0.35">
      <c r="B5" s="117"/>
      <c r="C5" s="117"/>
      <c r="D5" s="117"/>
      <c r="E5" s="43" t="s">
        <v>8</v>
      </c>
      <c r="F5" s="44" t="s">
        <v>9</v>
      </c>
    </row>
    <row r="6" spans="2:10" ht="88.75" customHeight="1" x14ac:dyDescent="0.35">
      <c r="B6" s="31">
        <v>1</v>
      </c>
      <c r="C6" s="31" t="s">
        <v>10</v>
      </c>
      <c r="D6" s="31" t="s">
        <v>11</v>
      </c>
      <c r="E6" s="42">
        <v>0</v>
      </c>
      <c r="F6" s="42">
        <v>0.2</v>
      </c>
    </row>
    <row r="7" spans="2:10" ht="29" x14ac:dyDescent="0.35">
      <c r="B7" s="31">
        <v>2</v>
      </c>
      <c r="C7" s="31" t="s">
        <v>12</v>
      </c>
      <c r="D7" s="31" t="s">
        <v>13</v>
      </c>
      <c r="E7" s="42">
        <v>0.2</v>
      </c>
      <c r="F7" s="42">
        <v>0.4</v>
      </c>
    </row>
    <row r="8" spans="2:10" ht="29" x14ac:dyDescent="0.35">
      <c r="B8" s="31">
        <v>3</v>
      </c>
      <c r="C8" s="31" t="s">
        <v>14</v>
      </c>
      <c r="D8" s="31" t="s">
        <v>15</v>
      </c>
      <c r="E8" s="42">
        <v>0.4</v>
      </c>
      <c r="F8" s="42">
        <v>0.6</v>
      </c>
    </row>
    <row r="9" spans="2:10" ht="58" x14ac:dyDescent="0.35">
      <c r="B9" s="31">
        <v>4</v>
      </c>
      <c r="C9" s="31" t="s">
        <v>16</v>
      </c>
      <c r="D9" s="31" t="s">
        <v>17</v>
      </c>
      <c r="E9" s="42">
        <v>0.6</v>
      </c>
      <c r="F9" s="42">
        <v>0.8</v>
      </c>
    </row>
    <row r="10" spans="2:10" ht="58" x14ac:dyDescent="0.35">
      <c r="B10" s="31">
        <v>5</v>
      </c>
      <c r="C10" s="31" t="s">
        <v>18</v>
      </c>
      <c r="D10" s="31" t="s">
        <v>19</v>
      </c>
      <c r="E10" s="42">
        <v>0.8</v>
      </c>
      <c r="F10" s="42">
        <v>1</v>
      </c>
    </row>
    <row r="11" spans="2:10" x14ac:dyDescent="0.35">
      <c r="E11" s="50"/>
    </row>
  </sheetData>
  <mergeCells count="6">
    <mergeCell ref="B2:F2"/>
    <mergeCell ref="B3:D3"/>
    <mergeCell ref="E4:F4"/>
    <mergeCell ref="D4:D5"/>
    <mergeCell ref="C4:C5"/>
    <mergeCell ref="B4:B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E53C-688A-4477-B655-5FCABE84CE28}">
  <dimension ref="B2:J6"/>
  <sheetViews>
    <sheetView workbookViewId="0">
      <selection activeCell="B4" sqref="B4:C4"/>
    </sheetView>
  </sheetViews>
  <sheetFormatPr baseColWidth="10" defaultColWidth="11.453125" defaultRowHeight="14.5" x14ac:dyDescent="0.35"/>
  <cols>
    <col min="2" max="2" width="21.54296875" customWidth="1"/>
    <col min="3" max="3" width="42.54296875" customWidth="1"/>
  </cols>
  <sheetData>
    <row r="2" spans="2:10" ht="47.5" customHeight="1" x14ac:dyDescent="0.35">
      <c r="B2" s="112" t="s">
        <v>20</v>
      </c>
      <c r="C2" s="112"/>
      <c r="D2" s="112"/>
      <c r="E2" s="4"/>
      <c r="F2" s="4"/>
      <c r="G2" s="4"/>
      <c r="H2" s="4"/>
      <c r="I2" s="4"/>
      <c r="J2" s="4"/>
    </row>
    <row r="3" spans="2:10" ht="29.5" customHeight="1" x14ac:dyDescent="0.35">
      <c r="B3" s="118" t="s">
        <v>21</v>
      </c>
      <c r="C3" s="118"/>
      <c r="D3" s="118"/>
      <c r="E3" s="7"/>
      <c r="F3" s="7"/>
      <c r="G3" s="3"/>
      <c r="H3" s="3"/>
      <c r="I3" s="3"/>
      <c r="J3" s="3"/>
    </row>
    <row r="4" spans="2:10" x14ac:dyDescent="0.35">
      <c r="B4" s="6" t="s">
        <v>22</v>
      </c>
      <c r="C4" s="6" t="s">
        <v>6</v>
      </c>
      <c r="D4" s="6" t="s">
        <v>23</v>
      </c>
    </row>
    <row r="5" spans="2:10" ht="43.5" x14ac:dyDescent="0.35">
      <c r="B5" s="25" t="s">
        <v>24</v>
      </c>
      <c r="C5" s="27" t="s">
        <v>25</v>
      </c>
      <c r="D5" s="79" t="s">
        <v>26</v>
      </c>
    </row>
    <row r="6" spans="2:10" ht="58" x14ac:dyDescent="0.35">
      <c r="B6" s="25" t="s">
        <v>27</v>
      </c>
      <c r="C6" s="27" t="s">
        <v>28</v>
      </c>
      <c r="D6" s="79" t="s">
        <v>29</v>
      </c>
    </row>
  </sheetData>
  <mergeCells count="2">
    <mergeCell ref="B2:D2"/>
    <mergeCell ref="B3:D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FD66-B7AF-4470-A461-B903F83EE2A4}">
  <dimension ref="B2:D15"/>
  <sheetViews>
    <sheetView zoomScale="85" zoomScaleNormal="85" workbookViewId="0">
      <selection activeCell="B8" activeCellId="1" sqref="B2:D2 B8:D8"/>
    </sheetView>
  </sheetViews>
  <sheetFormatPr baseColWidth="10" defaultColWidth="11.453125" defaultRowHeight="14.5" x14ac:dyDescent="0.35"/>
  <cols>
    <col min="2" max="2" width="14" customWidth="1"/>
    <col min="3" max="3" width="24.6328125" customWidth="1"/>
    <col min="4" max="4" width="62.26953125" customWidth="1"/>
  </cols>
  <sheetData>
    <row r="2" spans="2:4" ht="15.5" x14ac:dyDescent="0.35">
      <c r="B2" s="119" t="s">
        <v>408</v>
      </c>
      <c r="C2" s="119"/>
      <c r="D2" s="119"/>
    </row>
    <row r="3" spans="2:4" x14ac:dyDescent="0.35">
      <c r="B3" s="106" t="s">
        <v>5</v>
      </c>
      <c r="C3" s="106" t="s">
        <v>409</v>
      </c>
      <c r="D3" s="106" t="s">
        <v>6</v>
      </c>
    </row>
    <row r="4" spans="2:4" ht="29" x14ac:dyDescent="0.35">
      <c r="B4" s="102" t="s">
        <v>410</v>
      </c>
      <c r="C4" s="102" t="s">
        <v>74</v>
      </c>
      <c r="D4" s="101" t="s">
        <v>413</v>
      </c>
    </row>
    <row r="5" spans="2:4" ht="29" x14ac:dyDescent="0.35">
      <c r="B5" s="102" t="s">
        <v>411</v>
      </c>
      <c r="C5" s="102" t="s">
        <v>47</v>
      </c>
      <c r="D5" s="101" t="s">
        <v>414</v>
      </c>
    </row>
    <row r="6" spans="2:4" ht="43.5" x14ac:dyDescent="0.35">
      <c r="B6" s="102" t="s">
        <v>412</v>
      </c>
      <c r="C6" s="102" t="s">
        <v>87</v>
      </c>
      <c r="D6" s="101" t="s">
        <v>415</v>
      </c>
    </row>
    <row r="8" spans="2:4" ht="15.5" x14ac:dyDescent="0.35">
      <c r="B8" s="120" t="s">
        <v>416</v>
      </c>
      <c r="C8" s="120"/>
      <c r="D8" s="120"/>
    </row>
    <row r="9" spans="2:4" x14ac:dyDescent="0.35">
      <c r="B9" s="105" t="s">
        <v>5</v>
      </c>
      <c r="C9" s="105" t="s">
        <v>372</v>
      </c>
      <c r="D9" s="105" t="s">
        <v>6</v>
      </c>
    </row>
    <row r="10" spans="2:4" ht="43.5" x14ac:dyDescent="0.35">
      <c r="B10" s="102" t="s">
        <v>417</v>
      </c>
      <c r="C10" s="102" t="s">
        <v>378</v>
      </c>
      <c r="D10" s="103" t="s">
        <v>424</v>
      </c>
    </row>
    <row r="11" spans="2:4" ht="58" x14ac:dyDescent="0.35">
      <c r="B11" s="102" t="s">
        <v>418</v>
      </c>
      <c r="C11" s="102" t="s">
        <v>380</v>
      </c>
      <c r="D11" s="103" t="s">
        <v>425</v>
      </c>
    </row>
    <row r="12" spans="2:4" ht="58" x14ac:dyDescent="0.35">
      <c r="B12" s="102" t="s">
        <v>419</v>
      </c>
      <c r="C12" s="102" t="s">
        <v>381</v>
      </c>
      <c r="D12" s="103" t="s">
        <v>426</v>
      </c>
    </row>
    <row r="13" spans="2:4" ht="58" x14ac:dyDescent="0.35">
      <c r="B13" s="102" t="s">
        <v>420</v>
      </c>
      <c r="C13" s="102" t="s">
        <v>382</v>
      </c>
      <c r="D13" s="103" t="s">
        <v>427</v>
      </c>
    </row>
    <row r="14" spans="2:4" ht="58" x14ac:dyDescent="0.35">
      <c r="B14" s="102" t="s">
        <v>421</v>
      </c>
      <c r="C14" s="102" t="s">
        <v>423</v>
      </c>
      <c r="D14" s="103" t="s">
        <v>428</v>
      </c>
    </row>
    <row r="15" spans="2:4" ht="43.5" x14ac:dyDescent="0.35">
      <c r="B15" s="102" t="s">
        <v>422</v>
      </c>
      <c r="C15" s="102" t="s">
        <v>385</v>
      </c>
      <c r="D15" s="103" t="s">
        <v>429</v>
      </c>
    </row>
  </sheetData>
  <mergeCells count="2">
    <mergeCell ref="B2:D2"/>
    <mergeCell ref="B8:D8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D04C-0F64-4900-8EBF-132A1E40E95F}">
  <dimension ref="B2:J18"/>
  <sheetViews>
    <sheetView topLeftCell="A5" zoomScale="70" zoomScaleNormal="70" workbookViewId="0">
      <selection activeCell="C16" sqref="B16:D18"/>
    </sheetView>
  </sheetViews>
  <sheetFormatPr baseColWidth="10" defaultColWidth="11.453125" defaultRowHeight="14.5" x14ac:dyDescent="0.35"/>
  <cols>
    <col min="2" max="2" width="19.1796875" customWidth="1"/>
    <col min="3" max="3" width="33.1796875" customWidth="1"/>
  </cols>
  <sheetData>
    <row r="2" spans="2:10" ht="47.5" customHeight="1" x14ac:dyDescent="0.35">
      <c r="B2" s="112" t="s">
        <v>30</v>
      </c>
      <c r="C2" s="112"/>
      <c r="D2" s="112"/>
      <c r="E2" s="4"/>
      <c r="F2" s="4"/>
      <c r="G2" s="4"/>
      <c r="H2" s="4"/>
      <c r="I2" s="4"/>
      <c r="J2" s="4"/>
    </row>
    <row r="3" spans="2:10" ht="29.5" customHeight="1" x14ac:dyDescent="0.35">
      <c r="B3" s="118" t="s">
        <v>21</v>
      </c>
      <c r="C3" s="118"/>
      <c r="D3" s="118"/>
      <c r="E3" s="7"/>
      <c r="F3" s="7"/>
      <c r="G3" s="3"/>
      <c r="H3" s="3"/>
      <c r="I3" s="3"/>
      <c r="J3" s="3"/>
    </row>
    <row r="4" spans="2:10" x14ac:dyDescent="0.35">
      <c r="B4" s="6" t="s">
        <v>31</v>
      </c>
      <c r="C4" s="6" t="s">
        <v>6</v>
      </c>
      <c r="D4" s="6" t="s">
        <v>23</v>
      </c>
    </row>
    <row r="5" spans="2:10" ht="29" x14ac:dyDescent="0.35">
      <c r="B5" s="25" t="s">
        <v>32</v>
      </c>
      <c r="C5" s="27" t="s">
        <v>33</v>
      </c>
      <c r="D5" s="24">
        <v>2</v>
      </c>
    </row>
    <row r="6" spans="2:10" ht="29" x14ac:dyDescent="0.35">
      <c r="B6" s="25" t="s">
        <v>34</v>
      </c>
      <c r="C6" s="27" t="s">
        <v>35</v>
      </c>
      <c r="D6" s="24">
        <v>1</v>
      </c>
    </row>
    <row r="7" spans="2:10" x14ac:dyDescent="0.35">
      <c r="B7" s="26" t="s">
        <v>36</v>
      </c>
      <c r="C7" s="26" t="s">
        <v>37</v>
      </c>
      <c r="D7" s="30">
        <v>0</v>
      </c>
    </row>
    <row r="8" spans="2:10" ht="43.5" x14ac:dyDescent="0.35">
      <c r="B8" s="27" t="s">
        <v>38</v>
      </c>
      <c r="C8" s="27" t="s">
        <v>39</v>
      </c>
      <c r="D8" s="32" t="s">
        <v>40</v>
      </c>
    </row>
    <row r="10" spans="2:10" ht="15.5" x14ac:dyDescent="0.35">
      <c r="B10" s="120" t="s">
        <v>430</v>
      </c>
      <c r="C10" s="120"/>
      <c r="D10" s="120"/>
    </row>
    <row r="11" spans="2:10" x14ac:dyDescent="0.35">
      <c r="B11" s="122"/>
      <c r="C11" s="122"/>
      <c r="D11" s="122"/>
    </row>
    <row r="12" spans="2:10" x14ac:dyDescent="0.35">
      <c r="B12" s="122"/>
      <c r="C12" s="122"/>
      <c r="D12" s="122"/>
    </row>
    <row r="13" spans="2:10" x14ac:dyDescent="0.35">
      <c r="B13" s="122"/>
      <c r="C13" s="122"/>
      <c r="D13" s="122"/>
    </row>
    <row r="14" spans="2:10" x14ac:dyDescent="0.35">
      <c r="B14" s="122"/>
      <c r="C14" s="122"/>
      <c r="D14" s="122"/>
    </row>
    <row r="15" spans="2:10" x14ac:dyDescent="0.35">
      <c r="B15" s="104" t="s">
        <v>431</v>
      </c>
      <c r="C15" s="121" t="s">
        <v>436</v>
      </c>
      <c r="D15" s="121"/>
    </row>
    <row r="16" spans="2:10" ht="34.5" customHeight="1" x14ac:dyDescent="0.35">
      <c r="B16" s="107" t="s">
        <v>432</v>
      </c>
      <c r="C16" s="121" t="s">
        <v>435</v>
      </c>
      <c r="D16" s="121"/>
    </row>
    <row r="17" spans="2:4" ht="43.5" customHeight="1" x14ac:dyDescent="0.35">
      <c r="B17" s="104" t="s">
        <v>433</v>
      </c>
      <c r="C17" s="121" t="s">
        <v>437</v>
      </c>
      <c r="D17" s="121"/>
    </row>
    <row r="18" spans="2:4" ht="43.5" customHeight="1" x14ac:dyDescent="0.35">
      <c r="B18" s="104" t="s">
        <v>434</v>
      </c>
      <c r="C18" s="121" t="s">
        <v>438</v>
      </c>
      <c r="D18" s="121"/>
    </row>
  </sheetData>
  <mergeCells count="8">
    <mergeCell ref="C15:D15"/>
    <mergeCell ref="C16:D16"/>
    <mergeCell ref="C17:D17"/>
    <mergeCell ref="C18:D18"/>
    <mergeCell ref="B2:D2"/>
    <mergeCell ref="B3:D3"/>
    <mergeCell ref="B11:D14"/>
    <mergeCell ref="B10:D1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B509C-60B1-44B6-A5AE-7539EEC76530}">
  <dimension ref="B2:J31"/>
  <sheetViews>
    <sheetView topLeftCell="A16" zoomScale="85" zoomScaleNormal="85" workbookViewId="0">
      <selection activeCell="F22" sqref="F22"/>
    </sheetView>
  </sheetViews>
  <sheetFormatPr baseColWidth="10" defaultColWidth="11.453125" defaultRowHeight="14.5" x14ac:dyDescent="0.35"/>
  <cols>
    <col min="2" max="2" width="7.453125" customWidth="1"/>
    <col min="3" max="3" width="13.453125" customWidth="1"/>
    <col min="4" max="4" width="78.1796875" bestFit="1" customWidth="1"/>
    <col min="6" max="6" width="23.54296875" customWidth="1"/>
  </cols>
  <sheetData>
    <row r="2" spans="2:10" ht="47.5" customHeight="1" x14ac:dyDescent="0.35">
      <c r="B2" s="112" t="s">
        <v>41</v>
      </c>
      <c r="C2" s="112"/>
      <c r="D2" s="112"/>
      <c r="E2" s="112"/>
      <c r="F2" s="112"/>
      <c r="G2" s="4"/>
      <c r="H2" s="4"/>
      <c r="I2" s="4"/>
      <c r="J2" s="4"/>
    </row>
    <row r="3" spans="2:10" ht="29.5" customHeight="1" x14ac:dyDescent="0.35">
      <c r="B3" s="123" t="s">
        <v>42</v>
      </c>
      <c r="C3" s="123"/>
      <c r="D3" s="123"/>
      <c r="E3" s="123"/>
      <c r="F3" s="123"/>
      <c r="G3" s="3"/>
      <c r="H3" s="3"/>
      <c r="I3" s="3"/>
      <c r="J3" s="3"/>
    </row>
    <row r="4" spans="2:10" x14ac:dyDescent="0.35">
      <c r="B4" s="5" t="s">
        <v>5</v>
      </c>
      <c r="C4" s="5" t="s">
        <v>43</v>
      </c>
      <c r="D4" s="5" t="s">
        <v>31</v>
      </c>
      <c r="E4" s="5" t="s">
        <v>44</v>
      </c>
      <c r="F4" s="5" t="s">
        <v>45</v>
      </c>
    </row>
    <row r="5" spans="2:10" x14ac:dyDescent="0.35">
      <c r="B5" s="8" t="s">
        <v>46</v>
      </c>
      <c r="C5" s="8" t="s">
        <v>47</v>
      </c>
      <c r="D5" s="8" t="s">
        <v>48</v>
      </c>
      <c r="E5" s="2">
        <v>5.2</v>
      </c>
      <c r="F5" s="1"/>
    </row>
    <row r="6" spans="2:10" x14ac:dyDescent="0.35">
      <c r="B6" s="8" t="s">
        <v>49</v>
      </c>
      <c r="C6" s="8" t="s">
        <v>47</v>
      </c>
      <c r="D6" s="8" t="s">
        <v>50</v>
      </c>
      <c r="E6" s="2">
        <v>5.2</v>
      </c>
      <c r="F6" s="1"/>
    </row>
    <row r="7" spans="2:10" x14ac:dyDescent="0.35">
      <c r="B7" s="8" t="s">
        <v>51</v>
      </c>
      <c r="C7" s="8" t="s">
        <v>47</v>
      </c>
      <c r="D7" s="8" t="s">
        <v>52</v>
      </c>
      <c r="E7" s="2">
        <v>5.3</v>
      </c>
      <c r="F7" s="1"/>
    </row>
    <row r="8" spans="2:10" x14ac:dyDescent="0.35">
      <c r="B8" s="8" t="s">
        <v>53</v>
      </c>
      <c r="C8" s="8" t="s">
        <v>47</v>
      </c>
      <c r="D8" s="8" t="s">
        <v>54</v>
      </c>
      <c r="E8" s="2">
        <v>5.15</v>
      </c>
      <c r="F8" s="1"/>
    </row>
    <row r="9" spans="2:10" ht="29" x14ac:dyDescent="0.35">
      <c r="B9" s="8" t="s">
        <v>55</v>
      </c>
      <c r="C9" s="8" t="s">
        <v>47</v>
      </c>
      <c r="D9" s="11" t="s">
        <v>56</v>
      </c>
      <c r="E9" s="2">
        <v>5.15</v>
      </c>
      <c r="F9" s="1"/>
    </row>
    <row r="10" spans="2:10" x14ac:dyDescent="0.35">
      <c r="B10" s="8" t="s">
        <v>57</v>
      </c>
      <c r="C10" s="8" t="s">
        <v>47</v>
      </c>
      <c r="D10" s="8" t="s">
        <v>58</v>
      </c>
      <c r="E10" s="2">
        <v>5.16</v>
      </c>
      <c r="F10" s="1"/>
    </row>
    <row r="11" spans="2:10" x14ac:dyDescent="0.35">
      <c r="B11" s="8" t="s">
        <v>59</v>
      </c>
      <c r="C11" s="8" t="s">
        <v>47</v>
      </c>
      <c r="D11" s="8" t="s">
        <v>60</v>
      </c>
      <c r="E11" s="2">
        <v>5.15</v>
      </c>
      <c r="F11" s="1"/>
    </row>
    <row r="12" spans="2:10" x14ac:dyDescent="0.35">
      <c r="B12" s="8" t="s">
        <v>61</v>
      </c>
      <c r="C12" s="8" t="s">
        <v>47</v>
      </c>
      <c r="D12" s="8" t="s">
        <v>62</v>
      </c>
      <c r="E12" s="2">
        <v>5.16</v>
      </c>
      <c r="F12" s="1"/>
    </row>
    <row r="13" spans="2:10" x14ac:dyDescent="0.35">
      <c r="B13" s="8" t="s">
        <v>63</v>
      </c>
      <c r="C13" s="8" t="s">
        <v>47</v>
      </c>
      <c r="D13" s="8" t="s">
        <v>64</v>
      </c>
      <c r="E13" s="2">
        <v>5.18</v>
      </c>
      <c r="F13" s="1"/>
    </row>
    <row r="14" spans="2:10" x14ac:dyDescent="0.35">
      <c r="B14" s="8" t="s">
        <v>65</v>
      </c>
      <c r="C14" s="8" t="s">
        <v>47</v>
      </c>
      <c r="D14" s="8" t="s">
        <v>66</v>
      </c>
      <c r="E14" s="2">
        <v>5.16</v>
      </c>
      <c r="F14" s="1"/>
    </row>
    <row r="15" spans="2:10" ht="29" x14ac:dyDescent="0.35">
      <c r="B15" s="8" t="s">
        <v>67</v>
      </c>
      <c r="C15" s="8" t="s">
        <v>47</v>
      </c>
      <c r="D15" s="11" t="s">
        <v>68</v>
      </c>
      <c r="E15" s="2">
        <v>5.16</v>
      </c>
      <c r="F15" s="1"/>
    </row>
    <row r="16" spans="2:10" ht="29" x14ac:dyDescent="0.35">
      <c r="B16" s="8" t="s">
        <v>69</v>
      </c>
      <c r="C16" s="8" t="s">
        <v>47</v>
      </c>
      <c r="D16" s="11" t="s">
        <v>70</v>
      </c>
      <c r="E16" s="2">
        <v>5.16</v>
      </c>
      <c r="F16" s="1"/>
    </row>
    <row r="17" spans="2:6" x14ac:dyDescent="0.35">
      <c r="B17" s="8" t="s">
        <v>71</v>
      </c>
      <c r="C17" s="8" t="s">
        <v>47</v>
      </c>
      <c r="D17" s="8" t="s">
        <v>72</v>
      </c>
      <c r="E17" s="2">
        <v>5.16</v>
      </c>
      <c r="F17" s="1"/>
    </row>
    <row r="18" spans="2:6" x14ac:dyDescent="0.35">
      <c r="B18" s="9" t="s">
        <v>73</v>
      </c>
      <c r="C18" s="9" t="s">
        <v>74</v>
      </c>
      <c r="D18" s="9" t="s">
        <v>75</v>
      </c>
      <c r="E18" s="2">
        <v>5.2</v>
      </c>
      <c r="F18" s="1"/>
    </row>
    <row r="19" spans="2:6" x14ac:dyDescent="0.35">
      <c r="B19" s="9" t="s">
        <v>76</v>
      </c>
      <c r="C19" s="9" t="s">
        <v>74</v>
      </c>
      <c r="D19" s="9" t="s">
        <v>77</v>
      </c>
      <c r="E19" s="2">
        <v>5.2</v>
      </c>
      <c r="F19" s="1"/>
    </row>
    <row r="20" spans="2:6" x14ac:dyDescent="0.35">
      <c r="B20" s="9" t="s">
        <v>78</v>
      </c>
      <c r="C20" s="9" t="s">
        <v>74</v>
      </c>
      <c r="D20" s="9" t="s">
        <v>79</v>
      </c>
      <c r="E20" s="2">
        <v>5.16</v>
      </c>
      <c r="F20" s="1"/>
    </row>
    <row r="21" spans="2:6" x14ac:dyDescent="0.35">
      <c r="B21" s="9" t="s">
        <v>80</v>
      </c>
      <c r="C21" s="9" t="s">
        <v>74</v>
      </c>
      <c r="D21" s="9" t="s">
        <v>81</v>
      </c>
      <c r="E21" s="2">
        <v>7.2</v>
      </c>
      <c r="F21" s="1"/>
    </row>
    <row r="22" spans="2:6" x14ac:dyDescent="0.35">
      <c r="B22" s="9" t="s">
        <v>82</v>
      </c>
      <c r="C22" s="9" t="s">
        <v>74</v>
      </c>
      <c r="D22" s="9" t="s">
        <v>83</v>
      </c>
      <c r="E22" s="2">
        <v>7.4</v>
      </c>
      <c r="F22" s="1"/>
    </row>
    <row r="23" spans="2:6" x14ac:dyDescent="0.35">
      <c r="B23" s="9" t="s">
        <v>84</v>
      </c>
      <c r="C23" s="9" t="s">
        <v>74</v>
      </c>
      <c r="D23" s="9" t="s">
        <v>85</v>
      </c>
      <c r="E23" s="2">
        <v>5.15</v>
      </c>
      <c r="F23" s="1"/>
    </row>
    <row r="24" spans="2:6" ht="15" customHeight="1" x14ac:dyDescent="0.35">
      <c r="B24" s="10" t="s">
        <v>86</v>
      </c>
      <c r="C24" s="10" t="s">
        <v>87</v>
      </c>
      <c r="D24" s="10" t="s">
        <v>88</v>
      </c>
      <c r="E24" s="2">
        <v>5.2</v>
      </c>
      <c r="F24" s="1"/>
    </row>
    <row r="25" spans="2:6" ht="15" customHeight="1" x14ac:dyDescent="0.35">
      <c r="B25" s="10" t="s">
        <v>89</v>
      </c>
      <c r="C25" s="10" t="s">
        <v>87</v>
      </c>
      <c r="D25" s="10" t="s">
        <v>90</v>
      </c>
      <c r="E25" s="2">
        <v>5.2</v>
      </c>
      <c r="F25" s="1"/>
    </row>
    <row r="26" spans="2:6" x14ac:dyDescent="0.35">
      <c r="B26" s="10" t="s">
        <v>91</v>
      </c>
      <c r="C26" s="10" t="s">
        <v>87</v>
      </c>
      <c r="D26" s="10" t="s">
        <v>92</v>
      </c>
      <c r="E26" s="2">
        <v>8.1999999999999993</v>
      </c>
      <c r="F26" s="1"/>
    </row>
    <row r="27" spans="2:6" x14ac:dyDescent="0.35">
      <c r="B27" s="10" t="s">
        <v>93</v>
      </c>
      <c r="C27" s="10" t="s">
        <v>87</v>
      </c>
      <c r="D27" s="10" t="s">
        <v>94</v>
      </c>
      <c r="E27" s="2">
        <v>8.1999999999999993</v>
      </c>
      <c r="F27" s="1"/>
    </row>
    <row r="28" spans="2:6" x14ac:dyDescent="0.35">
      <c r="B28" s="10" t="s">
        <v>95</v>
      </c>
      <c r="C28" s="10" t="s">
        <v>87</v>
      </c>
      <c r="D28" s="10" t="s">
        <v>96</v>
      </c>
      <c r="E28" s="2">
        <v>8.1999999999999993</v>
      </c>
      <c r="F28" s="1"/>
    </row>
    <row r="29" spans="2:6" x14ac:dyDescent="0.35">
      <c r="B29" s="10" t="s">
        <v>97</v>
      </c>
      <c r="C29" s="10" t="s">
        <v>87</v>
      </c>
      <c r="D29" s="10" t="s">
        <v>98</v>
      </c>
      <c r="E29" s="2">
        <v>8.1999999999999993</v>
      </c>
      <c r="F29" s="1"/>
    </row>
    <row r="30" spans="2:6" x14ac:dyDescent="0.35">
      <c r="B30" s="10" t="s">
        <v>99</v>
      </c>
      <c r="C30" s="10" t="s">
        <v>87</v>
      </c>
      <c r="D30" s="10" t="s">
        <v>100</v>
      </c>
      <c r="E30" s="2">
        <v>8.1999999999999993</v>
      </c>
      <c r="F30" s="1"/>
    </row>
    <row r="31" spans="2:6" x14ac:dyDescent="0.35">
      <c r="B31" s="10" t="s">
        <v>101</v>
      </c>
      <c r="C31" s="10" t="s">
        <v>87</v>
      </c>
      <c r="D31" s="10" t="s">
        <v>102</v>
      </c>
      <c r="E31" s="2">
        <v>8.1999999999999993</v>
      </c>
      <c r="F31" s="1"/>
    </row>
  </sheetData>
  <mergeCells count="2">
    <mergeCell ref="B2:F2"/>
    <mergeCell ref="B3:F3"/>
  </mergeCells>
  <phoneticPr fontId="3" type="noConversion"/>
  <conditionalFormatting sqref="F5:F31">
    <cfRule type="cellIs" dxfId="71" priority="1" operator="equal">
      <formula>"Cumple parcialmente"</formula>
    </cfRule>
    <cfRule type="cellIs" dxfId="70" priority="2" operator="equal">
      <formula>"No cumple"</formula>
    </cfRule>
    <cfRule type="cellIs" dxfId="69" priority="3" operator="equal">
      <formula>"Cumple"</formula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E75578-5F6E-4461-95BE-B2FBDEABD09B}">
          <x14:formula1>
            <xm:f>'Criterios de puntuación'!$B$5:$B$8</xm:f>
          </x14:formula1>
          <xm:sqref>F5:F31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3378-4197-4B5A-8570-BA09943DF13C}">
  <dimension ref="B2:J33"/>
  <sheetViews>
    <sheetView topLeftCell="A19" zoomScale="85" zoomScaleNormal="85" workbookViewId="0">
      <selection activeCell="F34" sqref="F34"/>
    </sheetView>
  </sheetViews>
  <sheetFormatPr baseColWidth="10" defaultColWidth="11.453125" defaultRowHeight="14.5" x14ac:dyDescent="0.35"/>
  <cols>
    <col min="2" max="2" width="7.453125" customWidth="1"/>
    <col min="3" max="3" width="13.453125" customWidth="1"/>
    <col min="4" max="4" width="76.1796875" customWidth="1"/>
    <col min="5" max="5" width="11.54296875" style="22"/>
    <col min="6" max="6" width="23.54296875" customWidth="1"/>
  </cols>
  <sheetData>
    <row r="2" spans="2:10" ht="47.5" customHeight="1" x14ac:dyDescent="0.35">
      <c r="B2" s="112" t="s">
        <v>103</v>
      </c>
      <c r="C2" s="112"/>
      <c r="D2" s="112"/>
      <c r="E2" s="112"/>
      <c r="F2" s="112"/>
      <c r="G2" s="4"/>
      <c r="H2" s="4"/>
      <c r="I2" s="4"/>
      <c r="J2" s="4"/>
    </row>
    <row r="3" spans="2:10" ht="29.5" customHeight="1" x14ac:dyDescent="0.35">
      <c r="B3" s="123" t="s">
        <v>104</v>
      </c>
      <c r="C3" s="123"/>
      <c r="D3" s="123"/>
      <c r="E3" s="123"/>
      <c r="F3" s="123"/>
      <c r="G3" s="3"/>
      <c r="H3" s="3"/>
      <c r="I3" s="3"/>
      <c r="J3" s="3"/>
    </row>
    <row r="4" spans="2:10" x14ac:dyDescent="0.35">
      <c r="B4" s="5" t="s">
        <v>5</v>
      </c>
      <c r="C4" s="5" t="s">
        <v>43</v>
      </c>
      <c r="D4" s="5" t="s">
        <v>31</v>
      </c>
      <c r="E4" s="5" t="s">
        <v>44</v>
      </c>
      <c r="F4" s="5" t="s">
        <v>45</v>
      </c>
    </row>
    <row r="5" spans="2:10" x14ac:dyDescent="0.35">
      <c r="B5" s="8" t="s">
        <v>105</v>
      </c>
      <c r="C5" s="8" t="s">
        <v>47</v>
      </c>
      <c r="D5" s="8" t="s">
        <v>106</v>
      </c>
      <c r="E5" s="2">
        <v>5.2</v>
      </c>
      <c r="F5" s="1"/>
    </row>
    <row r="6" spans="2:10" x14ac:dyDescent="0.35">
      <c r="B6" s="8" t="s">
        <v>107</v>
      </c>
      <c r="C6" s="8" t="s">
        <v>47</v>
      </c>
      <c r="D6" s="8" t="s">
        <v>108</v>
      </c>
      <c r="E6" s="2">
        <v>5.2</v>
      </c>
      <c r="F6" s="1"/>
    </row>
    <row r="7" spans="2:10" x14ac:dyDescent="0.35">
      <c r="B7" s="8" t="s">
        <v>109</v>
      </c>
      <c r="C7" s="8" t="s">
        <v>47</v>
      </c>
      <c r="D7" s="8" t="s">
        <v>110</v>
      </c>
      <c r="E7" s="2">
        <v>5.18</v>
      </c>
      <c r="F7" s="1"/>
    </row>
    <row r="8" spans="2:10" x14ac:dyDescent="0.35">
      <c r="B8" s="8" t="s">
        <v>111</v>
      </c>
      <c r="C8" s="8" t="s">
        <v>47</v>
      </c>
      <c r="D8" s="8" t="s">
        <v>112</v>
      </c>
      <c r="E8" s="2">
        <v>5.15</v>
      </c>
      <c r="F8" s="1"/>
    </row>
    <row r="9" spans="2:10" x14ac:dyDescent="0.35">
      <c r="B9" s="8" t="s">
        <v>113</v>
      </c>
      <c r="C9" s="90" t="s">
        <v>47</v>
      </c>
      <c r="D9" s="90" t="s">
        <v>114</v>
      </c>
      <c r="E9" s="91">
        <v>5.15</v>
      </c>
      <c r="F9" s="92"/>
    </row>
    <row r="10" spans="2:10" ht="29" x14ac:dyDescent="0.35">
      <c r="B10" s="8" t="s">
        <v>115</v>
      </c>
      <c r="C10" s="90" t="s">
        <v>47</v>
      </c>
      <c r="D10" s="93" t="s">
        <v>56</v>
      </c>
      <c r="E10" s="91">
        <v>5.15</v>
      </c>
      <c r="F10" s="92"/>
    </row>
    <row r="11" spans="2:10" ht="29" x14ac:dyDescent="0.35">
      <c r="B11" s="8" t="s">
        <v>116</v>
      </c>
      <c r="C11" s="12" t="s">
        <v>47</v>
      </c>
      <c r="D11" s="11" t="s">
        <v>117</v>
      </c>
      <c r="E11" s="2">
        <v>5.18</v>
      </c>
      <c r="F11" s="1"/>
    </row>
    <row r="12" spans="2:10" x14ac:dyDescent="0.35">
      <c r="B12" s="8" t="s">
        <v>118</v>
      </c>
      <c r="C12" s="8" t="s">
        <v>47</v>
      </c>
      <c r="D12" s="8" t="s">
        <v>119</v>
      </c>
      <c r="E12" s="2">
        <v>5.16</v>
      </c>
      <c r="F12" s="1"/>
    </row>
    <row r="13" spans="2:10" x14ac:dyDescent="0.35">
      <c r="B13" s="8" t="s">
        <v>120</v>
      </c>
      <c r="C13" s="8" t="s">
        <v>47</v>
      </c>
      <c r="D13" s="8" t="s">
        <v>121</v>
      </c>
      <c r="E13" s="2">
        <v>5.15</v>
      </c>
      <c r="F13" s="1"/>
    </row>
    <row r="14" spans="2:10" ht="29" x14ac:dyDescent="0.35">
      <c r="B14" s="8" t="s">
        <v>122</v>
      </c>
      <c r="C14" s="8" t="s">
        <v>47</v>
      </c>
      <c r="D14" s="11" t="s">
        <v>123</v>
      </c>
      <c r="E14" s="2">
        <v>8.5</v>
      </c>
      <c r="F14" s="1"/>
    </row>
    <row r="15" spans="2:10" x14ac:dyDescent="0.35">
      <c r="B15" s="8" t="s">
        <v>124</v>
      </c>
      <c r="C15" s="8" t="s">
        <v>47</v>
      </c>
      <c r="D15" s="11" t="s">
        <v>125</v>
      </c>
      <c r="E15" s="2">
        <v>8.2200000000000006</v>
      </c>
      <c r="F15" s="1"/>
    </row>
    <row r="16" spans="2:10" ht="29" x14ac:dyDescent="0.35">
      <c r="B16" s="8" t="s">
        <v>126</v>
      </c>
      <c r="C16" s="8" t="s">
        <v>47</v>
      </c>
      <c r="D16" s="11" t="s">
        <v>127</v>
      </c>
      <c r="E16" s="2">
        <v>8.2200000000000006</v>
      </c>
      <c r="F16" s="1"/>
    </row>
    <row r="17" spans="2:6" x14ac:dyDescent="0.35">
      <c r="B17" s="8" t="s">
        <v>128</v>
      </c>
      <c r="C17" s="8" t="s">
        <v>47</v>
      </c>
      <c r="D17" s="11" t="s">
        <v>129</v>
      </c>
      <c r="E17" s="2">
        <v>8.31</v>
      </c>
      <c r="F17" s="1"/>
    </row>
    <row r="18" spans="2:6" ht="29" x14ac:dyDescent="0.35">
      <c r="B18" s="8" t="s">
        <v>130</v>
      </c>
      <c r="C18" s="8" t="s">
        <v>47</v>
      </c>
      <c r="D18" s="11" t="s">
        <v>131</v>
      </c>
      <c r="E18" s="2">
        <v>7.1</v>
      </c>
      <c r="F18" s="1"/>
    </row>
    <row r="19" spans="2:6" x14ac:dyDescent="0.35">
      <c r="B19" s="9" t="s">
        <v>132</v>
      </c>
      <c r="C19" s="9" t="s">
        <v>74</v>
      </c>
      <c r="D19" s="9" t="s">
        <v>133</v>
      </c>
      <c r="E19" s="2">
        <v>5.2</v>
      </c>
      <c r="F19" s="1"/>
    </row>
    <row r="20" spans="2:6" x14ac:dyDescent="0.35">
      <c r="B20" s="9" t="s">
        <v>134</v>
      </c>
      <c r="C20" s="9" t="s">
        <v>74</v>
      </c>
      <c r="D20" s="9" t="s">
        <v>135</v>
      </c>
      <c r="E20" s="2">
        <v>5.2</v>
      </c>
      <c r="F20" s="1"/>
    </row>
    <row r="21" spans="2:6" ht="29" x14ac:dyDescent="0.35">
      <c r="B21" s="14" t="s">
        <v>136</v>
      </c>
      <c r="C21" s="14" t="s">
        <v>74</v>
      </c>
      <c r="D21" s="13" t="s">
        <v>137</v>
      </c>
      <c r="E21" s="2">
        <v>5.16</v>
      </c>
      <c r="F21" s="1"/>
    </row>
    <row r="22" spans="2:6" x14ac:dyDescent="0.35">
      <c r="B22" s="14" t="s">
        <v>138</v>
      </c>
      <c r="C22" s="14" t="s">
        <v>74</v>
      </c>
      <c r="D22" s="9" t="s">
        <v>139</v>
      </c>
      <c r="E22" s="2">
        <v>7.2</v>
      </c>
      <c r="F22" s="1"/>
    </row>
    <row r="23" spans="2:6" x14ac:dyDescent="0.35">
      <c r="B23" s="14" t="s">
        <v>138</v>
      </c>
      <c r="C23" s="14" t="s">
        <v>74</v>
      </c>
      <c r="D23" s="9" t="s">
        <v>140</v>
      </c>
      <c r="E23" s="2">
        <v>7.2</v>
      </c>
      <c r="F23" s="1"/>
    </row>
    <row r="24" spans="2:6" x14ac:dyDescent="0.35">
      <c r="B24" s="14" t="s">
        <v>141</v>
      </c>
      <c r="C24" s="14" t="s">
        <v>74</v>
      </c>
      <c r="D24" s="9" t="s">
        <v>142</v>
      </c>
      <c r="E24" s="2">
        <v>7.2</v>
      </c>
      <c r="F24" s="1"/>
    </row>
    <row r="25" spans="2:6" x14ac:dyDescent="0.35">
      <c r="B25" s="14" t="s">
        <v>143</v>
      </c>
      <c r="C25" s="9" t="s">
        <v>74</v>
      </c>
      <c r="D25" s="13" t="s">
        <v>144</v>
      </c>
      <c r="E25" s="2">
        <v>7.2</v>
      </c>
      <c r="F25" s="1"/>
    </row>
    <row r="26" spans="2:6" x14ac:dyDescent="0.35">
      <c r="B26" s="10" t="s">
        <v>145</v>
      </c>
      <c r="C26" s="10" t="s">
        <v>87</v>
      </c>
      <c r="D26" s="10" t="s">
        <v>146</v>
      </c>
      <c r="E26" s="2">
        <v>5.2</v>
      </c>
      <c r="F26" s="1"/>
    </row>
    <row r="27" spans="2:6" x14ac:dyDescent="0.35">
      <c r="B27" s="10" t="s">
        <v>147</v>
      </c>
      <c r="C27" s="10" t="s">
        <v>87</v>
      </c>
      <c r="D27" s="10" t="s">
        <v>148</v>
      </c>
      <c r="E27" s="2">
        <v>5.2</v>
      </c>
      <c r="F27" s="1"/>
    </row>
    <row r="28" spans="2:6" x14ac:dyDescent="0.35">
      <c r="B28" s="16" t="s">
        <v>149</v>
      </c>
      <c r="C28" s="10" t="s">
        <v>87</v>
      </c>
      <c r="D28" s="10" t="s">
        <v>150</v>
      </c>
      <c r="E28" s="2">
        <v>8.1999999999999993</v>
      </c>
      <c r="F28" s="1"/>
    </row>
    <row r="29" spans="2:6" x14ac:dyDescent="0.35">
      <c r="B29" s="16" t="s">
        <v>151</v>
      </c>
      <c r="C29" s="10" t="s">
        <v>87</v>
      </c>
      <c r="D29" s="10" t="s">
        <v>152</v>
      </c>
      <c r="E29" s="2">
        <v>8.1999999999999993</v>
      </c>
      <c r="F29" s="1"/>
    </row>
    <row r="30" spans="2:6" x14ac:dyDescent="0.35">
      <c r="B30" s="16" t="s">
        <v>153</v>
      </c>
      <c r="C30" s="16" t="s">
        <v>87</v>
      </c>
      <c r="D30" s="10" t="s">
        <v>154</v>
      </c>
      <c r="E30" s="2">
        <v>8.1999999999999993</v>
      </c>
      <c r="F30" s="1"/>
    </row>
    <row r="31" spans="2:6" ht="29" x14ac:dyDescent="0.35">
      <c r="B31" s="16" t="s">
        <v>155</v>
      </c>
      <c r="C31" s="16" t="s">
        <v>87</v>
      </c>
      <c r="D31" s="15" t="s">
        <v>156</v>
      </c>
      <c r="E31" s="2">
        <v>8.1999999999999993</v>
      </c>
      <c r="F31" s="1"/>
    </row>
    <row r="32" spans="2:6" x14ac:dyDescent="0.35">
      <c r="B32" s="10" t="s">
        <v>157</v>
      </c>
      <c r="C32" s="16" t="s">
        <v>87</v>
      </c>
      <c r="D32" s="15" t="s">
        <v>158</v>
      </c>
      <c r="E32" s="2">
        <v>8.1999999999999993</v>
      </c>
      <c r="F32" s="1"/>
    </row>
    <row r="33" spans="2:6" x14ac:dyDescent="0.35">
      <c r="B33" s="10" t="s">
        <v>159</v>
      </c>
      <c r="C33" s="16" t="s">
        <v>87</v>
      </c>
      <c r="D33" s="15" t="s">
        <v>160</v>
      </c>
      <c r="E33" s="2">
        <v>8.1999999999999993</v>
      </c>
      <c r="F33" s="1"/>
    </row>
  </sheetData>
  <mergeCells count="2">
    <mergeCell ref="B2:F2"/>
    <mergeCell ref="B3:F3"/>
  </mergeCells>
  <phoneticPr fontId="3" type="noConversion"/>
  <conditionalFormatting sqref="F5:F33">
    <cfRule type="cellIs" dxfId="68" priority="1" operator="equal">
      <formula>"Cumple parcialmente"</formula>
    </cfRule>
    <cfRule type="cellIs" dxfId="67" priority="2" operator="equal">
      <formula>"No cumple"</formula>
    </cfRule>
    <cfRule type="cellIs" dxfId="66" priority="3" operator="equal">
      <formula>"Cumple"</formula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8E6068-49E5-451D-AAC8-6ABEB323D1EE}">
          <x14:formula1>
            <xm:f>'Criterios de puntuación'!$B$5:$B$8</xm:f>
          </x14:formula1>
          <xm:sqref>F5:F33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35FE-7785-458D-9711-00DEC883D8E1}">
  <dimension ref="B2:J30"/>
  <sheetViews>
    <sheetView topLeftCell="A19" zoomScale="85" zoomScaleNormal="85" workbookViewId="0">
      <selection activeCell="F31" sqref="F31"/>
    </sheetView>
  </sheetViews>
  <sheetFormatPr baseColWidth="10" defaultColWidth="11.453125" defaultRowHeight="14.5" x14ac:dyDescent="0.35"/>
  <cols>
    <col min="2" max="2" width="7.453125" customWidth="1"/>
    <col min="3" max="3" width="13.453125" customWidth="1"/>
    <col min="4" max="4" width="76.1796875" customWidth="1"/>
    <col min="5" max="5" width="11.54296875" style="22"/>
    <col min="6" max="6" width="23.54296875" customWidth="1"/>
  </cols>
  <sheetData>
    <row r="2" spans="2:10" ht="47.5" customHeight="1" x14ac:dyDescent="0.35">
      <c r="B2" s="112" t="s">
        <v>161</v>
      </c>
      <c r="C2" s="112"/>
      <c r="D2" s="112"/>
      <c r="E2" s="112"/>
      <c r="F2" s="112"/>
      <c r="G2" s="4"/>
      <c r="H2" s="4"/>
      <c r="I2" s="4"/>
      <c r="J2" s="4"/>
    </row>
    <row r="3" spans="2:10" ht="29.5" customHeight="1" x14ac:dyDescent="0.35">
      <c r="B3" s="123" t="s">
        <v>162</v>
      </c>
      <c r="C3" s="123"/>
      <c r="D3" s="123"/>
      <c r="E3" s="123"/>
      <c r="F3" s="123"/>
      <c r="G3" s="3"/>
      <c r="H3" s="3"/>
      <c r="I3" s="3"/>
      <c r="J3" s="3"/>
    </row>
    <row r="4" spans="2:10" x14ac:dyDescent="0.35">
      <c r="B4" s="5" t="s">
        <v>5</v>
      </c>
      <c r="C4" s="5" t="s">
        <v>43</v>
      </c>
      <c r="D4" s="5" t="s">
        <v>31</v>
      </c>
      <c r="E4" s="5" t="s">
        <v>44</v>
      </c>
      <c r="F4" s="5" t="s">
        <v>45</v>
      </c>
    </row>
    <row r="5" spans="2:10" x14ac:dyDescent="0.35">
      <c r="B5" s="8" t="s">
        <v>163</v>
      </c>
      <c r="C5" s="8" t="s">
        <v>47</v>
      </c>
      <c r="D5" s="8" t="s">
        <v>164</v>
      </c>
      <c r="E5" s="2">
        <v>5.2</v>
      </c>
      <c r="F5" s="1"/>
    </row>
    <row r="6" spans="2:10" x14ac:dyDescent="0.35">
      <c r="B6" s="8" t="s">
        <v>165</v>
      </c>
      <c r="C6" s="8" t="s">
        <v>47</v>
      </c>
      <c r="D6" s="8" t="s">
        <v>166</v>
      </c>
      <c r="E6" s="2">
        <v>5.2</v>
      </c>
      <c r="F6" s="1"/>
    </row>
    <row r="7" spans="2:10" ht="29" x14ac:dyDescent="0.35">
      <c r="B7" s="8" t="s">
        <v>167</v>
      </c>
      <c r="C7" s="8" t="s">
        <v>47</v>
      </c>
      <c r="D7" s="11" t="s">
        <v>168</v>
      </c>
      <c r="E7" s="2">
        <v>5.15</v>
      </c>
      <c r="F7" s="47"/>
    </row>
    <row r="8" spans="2:10" ht="29" x14ac:dyDescent="0.35">
      <c r="B8" s="8" t="s">
        <v>169</v>
      </c>
      <c r="C8" s="81" t="s">
        <v>47</v>
      </c>
      <c r="D8" s="82" t="s">
        <v>170</v>
      </c>
      <c r="E8" s="24">
        <v>5.3</v>
      </c>
      <c r="F8" s="47"/>
    </row>
    <row r="9" spans="2:10" ht="29" x14ac:dyDescent="0.35">
      <c r="B9" s="8" t="s">
        <v>171</v>
      </c>
      <c r="C9" s="12" t="s">
        <v>47</v>
      </c>
      <c r="D9" s="80" t="s">
        <v>172</v>
      </c>
      <c r="E9" s="24">
        <v>8.5</v>
      </c>
      <c r="F9" s="25"/>
    </row>
    <row r="10" spans="2:10" x14ac:dyDescent="0.35">
      <c r="B10" s="8" t="s">
        <v>173</v>
      </c>
      <c r="C10" s="8" t="s">
        <v>47</v>
      </c>
      <c r="D10" s="8" t="s">
        <v>174</v>
      </c>
      <c r="E10" s="2">
        <v>5.15</v>
      </c>
      <c r="F10" s="47"/>
    </row>
    <row r="11" spans="2:10" x14ac:dyDescent="0.35">
      <c r="B11" s="8" t="s">
        <v>175</v>
      </c>
      <c r="C11" s="8" t="s">
        <v>47</v>
      </c>
      <c r="D11" s="8" t="s">
        <v>176</v>
      </c>
      <c r="E11" s="2"/>
      <c r="F11" s="47"/>
    </row>
    <row r="12" spans="2:10" x14ac:dyDescent="0.35">
      <c r="B12" s="8" t="s">
        <v>177</v>
      </c>
      <c r="C12" s="8" t="s">
        <v>47</v>
      </c>
      <c r="D12" s="11" t="s">
        <v>178</v>
      </c>
      <c r="E12" s="2">
        <v>5.17</v>
      </c>
      <c r="F12" s="1"/>
    </row>
    <row r="13" spans="2:10" ht="29" x14ac:dyDescent="0.35">
      <c r="B13" s="8" t="s">
        <v>179</v>
      </c>
      <c r="C13" s="8" t="s">
        <v>47</v>
      </c>
      <c r="D13" s="11" t="s">
        <v>180</v>
      </c>
      <c r="E13" s="2">
        <v>5.18</v>
      </c>
      <c r="F13" s="1"/>
    </row>
    <row r="14" spans="2:10" ht="29" x14ac:dyDescent="0.35">
      <c r="B14" s="8" t="s">
        <v>181</v>
      </c>
      <c r="C14" s="8" t="s">
        <v>47</v>
      </c>
      <c r="D14" s="11" t="s">
        <v>182</v>
      </c>
      <c r="E14" s="2">
        <v>5.17</v>
      </c>
      <c r="F14" s="1"/>
    </row>
    <row r="15" spans="2:10" ht="29" x14ac:dyDescent="0.35">
      <c r="B15" s="8" t="s">
        <v>183</v>
      </c>
      <c r="C15" s="8" t="s">
        <v>47</v>
      </c>
      <c r="D15" s="11" t="s">
        <v>184</v>
      </c>
      <c r="E15" s="2">
        <v>5.15</v>
      </c>
      <c r="F15" s="47"/>
    </row>
    <row r="16" spans="2:10" ht="29" x14ac:dyDescent="0.35">
      <c r="B16" s="8" t="s">
        <v>185</v>
      </c>
      <c r="C16" s="8" t="s">
        <v>47</v>
      </c>
      <c r="D16" s="11" t="s">
        <v>186</v>
      </c>
      <c r="E16" s="2">
        <v>7.1</v>
      </c>
      <c r="F16" s="47"/>
    </row>
    <row r="17" spans="2:6" ht="29" x14ac:dyDescent="0.35">
      <c r="B17" s="8" t="s">
        <v>187</v>
      </c>
      <c r="C17" s="8" t="s">
        <v>47</v>
      </c>
      <c r="D17" s="11" t="s">
        <v>188</v>
      </c>
      <c r="E17" s="2">
        <v>8.3000000000000007</v>
      </c>
      <c r="F17" s="47"/>
    </row>
    <row r="18" spans="2:6" ht="43.5" x14ac:dyDescent="0.35">
      <c r="B18" s="8" t="s">
        <v>189</v>
      </c>
      <c r="C18" s="12" t="s">
        <v>47</v>
      </c>
      <c r="D18" s="11" t="s">
        <v>190</v>
      </c>
      <c r="E18" s="2">
        <v>8.4</v>
      </c>
      <c r="F18" s="47"/>
    </row>
    <row r="19" spans="2:6" x14ac:dyDescent="0.35">
      <c r="B19" s="9" t="s">
        <v>132</v>
      </c>
      <c r="C19" s="9" t="s">
        <v>74</v>
      </c>
      <c r="D19" s="9" t="s">
        <v>191</v>
      </c>
      <c r="E19" s="24">
        <v>5.2</v>
      </c>
      <c r="F19" s="1"/>
    </row>
    <row r="20" spans="2:6" x14ac:dyDescent="0.35">
      <c r="B20" s="9" t="s">
        <v>134</v>
      </c>
      <c r="C20" s="9" t="s">
        <v>74</v>
      </c>
      <c r="D20" s="9" t="s">
        <v>192</v>
      </c>
      <c r="E20" s="24">
        <v>5.2</v>
      </c>
      <c r="F20" s="1"/>
    </row>
    <row r="21" spans="2:6" x14ac:dyDescent="0.35">
      <c r="B21" s="9" t="s">
        <v>136</v>
      </c>
      <c r="C21" s="9" t="s">
        <v>74</v>
      </c>
      <c r="D21" s="9" t="s">
        <v>193</v>
      </c>
      <c r="E21" s="24">
        <v>7.2</v>
      </c>
      <c r="F21" s="1"/>
    </row>
    <row r="22" spans="2:6" x14ac:dyDescent="0.35">
      <c r="B22" s="9" t="s">
        <v>138</v>
      </c>
      <c r="C22" s="9" t="s">
        <v>74</v>
      </c>
      <c r="D22" s="9" t="s">
        <v>194</v>
      </c>
      <c r="E22" s="24">
        <v>7.2</v>
      </c>
      <c r="F22" s="1"/>
    </row>
    <row r="23" spans="2:6" ht="29" x14ac:dyDescent="0.35">
      <c r="B23" s="9" t="s">
        <v>141</v>
      </c>
      <c r="C23" s="9" t="s">
        <v>74</v>
      </c>
      <c r="D23" s="13" t="s">
        <v>195</v>
      </c>
      <c r="E23" s="24">
        <v>7.2</v>
      </c>
      <c r="F23" s="1"/>
    </row>
    <row r="24" spans="2:6" ht="29" x14ac:dyDescent="0.35">
      <c r="B24" s="9" t="s">
        <v>143</v>
      </c>
      <c r="C24" s="9" t="s">
        <v>74</v>
      </c>
      <c r="D24" s="13" t="s">
        <v>196</v>
      </c>
      <c r="E24" s="24">
        <v>7.4</v>
      </c>
      <c r="F24" s="1"/>
    </row>
    <row r="25" spans="2:6" ht="29" x14ac:dyDescent="0.35">
      <c r="B25" s="9" t="s">
        <v>197</v>
      </c>
      <c r="C25" s="14" t="s">
        <v>74</v>
      </c>
      <c r="D25" s="13" t="s">
        <v>198</v>
      </c>
      <c r="E25" s="24">
        <v>8.5</v>
      </c>
      <c r="F25" s="1"/>
    </row>
    <row r="26" spans="2:6" x14ac:dyDescent="0.35">
      <c r="B26" s="10" t="s">
        <v>199</v>
      </c>
      <c r="C26" s="10" t="s">
        <v>87</v>
      </c>
      <c r="D26" s="10" t="s">
        <v>200</v>
      </c>
      <c r="E26" s="2">
        <v>5.2</v>
      </c>
      <c r="F26" s="1"/>
    </row>
    <row r="27" spans="2:6" x14ac:dyDescent="0.35">
      <c r="B27" s="10" t="s">
        <v>201</v>
      </c>
      <c r="C27" s="10" t="s">
        <v>87</v>
      </c>
      <c r="D27" s="10" t="s">
        <v>202</v>
      </c>
      <c r="E27" s="2">
        <v>8.1999999999999993</v>
      </c>
      <c r="F27" s="1"/>
    </row>
    <row r="28" spans="2:6" ht="29" x14ac:dyDescent="0.35">
      <c r="B28" s="16" t="s">
        <v>201</v>
      </c>
      <c r="C28" s="16" t="s">
        <v>87</v>
      </c>
      <c r="D28" s="17" t="s">
        <v>203</v>
      </c>
      <c r="E28" s="2">
        <v>8.1999999999999993</v>
      </c>
      <c r="F28" s="1"/>
    </row>
    <row r="29" spans="2:6" x14ac:dyDescent="0.35">
      <c r="B29" s="16" t="s">
        <v>204</v>
      </c>
      <c r="C29" s="16" t="s">
        <v>87</v>
      </c>
      <c r="D29" s="15" t="s">
        <v>205</v>
      </c>
      <c r="E29" s="2"/>
      <c r="F29" s="1"/>
    </row>
    <row r="30" spans="2:6" x14ac:dyDescent="0.35">
      <c r="B30" s="16" t="s">
        <v>206</v>
      </c>
      <c r="C30" s="16" t="s">
        <v>87</v>
      </c>
      <c r="D30" s="10" t="s">
        <v>207</v>
      </c>
      <c r="E30" s="2">
        <v>8.1999999999999993</v>
      </c>
      <c r="F30" s="1"/>
    </row>
  </sheetData>
  <mergeCells count="2">
    <mergeCell ref="B2:F2"/>
    <mergeCell ref="B3:F3"/>
  </mergeCells>
  <phoneticPr fontId="3" type="noConversion"/>
  <conditionalFormatting sqref="F5:F30">
    <cfRule type="cellIs" dxfId="65" priority="1" operator="equal">
      <formula>"Cumple parcialmente"</formula>
    </cfRule>
    <cfRule type="cellIs" dxfId="64" priority="2" operator="equal">
      <formula>"No cumple"</formula>
    </cfRule>
    <cfRule type="cellIs" dxfId="63" priority="3" operator="equal">
      <formula>"Cumple"</formula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1A1F39-D0ED-4847-9C96-AB573991FE39}">
          <x14:formula1>
            <xm:f>'Criterios de puntuación'!$B$5:$B$8</xm:f>
          </x14:formula1>
          <xm:sqref>F5:F30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8A5CB-C537-4655-99FA-CD2F4F1D72FE}">
  <dimension ref="B2:J32"/>
  <sheetViews>
    <sheetView topLeftCell="A10" zoomScale="85" zoomScaleNormal="85" workbookViewId="0">
      <selection activeCell="F33" sqref="F33"/>
    </sheetView>
  </sheetViews>
  <sheetFormatPr baseColWidth="10" defaultColWidth="11.453125" defaultRowHeight="14.5" x14ac:dyDescent="0.35"/>
  <cols>
    <col min="2" max="2" width="7.453125" customWidth="1"/>
    <col min="3" max="3" width="13.453125" customWidth="1"/>
    <col min="4" max="4" width="76.1796875" customWidth="1"/>
    <col min="6" max="6" width="23.54296875" customWidth="1"/>
  </cols>
  <sheetData>
    <row r="2" spans="2:10" ht="47.5" customHeight="1" x14ac:dyDescent="0.35">
      <c r="B2" s="112" t="s">
        <v>208</v>
      </c>
      <c r="C2" s="112"/>
      <c r="D2" s="112"/>
      <c r="E2" s="112"/>
      <c r="F2" s="112"/>
      <c r="G2" s="4"/>
      <c r="H2" s="4"/>
      <c r="I2" s="4"/>
      <c r="J2" s="4"/>
    </row>
    <row r="3" spans="2:10" ht="29.5" customHeight="1" x14ac:dyDescent="0.35">
      <c r="B3" s="123" t="s">
        <v>209</v>
      </c>
      <c r="C3" s="123"/>
      <c r="D3" s="123"/>
      <c r="E3" s="123"/>
      <c r="F3" s="123"/>
      <c r="G3" s="3"/>
      <c r="H3" s="3"/>
      <c r="I3" s="3"/>
      <c r="J3" s="3"/>
    </row>
    <row r="4" spans="2:10" x14ac:dyDescent="0.35">
      <c r="B4" s="5" t="s">
        <v>5</v>
      </c>
      <c r="C4" s="5" t="s">
        <v>43</v>
      </c>
      <c r="D4" s="5" t="s">
        <v>31</v>
      </c>
      <c r="E4" s="5" t="s">
        <v>44</v>
      </c>
      <c r="F4" s="5" t="s">
        <v>45</v>
      </c>
    </row>
    <row r="5" spans="2:10" x14ac:dyDescent="0.35">
      <c r="B5" s="8" t="s">
        <v>210</v>
      </c>
      <c r="C5" s="8" t="s">
        <v>47</v>
      </c>
      <c r="D5" s="8" t="s">
        <v>211</v>
      </c>
      <c r="E5" s="2">
        <v>5.2</v>
      </c>
      <c r="F5" s="1"/>
    </row>
    <row r="6" spans="2:10" x14ac:dyDescent="0.35">
      <c r="B6" s="8" t="s">
        <v>212</v>
      </c>
      <c r="C6" s="8" t="s">
        <v>47</v>
      </c>
      <c r="D6" s="8" t="s">
        <v>213</v>
      </c>
      <c r="E6" s="2">
        <v>5.2</v>
      </c>
      <c r="F6" s="1"/>
    </row>
    <row r="7" spans="2:10" x14ac:dyDescent="0.35">
      <c r="B7" s="8" t="s">
        <v>214</v>
      </c>
      <c r="C7" s="8" t="s">
        <v>47</v>
      </c>
      <c r="D7" s="8" t="s">
        <v>215</v>
      </c>
      <c r="E7" s="2">
        <v>5.18</v>
      </c>
      <c r="F7" s="1"/>
    </row>
    <row r="8" spans="2:10" x14ac:dyDescent="0.35">
      <c r="B8" s="8" t="s">
        <v>216</v>
      </c>
      <c r="C8" s="8" t="s">
        <v>47</v>
      </c>
      <c r="D8" s="8" t="s">
        <v>217</v>
      </c>
      <c r="E8" s="2">
        <v>5.18</v>
      </c>
      <c r="F8" s="1"/>
    </row>
    <row r="9" spans="2:10" x14ac:dyDescent="0.35">
      <c r="B9" s="8" t="s">
        <v>218</v>
      </c>
      <c r="C9" s="8" t="s">
        <v>47</v>
      </c>
      <c r="D9" s="11" t="s">
        <v>219</v>
      </c>
      <c r="E9" s="2">
        <v>5.15</v>
      </c>
      <c r="F9" s="1"/>
    </row>
    <row r="10" spans="2:10" ht="29" x14ac:dyDescent="0.35">
      <c r="B10" s="8" t="s">
        <v>220</v>
      </c>
      <c r="C10" s="8" t="s">
        <v>47</v>
      </c>
      <c r="D10" s="11" t="s">
        <v>221</v>
      </c>
      <c r="E10" s="2">
        <v>5.18</v>
      </c>
      <c r="F10" s="1"/>
    </row>
    <row r="11" spans="2:10" ht="29" x14ac:dyDescent="0.35">
      <c r="B11" s="8" t="s">
        <v>222</v>
      </c>
      <c r="C11" s="8" t="s">
        <v>47</v>
      </c>
      <c r="D11" s="11" t="s">
        <v>223</v>
      </c>
      <c r="E11" s="2">
        <v>5.18</v>
      </c>
      <c r="F11" s="1"/>
    </row>
    <row r="12" spans="2:10" ht="29" x14ac:dyDescent="0.35">
      <c r="B12" s="8" t="s">
        <v>224</v>
      </c>
      <c r="C12" s="8" t="s">
        <v>47</v>
      </c>
      <c r="D12" s="11" t="s">
        <v>225</v>
      </c>
      <c r="E12" s="2">
        <v>5.18</v>
      </c>
      <c r="F12" s="1"/>
    </row>
    <row r="13" spans="2:10" ht="29" x14ac:dyDescent="0.35">
      <c r="B13" s="8" t="s">
        <v>226</v>
      </c>
      <c r="C13" s="8" t="s">
        <v>47</v>
      </c>
      <c r="D13" s="11" t="s">
        <v>227</v>
      </c>
      <c r="E13" s="2">
        <v>5.18</v>
      </c>
      <c r="F13" s="1"/>
    </row>
    <row r="14" spans="2:10" ht="29" x14ac:dyDescent="0.35">
      <c r="B14" s="8" t="s">
        <v>228</v>
      </c>
      <c r="C14" s="12" t="s">
        <v>47</v>
      </c>
      <c r="D14" s="80" t="s">
        <v>229</v>
      </c>
      <c r="E14" s="2">
        <v>5.3</v>
      </c>
      <c r="F14" s="1"/>
    </row>
    <row r="15" spans="2:10" ht="29" x14ac:dyDescent="0.35">
      <c r="B15" s="8" t="s">
        <v>230</v>
      </c>
      <c r="C15" s="12" t="s">
        <v>47</v>
      </c>
      <c r="D15" s="80" t="s">
        <v>231</v>
      </c>
      <c r="E15" s="2">
        <v>8.3000000000000007</v>
      </c>
      <c r="F15" s="1"/>
    </row>
    <row r="16" spans="2:10" ht="29" x14ac:dyDescent="0.35">
      <c r="B16" s="8" t="s">
        <v>232</v>
      </c>
      <c r="C16" s="12" t="s">
        <v>47</v>
      </c>
      <c r="D16" s="80" t="s">
        <v>233</v>
      </c>
      <c r="E16" s="2">
        <v>8.4</v>
      </c>
      <c r="F16" s="1"/>
    </row>
    <row r="17" spans="2:6" x14ac:dyDescent="0.35">
      <c r="B17" s="8" t="s">
        <v>234</v>
      </c>
      <c r="C17" s="12" t="s">
        <v>47</v>
      </c>
      <c r="D17" s="80" t="s">
        <v>235</v>
      </c>
      <c r="E17" s="2">
        <v>8.31</v>
      </c>
      <c r="F17" s="1"/>
    </row>
    <row r="18" spans="2:6" ht="29" x14ac:dyDescent="0.35">
      <c r="B18" s="9" t="s">
        <v>236</v>
      </c>
      <c r="C18" s="9" t="s">
        <v>74</v>
      </c>
      <c r="D18" s="13" t="s">
        <v>237</v>
      </c>
      <c r="E18" s="2">
        <v>5.2</v>
      </c>
      <c r="F18" s="1"/>
    </row>
    <row r="19" spans="2:6" x14ac:dyDescent="0.35">
      <c r="B19" s="9" t="s">
        <v>238</v>
      </c>
      <c r="C19" s="9" t="s">
        <v>74</v>
      </c>
      <c r="D19" s="9" t="s">
        <v>239</v>
      </c>
      <c r="E19" s="2">
        <v>5.2</v>
      </c>
      <c r="F19" s="1"/>
    </row>
    <row r="20" spans="2:6" x14ac:dyDescent="0.35">
      <c r="B20" s="9" t="s">
        <v>240</v>
      </c>
      <c r="C20" s="9" t="s">
        <v>74</v>
      </c>
      <c r="D20" s="9" t="s">
        <v>241</v>
      </c>
      <c r="E20" s="2">
        <v>7.4</v>
      </c>
      <c r="F20" s="1"/>
    </row>
    <row r="21" spans="2:6" x14ac:dyDescent="0.35">
      <c r="B21" s="9" t="s">
        <v>242</v>
      </c>
      <c r="C21" s="9" t="s">
        <v>74</v>
      </c>
      <c r="D21" s="9" t="s">
        <v>243</v>
      </c>
      <c r="E21" s="2">
        <v>7.4</v>
      </c>
      <c r="F21" s="1"/>
    </row>
    <row r="22" spans="2:6" ht="29" x14ac:dyDescent="0.35">
      <c r="B22" s="9" t="s">
        <v>244</v>
      </c>
      <c r="C22" s="9" t="s">
        <v>74</v>
      </c>
      <c r="D22" s="13" t="s">
        <v>245</v>
      </c>
      <c r="E22" s="2">
        <v>5.18</v>
      </c>
      <c r="F22" s="1"/>
    </row>
    <row r="23" spans="2:6" ht="29" x14ac:dyDescent="0.35">
      <c r="B23" s="9" t="s">
        <v>246</v>
      </c>
      <c r="C23" s="9" t="s">
        <v>74</v>
      </c>
      <c r="D23" s="13" t="s">
        <v>247</v>
      </c>
      <c r="E23" s="2">
        <v>5.18</v>
      </c>
      <c r="F23" s="1"/>
    </row>
    <row r="24" spans="2:6" ht="29" x14ac:dyDescent="0.35">
      <c r="B24" s="9" t="s">
        <v>248</v>
      </c>
      <c r="C24" s="9" t="s">
        <v>74</v>
      </c>
      <c r="D24" s="13" t="s">
        <v>249</v>
      </c>
      <c r="E24" s="2">
        <v>5.18</v>
      </c>
      <c r="F24" s="1"/>
    </row>
    <row r="25" spans="2:6" ht="29" x14ac:dyDescent="0.35">
      <c r="B25" s="9" t="s">
        <v>250</v>
      </c>
      <c r="C25" s="9" t="s">
        <v>74</v>
      </c>
      <c r="D25" s="13" t="s">
        <v>251</v>
      </c>
      <c r="E25" s="2">
        <v>7.2</v>
      </c>
      <c r="F25" s="1"/>
    </row>
    <row r="26" spans="2:6" x14ac:dyDescent="0.35">
      <c r="B26" s="10" t="s">
        <v>252</v>
      </c>
      <c r="C26" s="16" t="s">
        <v>87</v>
      </c>
      <c r="D26" s="10" t="s">
        <v>253</v>
      </c>
      <c r="E26" s="2">
        <v>5.2</v>
      </c>
      <c r="F26" s="1"/>
    </row>
    <row r="27" spans="2:6" x14ac:dyDescent="0.35">
      <c r="B27" s="10" t="s">
        <v>254</v>
      </c>
      <c r="C27" s="16" t="s">
        <v>87</v>
      </c>
      <c r="D27" s="10" t="s">
        <v>255</v>
      </c>
      <c r="E27" s="2">
        <v>5.2</v>
      </c>
      <c r="F27" s="1"/>
    </row>
    <row r="28" spans="2:6" x14ac:dyDescent="0.35">
      <c r="B28" s="10" t="s">
        <v>256</v>
      </c>
      <c r="C28" s="16" t="s">
        <v>87</v>
      </c>
      <c r="D28" s="18" t="s">
        <v>257</v>
      </c>
      <c r="E28" s="23">
        <v>8.1999999999999993</v>
      </c>
      <c r="F28" s="1"/>
    </row>
    <row r="29" spans="2:6" x14ac:dyDescent="0.35">
      <c r="B29" s="10" t="s">
        <v>258</v>
      </c>
      <c r="C29" s="16" t="s">
        <v>87</v>
      </c>
      <c r="D29" s="15" t="s">
        <v>259</v>
      </c>
      <c r="E29" s="23">
        <v>8.1999999999999993</v>
      </c>
      <c r="F29" s="1"/>
    </row>
    <row r="30" spans="2:6" x14ac:dyDescent="0.35">
      <c r="B30" s="10" t="s">
        <v>260</v>
      </c>
      <c r="C30" s="16" t="s">
        <v>87</v>
      </c>
      <c r="D30" s="15" t="s">
        <v>261</v>
      </c>
      <c r="E30" s="23">
        <v>8.1999999999999993</v>
      </c>
      <c r="F30" s="1"/>
    </row>
    <row r="31" spans="2:6" ht="29" x14ac:dyDescent="0.35">
      <c r="B31" s="10" t="s">
        <v>262</v>
      </c>
      <c r="C31" s="16" t="s">
        <v>87</v>
      </c>
      <c r="D31" s="15" t="s">
        <v>263</v>
      </c>
      <c r="E31" s="23">
        <v>8.1999999999999993</v>
      </c>
      <c r="F31" s="1"/>
    </row>
    <row r="32" spans="2:6" x14ac:dyDescent="0.35">
      <c r="B32" s="10" t="s">
        <v>264</v>
      </c>
      <c r="C32" s="16" t="s">
        <v>87</v>
      </c>
      <c r="D32" s="19" t="s">
        <v>265</v>
      </c>
      <c r="E32" s="23">
        <v>8.1999999999999993</v>
      </c>
      <c r="F32" s="1"/>
    </row>
  </sheetData>
  <mergeCells count="2">
    <mergeCell ref="B2:F2"/>
    <mergeCell ref="B3:F3"/>
  </mergeCells>
  <phoneticPr fontId="3" type="noConversion"/>
  <conditionalFormatting sqref="F5:F32">
    <cfRule type="cellIs" dxfId="62" priority="1" operator="equal">
      <formula>"Cumple parcialmente"</formula>
    </cfRule>
    <cfRule type="cellIs" dxfId="61" priority="2" operator="equal">
      <formula>"No cumple"</formula>
    </cfRule>
    <cfRule type="cellIs" dxfId="60" priority="3" operator="equal">
      <formula>"Cumple"</formula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F3C7E7-D0A0-4009-A3DE-8D802A2D4CDB}">
          <x14:formula1>
            <xm:f>'Criterios de puntuación'!$B$5:$B$8</xm:f>
          </x14:formula1>
          <xm:sqref>F5:F32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3e8fa33-f11c-4432-b9aa-f669a142e5ce">
      <Terms xmlns="http://schemas.microsoft.com/office/infopath/2007/PartnerControls"/>
    </lcf76f155ced4ddcb4097134ff3c332f>
    <TaxCatchAll xmlns="8dceb93e-2434-4a2d-9950-ee586c124d8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690A5B055F5C409484550C3CDF1530" ma:contentTypeVersion="10" ma:contentTypeDescription="Crear nuevo documento." ma:contentTypeScope="" ma:versionID="d0d7474e99d73ad900a7c2e7df9a3823">
  <xsd:schema xmlns:xsd="http://www.w3.org/2001/XMLSchema" xmlns:xs="http://www.w3.org/2001/XMLSchema" xmlns:p="http://schemas.microsoft.com/office/2006/metadata/properties" xmlns:ns2="c3e8fa33-f11c-4432-b9aa-f669a142e5ce" xmlns:ns3="8dceb93e-2434-4a2d-9950-ee586c124d8b" targetNamespace="http://schemas.microsoft.com/office/2006/metadata/properties" ma:root="true" ma:fieldsID="21a22197c1f37d77da14d9d70acf3e32" ns2:_="" ns3:_="">
    <xsd:import namespace="c3e8fa33-f11c-4432-b9aa-f669a142e5ce"/>
    <xsd:import namespace="8dceb93e-2434-4a2d-9950-ee586c124d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8fa33-f11c-4432-b9aa-f669a142e5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55d0804c-76fa-410a-9782-953cf5ffad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eb93e-2434-4a2d-9950-ee586c124d8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2490df1-d023-4c49-b104-4a6cd287353d}" ma:internalName="TaxCatchAll" ma:showField="CatchAllData" ma:web="8dceb93e-2434-4a2d-9950-ee586c124d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BACD7B-8447-493C-BF6E-C56F6B779E95}">
  <ds:schemaRefs>
    <ds:schemaRef ds:uri="http://schemas.microsoft.com/office/2006/metadata/properties"/>
    <ds:schemaRef ds:uri="http://schemas.microsoft.com/office/infopath/2007/PartnerControls"/>
    <ds:schemaRef ds:uri="c3e8fa33-f11c-4432-b9aa-f669a142e5ce"/>
    <ds:schemaRef ds:uri="8dceb93e-2434-4a2d-9950-ee586c124d8b"/>
  </ds:schemaRefs>
</ds:datastoreItem>
</file>

<file path=customXml/itemProps2.xml><?xml version="1.0" encoding="utf-8"?>
<ds:datastoreItem xmlns:ds="http://schemas.openxmlformats.org/officeDocument/2006/customXml" ds:itemID="{EEE29674-FA7B-4C11-BF57-A50C5AA76F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55D8DF-D3BE-41BE-8E95-979850F179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8fa33-f11c-4432-b9aa-f669a142e5ce"/>
    <ds:schemaRef ds:uri="8dceb93e-2434-4a2d-9950-ee586c124d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Caratula</vt:lpstr>
      <vt:lpstr>Niveles de madurez</vt:lpstr>
      <vt:lpstr>Niveles de Cumplimiento ISO</vt:lpstr>
      <vt:lpstr>Componentes</vt:lpstr>
      <vt:lpstr>Criterios de puntuación</vt:lpstr>
      <vt:lpstr>1 Crear</vt:lpstr>
      <vt:lpstr>2 Activar</vt:lpstr>
      <vt:lpstr>3 Asignar</vt:lpstr>
      <vt:lpstr>4 Revisar</vt:lpstr>
      <vt:lpstr>5 Mod-Desc</vt:lpstr>
      <vt:lpstr>6 Eliminar</vt:lpstr>
      <vt:lpstr>Cumplimiento ISO</vt:lpstr>
      <vt:lpstr>Resultados</vt:lpstr>
      <vt:lpstr>Reportes</vt:lpstr>
      <vt:lpstr>Plantilla PM</vt:lpstr>
      <vt:lpstr>Datos Velocímetro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Marlon</dc:creator>
  <cp:keywords/>
  <dc:description/>
  <cp:lastModifiedBy>u201816393 (Huaman Cheng, Sergio Nicolas)</cp:lastModifiedBy>
  <cp:revision/>
  <dcterms:created xsi:type="dcterms:W3CDTF">2015-06-05T18:19:34Z</dcterms:created>
  <dcterms:modified xsi:type="dcterms:W3CDTF">2024-04-22T02:13:57Z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0x010100B4690A5B055F5C409484550C3CDF1530</vt:lpwstr>
  </property>
  <property fmtid="{D5CDD505-2E9C-101B-9397-08002B2CF9AE}" pid="3" name="MediaServiceImageTags">
    <vt:lpwstr/>
  </property>
</Properties>
</file>