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CEF" sheetId="1" r:id="rId3"/>
  </sheets>
  <definedNames/>
  <calcPr/>
</workbook>
</file>

<file path=xl/sharedStrings.xml><?xml version="1.0" encoding="utf-8"?>
<sst xmlns="http://schemas.openxmlformats.org/spreadsheetml/2006/main" count="35" uniqueCount="28">
  <si>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</si>
  <si>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</si>
  <si>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</si>
  <si>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</si>
  <si>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</si>
  <si>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</si>
  <si>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</si>
  <si>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</si>
  <si>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En route unit costs/DUR (EU wide level in EUR2009)</t>
  </si>
  <si>
    <t>En route Costs (EU wide level in EUR2009)</t>
  </si>
  <si>
    <t>En route SU (EU-wide level)</t>
  </si>
  <si>
    <t>Entity</t>
  </si>
  <si>
    <t>Time</t>
  </si>
  <si>
    <t>ER DUR [NPP]</t>
  </si>
  <si>
    <t>ER unit costs [actual]</t>
  </si>
  <si>
    <t>ER unit costs [actual vs. NPP]</t>
  </si>
  <si>
    <t>ER costs [NPP] [M€]</t>
  </si>
  <si>
    <t>ER costs [actual] [M€]</t>
  </si>
  <si>
    <t>ER costs [actual vs. NPP]</t>
  </si>
  <si>
    <t>Index ER CST [NPP]</t>
  </si>
  <si>
    <t>Index ER CST [actual]</t>
  </si>
  <si>
    <t>ER SU [NPP] [M]</t>
  </si>
  <si>
    <t>ER SU [actual] [M]</t>
  </si>
  <si>
    <t>ER SU [actual vs. NPP]</t>
  </si>
  <si>
    <t>Index ER SU [NPP]</t>
  </si>
  <si>
    <t>Index ER SU [actual]</t>
  </si>
  <si>
    <t>SES AREA RP1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</si>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</sst>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%"/>
    <numFmt numFmtId="166" formatCode="0.0"/>
  </numFmts>
  <fonts count="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sz val="9.0"/>
      <color rgb="FFFFFFFF"/>
      <name val="Calibri"/>
    </font>
    <font/>
    <font>
      <sz val="9.0"/>
      <color rgb="FF00FF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wrapText="1"/>
    </xf>
    <xf borderId="0" fillId="2" fontId="1" numFmtId="0" xfId="0" applyBorder="1" applyFill="1" applyFont="1"/>
    <xf borderId="0" fillId="3" fontId="2" numFmtId="0" xfId="0" applyBorder="1" applyFill="1" applyFont="1"/>
    <xf borderId="0" fillId="3" fontId="2" numFmtId="164" xfId="0" applyAlignment="1" applyBorder="1" applyFont="1" applyNumberFormat="1">
      <alignment horizontal="center"/>
    </xf>
    <xf borderId="0" fillId="3" fontId="3" numFmtId="164" xfId="0" applyAlignment="1" applyBorder="1" applyFont="1" applyNumberFormat="1">
      <alignment horizontal="left"/>
    </xf>
    <xf borderId="0" fillId="3" fontId="2" numFmtId="0" xfId="0" applyAlignment="1" applyBorder="1" applyFont="1">
      <alignment wrapText="1"/>
    </xf>
    <xf borderId="1" fillId="2" fontId="1" numFmtId="0" xfId="0" applyBorder="1" applyFont="1"/>
    <xf borderId="1" fillId="3" fontId="2" numFmtId="164" xfId="0" applyAlignment="1" applyBorder="1" applyFont="1" applyNumberFormat="1">
      <alignment horizontal="center"/>
    </xf>
    <xf borderId="1" fillId="3" fontId="4" numFmtId="164" xfId="0" applyAlignment="1" applyBorder="1" applyFont="1" applyNumberFormat="1">
      <alignment horizontal="left"/>
    </xf>
    <xf borderId="1" fillId="3" fontId="2" numFmtId="0" xfId="0" applyBorder="1" applyFont="1"/>
    <xf borderId="1" fillId="3" fontId="2" numFmtId="0" xfId="0" applyAlignment="1" applyBorder="1" applyFont="1">
      <alignment wrapText="1"/>
    </xf>
    <xf borderId="2" fillId="3" fontId="5" numFmtId="0" xfId="0" applyAlignment="1" applyBorder="1" applyFont="1">
      <alignment wrapText="1"/>
    </xf>
    <xf borderId="3" fillId="3" fontId="6" numFmtId="0" xfId="0" applyBorder="1" applyFont="1"/>
    <xf borderId="4" fillId="3" fontId="6" numFmtId="0" xfId="0" applyBorder="1" applyFont="1"/>
    <xf borderId="3" fillId="3" fontId="5" numFmtId="0" xfId="0" applyAlignment="1" applyBorder="1" applyFont="1">
      <alignment horizontal="center" vertical="center" wrapText="1"/>
    </xf>
    <xf borderId="2" fillId="0" fontId="7" numFmtId="0" xfId="0" applyAlignment="1" applyBorder="1" applyFont="1">
      <alignment wrapText="1"/>
    </xf>
    <xf borderId="2" fillId="0" fontId="7" numFmtId="0" xfId="0" applyAlignment="1" applyBorder="1" applyFont="1">
      <alignment wrapText="1"/>
    </xf>
    <xf borderId="5" fillId="4" fontId="6" numFmtId="0" xfId="0" applyAlignment="1" applyBorder="1" applyFill="1" applyFont="1">
      <alignment horizontal="center" vertical="center" wrapText="1"/>
    </xf>
    <xf borderId="6" fillId="3" fontId="5" numFmtId="0" xfId="0" applyAlignment="1" applyBorder="1" applyFont="1">
      <alignment wrapText="1"/>
    </xf>
    <xf borderId="7" fillId="3" fontId="5" numFmtId="1" xfId="0" applyAlignment="1" applyBorder="1" applyFont="1" applyNumberFormat="1">
      <alignment wrapText="1"/>
    </xf>
    <xf borderId="7" fillId="3" fontId="5" numFmtId="0" xfId="0" applyAlignment="1" applyBorder="1" applyFont="1">
      <alignment vertical="center"/>
    </xf>
    <xf borderId="7" fillId="3" fontId="5" numFmtId="4" xfId="0" applyAlignment="1" applyBorder="1" applyFont="1" applyNumberFormat="1">
      <alignment vertical="center"/>
    </xf>
    <xf borderId="8" fillId="3" fontId="5" numFmtId="165" xfId="0" applyAlignment="1" applyBorder="1" applyFont="1" applyNumberFormat="1">
      <alignment vertical="center"/>
    </xf>
    <xf borderId="6" fillId="3" fontId="5" numFmtId="3" xfId="0" applyAlignment="1" applyBorder="1" applyFont="1" applyNumberFormat="1">
      <alignment vertical="center"/>
    </xf>
    <xf borderId="7" fillId="3" fontId="5" numFmtId="3" xfId="0" applyAlignment="1" applyBorder="1" applyFont="1" applyNumberFormat="1">
      <alignment vertical="center"/>
    </xf>
    <xf borderId="7" fillId="3" fontId="5" numFmtId="2" xfId="0" applyAlignment="1" applyBorder="1" applyFont="1" applyNumberFormat="1">
      <alignment wrapText="1"/>
    </xf>
    <xf borderId="8" fillId="3" fontId="5" numFmtId="2" xfId="0" applyAlignment="1" applyBorder="1" applyFont="1" applyNumberFormat="1">
      <alignment wrapText="1"/>
    </xf>
    <xf borderId="6" fillId="3" fontId="8" numFmtId="0" xfId="0" applyAlignment="1" applyBorder="1" applyFont="1">
      <alignment vertical="center"/>
    </xf>
    <xf borderId="9" fillId="3" fontId="5" numFmtId="0" xfId="0" applyAlignment="1" applyBorder="1" applyFont="1">
      <alignment wrapText="1"/>
    </xf>
    <xf borderId="0" fillId="3" fontId="5" numFmtId="1" xfId="0" applyAlignment="1" applyBorder="1" applyFont="1" applyNumberFormat="1">
      <alignment wrapText="1"/>
    </xf>
    <xf borderId="0" fillId="3" fontId="5" numFmtId="0" xfId="0" applyAlignment="1" applyBorder="1" applyFont="1">
      <alignment vertical="center"/>
    </xf>
    <xf borderId="0" fillId="3" fontId="5" numFmtId="4" xfId="0" applyAlignment="1" applyBorder="1" applyFont="1" applyNumberFormat="1">
      <alignment vertical="center"/>
    </xf>
    <xf borderId="10" fillId="3" fontId="5" numFmtId="165" xfId="0" applyAlignment="1" applyBorder="1" applyFont="1" applyNumberFormat="1">
      <alignment vertical="center"/>
    </xf>
    <xf borderId="9" fillId="3" fontId="5" numFmtId="3" xfId="0" applyAlignment="1" applyBorder="1" applyFont="1" applyNumberFormat="1">
      <alignment vertical="center"/>
    </xf>
    <xf borderId="0" fillId="3" fontId="5" numFmtId="3" xfId="0" applyAlignment="1" applyBorder="1" applyFont="1" applyNumberFormat="1">
      <alignment vertical="center"/>
    </xf>
    <xf borderId="0" fillId="3" fontId="5" numFmtId="2" xfId="0" applyAlignment="1" applyBorder="1" applyFont="1" applyNumberFormat="1">
      <alignment wrapText="1"/>
    </xf>
    <xf borderId="10" fillId="3" fontId="5" numFmtId="2" xfId="0" applyAlignment="1" applyBorder="1" applyFont="1" applyNumberFormat="1">
      <alignment vertical="center"/>
    </xf>
    <xf borderId="9" fillId="3" fontId="8" numFmtId="0" xfId="0" applyAlignment="1" applyBorder="1" applyFont="1">
      <alignment vertical="center"/>
    </xf>
    <xf borderId="0" fillId="3" fontId="5" numFmtId="3" xfId="0" applyAlignment="1" applyBorder="1" applyFont="1" applyNumberFormat="1">
      <alignment vertical="center"/>
    </xf>
    <xf borderId="0" fillId="3" fontId="5" numFmtId="165" xfId="0" applyAlignment="1" applyBorder="1" applyFont="1" applyNumberFormat="1">
      <alignment vertical="center"/>
    </xf>
    <xf borderId="0" fillId="3" fontId="5" numFmtId="2" xfId="0" applyAlignment="1" applyBorder="1" applyFont="1" applyNumberFormat="1">
      <alignment vertical="center"/>
    </xf>
    <xf borderId="9" fillId="3" fontId="5" numFmtId="4" xfId="0" applyAlignment="1" applyBorder="1" applyFont="1" applyNumberFormat="1">
      <alignment vertical="center"/>
    </xf>
    <xf borderId="0" fillId="3" fontId="8" numFmtId="4" xfId="0" applyAlignment="1" applyBorder="1" applyFont="1" applyNumberFormat="1">
      <alignment vertical="center"/>
    </xf>
    <xf borderId="10" fillId="3" fontId="5" numFmtId="10" xfId="0" applyAlignment="1" applyBorder="1" applyFont="1" applyNumberFormat="1">
      <alignment vertical="center"/>
    </xf>
    <xf borderId="0" fillId="3" fontId="8" numFmtId="3" xfId="0" applyAlignment="1" applyBorder="1" applyFont="1" applyNumberFormat="1">
      <alignment vertical="center"/>
    </xf>
    <xf borderId="0" fillId="3" fontId="5" numFmtId="10" xfId="0" applyAlignment="1" applyBorder="1" applyFont="1" applyNumberFormat="1">
      <alignment vertical="center"/>
    </xf>
    <xf borderId="0" fillId="3" fontId="5" numFmtId="4" xfId="0" applyAlignment="1" applyBorder="1" applyFont="1" applyNumberFormat="1">
      <alignment vertical="center"/>
    </xf>
    <xf borderId="0" fillId="3" fontId="5" numFmtId="0" xfId="0" applyAlignment="1" applyBorder="1" applyFont="1">
      <alignment vertical="center"/>
    </xf>
    <xf borderId="10" fillId="3" fontId="5" numFmtId="2" xfId="0" applyAlignment="1" applyBorder="1" applyFont="1" applyNumberFormat="1">
      <alignment vertical="center"/>
    </xf>
    <xf borderId="11" fillId="3" fontId="5" numFmtId="0" xfId="0" applyAlignment="1" applyBorder="1" applyFont="1">
      <alignment wrapText="1"/>
    </xf>
    <xf borderId="1" fillId="3" fontId="5" numFmtId="1" xfId="0" applyAlignment="1" applyBorder="1" applyFont="1" applyNumberFormat="1">
      <alignment wrapText="1"/>
    </xf>
    <xf borderId="1" fillId="3" fontId="5" numFmtId="4" xfId="0" applyAlignment="1" applyBorder="1" applyFont="1" applyNumberFormat="1">
      <alignment vertical="center"/>
    </xf>
    <xf borderId="1" fillId="3" fontId="8" numFmtId="4" xfId="0" applyAlignment="1" applyBorder="1" applyFont="1" applyNumberFormat="1">
      <alignment vertical="center"/>
    </xf>
    <xf borderId="12" fillId="3" fontId="5" numFmtId="10" xfId="0" applyAlignment="1" applyBorder="1" applyFont="1" applyNumberFormat="1">
      <alignment vertical="center"/>
    </xf>
    <xf borderId="11" fillId="3" fontId="5" numFmtId="3" xfId="0" applyAlignment="1" applyBorder="1" applyFont="1" applyNumberFormat="1">
      <alignment vertical="center"/>
    </xf>
    <xf borderId="1" fillId="3" fontId="8" numFmtId="3" xfId="0" applyAlignment="1" applyBorder="1" applyFont="1" applyNumberFormat="1">
      <alignment vertical="center"/>
    </xf>
    <xf borderId="1" fillId="3" fontId="5" numFmtId="10" xfId="0" applyAlignment="1" applyBorder="1" applyFont="1" applyNumberFormat="1">
      <alignment vertical="center"/>
    </xf>
    <xf borderId="1" fillId="3" fontId="5" numFmtId="2" xfId="0" applyAlignment="1" applyBorder="1" applyFont="1" applyNumberFormat="1">
      <alignment vertical="center"/>
    </xf>
    <xf borderId="12" fillId="3" fontId="5" numFmtId="166" xfId="0" applyAlignment="1" applyBorder="1" applyFont="1" applyNumberFormat="1">
      <alignment vertical="center"/>
    </xf>
    <xf borderId="11" fillId="3" fontId="5" numFmtId="4" xfId="0" applyAlignment="1" applyBorder="1" applyFont="1" applyNumberFormat="1">
      <alignment vertical="center"/>
    </xf>
    <xf borderId="0" fillId="3" fontId="5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Determined_Unit_Rate_for_en_route_Air_Navigation_Services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7.29" defaultRowHeight="15.75"/>
  <cols>
    <col customWidth="1" min="1" max="1" width="15.0"/>
    <col customWidth="1" min="2" max="2" width="17.29"/>
    <col customWidth="1" min="3" max="3" width="11.14"/>
    <col customWidth="1" min="4" max="4" width="16.14"/>
    <col customWidth="1" min="5" max="5" width="13.71"/>
    <col customWidth="1" min="6" max="6" width="11.29"/>
    <col customWidth="1" min="7" max="7" width="13.43"/>
    <col customWidth="1" min="8" max="8" width="12.43"/>
    <col customWidth="1" min="9" max="9" width="12.71"/>
    <col customWidth="1" min="10" max="10" width="10.29"/>
    <col customWidth="1" min="11" max="11" width="9.43"/>
    <col customWidth="1" min="12" max="12" width="10.86"/>
    <col customWidth="1" min="13" max="13" width="10.57"/>
    <col customWidth="1" min="14" max="14" width="11.43"/>
    <col customWidth="1" min="15" max="15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39814.0</v>
      </c>
      <c r="E1" s="1" t="s">
        <v>3</v>
      </c>
      <c r="F1" s="4" t="str">
        <f>HYPERLINK("http://prudata.webfactional.com/wiki/index.php/Determined_Unit_Rate_for_en_route_Air_Navigation_Services","Determined Unit Rate for en route Air Navigation Services")</f>
        <v>Determined Unit Rate for en route Air Navigation Services</v>
      </c>
      <c r="G1" s="2"/>
      <c r="H1" s="5"/>
      <c r="I1" s="5"/>
      <c r="J1" s="5"/>
      <c r="K1" s="5"/>
      <c r="L1" s="5"/>
      <c r="M1" s="5"/>
      <c r="N1" s="5"/>
      <c r="O1" s="5"/>
    </row>
    <row r="2" ht="12.0" customHeight="1">
      <c r="A2" s="6" t="s">
        <v>4</v>
      </c>
      <c r="B2" s="7">
        <v>41670.0</v>
      </c>
      <c r="C2" s="6" t="s">
        <v>5</v>
      </c>
      <c r="D2" s="7">
        <v>42004.0</v>
      </c>
      <c r="E2" s="6" t="s">
        <v>6</v>
      </c>
      <c r="F2" s="8" t="s">
        <v>7</v>
      </c>
      <c r="G2" s="9"/>
      <c r="H2" s="10"/>
      <c r="I2" s="10"/>
      <c r="J2" s="10"/>
      <c r="K2" s="10"/>
      <c r="L2" s="10"/>
      <c r="M2" s="10"/>
      <c r="N2" s="10"/>
      <c r="O2" s="10"/>
    </row>
    <row r="3" ht="12.0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ht="12.0" customHeight="1">
      <c r="A4" s="12"/>
      <c r="B4" s="13"/>
      <c r="C4" s="14" t="s">
        <v>8</v>
      </c>
      <c r="D4" s="15"/>
      <c r="E4" s="16"/>
      <c r="F4" s="14" t="s">
        <v>9</v>
      </c>
      <c r="G4" s="15"/>
      <c r="H4" s="15"/>
      <c r="I4" s="15"/>
      <c r="J4" s="16"/>
      <c r="K4" s="14" t="s">
        <v>10</v>
      </c>
      <c r="L4" s="15"/>
      <c r="M4" s="15"/>
      <c r="N4" s="15"/>
      <c r="O4" s="16"/>
    </row>
    <row r="5" ht="38.25" customHeight="1">
      <c r="A5" s="17" t="s">
        <v>11</v>
      </c>
      <c r="B5" s="17" t="s">
        <v>12</v>
      </c>
      <c r="C5" s="17" t="s">
        <v>13</v>
      </c>
      <c r="D5" s="17" t="s">
        <v>14</v>
      </c>
      <c r="E5" s="17" t="s">
        <v>15</v>
      </c>
      <c r="F5" s="17" t="s">
        <v>16</v>
      </c>
      <c r="G5" s="17" t="s">
        <v>17</v>
      </c>
      <c r="H5" s="17" t="s">
        <v>18</v>
      </c>
      <c r="I5" s="17" t="s">
        <v>19</v>
      </c>
      <c r="J5" s="17" t="s">
        <v>20</v>
      </c>
      <c r="K5" s="17" t="s">
        <v>21</v>
      </c>
      <c r="L5" s="17" t="s">
        <v>22</v>
      </c>
      <c r="M5" s="17" t="s">
        <v>23</v>
      </c>
      <c r="N5" s="17" t="s">
        <v>24</v>
      </c>
      <c r="O5" s="17" t="s">
        <v>25</v>
      </c>
    </row>
    <row r="6" ht="12.0" customHeight="1">
      <c r="A6" s="18" t="s">
        <v>26</v>
      </c>
      <c r="B6" s="19">
        <v>2009.0</v>
      </c>
      <c r="C6" s="20"/>
      <c r="D6" s="21" t="str">
        <f t="shared" ref="D6:D8" si="1">(G6/L6)</f>
        <v>63.71</v>
      </c>
      <c r="E6" s="22"/>
      <c r="F6" s="23"/>
      <c r="G6" s="24" t="str">
        <f>6247946110.66995/1000000</f>
        <v>6,248</v>
      </c>
      <c r="H6" s="20"/>
      <c r="I6" s="25">
        <v>100.0</v>
      </c>
      <c r="J6" s="26">
        <v>100.0</v>
      </c>
      <c r="K6" s="27"/>
      <c r="L6" s="21" t="str">
        <f>98066532/1000000</f>
        <v>98.07</v>
      </c>
      <c r="M6" s="20"/>
      <c r="N6" s="25">
        <v>100.0</v>
      </c>
      <c r="O6" s="26">
        <v>100.0</v>
      </c>
    </row>
    <row r="7" ht="12.0" customHeight="1">
      <c r="A7" s="28" t="s">
        <v>26</v>
      </c>
      <c r="B7" s="29">
        <v>2010.0</v>
      </c>
      <c r="C7" s="30"/>
      <c r="D7" s="31" t="str">
        <f t="shared" si="1"/>
        <v>60.37</v>
      </c>
      <c r="E7" s="32"/>
      <c r="F7" s="33"/>
      <c r="G7" s="34" t="str">
        <f>6067472645.21063/1000000</f>
        <v>6,067</v>
      </c>
      <c r="H7" s="30"/>
      <c r="I7" s="35" t="str">
        <f t="shared" ref="I7:I8" si="2">J7</f>
        <v>97.11</v>
      </c>
      <c r="J7" s="36" t="str">
        <f>(G7/G6)*100</f>
        <v>97.11</v>
      </c>
      <c r="K7" s="37"/>
      <c r="L7" s="31" t="str">
        <f>100498231.908562/1000000</f>
        <v>100.50</v>
      </c>
      <c r="M7" s="30"/>
      <c r="N7" s="35" t="str">
        <f t="shared" ref="N7:N8" si="3">O7</f>
        <v>102.48</v>
      </c>
      <c r="O7" s="36" t="str">
        <f>(L7/L6)*100</f>
        <v>102.48</v>
      </c>
    </row>
    <row r="8" ht="12.0" customHeight="1">
      <c r="A8" s="28" t="s">
        <v>26</v>
      </c>
      <c r="B8" s="29">
        <v>2011.0</v>
      </c>
      <c r="C8" s="30"/>
      <c r="D8" s="31" t="str">
        <f t="shared" si="1"/>
        <v>56.86</v>
      </c>
      <c r="E8" s="32"/>
      <c r="F8" s="33"/>
      <c r="G8" s="38">
        <v>5972.3692976341</v>
      </c>
      <c r="H8" s="30"/>
      <c r="I8" s="35" t="str">
        <f t="shared" si="2"/>
        <v>95.59</v>
      </c>
      <c r="J8" s="36" t="str">
        <f>(G8/G6)*100</f>
        <v>95.59</v>
      </c>
      <c r="K8" s="37"/>
      <c r="L8" s="31" t="str">
        <f>105043733.1132/1000000</f>
        <v>105.04</v>
      </c>
      <c r="M8" s="30"/>
      <c r="N8" s="35" t="str">
        <f t="shared" si="3"/>
        <v>107.11</v>
      </c>
      <c r="O8" s="36" t="str">
        <f>(L8/L6)*100</f>
        <v>107.11</v>
      </c>
    </row>
    <row r="9" ht="12.0" customHeight="1">
      <c r="A9" s="28" t="s">
        <v>26</v>
      </c>
      <c r="B9" s="29">
        <v>2012.0</v>
      </c>
      <c r="C9" s="31" t="str">
        <f t="shared" ref="C9:C11" si="4">(F9/K9)</f>
        <v>57.75</v>
      </c>
      <c r="D9" s="31" t="str">
        <f>G9/L9</f>
        <v>58.43</v>
      </c>
      <c r="E9" s="32" t="str">
        <f>(D9/C9)-1</f>
        <v>1.2%</v>
      </c>
      <c r="F9" s="33" t="str">
        <f>6258122340.62318/1000000</f>
        <v>6,258</v>
      </c>
      <c r="G9" s="38">
        <v>6048.01815638921</v>
      </c>
      <c r="H9" s="39" t="str">
        <f>(G9/F9)-1</f>
        <v>-3.4%</v>
      </c>
      <c r="I9" s="40" t="str">
        <f>(F9/G6)*100</f>
        <v>100.16</v>
      </c>
      <c r="J9" s="36" t="str">
        <f>(G9/G6)*100</f>
        <v>96.80</v>
      </c>
      <c r="K9" s="41" t="str">
        <f>108359738.22338/1000000</f>
        <v>108.36</v>
      </c>
      <c r="L9" s="31" t="str">
        <f>103501482.4654/1000000</f>
        <v>103.50</v>
      </c>
      <c r="M9" s="39" t="str">
        <f>(L9/K9)-1</f>
        <v>-4.5%</v>
      </c>
      <c r="N9" s="40" t="str">
        <f>(K9/L6)*100</f>
        <v>110.50</v>
      </c>
      <c r="O9" s="36" t="str">
        <f>(L9/L6)*100</f>
        <v>105.54</v>
      </c>
    </row>
    <row r="10" ht="12.0" customHeight="1">
      <c r="A10" s="28" t="s">
        <v>26</v>
      </c>
      <c r="B10" s="29">
        <v>2013.0</v>
      </c>
      <c r="C10" s="31" t="str">
        <f t="shared" si="4"/>
        <v>56.70</v>
      </c>
      <c r="D10" s="42"/>
      <c r="E10" s="43"/>
      <c r="F10" s="33" t="str">
        <f>6319367128.53566/1000000</f>
        <v>6,319</v>
      </c>
      <c r="G10" s="44"/>
      <c r="H10" s="45"/>
      <c r="I10" s="40" t="str">
        <f>(F10/G6)*100</f>
        <v>101.14</v>
      </c>
      <c r="J10" s="36"/>
      <c r="K10" s="41" t="str">
        <f>111461029.521594/1000000</f>
        <v>111.46</v>
      </c>
      <c r="L10" s="46" t="s">
        <v>27</v>
      </c>
      <c r="M10" s="47" t="s">
        <v>27</v>
      </c>
      <c r="N10" s="40" t="str">
        <f>(K10/L6)*100</f>
        <v>113.66</v>
      </c>
      <c r="O10" s="48" t="s">
        <v>27</v>
      </c>
    </row>
    <row r="11" ht="12.0" customHeight="1">
      <c r="A11" s="49" t="s">
        <v>26</v>
      </c>
      <c r="B11" s="50">
        <v>2014.0</v>
      </c>
      <c r="C11" s="51" t="str">
        <f t="shared" si="4"/>
        <v>54.85</v>
      </c>
      <c r="D11" s="52"/>
      <c r="E11" s="53"/>
      <c r="F11" s="54" t="str">
        <f>6306268418.70708/1000000</f>
        <v>6,306</v>
      </c>
      <c r="G11" s="55"/>
      <c r="H11" s="56"/>
      <c r="I11" s="57" t="str">
        <f>(F11/G6)*100</f>
        <v>100.93</v>
      </c>
      <c r="J11" s="58"/>
      <c r="K11" s="59" t="str">
        <f>114964694.854951/1000000</f>
        <v>114.96</v>
      </c>
      <c r="L11" s="55"/>
      <c r="M11" s="56"/>
      <c r="N11" s="57" t="str">
        <f>(K11/L6)*100</f>
        <v>117.23</v>
      </c>
      <c r="O11" s="58"/>
    </row>
    <row r="12" ht="12.7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ht="12.7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ht="12.7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ht="12.75" customHeigh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ht="12.75" customHeight="1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ht="12.75" customHeight="1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ht="12.7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ht="12.75" customHeight="1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 ht="12.7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</sheetData>
  <mergeCells count="3">
    <mergeCell ref="C4:E4"/>
    <mergeCell ref="F4:J4"/>
    <mergeCell ref="K4:O4"/>
  </mergeCells>
  <hyperlinks>
    <hyperlink r:id="rId1" ref="F1"/>
  </hyperlinks>
  <drawing r:id="rId2"/>
</worksheet>
</file>