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60" windowHeight="5510" tabRatio="859" firstSheet="6" activeTab="6"/>
  </bookViews>
  <sheets>
    <sheet name="Cement_CSV" sheetId="22" r:id="rId1"/>
    <sheet name="Concrete_CSV" sheetId="32" r:id="rId2"/>
    <sheet name="Concrete_up_CSV" sheetId="33" r:id="rId3"/>
    <sheet name="Iron_CSV" sheetId="37" r:id="rId4"/>
    <sheet name="Steel_CSV" sheetId="38" r:id="rId5"/>
    <sheet name="Steel-upmid_CSV" sheetId="39" r:id="rId6"/>
    <sheet name="Li-bat_CSV" sheetId="41" r:id="rId7"/>
    <sheet name="Midstream_CSV" sheetId="43" r:id="rId8"/>
    <sheet name="G2U_CSV" sheetId="44" r:id="rId9"/>
    <sheet name="Loss factor_CSV" sheetId="42" r:id="rId10"/>
    <sheet name="Li bat" sheetId="40" r:id="rId11"/>
    <sheet name="Iron" sheetId="34" r:id="rId12"/>
    <sheet name="Steel" sheetId="35" r:id="rId13"/>
    <sheet name="Steel up&amp;midstream" sheetId="36" r:id="rId14"/>
    <sheet name="CementProcess" sheetId="1" r:id="rId15"/>
    <sheet name="ConcreteProcess" sheetId="25" r:id="rId16"/>
    <sheet name="Concrete upstr (cem grav sand)" sheetId="26" r:id="rId17"/>
    <sheet name="Midstream&amp;G2U" sheetId="27" r:id="rId18"/>
    <sheet name="Loss factor" sheetId="31" r:id="rId19"/>
  </sheets>
  <externalReferences>
    <externalReference r:id="rId20"/>
  </externalReferences>
  <definedNames>
    <definedName name="BTU2mmBTU">[1]Fuel_Specs!$G$155</definedName>
    <definedName name="g2T">[1]Fuel_Specs!$B$139</definedName>
    <definedName name="Gasoline_TD_VOC_RefStation">CementProcess!#REF!</definedName>
    <definedName name="Gasoline_TD_VOC_Terminal">CementProcess!#REF!</definedName>
    <definedName name="kWh2BTU">[1]Fuel_Specs!$F$154</definedName>
    <definedName name="lb2g">[1]Fuel_Specs!$E$135</definedName>
    <definedName name="lb2kg">[1]Fuel_Specs!$E$136</definedName>
    <definedName name="MJ2mmBTU">[1]Fuel_Specs!$D$155</definedName>
    <definedName name="NG_DME_FeedstockShare">[1]Inputs!$F$152</definedName>
    <definedName name="NG_FTD_FeedstockShare">[1]Inputs!$F$153</definedName>
    <definedName name="NG_FTN_FeedstockShare">[1]Inputs!$F$154</definedName>
    <definedName name="NG_LNG_FeedstockShare">[1]Inputs!$H$114</definedName>
    <definedName name="NG_MeOH_FeedstockShare">[1]Inputs!$F$151</definedName>
    <definedName name="T2g">[1]Fuel_Specs!$F$135</definedName>
    <definedName name="T2kg">[1]Fuel_Specs!$F$136</definedName>
    <definedName name="T2lb">[1]Fuel_Specs!$F$138</definedName>
  </definedNames>
  <calcPr calcId="162913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40" l="1"/>
  <c r="G107" i="40" l="1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06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89" i="40"/>
  <c r="G85" i="40"/>
  <c r="G86" i="40"/>
  <c r="G87" i="40"/>
  <c r="G88" i="40"/>
  <c r="G84" i="40"/>
  <c r="B129" i="40"/>
  <c r="B130" i="40"/>
  <c r="B131" i="40"/>
  <c r="B132" i="40"/>
  <c r="B133" i="40"/>
  <c r="B134" i="40"/>
  <c r="B135" i="40"/>
  <c r="B136" i="40"/>
  <c r="B137" i="40"/>
  <c r="B138" i="40"/>
  <c r="B128" i="40"/>
  <c r="B118" i="40"/>
  <c r="B122" i="40"/>
  <c r="B126" i="40"/>
  <c r="B46" i="40"/>
  <c r="B85" i="40" s="1"/>
  <c r="B86" i="40"/>
  <c r="B48" i="40"/>
  <c r="B87" i="40" s="1"/>
  <c r="B49" i="40"/>
  <c r="K10" i="40" s="1"/>
  <c r="B110" i="40" s="1"/>
  <c r="B66" i="40"/>
  <c r="B104" i="40" s="1"/>
  <c r="B45" i="40"/>
  <c r="B84" i="40" s="1"/>
  <c r="C70" i="40"/>
  <c r="B70" i="40" s="1"/>
  <c r="C71" i="40"/>
  <c r="B119" i="40" s="1"/>
  <c r="C72" i="40"/>
  <c r="B72" i="40" s="1"/>
  <c r="C73" i="40"/>
  <c r="B73" i="40" s="1"/>
  <c r="C74" i="40"/>
  <c r="B74" i="40" s="1"/>
  <c r="C75" i="40"/>
  <c r="B123" i="40" s="1"/>
  <c r="C76" i="40"/>
  <c r="B76" i="40" s="1"/>
  <c r="C77" i="40"/>
  <c r="B77" i="40" s="1"/>
  <c r="C78" i="40"/>
  <c r="B78" i="40" s="1"/>
  <c r="C79" i="40"/>
  <c r="B127" i="40" s="1"/>
  <c r="C69" i="40"/>
  <c r="B69" i="40" s="1"/>
  <c r="C52" i="40"/>
  <c r="B52" i="40" s="1"/>
  <c r="B90" i="40" s="1"/>
  <c r="C53" i="40"/>
  <c r="B53" i="40" s="1"/>
  <c r="B91" i="40" s="1"/>
  <c r="C54" i="40"/>
  <c r="B54" i="40" s="1"/>
  <c r="B92" i="40" s="1"/>
  <c r="C55" i="40"/>
  <c r="B55" i="40" s="1"/>
  <c r="B93" i="40" s="1"/>
  <c r="C56" i="40"/>
  <c r="B56" i="40" s="1"/>
  <c r="B94" i="40" s="1"/>
  <c r="C57" i="40"/>
  <c r="B57" i="40" s="1"/>
  <c r="B95" i="40" s="1"/>
  <c r="C58" i="40"/>
  <c r="B58" i="40" s="1"/>
  <c r="B96" i="40" s="1"/>
  <c r="C59" i="40"/>
  <c r="B59" i="40" s="1"/>
  <c r="B97" i="40" s="1"/>
  <c r="C60" i="40"/>
  <c r="B60" i="40" s="1"/>
  <c r="B98" i="40" s="1"/>
  <c r="C61" i="40"/>
  <c r="B61" i="40" s="1"/>
  <c r="B99" i="40" s="1"/>
  <c r="C62" i="40"/>
  <c r="B62" i="40" s="1"/>
  <c r="B100" i="40" s="1"/>
  <c r="C63" i="40"/>
  <c r="B63" i="40" s="1"/>
  <c r="B101" i="40" s="1"/>
  <c r="C64" i="40"/>
  <c r="B64" i="40" s="1"/>
  <c r="B102" i="40" s="1"/>
  <c r="C65" i="40"/>
  <c r="B65" i="40" s="1"/>
  <c r="B103" i="40" s="1"/>
  <c r="C66" i="40"/>
  <c r="C67" i="40"/>
  <c r="B67" i="40" s="1"/>
  <c r="B105" i="40" s="1"/>
  <c r="C51" i="40"/>
  <c r="B51" i="40" s="1"/>
  <c r="B89" i="40" s="1"/>
  <c r="B82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B79" i="40" l="1"/>
  <c r="K16" i="40"/>
  <c r="B116" i="40" s="1"/>
  <c r="K12" i="40"/>
  <c r="B112" i="40" s="1"/>
  <c r="K8" i="40"/>
  <c r="B108" i="40" s="1"/>
  <c r="B125" i="40"/>
  <c r="B121" i="40"/>
  <c r="K13" i="40"/>
  <c r="B113" i="40" s="1"/>
  <c r="B88" i="40"/>
  <c r="B75" i="40"/>
  <c r="K15" i="40"/>
  <c r="B115" i="40" s="1"/>
  <c r="K11" i="40"/>
  <c r="B111" i="40" s="1"/>
  <c r="K7" i="40"/>
  <c r="B107" i="40" s="1"/>
  <c r="B124" i="40"/>
  <c r="B120" i="40"/>
  <c r="K6" i="40"/>
  <c r="B106" i="40" s="1"/>
  <c r="K9" i="40"/>
  <c r="B109" i="40" s="1"/>
  <c r="B71" i="40"/>
  <c r="K14" i="40"/>
  <c r="B114" i="40" s="1"/>
  <c r="B117" i="40"/>
  <c r="Z91" i="35" l="1"/>
  <c r="Z92" i="35"/>
  <c r="Z93" i="35"/>
  <c r="Z94" i="35"/>
  <c r="Z95" i="35"/>
  <c r="Z96" i="35"/>
  <c r="Z97" i="35"/>
  <c r="Z98" i="35"/>
  <c r="Z99" i="35"/>
  <c r="Z100" i="35"/>
  <c r="Z90" i="35"/>
  <c r="AE111" i="35"/>
  <c r="Z111" i="35"/>
  <c r="Z110" i="35"/>
  <c r="AE110" i="35" s="1"/>
  <c r="AE109" i="35"/>
  <c r="Z109" i="35"/>
  <c r="Z108" i="35"/>
  <c r="AE108" i="35" s="1"/>
  <c r="AE107" i="35"/>
  <c r="Z107" i="35"/>
  <c r="Z106" i="35"/>
  <c r="AE106" i="35" s="1"/>
  <c r="AE105" i="35"/>
  <c r="Z105" i="35"/>
  <c r="Z104" i="35"/>
  <c r="AE104" i="35" s="1"/>
  <c r="AE103" i="35"/>
  <c r="Z103" i="35"/>
  <c r="Z102" i="35"/>
  <c r="AE102" i="35" s="1"/>
  <c r="AE101" i="35"/>
  <c r="Z101" i="35"/>
  <c r="AE100" i="35"/>
  <c r="AE99" i="35"/>
  <c r="AE98" i="35"/>
  <c r="AE97" i="35"/>
  <c r="AE96" i="35"/>
  <c r="AE95" i="35"/>
  <c r="AE94" i="35"/>
  <c r="AE93" i="35"/>
  <c r="AE92" i="35"/>
  <c r="AE91" i="35"/>
  <c r="AE90" i="35"/>
  <c r="Z89" i="35"/>
  <c r="AE89" i="35" s="1"/>
  <c r="Z88" i="35"/>
  <c r="AE88" i="35" s="1"/>
  <c r="Z87" i="35"/>
  <c r="AE87" i="35" s="1"/>
  <c r="Z86" i="35"/>
  <c r="AE86" i="35" s="1"/>
  <c r="Z85" i="35"/>
  <c r="AE85" i="35" s="1"/>
  <c r="Z84" i="35"/>
  <c r="AE84" i="35" s="1"/>
  <c r="Z83" i="35"/>
  <c r="AE83" i="35" s="1"/>
  <c r="Z82" i="35"/>
  <c r="AE82" i="35" s="1"/>
  <c r="Z81" i="35"/>
  <c r="AE81" i="35" s="1"/>
  <c r="Z80" i="35"/>
  <c r="AE80" i="35" s="1"/>
  <c r="Z79" i="35"/>
  <c r="AE79" i="35" s="1"/>
  <c r="Z78" i="35"/>
  <c r="AE78" i="35" s="1"/>
  <c r="Z77" i="35"/>
  <c r="AE77" i="35" s="1"/>
  <c r="Z74" i="35"/>
  <c r="N88" i="35"/>
  <c r="S88" i="35" s="1"/>
  <c r="N84" i="35"/>
  <c r="S84" i="35" s="1"/>
  <c r="N80" i="35"/>
  <c r="S80" i="35" s="1"/>
  <c r="N74" i="35"/>
  <c r="M14" i="35"/>
  <c r="M4" i="35"/>
  <c r="L4" i="35"/>
  <c r="K4" i="35"/>
  <c r="Z45" i="35"/>
  <c r="Z46" i="35"/>
  <c r="Z47" i="35"/>
  <c r="Z48" i="35"/>
  <c r="Z49" i="35"/>
  <c r="M7" i="35" s="1"/>
  <c r="Z50" i="35"/>
  <c r="Z51" i="35"/>
  <c r="Z52" i="35"/>
  <c r="Z53" i="35"/>
  <c r="Z54" i="35"/>
  <c r="Z56" i="35"/>
  <c r="Z57" i="35"/>
  <c r="Z58" i="35"/>
  <c r="Z60" i="35"/>
  <c r="Z61" i="35"/>
  <c r="Z62" i="35"/>
  <c r="Z63" i="35"/>
  <c r="Z64" i="35"/>
  <c r="Z65" i="35"/>
  <c r="Z66" i="35"/>
  <c r="Z67" i="35"/>
  <c r="Z68" i="35"/>
  <c r="Z69" i="35"/>
  <c r="Z70" i="35"/>
  <c r="Z44" i="35"/>
  <c r="N56" i="35"/>
  <c r="N57" i="35"/>
  <c r="N89" i="35" s="1"/>
  <c r="S89" i="35" s="1"/>
  <c r="N58" i="35"/>
  <c r="N60" i="35"/>
  <c r="N101" i="35" s="1"/>
  <c r="S101" i="35" s="1"/>
  <c r="N61" i="35"/>
  <c r="N102" i="35" s="1"/>
  <c r="S102" i="35" s="1"/>
  <c r="N62" i="35"/>
  <c r="N103" i="35" s="1"/>
  <c r="S103" i="35" s="1"/>
  <c r="N63" i="35"/>
  <c r="N104" i="35" s="1"/>
  <c r="S104" i="35" s="1"/>
  <c r="N64" i="35"/>
  <c r="N105" i="35" s="1"/>
  <c r="S105" i="35" s="1"/>
  <c r="N65" i="35"/>
  <c r="N106" i="35" s="1"/>
  <c r="S106" i="35" s="1"/>
  <c r="N66" i="35"/>
  <c r="N107" i="35" s="1"/>
  <c r="S107" i="35" s="1"/>
  <c r="N67" i="35"/>
  <c r="N108" i="35" s="1"/>
  <c r="S108" i="35" s="1"/>
  <c r="N68" i="35"/>
  <c r="N109" i="35" s="1"/>
  <c r="S109" i="35" s="1"/>
  <c r="N69" i="35"/>
  <c r="N110" i="35" s="1"/>
  <c r="S110" i="35" s="1"/>
  <c r="N70" i="35"/>
  <c r="N111" i="35" s="1"/>
  <c r="S111" i="35" s="1"/>
  <c r="N45" i="35"/>
  <c r="N78" i="35" s="1"/>
  <c r="S78" i="35" s="1"/>
  <c r="N46" i="35"/>
  <c r="N79" i="35" s="1"/>
  <c r="S79" i="35" s="1"/>
  <c r="N47" i="35"/>
  <c r="N48" i="35"/>
  <c r="N81" i="35" s="1"/>
  <c r="S81" i="35" s="1"/>
  <c r="N49" i="35"/>
  <c r="L8" i="35" s="1"/>
  <c r="N93" i="35" s="1"/>
  <c r="S93" i="35" s="1"/>
  <c r="N50" i="35"/>
  <c r="N83" i="35" s="1"/>
  <c r="S83" i="35" s="1"/>
  <c r="N51" i="35"/>
  <c r="N52" i="35"/>
  <c r="N85" i="35" s="1"/>
  <c r="S85" i="35" s="1"/>
  <c r="N53" i="35"/>
  <c r="N86" i="35" s="1"/>
  <c r="S86" i="35" s="1"/>
  <c r="N54" i="35"/>
  <c r="N87" i="35" s="1"/>
  <c r="S87" i="35" s="1"/>
  <c r="N44" i="35"/>
  <c r="N77" i="35" s="1"/>
  <c r="S77" i="35" s="1"/>
  <c r="B56" i="35"/>
  <c r="B88" i="35" s="1"/>
  <c r="G88" i="35" s="1"/>
  <c r="B57" i="35"/>
  <c r="B89" i="35" s="1"/>
  <c r="G89" i="35" s="1"/>
  <c r="B58" i="35"/>
  <c r="B76" i="35" s="1"/>
  <c r="G76" i="35" s="1"/>
  <c r="B60" i="35"/>
  <c r="B101" i="35" s="1"/>
  <c r="B61" i="35"/>
  <c r="B102" i="35" s="1"/>
  <c r="B62" i="35"/>
  <c r="B103" i="35" s="1"/>
  <c r="B63" i="35"/>
  <c r="B104" i="35" s="1"/>
  <c r="B64" i="35"/>
  <c r="B105" i="35" s="1"/>
  <c r="B65" i="35"/>
  <c r="B106" i="35" s="1"/>
  <c r="B66" i="35"/>
  <c r="B107" i="35" s="1"/>
  <c r="B67" i="35"/>
  <c r="B108" i="35" s="1"/>
  <c r="B68" i="35"/>
  <c r="B109" i="35" s="1"/>
  <c r="B69" i="35"/>
  <c r="B110" i="35" s="1"/>
  <c r="B70" i="35"/>
  <c r="B111" i="35" s="1"/>
  <c r="B45" i="35"/>
  <c r="B78" i="35" s="1"/>
  <c r="G78" i="35" s="1"/>
  <c r="B46" i="35"/>
  <c r="B79" i="35" s="1"/>
  <c r="B47" i="35"/>
  <c r="B80" i="35" s="1"/>
  <c r="B48" i="35"/>
  <c r="B81" i="35" s="1"/>
  <c r="B49" i="35"/>
  <c r="K8" i="35" s="1"/>
  <c r="B50" i="35"/>
  <c r="B83" i="35" s="1"/>
  <c r="G83" i="35" s="1"/>
  <c r="B51" i="35"/>
  <c r="B84" i="35" s="1"/>
  <c r="G84" i="35" s="1"/>
  <c r="B52" i="35"/>
  <c r="B85" i="35" s="1"/>
  <c r="G85" i="35" s="1"/>
  <c r="B53" i="35"/>
  <c r="B86" i="35" s="1"/>
  <c r="G86" i="35" s="1"/>
  <c r="B54" i="35"/>
  <c r="B87" i="35" s="1"/>
  <c r="G87" i="35" s="1"/>
  <c r="B44" i="35"/>
  <c r="B77" i="35" s="1"/>
  <c r="B74" i="35"/>
  <c r="K6" i="34"/>
  <c r="L6" i="34"/>
  <c r="K7" i="34"/>
  <c r="L7" i="34"/>
  <c r="K8" i="34"/>
  <c r="L8" i="34"/>
  <c r="K9" i="34"/>
  <c r="L9" i="34"/>
  <c r="K10" i="34"/>
  <c r="L10" i="34"/>
  <c r="K11" i="34"/>
  <c r="L11" i="34"/>
  <c r="K12" i="34"/>
  <c r="L12" i="34"/>
  <c r="K13" i="34"/>
  <c r="L13" i="34"/>
  <c r="K14" i="34"/>
  <c r="L14" i="34"/>
  <c r="K15" i="34"/>
  <c r="L15" i="34"/>
  <c r="L5" i="34"/>
  <c r="K5" i="34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O5" i="1"/>
  <c r="N5" i="1"/>
  <c r="M5" i="1"/>
  <c r="L5" i="1"/>
  <c r="K5" i="1"/>
  <c r="K6" i="25"/>
  <c r="K7" i="25"/>
  <c r="K8" i="25"/>
  <c r="K9" i="25"/>
  <c r="K10" i="25"/>
  <c r="K11" i="25"/>
  <c r="K12" i="25"/>
  <c r="K13" i="25"/>
  <c r="K14" i="25"/>
  <c r="K15" i="25"/>
  <c r="K5" i="25"/>
  <c r="K6" i="26"/>
  <c r="K7" i="26"/>
  <c r="K8" i="26"/>
  <c r="K9" i="26"/>
  <c r="K10" i="26"/>
  <c r="K11" i="26"/>
  <c r="K12" i="26"/>
  <c r="K13" i="26"/>
  <c r="K14" i="26"/>
  <c r="K15" i="26"/>
  <c r="K5" i="26"/>
  <c r="K6" i="36"/>
  <c r="K7" i="36"/>
  <c r="K8" i="36"/>
  <c r="K9" i="36"/>
  <c r="K10" i="36"/>
  <c r="K11" i="36"/>
  <c r="K12" i="36"/>
  <c r="K13" i="36"/>
  <c r="K14" i="36"/>
  <c r="K15" i="36"/>
  <c r="K5" i="36"/>
  <c r="N82" i="35" l="1"/>
  <c r="S82" i="35" s="1"/>
  <c r="K7" i="35"/>
  <c r="L15" i="35"/>
  <c r="N100" i="35" s="1"/>
  <c r="S100" i="35" s="1"/>
  <c r="M10" i="35"/>
  <c r="K15" i="35"/>
  <c r="L11" i="35"/>
  <c r="N96" i="35" s="1"/>
  <c r="S96" i="35" s="1"/>
  <c r="M6" i="35"/>
  <c r="K11" i="35"/>
  <c r="B96" i="35" s="1"/>
  <c r="G96" i="35" s="1"/>
  <c r="L7" i="35"/>
  <c r="N92" i="35" s="1"/>
  <c r="S92" i="35" s="1"/>
  <c r="K14" i="35"/>
  <c r="B99" i="35" s="1"/>
  <c r="G99" i="35" s="1"/>
  <c r="K10" i="35"/>
  <c r="B95" i="35" s="1"/>
  <c r="G95" i="35" s="1"/>
  <c r="K6" i="35"/>
  <c r="B91" i="35" s="1"/>
  <c r="G91" i="35" s="1"/>
  <c r="L14" i="35"/>
  <c r="N99" i="35" s="1"/>
  <c r="S99" i="35" s="1"/>
  <c r="L10" i="35"/>
  <c r="N95" i="35" s="1"/>
  <c r="S95" i="35" s="1"/>
  <c r="L6" i="35"/>
  <c r="N91" i="35" s="1"/>
  <c r="S91" i="35" s="1"/>
  <c r="M13" i="35"/>
  <c r="M9" i="35"/>
  <c r="B82" i="35"/>
  <c r="G82" i="35" s="1"/>
  <c r="K13" i="35"/>
  <c r="B98" i="35" s="1"/>
  <c r="G98" i="35" s="1"/>
  <c r="K9" i="35"/>
  <c r="B94" i="35" s="1"/>
  <c r="G94" i="35" s="1"/>
  <c r="K5" i="35"/>
  <c r="B90" i="35" s="1"/>
  <c r="G90" i="35" s="1"/>
  <c r="L13" i="35"/>
  <c r="N98" i="35" s="1"/>
  <c r="S98" i="35" s="1"/>
  <c r="L9" i="35"/>
  <c r="N94" i="35" s="1"/>
  <c r="S94" i="35" s="1"/>
  <c r="M5" i="35"/>
  <c r="M12" i="35"/>
  <c r="M8" i="35"/>
  <c r="K12" i="35"/>
  <c r="B97" i="35" s="1"/>
  <c r="G97" i="35" s="1"/>
  <c r="L5" i="35"/>
  <c r="N90" i="35" s="1"/>
  <c r="S90" i="35" s="1"/>
  <c r="L12" i="35"/>
  <c r="N97" i="35" s="1"/>
  <c r="S97" i="35" s="1"/>
  <c r="M15" i="35"/>
  <c r="M11" i="35"/>
  <c r="B73" i="36"/>
  <c r="B85" i="36"/>
  <c r="B86" i="36"/>
  <c r="G86" i="36" s="1"/>
  <c r="B87" i="36"/>
  <c r="B88" i="36"/>
  <c r="B89" i="36"/>
  <c r="B90" i="36"/>
  <c r="G90" i="36" s="1"/>
  <c r="B91" i="36"/>
  <c r="B92" i="36"/>
  <c r="B93" i="36"/>
  <c r="B94" i="36"/>
  <c r="G94" i="36" s="1"/>
  <c r="B84" i="36"/>
  <c r="B68" i="36"/>
  <c r="B69" i="36"/>
  <c r="G69" i="36" s="1"/>
  <c r="B70" i="36"/>
  <c r="G70" i="36" s="1"/>
  <c r="B71" i="36"/>
  <c r="B72" i="36"/>
  <c r="B67" i="36"/>
  <c r="G68" i="36"/>
  <c r="K4" i="36"/>
  <c r="B75" i="36"/>
  <c r="G75" i="36" s="1"/>
  <c r="B79" i="36"/>
  <c r="G79" i="36" s="1"/>
  <c r="B83" i="36"/>
  <c r="G83" i="36" s="1"/>
  <c r="G73" i="36"/>
  <c r="B65" i="36"/>
  <c r="G93" i="36"/>
  <c r="G92" i="36"/>
  <c r="G91" i="36"/>
  <c r="G89" i="36"/>
  <c r="G88" i="36"/>
  <c r="G87" i="36"/>
  <c r="G85" i="36"/>
  <c r="G84" i="36"/>
  <c r="B82" i="36"/>
  <c r="G82" i="36" s="1"/>
  <c r="G81" i="36"/>
  <c r="B81" i="36"/>
  <c r="B80" i="36"/>
  <c r="G80" i="36" s="1"/>
  <c r="G78" i="36"/>
  <c r="B78" i="36"/>
  <c r="B77" i="36"/>
  <c r="G77" i="36" s="1"/>
  <c r="G76" i="36"/>
  <c r="B76" i="36"/>
  <c r="B74" i="36"/>
  <c r="G74" i="36" s="1"/>
  <c r="G72" i="36"/>
  <c r="G71" i="36"/>
  <c r="G6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G111" i="35"/>
  <c r="G110" i="35"/>
  <c r="G109" i="35"/>
  <c r="G108" i="35"/>
  <c r="G107" i="35"/>
  <c r="G106" i="35"/>
  <c r="G105" i="35"/>
  <c r="G104" i="35"/>
  <c r="G103" i="35"/>
  <c r="G102" i="35"/>
  <c r="G101" i="35"/>
  <c r="B100" i="35"/>
  <c r="G100" i="35" s="1"/>
  <c r="B92" i="35"/>
  <c r="G92" i="35" s="1"/>
  <c r="G81" i="35"/>
  <c r="G80" i="35"/>
  <c r="G79" i="35"/>
  <c r="G7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B93" i="35"/>
  <c r="G93" i="35" s="1"/>
  <c r="I8" i="35"/>
  <c r="I7" i="35"/>
  <c r="I6" i="35"/>
  <c r="I5" i="35"/>
  <c r="N72" i="34"/>
  <c r="N73" i="34"/>
  <c r="S73" i="34" s="1"/>
  <c r="N74" i="34"/>
  <c r="N75" i="34"/>
  <c r="S75" i="34" s="1"/>
  <c r="N76" i="34"/>
  <c r="N77" i="34"/>
  <c r="S77" i="34" s="1"/>
  <c r="N78" i="34"/>
  <c r="N79" i="34"/>
  <c r="S79" i="34" s="1"/>
  <c r="N80" i="34"/>
  <c r="N81" i="34"/>
  <c r="S81" i="34" s="1"/>
  <c r="N71" i="34"/>
  <c r="N114" i="34"/>
  <c r="S114" i="34" s="1"/>
  <c r="N113" i="34"/>
  <c r="S113" i="34" s="1"/>
  <c r="N112" i="34"/>
  <c r="S112" i="34" s="1"/>
  <c r="N111" i="34"/>
  <c r="S111" i="34" s="1"/>
  <c r="N110" i="34"/>
  <c r="S110" i="34" s="1"/>
  <c r="N109" i="34"/>
  <c r="S109" i="34" s="1"/>
  <c r="N108" i="34"/>
  <c r="S108" i="34" s="1"/>
  <c r="N107" i="34"/>
  <c r="S107" i="34" s="1"/>
  <c r="N106" i="34"/>
  <c r="S106" i="34" s="1"/>
  <c r="N105" i="34"/>
  <c r="S105" i="34" s="1"/>
  <c r="N104" i="34"/>
  <c r="S104" i="34" s="1"/>
  <c r="N103" i="34"/>
  <c r="S103" i="34" s="1"/>
  <c r="N102" i="34"/>
  <c r="S102" i="34" s="1"/>
  <c r="N101" i="34"/>
  <c r="S101" i="34" s="1"/>
  <c r="N100" i="34"/>
  <c r="S100" i="34" s="1"/>
  <c r="N99" i="34"/>
  <c r="S99" i="34" s="1"/>
  <c r="N98" i="34"/>
  <c r="S98" i="34" s="1"/>
  <c r="N97" i="34"/>
  <c r="S97" i="34" s="1"/>
  <c r="N96" i="34"/>
  <c r="S96" i="34" s="1"/>
  <c r="N95" i="34"/>
  <c r="S95" i="34" s="1"/>
  <c r="N94" i="34"/>
  <c r="S94" i="34" s="1"/>
  <c r="N93" i="34"/>
  <c r="S93" i="34" s="1"/>
  <c r="N92" i="34"/>
  <c r="S92" i="34" s="1"/>
  <c r="N91" i="34"/>
  <c r="S91" i="34" s="1"/>
  <c r="N90" i="34"/>
  <c r="S90" i="34" s="1"/>
  <c r="N89" i="34"/>
  <c r="S89" i="34" s="1"/>
  <c r="N88" i="34"/>
  <c r="S88" i="34" s="1"/>
  <c r="N87" i="34"/>
  <c r="S87" i="34" s="1"/>
  <c r="N86" i="34"/>
  <c r="S86" i="34" s="1"/>
  <c r="N85" i="34"/>
  <c r="S85" i="34" s="1"/>
  <c r="N84" i="34"/>
  <c r="S84" i="34" s="1"/>
  <c r="N83" i="34"/>
  <c r="S83" i="34" s="1"/>
  <c r="N82" i="34"/>
  <c r="S82" i="34" s="1"/>
  <c r="S80" i="34"/>
  <c r="S78" i="34"/>
  <c r="S76" i="34"/>
  <c r="S74" i="34"/>
  <c r="S72" i="34"/>
  <c r="S71" i="34"/>
  <c r="N70" i="34"/>
  <c r="S70" i="34" s="1"/>
  <c r="N69" i="34"/>
  <c r="S69" i="34" s="1"/>
  <c r="N68" i="34"/>
  <c r="S68" i="34" s="1"/>
  <c r="N67" i="34"/>
  <c r="S67" i="34" s="1"/>
  <c r="N66" i="34"/>
  <c r="S66" i="34" s="1"/>
  <c r="N64" i="34"/>
  <c r="B105" i="34"/>
  <c r="G105" i="34" s="1"/>
  <c r="B106" i="34"/>
  <c r="G106" i="34" s="1"/>
  <c r="B107" i="34"/>
  <c r="B108" i="34"/>
  <c r="B109" i="34"/>
  <c r="G109" i="34" s="1"/>
  <c r="B110" i="34"/>
  <c r="G110" i="34" s="1"/>
  <c r="B111" i="34"/>
  <c r="B112" i="34"/>
  <c r="B113" i="34"/>
  <c r="G113" i="34" s="1"/>
  <c r="B114" i="34"/>
  <c r="G114" i="34" s="1"/>
  <c r="B104" i="34"/>
  <c r="B94" i="34"/>
  <c r="B95" i="34"/>
  <c r="G95" i="34" s="1"/>
  <c r="B96" i="34"/>
  <c r="G96" i="34" s="1"/>
  <c r="B97" i="34"/>
  <c r="B98" i="34"/>
  <c r="B99" i="34"/>
  <c r="G99" i="34" s="1"/>
  <c r="B100" i="34"/>
  <c r="G100" i="34" s="1"/>
  <c r="B101" i="34"/>
  <c r="B102" i="34"/>
  <c r="B103" i="34"/>
  <c r="G103" i="34" s="1"/>
  <c r="B93" i="34"/>
  <c r="G93" i="34" s="1"/>
  <c r="B83" i="34"/>
  <c r="B84" i="34"/>
  <c r="B85" i="34"/>
  <c r="G85" i="34" s="1"/>
  <c r="B86" i="34"/>
  <c r="G86" i="34" s="1"/>
  <c r="B87" i="34"/>
  <c r="B88" i="34"/>
  <c r="B89" i="34"/>
  <c r="G89" i="34" s="1"/>
  <c r="B90" i="34"/>
  <c r="G90" i="34" s="1"/>
  <c r="B91" i="34"/>
  <c r="B92" i="34"/>
  <c r="B82" i="34"/>
  <c r="G82" i="34" s="1"/>
  <c r="B72" i="34"/>
  <c r="B75" i="34"/>
  <c r="G75" i="34" s="1"/>
  <c r="B76" i="34"/>
  <c r="B79" i="34"/>
  <c r="B80" i="34"/>
  <c r="B73" i="34"/>
  <c r="G73" i="34" s="1"/>
  <c r="B74" i="34"/>
  <c r="G74" i="34" s="1"/>
  <c r="B77" i="34"/>
  <c r="G77" i="34" s="1"/>
  <c r="B78" i="34"/>
  <c r="G78" i="34" s="1"/>
  <c r="B81" i="34"/>
  <c r="G81" i="34" s="1"/>
  <c r="B71" i="34"/>
  <c r="G71" i="34" s="1"/>
  <c r="L4" i="34"/>
  <c r="K4" i="34"/>
  <c r="B67" i="34"/>
  <c r="B68" i="34"/>
  <c r="B69" i="34"/>
  <c r="B70" i="34"/>
  <c r="B66" i="34"/>
  <c r="G66" i="34" s="1"/>
  <c r="B64" i="34"/>
  <c r="G112" i="34"/>
  <c r="G111" i="34"/>
  <c r="G108" i="34"/>
  <c r="G107" i="34"/>
  <c r="G104" i="34"/>
  <c r="G102" i="34"/>
  <c r="G101" i="34"/>
  <c r="G98" i="34"/>
  <c r="G97" i="34"/>
  <c r="G94" i="34"/>
  <c r="G92" i="34"/>
  <c r="G91" i="34"/>
  <c r="G88" i="34"/>
  <c r="G87" i="34"/>
  <c r="G84" i="34"/>
  <c r="G83" i="34"/>
  <c r="G80" i="34"/>
  <c r="G79" i="34"/>
  <c r="G76" i="34"/>
  <c r="G72" i="34"/>
  <c r="G70" i="34"/>
  <c r="G69" i="34"/>
  <c r="G68" i="34"/>
  <c r="G6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B154" i="26" l="1"/>
  <c r="G154" i="26" s="1"/>
  <c r="B155" i="26"/>
  <c r="B156" i="26"/>
  <c r="B157" i="26"/>
  <c r="B158" i="26"/>
  <c r="G158" i="26" s="1"/>
  <c r="B159" i="26"/>
  <c r="B160" i="26"/>
  <c r="B161" i="26"/>
  <c r="B162" i="26"/>
  <c r="G162" i="26" s="1"/>
  <c r="B163" i="26"/>
  <c r="B153" i="26"/>
  <c r="B143" i="26"/>
  <c r="B144" i="26"/>
  <c r="B145" i="26"/>
  <c r="B146" i="26"/>
  <c r="B147" i="26"/>
  <c r="B148" i="26"/>
  <c r="B149" i="26"/>
  <c r="B150" i="26"/>
  <c r="B151" i="26"/>
  <c r="B152" i="26"/>
  <c r="B142" i="26"/>
  <c r="B132" i="26"/>
  <c r="B133" i="26"/>
  <c r="B134" i="26"/>
  <c r="B135" i="26"/>
  <c r="B136" i="26"/>
  <c r="B137" i="26"/>
  <c r="B138" i="26"/>
  <c r="B139" i="26"/>
  <c r="B140" i="26"/>
  <c r="B141" i="26"/>
  <c r="B131" i="26"/>
  <c r="B121" i="26"/>
  <c r="B122" i="26"/>
  <c r="B123" i="26"/>
  <c r="B124" i="26"/>
  <c r="G124" i="26" s="1"/>
  <c r="B125" i="26"/>
  <c r="B126" i="26"/>
  <c r="B127" i="26"/>
  <c r="B128" i="26"/>
  <c r="G128" i="26" s="1"/>
  <c r="B129" i="26"/>
  <c r="B130" i="26"/>
  <c r="B120" i="26"/>
  <c r="B97" i="26"/>
  <c r="B98" i="26"/>
  <c r="B99" i="26"/>
  <c r="B100" i="26"/>
  <c r="G100" i="26" s="1"/>
  <c r="B101" i="26"/>
  <c r="B102" i="26"/>
  <c r="B103" i="26"/>
  <c r="B104" i="26"/>
  <c r="G104" i="26" s="1"/>
  <c r="B105" i="26"/>
  <c r="B106" i="26"/>
  <c r="B107" i="26"/>
  <c r="B108" i="26"/>
  <c r="G108" i="26" s="1"/>
  <c r="B96" i="26"/>
  <c r="B112" i="26"/>
  <c r="G112" i="26" s="1"/>
  <c r="B116" i="26"/>
  <c r="G116" i="26" s="1"/>
  <c r="B109" i="26"/>
  <c r="G109" i="26" s="1"/>
  <c r="B144" i="25"/>
  <c r="B145" i="25"/>
  <c r="B146" i="25"/>
  <c r="B147" i="25"/>
  <c r="G147" i="25" s="1"/>
  <c r="B148" i="25"/>
  <c r="B149" i="25"/>
  <c r="B150" i="25"/>
  <c r="B151" i="25"/>
  <c r="G151" i="25" s="1"/>
  <c r="B152" i="25"/>
  <c r="B153" i="25"/>
  <c r="B143" i="25"/>
  <c r="B133" i="25"/>
  <c r="B134" i="25"/>
  <c r="B135" i="25"/>
  <c r="B136" i="25"/>
  <c r="B137" i="25"/>
  <c r="B138" i="25"/>
  <c r="B139" i="25"/>
  <c r="B140" i="25"/>
  <c r="B141" i="25"/>
  <c r="B142" i="25"/>
  <c r="B132" i="25"/>
  <c r="B122" i="25"/>
  <c r="B123" i="25"/>
  <c r="G123" i="25" s="1"/>
  <c r="B124" i="25"/>
  <c r="B125" i="25"/>
  <c r="B126" i="25"/>
  <c r="B127" i="25"/>
  <c r="G127" i="25" s="1"/>
  <c r="B128" i="25"/>
  <c r="B129" i="25"/>
  <c r="B130" i="25"/>
  <c r="B131" i="25"/>
  <c r="G131" i="25" s="1"/>
  <c r="B121" i="25"/>
  <c r="B99" i="25"/>
  <c r="B100" i="25"/>
  <c r="G100" i="25" s="1"/>
  <c r="B101" i="25"/>
  <c r="B102" i="25"/>
  <c r="B103" i="25"/>
  <c r="B104" i="25"/>
  <c r="G104" i="25" s="1"/>
  <c r="B105" i="25"/>
  <c r="B106" i="25"/>
  <c r="B107" i="25"/>
  <c r="B108" i="25"/>
  <c r="G108" i="25" s="1"/>
  <c r="B109" i="25"/>
  <c r="B97" i="25"/>
  <c r="B94" i="25"/>
  <c r="K4" i="25"/>
  <c r="M81" i="27"/>
  <c r="G81" i="27" s="1"/>
  <c r="M85" i="27"/>
  <c r="G85" i="27" s="1"/>
  <c r="M111" i="27"/>
  <c r="G111" i="27" s="1"/>
  <c r="M115" i="27"/>
  <c r="G115" i="27" s="1"/>
  <c r="M119" i="27"/>
  <c r="G119" i="27" s="1"/>
  <c r="D78" i="27"/>
  <c r="M78" i="27" s="1"/>
  <c r="G78" i="27" s="1"/>
  <c r="D79" i="27"/>
  <c r="M79" i="27" s="1"/>
  <c r="G79" i="27" s="1"/>
  <c r="D80" i="27"/>
  <c r="M80" i="27" s="1"/>
  <c r="G80" i="27" s="1"/>
  <c r="D81" i="27"/>
  <c r="D82" i="27"/>
  <c r="M82" i="27" s="1"/>
  <c r="G82" i="27" s="1"/>
  <c r="D83" i="27"/>
  <c r="M83" i="27" s="1"/>
  <c r="G83" i="27" s="1"/>
  <c r="D84" i="27"/>
  <c r="M84" i="27" s="1"/>
  <c r="G84" i="27" s="1"/>
  <c r="D85" i="27"/>
  <c r="D86" i="27"/>
  <c r="M86" i="27" s="1"/>
  <c r="G86" i="27" s="1"/>
  <c r="D87" i="27"/>
  <c r="M87" i="27" s="1"/>
  <c r="G87" i="27" s="1"/>
  <c r="D77" i="27"/>
  <c r="M77" i="27" s="1"/>
  <c r="G77" i="27" s="1"/>
  <c r="D111" i="27"/>
  <c r="D112" i="27"/>
  <c r="M112" i="27" s="1"/>
  <c r="G112" i="27" s="1"/>
  <c r="D113" i="27"/>
  <c r="M113" i="27" s="1"/>
  <c r="G113" i="27" s="1"/>
  <c r="D114" i="27"/>
  <c r="M114" i="27" s="1"/>
  <c r="G114" i="27" s="1"/>
  <c r="D115" i="27"/>
  <c r="D116" i="27"/>
  <c r="M116" i="27" s="1"/>
  <c r="G116" i="27" s="1"/>
  <c r="D117" i="27"/>
  <c r="M117" i="27" s="1"/>
  <c r="G117" i="27" s="1"/>
  <c r="D118" i="27"/>
  <c r="M118" i="27" s="1"/>
  <c r="G118" i="27" s="1"/>
  <c r="D119" i="27"/>
  <c r="D120" i="27"/>
  <c r="M120" i="27" s="1"/>
  <c r="G120" i="27" s="1"/>
  <c r="D110" i="27"/>
  <c r="M110" i="27" s="1"/>
  <c r="G110" i="27" s="1"/>
  <c r="D67" i="27"/>
  <c r="M67" i="27" s="1"/>
  <c r="G67" i="27" s="1"/>
  <c r="D68" i="27"/>
  <c r="M68" i="27" s="1"/>
  <c r="G68" i="27" s="1"/>
  <c r="D69" i="27"/>
  <c r="D70" i="27"/>
  <c r="D71" i="27"/>
  <c r="M71" i="27" s="1"/>
  <c r="G71" i="27" s="1"/>
  <c r="D72" i="27"/>
  <c r="M72" i="27" s="1"/>
  <c r="G72" i="27" s="1"/>
  <c r="D73" i="27"/>
  <c r="D74" i="27"/>
  <c r="D75" i="27"/>
  <c r="M75" i="27" s="1"/>
  <c r="G75" i="27" s="1"/>
  <c r="D76" i="27"/>
  <c r="M76" i="27" s="1"/>
  <c r="G76" i="27" s="1"/>
  <c r="D66" i="27"/>
  <c r="M69" i="27"/>
  <c r="G69" i="27" s="1"/>
  <c r="M70" i="27"/>
  <c r="G70" i="27" s="1"/>
  <c r="M73" i="27"/>
  <c r="G73" i="27" s="1"/>
  <c r="M74" i="27"/>
  <c r="G74" i="27" s="1"/>
  <c r="M66" i="27"/>
  <c r="G66" i="27" s="1"/>
  <c r="K33" i="27"/>
  <c r="G163" i="26"/>
  <c r="G161" i="26"/>
  <c r="G160" i="26"/>
  <c r="G159" i="26"/>
  <c r="G157" i="26"/>
  <c r="G156" i="26"/>
  <c r="G155" i="26"/>
  <c r="G153" i="26"/>
  <c r="G130" i="26"/>
  <c r="G129" i="26"/>
  <c r="G127" i="26"/>
  <c r="G126" i="26"/>
  <c r="G125" i="26"/>
  <c r="G123" i="26"/>
  <c r="G122" i="26"/>
  <c r="G121" i="26"/>
  <c r="G120" i="26"/>
  <c r="B119" i="26"/>
  <c r="G119" i="26" s="1"/>
  <c r="B117" i="26"/>
  <c r="G117" i="26" s="1"/>
  <c r="B115" i="26"/>
  <c r="G115" i="26" s="1"/>
  <c r="B113" i="26"/>
  <c r="G113" i="26" s="1"/>
  <c r="B111" i="26"/>
  <c r="G111" i="26" s="1"/>
  <c r="G107" i="26"/>
  <c r="G106" i="26"/>
  <c r="G105" i="26"/>
  <c r="G103" i="26"/>
  <c r="G102" i="26"/>
  <c r="G101" i="26"/>
  <c r="G99" i="26"/>
  <c r="G98" i="26"/>
  <c r="G97" i="26"/>
  <c r="G96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B118" i="26"/>
  <c r="G118" i="26" s="1"/>
  <c r="I14" i="26"/>
  <c r="I13" i="26"/>
  <c r="I12" i="26"/>
  <c r="I11" i="26"/>
  <c r="B114" i="26"/>
  <c r="G114" i="26" s="1"/>
  <c r="I10" i="26"/>
  <c r="I9" i="26"/>
  <c r="I8" i="26"/>
  <c r="I7" i="26"/>
  <c r="B110" i="26"/>
  <c r="G110" i="26" s="1"/>
  <c r="I6" i="26"/>
  <c r="I5" i="26"/>
  <c r="G153" i="25"/>
  <c r="G152" i="25"/>
  <c r="G150" i="25"/>
  <c r="G149" i="25"/>
  <c r="G148" i="25"/>
  <c r="G146" i="25"/>
  <c r="G145" i="25"/>
  <c r="G144" i="25"/>
  <c r="G143" i="25"/>
  <c r="G130" i="25"/>
  <c r="G129" i="25"/>
  <c r="G128" i="25"/>
  <c r="G126" i="25"/>
  <c r="G125" i="25"/>
  <c r="G124" i="25"/>
  <c r="G122" i="25"/>
  <c r="G121" i="25"/>
  <c r="G109" i="25"/>
  <c r="G107" i="25"/>
  <c r="G106" i="25"/>
  <c r="G105" i="25"/>
  <c r="G103" i="25"/>
  <c r="G102" i="25"/>
  <c r="G101" i="25"/>
  <c r="G99" i="25"/>
  <c r="G97" i="25"/>
  <c r="B62" i="25"/>
  <c r="B98" i="25" s="1"/>
  <c r="G98" i="25" s="1"/>
  <c r="I26" i="25"/>
  <c r="I25" i="25"/>
  <c r="I24" i="25"/>
  <c r="I23" i="25"/>
  <c r="I22" i="25"/>
  <c r="I21" i="25"/>
  <c r="I20" i="25"/>
  <c r="I19" i="25"/>
  <c r="I18" i="25"/>
  <c r="I17" i="25"/>
  <c r="I16" i="25"/>
  <c r="B120" i="25"/>
  <c r="G120" i="25" s="1"/>
  <c r="I15" i="25"/>
  <c r="B119" i="25"/>
  <c r="G119" i="25" s="1"/>
  <c r="I14" i="25"/>
  <c r="B118" i="25"/>
  <c r="G118" i="25" s="1"/>
  <c r="I13" i="25"/>
  <c r="B117" i="25"/>
  <c r="G117" i="25" s="1"/>
  <c r="I12" i="25"/>
  <c r="B116" i="25"/>
  <c r="G116" i="25" s="1"/>
  <c r="I11" i="25"/>
  <c r="B115" i="25"/>
  <c r="G115" i="25" s="1"/>
  <c r="I10" i="25"/>
  <c r="B114" i="25"/>
  <c r="G114" i="25" s="1"/>
  <c r="I9" i="25"/>
  <c r="B113" i="25"/>
  <c r="G113" i="25" s="1"/>
  <c r="I8" i="25"/>
  <c r="B112" i="25"/>
  <c r="G112" i="25" s="1"/>
  <c r="I7" i="25"/>
  <c r="B111" i="25"/>
  <c r="G111" i="25" s="1"/>
  <c r="I6" i="25"/>
  <c r="B110" i="25"/>
  <c r="G110" i="25" s="1"/>
  <c r="I5" i="25"/>
  <c r="AX110" i="1"/>
  <c r="AX111" i="1"/>
  <c r="AX112" i="1"/>
  <c r="BC112" i="1" s="1"/>
  <c r="AX113" i="1"/>
  <c r="BC113" i="1" s="1"/>
  <c r="AX114" i="1"/>
  <c r="AX115" i="1"/>
  <c r="AX116" i="1"/>
  <c r="BC116" i="1" s="1"/>
  <c r="AX117" i="1"/>
  <c r="BC117" i="1" s="1"/>
  <c r="AX118" i="1"/>
  <c r="AX119" i="1"/>
  <c r="AX109" i="1"/>
  <c r="BC109" i="1" s="1"/>
  <c r="AL110" i="1"/>
  <c r="AQ110" i="1" s="1"/>
  <c r="AL111" i="1"/>
  <c r="AL112" i="1"/>
  <c r="AL113" i="1"/>
  <c r="AQ113" i="1" s="1"/>
  <c r="AL114" i="1"/>
  <c r="AQ114" i="1" s="1"/>
  <c r="AL115" i="1"/>
  <c r="AL116" i="1"/>
  <c r="AL117" i="1"/>
  <c r="AL118" i="1"/>
  <c r="AQ118" i="1" s="1"/>
  <c r="AL119" i="1"/>
  <c r="AL109" i="1"/>
  <c r="AX163" i="1"/>
  <c r="BC163" i="1" s="1"/>
  <c r="AX162" i="1"/>
  <c r="BC162" i="1" s="1"/>
  <c r="BC161" i="1"/>
  <c r="AX161" i="1"/>
  <c r="AX160" i="1"/>
  <c r="BC160" i="1" s="1"/>
  <c r="AX159" i="1"/>
  <c r="BC159" i="1" s="1"/>
  <c r="AX158" i="1"/>
  <c r="BC158" i="1" s="1"/>
  <c r="BC157" i="1"/>
  <c r="AX157" i="1"/>
  <c r="BC156" i="1"/>
  <c r="AX156" i="1"/>
  <c r="AX155" i="1"/>
  <c r="BC155" i="1" s="1"/>
  <c r="AX154" i="1"/>
  <c r="BC154" i="1" s="1"/>
  <c r="BC153" i="1"/>
  <c r="AX153" i="1"/>
  <c r="AX142" i="1"/>
  <c r="AX143" i="1" s="1"/>
  <c r="AX131" i="1"/>
  <c r="BC131" i="1" s="1"/>
  <c r="BC119" i="1"/>
  <c r="BC118" i="1"/>
  <c r="BC115" i="1"/>
  <c r="BC114" i="1"/>
  <c r="BC111" i="1"/>
  <c r="BC110" i="1"/>
  <c r="AX94" i="1"/>
  <c r="AL163" i="1"/>
  <c r="AQ163" i="1" s="1"/>
  <c r="AQ162" i="1"/>
  <c r="AL162" i="1"/>
  <c r="AQ161" i="1"/>
  <c r="AL161" i="1"/>
  <c r="AL160" i="1"/>
  <c r="AQ160" i="1" s="1"/>
  <c r="AL159" i="1"/>
  <c r="AQ159" i="1" s="1"/>
  <c r="AQ158" i="1"/>
  <c r="AL158" i="1"/>
  <c r="AQ157" i="1"/>
  <c r="AL157" i="1"/>
  <c r="AL156" i="1"/>
  <c r="AQ156" i="1" s="1"/>
  <c r="AL155" i="1"/>
  <c r="AQ155" i="1" s="1"/>
  <c r="AQ154" i="1"/>
  <c r="AL154" i="1"/>
  <c r="AQ153" i="1"/>
  <c r="AL153" i="1"/>
  <c r="AQ142" i="1"/>
  <c r="AL142" i="1"/>
  <c r="AL143" i="1" s="1"/>
  <c r="AL132" i="1"/>
  <c r="AL133" i="1" s="1"/>
  <c r="AL131" i="1"/>
  <c r="AQ131" i="1" s="1"/>
  <c r="AQ119" i="1"/>
  <c r="AQ117" i="1"/>
  <c r="AQ116" i="1"/>
  <c r="AQ115" i="1"/>
  <c r="AQ112" i="1"/>
  <c r="AQ111" i="1"/>
  <c r="AQ109" i="1"/>
  <c r="AL94" i="1"/>
  <c r="AE163" i="1"/>
  <c r="Z163" i="1"/>
  <c r="Z162" i="1"/>
  <c r="AE162" i="1" s="1"/>
  <c r="Z161" i="1"/>
  <c r="AE161" i="1" s="1"/>
  <c r="AE160" i="1"/>
  <c r="Z160" i="1"/>
  <c r="Z159" i="1"/>
  <c r="AE159" i="1" s="1"/>
  <c r="Z158" i="1"/>
  <c r="AE158" i="1" s="1"/>
  <c r="Z157" i="1"/>
  <c r="AE157" i="1" s="1"/>
  <c r="Z156" i="1"/>
  <c r="AE156" i="1" s="1"/>
  <c r="Z155" i="1"/>
  <c r="AE155" i="1" s="1"/>
  <c r="Z154" i="1"/>
  <c r="AE154" i="1" s="1"/>
  <c r="Z153" i="1"/>
  <c r="AE153" i="1" s="1"/>
  <c r="Z142" i="1"/>
  <c r="Z143" i="1" s="1"/>
  <c r="Z144" i="1" s="1"/>
  <c r="AE144" i="1" s="1"/>
  <c r="Z131" i="1"/>
  <c r="Z132" i="1" s="1"/>
  <c r="AE132" i="1" s="1"/>
  <c r="Z94" i="1"/>
  <c r="N163" i="1"/>
  <c r="S163" i="1" s="1"/>
  <c r="N162" i="1"/>
  <c r="N161" i="1"/>
  <c r="S161" i="1" s="1"/>
  <c r="N160" i="1"/>
  <c r="S160" i="1" s="1"/>
  <c r="N159" i="1"/>
  <c r="S159" i="1" s="1"/>
  <c r="N158" i="1"/>
  <c r="N157" i="1"/>
  <c r="S157" i="1" s="1"/>
  <c r="N156" i="1"/>
  <c r="S156" i="1" s="1"/>
  <c r="N155" i="1"/>
  <c r="S155" i="1" s="1"/>
  <c r="N154" i="1"/>
  <c r="N153" i="1"/>
  <c r="N142" i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31" i="1"/>
  <c r="S131" i="1" s="1"/>
  <c r="O4" i="1"/>
  <c r="N4" i="1"/>
  <c r="M4" i="1"/>
  <c r="L4" i="1"/>
  <c r="N94" i="1"/>
  <c r="S162" i="1"/>
  <c r="S158" i="1"/>
  <c r="S154" i="1"/>
  <c r="S153" i="1"/>
  <c r="S143" i="1"/>
  <c r="S142" i="1"/>
  <c r="B154" i="1"/>
  <c r="B155" i="1"/>
  <c r="G155" i="1" s="1"/>
  <c r="B156" i="1"/>
  <c r="G156" i="1" s="1"/>
  <c r="B157" i="1"/>
  <c r="G157" i="1" s="1"/>
  <c r="B158" i="1"/>
  <c r="B159" i="1"/>
  <c r="G159" i="1" s="1"/>
  <c r="B160" i="1"/>
  <c r="B161" i="1"/>
  <c r="G161" i="1" s="1"/>
  <c r="B162" i="1"/>
  <c r="B163" i="1"/>
  <c r="G163" i="1" s="1"/>
  <c r="B153" i="1"/>
  <c r="B142" i="1"/>
  <c r="B143" i="1" s="1"/>
  <c r="B131" i="1"/>
  <c r="B132" i="1" s="1"/>
  <c r="G132" i="1" s="1"/>
  <c r="G153" i="1"/>
  <c r="G154" i="1"/>
  <c r="G158" i="1"/>
  <c r="G160" i="1"/>
  <c r="G162" i="1"/>
  <c r="K4" i="1"/>
  <c r="AX91" i="1"/>
  <c r="AX130" i="1" s="1"/>
  <c r="BC130" i="1" s="1"/>
  <c r="AX90" i="1"/>
  <c r="AX129" i="1" s="1"/>
  <c r="BC129" i="1" s="1"/>
  <c r="AX89" i="1"/>
  <c r="AX128" i="1" s="1"/>
  <c r="BC128" i="1" s="1"/>
  <c r="AX88" i="1"/>
  <c r="AX127" i="1" s="1"/>
  <c r="BC127" i="1" s="1"/>
  <c r="AX87" i="1"/>
  <c r="AX126" i="1" s="1"/>
  <c r="BC126" i="1" s="1"/>
  <c r="AX86" i="1"/>
  <c r="AX125" i="1" s="1"/>
  <c r="BC125" i="1" s="1"/>
  <c r="AX85" i="1"/>
  <c r="AX124" i="1" s="1"/>
  <c r="BC124" i="1" s="1"/>
  <c r="AX84" i="1"/>
  <c r="AX123" i="1" s="1"/>
  <c r="BC123" i="1" s="1"/>
  <c r="AX83" i="1"/>
  <c r="AX122" i="1" s="1"/>
  <c r="BC122" i="1" s="1"/>
  <c r="AX82" i="1"/>
  <c r="AX121" i="1" s="1"/>
  <c r="BC121" i="1" s="1"/>
  <c r="AX81" i="1"/>
  <c r="AX120" i="1" s="1"/>
  <c r="BC120" i="1" s="1"/>
  <c r="AX73" i="1"/>
  <c r="AX72" i="1"/>
  <c r="AX107" i="1" s="1"/>
  <c r="BC107" i="1" s="1"/>
  <c r="AX71" i="1"/>
  <c r="AX106" i="1" s="1"/>
  <c r="BC106" i="1" s="1"/>
  <c r="AX70" i="1"/>
  <c r="AX105" i="1" s="1"/>
  <c r="BC105" i="1" s="1"/>
  <c r="AX69" i="1"/>
  <c r="AX104" i="1" s="1"/>
  <c r="BC104" i="1" s="1"/>
  <c r="AX68" i="1"/>
  <c r="AX103" i="1" s="1"/>
  <c r="BC103" i="1" s="1"/>
  <c r="AX67" i="1"/>
  <c r="AX102" i="1" s="1"/>
  <c r="BC102" i="1" s="1"/>
  <c r="AX66" i="1"/>
  <c r="AX101" i="1" s="1"/>
  <c r="BC101" i="1" s="1"/>
  <c r="AX65" i="1"/>
  <c r="AX100" i="1" s="1"/>
  <c r="BC100" i="1" s="1"/>
  <c r="AX64" i="1"/>
  <c r="AX99" i="1" s="1"/>
  <c r="BC99" i="1" s="1"/>
  <c r="AX63" i="1"/>
  <c r="AX98" i="1" s="1"/>
  <c r="BC98" i="1" s="1"/>
  <c r="AX61" i="1"/>
  <c r="AX96" i="1" s="1"/>
  <c r="BC96" i="1" s="1"/>
  <c r="AL91" i="1"/>
  <c r="AL130" i="1" s="1"/>
  <c r="AQ130" i="1" s="1"/>
  <c r="AL90" i="1"/>
  <c r="AL129" i="1" s="1"/>
  <c r="AQ129" i="1" s="1"/>
  <c r="AL89" i="1"/>
  <c r="AL128" i="1" s="1"/>
  <c r="AQ128" i="1" s="1"/>
  <c r="AL88" i="1"/>
  <c r="AL127" i="1" s="1"/>
  <c r="AQ127" i="1" s="1"/>
  <c r="AL87" i="1"/>
  <c r="AL126" i="1" s="1"/>
  <c r="AQ126" i="1" s="1"/>
  <c r="AL86" i="1"/>
  <c r="AL125" i="1" s="1"/>
  <c r="AQ125" i="1" s="1"/>
  <c r="AL85" i="1"/>
  <c r="AL124" i="1" s="1"/>
  <c r="AQ124" i="1" s="1"/>
  <c r="AL84" i="1"/>
  <c r="AL123" i="1" s="1"/>
  <c r="AQ123" i="1" s="1"/>
  <c r="AL83" i="1"/>
  <c r="AL122" i="1" s="1"/>
  <c r="AQ122" i="1" s="1"/>
  <c r="AL82" i="1"/>
  <c r="AL121" i="1" s="1"/>
  <c r="AQ121" i="1" s="1"/>
  <c r="AL81" i="1"/>
  <c r="AL120" i="1" s="1"/>
  <c r="AQ120" i="1" s="1"/>
  <c r="AL73" i="1"/>
  <c r="AL72" i="1"/>
  <c r="AL107" i="1" s="1"/>
  <c r="AQ107" i="1" s="1"/>
  <c r="AL71" i="1"/>
  <c r="AL106" i="1" s="1"/>
  <c r="AQ106" i="1" s="1"/>
  <c r="AL70" i="1"/>
  <c r="AL105" i="1" s="1"/>
  <c r="AQ105" i="1" s="1"/>
  <c r="AL69" i="1"/>
  <c r="AL104" i="1" s="1"/>
  <c r="AQ104" i="1" s="1"/>
  <c r="AL68" i="1"/>
  <c r="AL103" i="1" s="1"/>
  <c r="AQ103" i="1" s="1"/>
  <c r="AL67" i="1"/>
  <c r="AL102" i="1" s="1"/>
  <c r="AQ102" i="1" s="1"/>
  <c r="AL66" i="1"/>
  <c r="AL101" i="1" s="1"/>
  <c r="AQ101" i="1" s="1"/>
  <c r="AL65" i="1"/>
  <c r="AL100" i="1" s="1"/>
  <c r="AQ100" i="1" s="1"/>
  <c r="AL64" i="1"/>
  <c r="AL99" i="1" s="1"/>
  <c r="AQ99" i="1" s="1"/>
  <c r="AL63" i="1"/>
  <c r="AL98" i="1" s="1"/>
  <c r="AQ98" i="1" s="1"/>
  <c r="AL61" i="1"/>
  <c r="AL96" i="1" s="1"/>
  <c r="AQ96" i="1" s="1"/>
  <c r="Z91" i="1"/>
  <c r="Z130" i="1" s="1"/>
  <c r="AE130" i="1" s="1"/>
  <c r="Z90" i="1"/>
  <c r="Z129" i="1" s="1"/>
  <c r="AE129" i="1" s="1"/>
  <c r="Z89" i="1"/>
  <c r="Z128" i="1" s="1"/>
  <c r="AE128" i="1" s="1"/>
  <c r="Z88" i="1"/>
  <c r="Z127" i="1" s="1"/>
  <c r="AE127" i="1" s="1"/>
  <c r="Z87" i="1"/>
  <c r="Z126" i="1" s="1"/>
  <c r="AE126" i="1" s="1"/>
  <c r="Z86" i="1"/>
  <c r="Z125" i="1" s="1"/>
  <c r="AE125" i="1" s="1"/>
  <c r="Z85" i="1"/>
  <c r="Z124" i="1" s="1"/>
  <c r="AE124" i="1" s="1"/>
  <c r="Z84" i="1"/>
  <c r="Z123" i="1" s="1"/>
  <c r="AE123" i="1" s="1"/>
  <c r="Z83" i="1"/>
  <c r="Z122" i="1" s="1"/>
  <c r="AE122" i="1" s="1"/>
  <c r="Z82" i="1"/>
  <c r="Z121" i="1" s="1"/>
  <c r="AE121" i="1" s="1"/>
  <c r="Z81" i="1"/>
  <c r="Z120" i="1" s="1"/>
  <c r="AE120" i="1" s="1"/>
  <c r="Z63" i="1"/>
  <c r="Z98" i="1" s="1"/>
  <c r="AE98" i="1" s="1"/>
  <c r="Z64" i="1"/>
  <c r="Z99" i="1" s="1"/>
  <c r="AE99" i="1" s="1"/>
  <c r="Z65" i="1"/>
  <c r="Z100" i="1" s="1"/>
  <c r="AE100" i="1" s="1"/>
  <c r="Z66" i="1"/>
  <c r="Z101" i="1" s="1"/>
  <c r="AE101" i="1" s="1"/>
  <c r="Z67" i="1"/>
  <c r="Z102" i="1" s="1"/>
  <c r="AE102" i="1" s="1"/>
  <c r="Z68" i="1"/>
  <c r="Z103" i="1" s="1"/>
  <c r="AE103" i="1" s="1"/>
  <c r="Z69" i="1"/>
  <c r="Z104" i="1" s="1"/>
  <c r="AE104" i="1" s="1"/>
  <c r="Z70" i="1"/>
  <c r="Z105" i="1" s="1"/>
  <c r="AE105" i="1" s="1"/>
  <c r="Z71" i="1"/>
  <c r="Z106" i="1" s="1"/>
  <c r="AE106" i="1" s="1"/>
  <c r="Z72" i="1"/>
  <c r="Z107" i="1" s="1"/>
  <c r="AE107" i="1" s="1"/>
  <c r="Z73" i="1"/>
  <c r="Z61" i="1"/>
  <c r="Z96" i="1" s="1"/>
  <c r="AE96" i="1" s="1"/>
  <c r="N63" i="1"/>
  <c r="N98" i="1" s="1"/>
  <c r="S98" i="1" s="1"/>
  <c r="N64" i="1"/>
  <c r="N99" i="1" s="1"/>
  <c r="S99" i="1" s="1"/>
  <c r="N65" i="1"/>
  <c r="N100" i="1" s="1"/>
  <c r="S100" i="1" s="1"/>
  <c r="N66" i="1"/>
  <c r="N101" i="1" s="1"/>
  <c r="S101" i="1" s="1"/>
  <c r="N67" i="1"/>
  <c r="N102" i="1" s="1"/>
  <c r="S102" i="1" s="1"/>
  <c r="N68" i="1"/>
  <c r="N103" i="1" s="1"/>
  <c r="S103" i="1" s="1"/>
  <c r="N69" i="1"/>
  <c r="N104" i="1" s="1"/>
  <c r="S104" i="1" s="1"/>
  <c r="N70" i="1"/>
  <c r="N105" i="1" s="1"/>
  <c r="S105" i="1" s="1"/>
  <c r="N71" i="1"/>
  <c r="N106" i="1" s="1"/>
  <c r="S106" i="1" s="1"/>
  <c r="N72" i="1"/>
  <c r="N107" i="1" s="1"/>
  <c r="S107" i="1" s="1"/>
  <c r="N73" i="1"/>
  <c r="N119" i="1" s="1"/>
  <c r="S119" i="1" s="1"/>
  <c r="N61" i="1"/>
  <c r="N96" i="1" s="1"/>
  <c r="S96" i="1" s="1"/>
  <c r="N91" i="1"/>
  <c r="N130" i="1" s="1"/>
  <c r="S130" i="1" s="1"/>
  <c r="N82" i="1"/>
  <c r="N121" i="1" s="1"/>
  <c r="S121" i="1" s="1"/>
  <c r="N83" i="1"/>
  <c r="N122" i="1" s="1"/>
  <c r="S122" i="1" s="1"/>
  <c r="N84" i="1"/>
  <c r="N123" i="1" s="1"/>
  <c r="S123" i="1" s="1"/>
  <c r="N85" i="1"/>
  <c r="N124" i="1" s="1"/>
  <c r="S124" i="1" s="1"/>
  <c r="N86" i="1"/>
  <c r="N125" i="1" s="1"/>
  <c r="S125" i="1" s="1"/>
  <c r="N87" i="1"/>
  <c r="N126" i="1" s="1"/>
  <c r="S126" i="1" s="1"/>
  <c r="N88" i="1"/>
  <c r="N127" i="1" s="1"/>
  <c r="S127" i="1" s="1"/>
  <c r="N89" i="1"/>
  <c r="N128" i="1" s="1"/>
  <c r="S128" i="1" s="1"/>
  <c r="N90" i="1"/>
  <c r="N129" i="1" s="1"/>
  <c r="S129" i="1" s="1"/>
  <c r="N81" i="1"/>
  <c r="N120" i="1" s="1"/>
  <c r="S120" i="1" s="1"/>
  <c r="N74" i="1"/>
  <c r="N75" i="1"/>
  <c r="N76" i="1"/>
  <c r="N77" i="1"/>
  <c r="N78" i="1"/>
  <c r="N79" i="1"/>
  <c r="B81" i="1"/>
  <c r="B120" i="1" s="1"/>
  <c r="G120" i="1" s="1"/>
  <c r="B82" i="1"/>
  <c r="B121" i="1" s="1"/>
  <c r="G121" i="1" s="1"/>
  <c r="B83" i="1"/>
  <c r="B122" i="1" s="1"/>
  <c r="G122" i="1" s="1"/>
  <c r="B84" i="1"/>
  <c r="B123" i="1" s="1"/>
  <c r="G123" i="1" s="1"/>
  <c r="B85" i="1"/>
  <c r="B124" i="1" s="1"/>
  <c r="G124" i="1" s="1"/>
  <c r="B86" i="1"/>
  <c r="B125" i="1" s="1"/>
  <c r="G125" i="1" s="1"/>
  <c r="B87" i="1"/>
  <c r="B126" i="1" s="1"/>
  <c r="G126" i="1" s="1"/>
  <c r="B88" i="1"/>
  <c r="B127" i="1" s="1"/>
  <c r="G127" i="1" s="1"/>
  <c r="B89" i="1"/>
  <c r="B128" i="1" s="1"/>
  <c r="G128" i="1" s="1"/>
  <c r="B90" i="1"/>
  <c r="B129" i="1" s="1"/>
  <c r="G129" i="1" s="1"/>
  <c r="B91" i="1"/>
  <c r="B130" i="1" s="1"/>
  <c r="G130" i="1" s="1"/>
  <c r="B63" i="1"/>
  <c r="B98" i="1" s="1"/>
  <c r="G98" i="1" s="1"/>
  <c r="B64" i="1"/>
  <c r="B99" i="1" s="1"/>
  <c r="G99" i="1" s="1"/>
  <c r="B65" i="1"/>
  <c r="B100" i="1" s="1"/>
  <c r="G100" i="1" s="1"/>
  <c r="B66" i="1"/>
  <c r="B101" i="1" s="1"/>
  <c r="G101" i="1" s="1"/>
  <c r="B67" i="1"/>
  <c r="B102" i="1" s="1"/>
  <c r="G102" i="1" s="1"/>
  <c r="B68" i="1"/>
  <c r="B103" i="1" s="1"/>
  <c r="G103" i="1" s="1"/>
  <c r="B69" i="1"/>
  <c r="B104" i="1" s="1"/>
  <c r="G104" i="1" s="1"/>
  <c r="B70" i="1"/>
  <c r="B105" i="1" s="1"/>
  <c r="G105" i="1" s="1"/>
  <c r="B71" i="1"/>
  <c r="B106" i="1" s="1"/>
  <c r="G106" i="1" s="1"/>
  <c r="B72" i="1"/>
  <c r="B107" i="1" s="1"/>
  <c r="G107" i="1" s="1"/>
  <c r="B73" i="1"/>
  <c r="B111" i="1" s="1"/>
  <c r="G111" i="1" s="1"/>
  <c r="B61" i="1"/>
  <c r="B96" i="1" s="1"/>
  <c r="G96" i="1" s="1"/>
  <c r="D153" i="1"/>
  <c r="D154" i="1" s="1"/>
  <c r="D155" i="1" s="1"/>
  <c r="D156" i="1" s="1"/>
  <c r="D157" i="1" s="1"/>
  <c r="D142" i="1"/>
  <c r="P142" i="1" s="1"/>
  <c r="AB142" i="1" s="1"/>
  <c r="AN142" i="1" s="1"/>
  <c r="AZ142" i="1" s="1"/>
  <c r="D120" i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P130" i="1" s="1"/>
  <c r="AB130" i="1" s="1"/>
  <c r="AN130" i="1" s="1"/>
  <c r="AZ130" i="1" s="1"/>
  <c r="D131" i="1"/>
  <c r="D132" i="1" s="1"/>
  <c r="D133" i="1" s="1"/>
  <c r="B94" i="1"/>
  <c r="CB62" i="1"/>
  <c r="BW62" i="1"/>
  <c r="AX62" i="1" s="1"/>
  <c r="AX97" i="1" s="1"/>
  <c r="BC97" i="1" s="1"/>
  <c r="BR62" i="1"/>
  <c r="AL62" i="1" s="1"/>
  <c r="AL97" i="1" s="1"/>
  <c r="AQ97" i="1" s="1"/>
  <c r="BM62" i="1"/>
  <c r="Z62" i="1" s="1"/>
  <c r="Z97" i="1" s="1"/>
  <c r="AE97" i="1" s="1"/>
  <c r="BH62" i="1"/>
  <c r="N62" i="1" s="1"/>
  <c r="N97" i="1" s="1"/>
  <c r="S97" i="1" s="1"/>
  <c r="BC62" i="1"/>
  <c r="B62" i="1" s="1"/>
  <c r="B97" i="1" s="1"/>
  <c r="G97" i="1" s="1"/>
  <c r="G143" i="26" l="1"/>
  <c r="G133" i="25"/>
  <c r="G132" i="26"/>
  <c r="G131" i="26"/>
  <c r="G132" i="25"/>
  <c r="G142" i="26"/>
  <c r="Z113" i="1"/>
  <c r="AE113" i="1" s="1"/>
  <c r="Z108" i="1"/>
  <c r="AE108" i="1" s="1"/>
  <c r="AX108" i="1"/>
  <c r="BC108" i="1" s="1"/>
  <c r="P129" i="1"/>
  <c r="AB129" i="1" s="1"/>
  <c r="AN129" i="1" s="1"/>
  <c r="AZ129" i="1" s="1"/>
  <c r="AL134" i="1"/>
  <c r="AQ133" i="1"/>
  <c r="BC143" i="1"/>
  <c r="AX144" i="1"/>
  <c r="AL108" i="1"/>
  <c r="AQ108" i="1" s="1"/>
  <c r="AL144" i="1"/>
  <c r="AQ143" i="1"/>
  <c r="B110" i="1"/>
  <c r="G110" i="1" s="1"/>
  <c r="AE131" i="1"/>
  <c r="AX132" i="1"/>
  <c r="BC142" i="1"/>
  <c r="Z133" i="1"/>
  <c r="AE133" i="1" s="1"/>
  <c r="AQ132" i="1"/>
  <c r="D134" i="1"/>
  <c r="D135" i="1" s="1"/>
  <c r="D136" i="1" s="1"/>
  <c r="D137" i="1" s="1"/>
  <c r="P133" i="1"/>
  <c r="AB133" i="1" s="1"/>
  <c r="AN133" i="1" s="1"/>
  <c r="AZ133" i="1" s="1"/>
  <c r="D158" i="1"/>
  <c r="D159" i="1" s="1"/>
  <c r="D160" i="1" s="1"/>
  <c r="D161" i="1" s="1"/>
  <c r="P157" i="1"/>
  <c r="AB157" i="1" s="1"/>
  <c r="AN157" i="1" s="1"/>
  <c r="AZ157" i="1" s="1"/>
  <c r="AE143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P152" i="1" s="1"/>
  <c r="AB152" i="1" s="1"/>
  <c r="AN152" i="1" s="1"/>
  <c r="AZ152" i="1" s="1"/>
  <c r="P153" i="1"/>
  <c r="AB153" i="1" s="1"/>
  <c r="AN153" i="1" s="1"/>
  <c r="AZ153" i="1" s="1"/>
  <c r="Z145" i="1"/>
  <c r="G142" i="1"/>
  <c r="N116" i="1"/>
  <c r="S116" i="1" s="1"/>
  <c r="P125" i="1"/>
  <c r="AB125" i="1" s="1"/>
  <c r="AN125" i="1" s="1"/>
  <c r="AZ125" i="1" s="1"/>
  <c r="AE142" i="1"/>
  <c r="B118" i="1"/>
  <c r="G118" i="1" s="1"/>
  <c r="N112" i="1"/>
  <c r="S112" i="1" s="1"/>
  <c r="P121" i="1"/>
  <c r="AB121" i="1" s="1"/>
  <c r="AN121" i="1" s="1"/>
  <c r="AZ121" i="1" s="1"/>
  <c r="B114" i="1"/>
  <c r="G114" i="1" s="1"/>
  <c r="G131" i="1"/>
  <c r="B117" i="1"/>
  <c r="G117" i="1" s="1"/>
  <c r="B113" i="1"/>
  <c r="G113" i="1" s="1"/>
  <c r="B119" i="1"/>
  <c r="G119" i="1" s="1"/>
  <c r="N115" i="1"/>
  <c r="S115" i="1" s="1"/>
  <c r="N111" i="1"/>
  <c r="S111" i="1" s="1"/>
  <c r="P120" i="1"/>
  <c r="AB120" i="1" s="1"/>
  <c r="AN120" i="1" s="1"/>
  <c r="AZ120" i="1" s="1"/>
  <c r="P156" i="1"/>
  <c r="AB156" i="1" s="1"/>
  <c r="AN156" i="1" s="1"/>
  <c r="AZ156" i="1" s="1"/>
  <c r="P136" i="1"/>
  <c r="AB136" i="1" s="1"/>
  <c r="AN136" i="1" s="1"/>
  <c r="AZ136" i="1" s="1"/>
  <c r="P132" i="1"/>
  <c r="AB132" i="1" s="1"/>
  <c r="AN132" i="1" s="1"/>
  <c r="AZ132" i="1" s="1"/>
  <c r="P128" i="1"/>
  <c r="AB128" i="1" s="1"/>
  <c r="AN128" i="1" s="1"/>
  <c r="AZ128" i="1" s="1"/>
  <c r="P124" i="1"/>
  <c r="AB124" i="1" s="1"/>
  <c r="AN124" i="1" s="1"/>
  <c r="AZ124" i="1" s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B116" i="1"/>
  <c r="G116" i="1" s="1"/>
  <c r="B112" i="1"/>
  <c r="G112" i="1" s="1"/>
  <c r="N108" i="1"/>
  <c r="S108" i="1" s="1"/>
  <c r="N109" i="1"/>
  <c r="S109" i="1" s="1"/>
  <c r="N118" i="1"/>
  <c r="S118" i="1" s="1"/>
  <c r="N114" i="1"/>
  <c r="S114" i="1" s="1"/>
  <c r="N110" i="1"/>
  <c r="S110" i="1" s="1"/>
  <c r="P159" i="1"/>
  <c r="AB159" i="1" s="1"/>
  <c r="AN159" i="1" s="1"/>
  <c r="AZ159" i="1" s="1"/>
  <c r="P155" i="1"/>
  <c r="AB155" i="1" s="1"/>
  <c r="AN155" i="1" s="1"/>
  <c r="AZ155" i="1" s="1"/>
  <c r="P143" i="1"/>
  <c r="AB143" i="1" s="1"/>
  <c r="AN143" i="1" s="1"/>
  <c r="AZ143" i="1" s="1"/>
  <c r="P135" i="1"/>
  <c r="AB135" i="1" s="1"/>
  <c r="AN135" i="1" s="1"/>
  <c r="AZ135" i="1" s="1"/>
  <c r="P131" i="1"/>
  <c r="AB131" i="1" s="1"/>
  <c r="AN131" i="1" s="1"/>
  <c r="AZ131" i="1" s="1"/>
  <c r="P127" i="1"/>
  <c r="AB127" i="1" s="1"/>
  <c r="AN127" i="1" s="1"/>
  <c r="AZ127" i="1" s="1"/>
  <c r="P123" i="1"/>
  <c r="AB123" i="1" s="1"/>
  <c r="AN123" i="1" s="1"/>
  <c r="AZ123" i="1" s="1"/>
  <c r="B108" i="1"/>
  <c r="G108" i="1" s="1"/>
  <c r="B109" i="1"/>
  <c r="G109" i="1" s="1"/>
  <c r="B115" i="1"/>
  <c r="G115" i="1" s="1"/>
  <c r="Z109" i="1"/>
  <c r="AE109" i="1" s="1"/>
  <c r="N117" i="1"/>
  <c r="S117" i="1" s="1"/>
  <c r="N113" i="1"/>
  <c r="S113" i="1" s="1"/>
  <c r="P154" i="1"/>
  <c r="AB154" i="1" s="1"/>
  <c r="AN154" i="1" s="1"/>
  <c r="AZ154" i="1" s="1"/>
  <c r="P150" i="1"/>
  <c r="AB150" i="1" s="1"/>
  <c r="AN150" i="1" s="1"/>
  <c r="AZ150" i="1" s="1"/>
  <c r="P134" i="1"/>
  <c r="AB134" i="1" s="1"/>
  <c r="AN134" i="1" s="1"/>
  <c r="AZ134" i="1" s="1"/>
  <c r="P126" i="1"/>
  <c r="AB126" i="1" s="1"/>
  <c r="AN126" i="1" s="1"/>
  <c r="AZ126" i="1" s="1"/>
  <c r="P122" i="1"/>
  <c r="AB122" i="1" s="1"/>
  <c r="AN122" i="1" s="1"/>
  <c r="AZ122" i="1" s="1"/>
  <c r="S145" i="1"/>
  <c r="S132" i="1"/>
  <c r="S144" i="1"/>
  <c r="G143" i="1"/>
  <c r="B144" i="1"/>
  <c r="B13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G144" i="26" l="1"/>
  <c r="G133" i="26"/>
  <c r="G134" i="25"/>
  <c r="Z110" i="1"/>
  <c r="AE110" i="1" s="1"/>
  <c r="Z119" i="1"/>
  <c r="AE119" i="1" s="1"/>
  <c r="Z115" i="1"/>
  <c r="AE115" i="1" s="1"/>
  <c r="Z114" i="1"/>
  <c r="AE114" i="1" s="1"/>
  <c r="Z111" i="1"/>
  <c r="AE111" i="1" s="1"/>
  <c r="AX133" i="1"/>
  <c r="BC132" i="1"/>
  <c r="AQ134" i="1"/>
  <c r="AL135" i="1"/>
  <c r="Z112" i="1"/>
  <c r="AE112" i="1" s="1"/>
  <c r="Z134" i="1"/>
  <c r="Z117" i="1"/>
  <c r="AE117" i="1" s="1"/>
  <c r="AE116" i="1"/>
  <c r="Z116" i="1"/>
  <c r="Z118" i="1"/>
  <c r="AE118" i="1" s="1"/>
  <c r="AL145" i="1"/>
  <c r="AQ144" i="1"/>
  <c r="AX145" i="1"/>
  <c r="BC144" i="1"/>
  <c r="S133" i="1"/>
  <c r="P147" i="1"/>
  <c r="AB147" i="1" s="1"/>
  <c r="AN147" i="1" s="1"/>
  <c r="AZ147" i="1" s="1"/>
  <c r="P160" i="1"/>
  <c r="AB160" i="1" s="1"/>
  <c r="AN160" i="1" s="1"/>
  <c r="AZ160" i="1" s="1"/>
  <c r="D162" i="1"/>
  <c r="P161" i="1"/>
  <c r="AB161" i="1" s="1"/>
  <c r="AN161" i="1" s="1"/>
  <c r="AZ161" i="1" s="1"/>
  <c r="P158" i="1"/>
  <c r="AB158" i="1" s="1"/>
  <c r="AN158" i="1" s="1"/>
  <c r="AZ158" i="1" s="1"/>
  <c r="P151" i="1"/>
  <c r="AB151" i="1" s="1"/>
  <c r="AN151" i="1" s="1"/>
  <c r="AZ151" i="1" s="1"/>
  <c r="P144" i="1"/>
  <c r="AB144" i="1" s="1"/>
  <c r="AN144" i="1" s="1"/>
  <c r="AZ144" i="1" s="1"/>
  <c r="P145" i="1"/>
  <c r="AB145" i="1" s="1"/>
  <c r="AN145" i="1" s="1"/>
  <c r="AZ145" i="1" s="1"/>
  <c r="Z146" i="1"/>
  <c r="AE145" i="1"/>
  <c r="P146" i="1"/>
  <c r="AB146" i="1" s="1"/>
  <c r="AN146" i="1" s="1"/>
  <c r="AZ146" i="1" s="1"/>
  <c r="P148" i="1"/>
  <c r="AB148" i="1" s="1"/>
  <c r="AN148" i="1" s="1"/>
  <c r="AZ148" i="1" s="1"/>
  <c r="P149" i="1"/>
  <c r="AB149" i="1" s="1"/>
  <c r="AN149" i="1" s="1"/>
  <c r="AZ149" i="1" s="1"/>
  <c r="Z135" i="1"/>
  <c r="AE134" i="1"/>
  <c r="D138" i="1"/>
  <c r="P137" i="1"/>
  <c r="AB137" i="1" s="1"/>
  <c r="AN137" i="1" s="1"/>
  <c r="AZ137" i="1" s="1"/>
  <c r="S146" i="1"/>
  <c r="S134" i="1"/>
  <c r="G133" i="1"/>
  <c r="B134" i="1"/>
  <c r="B145" i="1"/>
  <c r="G144" i="1"/>
  <c r="G134" i="26" l="1"/>
  <c r="G135" i="25"/>
  <c r="G145" i="26"/>
  <c r="AL146" i="1"/>
  <c r="AQ145" i="1"/>
  <c r="AX134" i="1"/>
  <c r="BC133" i="1"/>
  <c r="AX146" i="1"/>
  <c r="BC145" i="1"/>
  <c r="AL136" i="1"/>
  <c r="AQ135" i="1"/>
  <c r="Z136" i="1"/>
  <c r="AE135" i="1"/>
  <c r="D163" i="1"/>
  <c r="P163" i="1" s="1"/>
  <c r="AB163" i="1" s="1"/>
  <c r="AN163" i="1" s="1"/>
  <c r="AZ163" i="1" s="1"/>
  <c r="P162" i="1"/>
  <c r="AB162" i="1" s="1"/>
  <c r="AN162" i="1" s="1"/>
  <c r="AZ162" i="1" s="1"/>
  <c r="Z147" i="1"/>
  <c r="AE146" i="1"/>
  <c r="D139" i="1"/>
  <c r="P138" i="1"/>
  <c r="AB138" i="1" s="1"/>
  <c r="AN138" i="1" s="1"/>
  <c r="AZ138" i="1" s="1"/>
  <c r="S147" i="1"/>
  <c r="S135" i="1"/>
  <c r="B146" i="1"/>
  <c r="G145" i="1"/>
  <c r="B135" i="1"/>
  <c r="G134" i="1"/>
  <c r="G146" i="26" l="1"/>
  <c r="G136" i="25"/>
  <c r="G135" i="26"/>
  <c r="AL137" i="1"/>
  <c r="AQ136" i="1"/>
  <c r="AX135" i="1"/>
  <c r="BC134" i="1"/>
  <c r="AX147" i="1"/>
  <c r="BC146" i="1"/>
  <c r="AQ146" i="1"/>
  <c r="AL147" i="1"/>
  <c r="D140" i="1"/>
  <c r="P139" i="1"/>
  <c r="AB139" i="1" s="1"/>
  <c r="AN139" i="1" s="1"/>
  <c r="AZ139" i="1" s="1"/>
  <c r="Z148" i="1"/>
  <c r="AE147" i="1"/>
  <c r="AE136" i="1"/>
  <c r="Z137" i="1"/>
  <c r="S148" i="1"/>
  <c r="S136" i="1"/>
  <c r="G135" i="1"/>
  <c r="B136" i="1"/>
  <c r="B147" i="1"/>
  <c r="G146" i="1"/>
  <c r="G136" i="26" l="1"/>
  <c r="G137" i="25"/>
  <c r="G147" i="26"/>
  <c r="BC135" i="1"/>
  <c r="AX136" i="1"/>
  <c r="AL148" i="1"/>
  <c r="AQ147" i="1"/>
  <c r="BC147" i="1"/>
  <c r="AX148" i="1"/>
  <c r="AL138" i="1"/>
  <c r="AQ137" i="1"/>
  <c r="AE148" i="1"/>
  <c r="Z149" i="1"/>
  <c r="D141" i="1"/>
  <c r="P141" i="1" s="1"/>
  <c r="AB141" i="1" s="1"/>
  <c r="AN141" i="1" s="1"/>
  <c r="AZ141" i="1" s="1"/>
  <c r="P140" i="1"/>
  <c r="AB140" i="1" s="1"/>
  <c r="AN140" i="1" s="1"/>
  <c r="AZ140" i="1" s="1"/>
  <c r="Z138" i="1"/>
  <c r="AE137" i="1"/>
  <c r="S149" i="1"/>
  <c r="S137" i="1"/>
  <c r="G147" i="1"/>
  <c r="B148" i="1"/>
  <c r="G136" i="1"/>
  <c r="B137" i="1"/>
  <c r="G137" i="26" l="1"/>
  <c r="G148" i="26"/>
  <c r="G138" i="25"/>
  <c r="AQ138" i="1"/>
  <c r="AL139" i="1"/>
  <c r="AL149" i="1"/>
  <c r="AQ148" i="1"/>
  <c r="AX149" i="1"/>
  <c r="BC148" i="1"/>
  <c r="AX137" i="1"/>
  <c r="BC136" i="1"/>
  <c r="Z150" i="1"/>
  <c r="AE149" i="1"/>
  <c r="Z139" i="1"/>
  <c r="AE138" i="1"/>
  <c r="S150" i="1"/>
  <c r="S138" i="1"/>
  <c r="B138" i="1"/>
  <c r="G137" i="1"/>
  <c r="B149" i="1"/>
  <c r="G148" i="1"/>
  <c r="G149" i="26" l="1"/>
  <c r="G139" i="25"/>
  <c r="G138" i="26"/>
  <c r="AL150" i="1"/>
  <c r="AQ149" i="1"/>
  <c r="AX138" i="1"/>
  <c r="BC137" i="1"/>
  <c r="AL140" i="1"/>
  <c r="AQ139" i="1"/>
  <c r="AX150" i="1"/>
  <c r="BC149" i="1"/>
  <c r="Z140" i="1"/>
  <c r="AE139" i="1"/>
  <c r="Z151" i="1"/>
  <c r="AE150" i="1"/>
  <c r="S152" i="1"/>
  <c r="S151" i="1"/>
  <c r="S139" i="1"/>
  <c r="B150" i="1"/>
  <c r="G149" i="1"/>
  <c r="B139" i="1"/>
  <c r="G138" i="1"/>
  <c r="G139" i="26" l="1"/>
  <c r="G140" i="25"/>
  <c r="G150" i="26"/>
  <c r="AX151" i="1"/>
  <c r="BC150" i="1"/>
  <c r="AX139" i="1"/>
  <c r="BC138" i="1"/>
  <c r="AL141" i="1"/>
  <c r="AQ141" i="1" s="1"/>
  <c r="AQ140" i="1"/>
  <c r="AQ150" i="1"/>
  <c r="AL151" i="1"/>
  <c r="AE140" i="1"/>
  <c r="Z141" i="1"/>
  <c r="AE141" i="1" s="1"/>
  <c r="Z152" i="1"/>
  <c r="AE152" i="1" s="1"/>
  <c r="AE151" i="1"/>
  <c r="S141" i="1"/>
  <c r="S140" i="1"/>
  <c r="G139" i="1"/>
  <c r="B140" i="1"/>
  <c r="G150" i="1"/>
  <c r="B151" i="1"/>
  <c r="G152" i="26" l="1"/>
  <c r="G151" i="26"/>
  <c r="G142" i="25"/>
  <c r="G141" i="25"/>
  <c r="G140" i="26"/>
  <c r="G141" i="26"/>
  <c r="BC139" i="1"/>
  <c r="AX140" i="1"/>
  <c r="AL152" i="1"/>
  <c r="AQ152" i="1" s="1"/>
  <c r="AQ151" i="1"/>
  <c r="BC151" i="1"/>
  <c r="AX152" i="1"/>
  <c r="BC152" i="1" s="1"/>
  <c r="G151" i="1"/>
  <c r="B152" i="1"/>
  <c r="G152" i="1" s="1"/>
  <c r="G140" i="1"/>
  <c r="B141" i="1"/>
  <c r="G141" i="1" s="1"/>
  <c r="AX141" i="1" l="1"/>
  <c r="BC141" i="1" s="1"/>
  <c r="BC140" i="1"/>
</calcChain>
</file>

<file path=xl/comments1.xml><?xml version="1.0" encoding="utf-8"?>
<comments xmlns="http://schemas.openxmlformats.org/spreadsheetml/2006/main">
  <authors>
    <author>Author</author>
  </authors>
  <commentLis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Energy use from all three sub-categories are lumped into the first column (iron recycling)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Energy use from all three sub-categories are lumped into the first column (iron recycling)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Wu, Tu
Upstream/midstream of clay and gypsum are lumed here</t>
        </r>
      </text>
    </comment>
    <comment ref="CH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values are moved from On-site mobile fuel use to Energy use to streamline data processing format here - we are only recording total energy uses instead of per sub-categories.</t>
        </r>
      </text>
    </comment>
    <comment ref="CL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values are moved from On-site mobile fuel use to Energy use to streamline data processing format here - we are only recording total energy uses instead of per sub-categories.</t>
        </r>
      </text>
    </comment>
    <comment ref="CP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values are moved from On-site mobile fuel use to Energy use to streamline data processing format here - we are only recording total energy uses instead of per sub-categories.</t>
        </r>
      </text>
    </comment>
    <comment ref="O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  <comment ref="AA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  <comment ref="AM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  <comment ref="BI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  <comment ref="BN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  <comment ref="BS86" authorId="0" shapeId="0">
      <text>
        <r>
          <rPr>
            <sz val="9"/>
            <color indexed="81"/>
            <rFont val="Tahoma"/>
            <family val="2"/>
          </rPr>
          <t>S balance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values are moved from On-site mobile fuel use to Energy use to streamline data processing format here - we are only recording total energy uses instead of per sub-categories.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values are moved from On-site mobile fuel use to Energy use to streamline data processing format here - we are only recording total energy uses instead of per sub-categories.</t>
        </r>
      </text>
    </comment>
  </commentList>
</comments>
</file>

<file path=xl/sharedStrings.xml><?xml version="1.0" encoding="utf-8"?>
<sst xmlns="http://schemas.openxmlformats.org/spreadsheetml/2006/main" count="16216" uniqueCount="279">
  <si>
    <t xml:space="preserve">     Gasoline</t>
  </si>
  <si>
    <t xml:space="preserve">     Natural gas</t>
  </si>
  <si>
    <t xml:space="preserve">     Coal</t>
  </si>
  <si>
    <t xml:space="preserve">     Electricity</t>
  </si>
  <si>
    <t>Sand</t>
  </si>
  <si>
    <t>Mix</t>
  </si>
  <si>
    <t>Comment</t>
  </si>
  <si>
    <t>flows</t>
  </si>
  <si>
    <t>value</t>
  </si>
  <si>
    <t>unit</t>
  </si>
  <si>
    <t>direction</t>
  </si>
  <si>
    <t>type</t>
  </si>
  <si>
    <t>Mode</t>
  </si>
  <si>
    <t>voc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</si>
  <si>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</si>
  <si>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</si>
  <si>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</si>
  <si>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</si>
  <si>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</si>
  <si>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</si>
  <si>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</si>
  <si>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</si>
  <si>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</si>
  <si>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co</t>
  </si>
  <si>
    <t>output</t>
  </si>
  <si>
    <t>data location</t>
  </si>
  <si>
    <t>barge</t>
  </si>
  <si>
    <t>rail</t>
  </si>
  <si>
    <t>truck</t>
  </si>
  <si>
    <t>default mix</t>
  </si>
  <si>
    <t>coal</t>
  </si>
  <si>
    <t>gasoline</t>
  </si>
  <si>
    <t>diesel</t>
  </si>
  <si>
    <t>lpg</t>
  </si>
  <si>
    <t>Data to be used in SESAME are highlighted in green</t>
  </si>
  <si>
    <t>formula</t>
  </si>
  <si>
    <t>flow</t>
  </si>
  <si>
    <t>Emissions for elec/h2/steam</t>
  </si>
  <si>
    <t>electricity</t>
  </si>
  <si>
    <t>h2</t>
  </si>
  <si>
    <t>steam (for displacement credit calculation)</t>
  </si>
  <si>
    <t>SUM(Hydrogen!$BV272:$BW272)/1000000</t>
  </si>
  <si>
    <t>see co2</t>
  </si>
  <si>
    <t>(Electric!$B220+Electric!$C220)/1000000</t>
  </si>
  <si>
    <t>MeOH_FTD!D135</t>
  </si>
  <si>
    <t>g/btu electricity</t>
  </si>
  <si>
    <t>g/btu h2</t>
  </si>
  <si>
    <t>g/btu steam</t>
  </si>
  <si>
    <t>Calculate once &amp; use for all cases: CI of electricity, h2, steam in GREET (default mix)</t>
  </si>
  <si>
    <t>comment</t>
  </si>
  <si>
    <t>value before unit conversion</t>
  </si>
  <si>
    <t>GREET unit</t>
  </si>
  <si>
    <t>GREET</t>
  </si>
  <si>
    <t>input</t>
  </si>
  <si>
    <t>Putting all data together to generate SESAME csv file (check Slide 3 of "How to use GREET in SESAME" deck)</t>
  </si>
  <si>
    <t>energy</t>
  </si>
  <si>
    <t>mass</t>
  </si>
  <si>
    <t>The final csv file can be generated by copying the blue highlighted parts into a csv file (remember not to paste formula)</t>
  </si>
  <si>
    <t>Feed</t>
  </si>
  <si>
    <t>flow_source</t>
  </si>
  <si>
    <t>total</t>
  </si>
  <si>
    <t>source</t>
  </si>
  <si>
    <t>natural gas</t>
  </si>
  <si>
    <t>MJ/kg</t>
  </si>
  <si>
    <t>Default Distance (mile one-way)</t>
  </si>
  <si>
    <t>kg/kgmile</t>
  </si>
  <si>
    <t>GREET 2 Cement_Concrete tab A29</t>
  </si>
  <si>
    <t>2) Calculations of Fuels and Upstream Emissions for Each Stage</t>
  </si>
  <si>
    <t>Cement - Wet Process</t>
  </si>
  <si>
    <t>Cement - Dry Process</t>
  </si>
  <si>
    <t>Cement - Dry with Preheater</t>
  </si>
  <si>
    <t>Cement - Dry with Precalciner</t>
  </si>
  <si>
    <t>Ready-mix Facility</t>
  </si>
  <si>
    <t>Gypsum Quarrying</t>
  </si>
  <si>
    <t>Clay Quarrying</t>
  </si>
  <si>
    <t>Sand and Gravel Quarrying</t>
  </si>
  <si>
    <t>Energy Use</t>
  </si>
  <si>
    <t>Facility Emissions based on Federal Datasets</t>
  </si>
  <si>
    <t>Avoided landfill gas emissions</t>
  </si>
  <si>
    <t>On-site Mobile Fuel Use</t>
  </si>
  <si>
    <t>Transportation</t>
  </si>
  <si>
    <t>On-site Fuel use</t>
  </si>
  <si>
    <t>Energy inputs: mmBTU per ton of material product</t>
  </si>
  <si>
    <t>Urban share</t>
  </si>
  <si>
    <t xml:space="preserve">Shares of process fuels </t>
  </si>
  <si>
    <t xml:space="preserve">     Resid. oil</t>
  </si>
  <si>
    <t xml:space="preserve">     Diesel</t>
  </si>
  <si>
    <t xml:space="preserve">     LPG</t>
  </si>
  <si>
    <t xml:space="preserve">     Pet Coke</t>
  </si>
  <si>
    <t xml:space="preserve">     Waste</t>
  </si>
  <si>
    <t xml:space="preserve">     Tire Derived Fuel</t>
  </si>
  <si>
    <t>     Solvents</t>
  </si>
  <si>
    <t>     Waste Oil</t>
  </si>
  <si>
    <t>     Renewables</t>
  </si>
  <si>
    <t>Energy use: mmBtu per ton of product</t>
  </si>
  <si>
    <t xml:space="preserve">     Total energy (Btu)</t>
  </si>
  <si>
    <t xml:space="preserve">     Fossil fuels (Btu)</t>
  </si>
  <si>
    <t xml:space="preserve">     Coal (Btu)</t>
  </si>
  <si>
    <t xml:space="preserve">     Natural gas (Btu)</t>
  </si>
  <si>
    <t xml:space="preserve">     Petroleum (Btu)</t>
  </si>
  <si>
    <t xml:space="preserve">     Water consumption (gallons)</t>
  </si>
  <si>
    <t>Total Emissions: grams per ton of product</t>
  </si>
  <si>
    <t>Cement - U.S. National Average</t>
  </si>
  <si>
    <t>Material Shares in Cement</t>
  </si>
  <si>
    <t>Material Shares in Concrete</t>
  </si>
  <si>
    <t>Technology Contribution</t>
  </si>
  <si>
    <t>Clinker 
(limestone)</t>
  </si>
  <si>
    <t>Gypsum</t>
  </si>
  <si>
    <t>Clay</t>
  </si>
  <si>
    <t>Cement</t>
  </si>
  <si>
    <t>Aggregate</t>
  </si>
  <si>
    <t>Water</t>
  </si>
  <si>
    <t>Wet</t>
  </si>
  <si>
    <t>Dry</t>
  </si>
  <si>
    <t>Preheater</t>
  </si>
  <si>
    <t>Precalciner</t>
  </si>
  <si>
    <t>Selected</t>
  </si>
  <si>
    <t>GREET 2 Cement_Concrete tab A5</t>
  </si>
  <si>
    <t>resid oil</t>
  </si>
  <si>
    <t>pet coke</t>
  </si>
  <si>
    <t>waste</t>
  </si>
  <si>
    <t>tire derived fuel</t>
  </si>
  <si>
    <t>solvents</t>
  </si>
  <si>
    <t>waste oil</t>
  </si>
  <si>
    <t>renewables</t>
  </si>
  <si>
    <t>GREET 2 Cement_Concrete tab A12</t>
  </si>
  <si>
    <t>1.2. Transportation</t>
  </si>
  <si>
    <t>Miles</t>
  </si>
  <si>
    <t>Share</t>
  </si>
  <si>
    <t>activity</t>
  </si>
  <si>
    <t>* GREET combined upstream/midstream (limestone) with process stage due to co-location, so we do not account for the upstream/midstream models separately either</t>
  </si>
  <si>
    <t>Raw data</t>
  </si>
  <si>
    <t>Cement - US Average (80%precalciner/12% preheater/5% dry/3% wet)</t>
  </si>
  <si>
    <t>mmbtu/ton</t>
  </si>
  <si>
    <t>g/ton</t>
  </si>
  <si>
    <t>kg/kg</t>
  </si>
  <si>
    <t>Cemment_Concrete tab A29</t>
  </si>
  <si>
    <t>Cemment_Concrete tab A29 and Electric tab B220 &amp; C220 for electricity emissions calculation</t>
  </si>
  <si>
    <t>Cement data taken from the Concrete data processing file (go there to see details)</t>
  </si>
  <si>
    <t>cement</t>
  </si>
  <si>
    <t>G2U</t>
  </si>
  <si>
    <t>concrete</t>
  </si>
  <si>
    <t>Midstream</t>
  </si>
  <si>
    <t>concrete feeds (49% gravel/35% sand/9% cement/7% water)</t>
  </si>
  <si>
    <t>GREET value</t>
  </si>
  <si>
    <t>g/tonmile</t>
  </si>
  <si>
    <t>mix of truck barge &amp; rail</t>
  </si>
  <si>
    <t>See GREET Cement_Concrete tab A12</t>
  </si>
  <si>
    <t>GREET Cement_Concrete tab A12 and A29</t>
  </si>
  <si>
    <t>"Primary variable" to be sent to midstream</t>
  </si>
  <si>
    <t>Default Loss Factor</t>
  </si>
  <si>
    <t>Default Loss in %</t>
  </si>
  <si>
    <t>GREET Cement_Concrete tab (no loss factor in model thus 1)</t>
  </si>
  <si>
    <t>Process Type</t>
  </si>
  <si>
    <t>wet process</t>
  </si>
  <si>
    <t>dry process</t>
  </si>
  <si>
    <t>dry with preheater</t>
  </si>
  <si>
    <t>dry with precalciner</t>
  </si>
  <si>
    <t>US average (80%precalciner/12% preheater/5% dry/3% wet)</t>
  </si>
  <si>
    <t>* GREET combined upstream/midstream (limestone) with process stage, so we do not account for the upstream/midstream models separately either</t>
  </si>
  <si>
    <t>Calculate emissions (g/mmBtu product fuel) due to electricity &amp; h2</t>
  </si>
  <si>
    <t>GREET 2 C.Iron tab A13</t>
  </si>
  <si>
    <t>3) Calculations of Energy Consumption and Emissions for Each Stage</t>
  </si>
  <si>
    <t>Iron Recycling</t>
  </si>
  <si>
    <t>Iron Casting</t>
  </si>
  <si>
    <t>Iron Forging</t>
  </si>
  <si>
    <t>Machining</t>
  </si>
  <si>
    <t>Cast iron</t>
  </si>
  <si>
    <t>Forged iron</t>
  </si>
  <si>
    <t>Recycling</t>
  </si>
  <si>
    <t>Casting</t>
  </si>
  <si>
    <t>C.Iron tab A13</t>
  </si>
  <si>
    <t>C.Iron tab A13 and Electric tab B220 &amp; C220 for electricity emissions calculation</t>
  </si>
  <si>
    <t>Forging</t>
  </si>
  <si>
    <t>iron</t>
  </si>
  <si>
    <t>steel</t>
  </si>
  <si>
    <t>Using cement and concrete data as dummy</t>
  </si>
  <si>
    <t>GREET does not include gate to user transportation due to small contribution life-cycle-wise. For completeness, we use cement/concrete data as dummy here</t>
  </si>
  <si>
    <t>steel (using GREET concrete data as dummy(</t>
  </si>
  <si>
    <t>iron (using GREET cement data as dummy)</t>
  </si>
  <si>
    <t>GREET does not include gate to user transportation due to small contribution life-cycle-wise. For completeness, we use cement data as dummy here</t>
  </si>
  <si>
    <t>GREET does not include gate to user transportation due to small contribution life-cycle-wise. For completeness, we use concrete data as dummy here</t>
  </si>
  <si>
    <t>* Include both upstream and midstream of steel, i.e., iron ore extraction, processing and transportation to steel mills</t>
  </si>
  <si>
    <t>GREET 2 Steel tab A33</t>
  </si>
  <si>
    <t>Iron Ore Extraction and Processing</t>
  </si>
  <si>
    <t>Coke Production</t>
  </si>
  <si>
    <t>Sintering</t>
  </si>
  <si>
    <t>Blast Furnace (Including BF Gas Flaring and Loss and Stoves)</t>
  </si>
  <si>
    <t>Basic Oxygen Furnace (including Ladles and Caster)</t>
  </si>
  <si>
    <t>On-site Generation and Other Steam Uses and Losses</t>
  </si>
  <si>
    <t>Hot Rolling</t>
  </si>
  <si>
    <t>Skin Mill</t>
  </si>
  <si>
    <t>Cold Rolling</t>
  </si>
  <si>
    <t>Galvanizing</t>
  </si>
  <si>
    <t>Stamping</t>
  </si>
  <si>
    <t>Electric Arc Furnace</t>
  </si>
  <si>
    <t>Rod and Bar Mill</t>
  </si>
  <si>
    <t>Per ton of Iron Ore</t>
  </si>
  <si>
    <t>Per ton of Steel</t>
  </si>
  <si>
    <t>Per ton of Hot Strip</t>
  </si>
  <si>
    <t>Per ton of Hot Rolled Steel</t>
  </si>
  <si>
    <t>Per ton of Cold Rolled Steel</t>
  </si>
  <si>
    <t>Per ton of Galvanized Steel</t>
  </si>
  <si>
    <t>Per ton of Stamped Steel</t>
  </si>
  <si>
    <t>Per ton of Cast Steel</t>
  </si>
  <si>
    <t>Per ton of Rod and Bar</t>
  </si>
  <si>
    <t>Energy use: mmBtu per ton of material product, except as noted</t>
  </si>
  <si>
    <t>Total Emissions: grams per ton of material product</t>
  </si>
  <si>
    <t>iron ore</t>
  </si>
  <si>
    <t>"Primary variable"</t>
  </si>
  <si>
    <t>Steel tab A33</t>
  </si>
  <si>
    <t>Steel tab A33 and Electric tab B220 &amp; C220 for electricity emissions calculation</t>
  </si>
  <si>
    <t>Recycled steel</t>
  </si>
  <si>
    <t>GREET 2 C.Iron tab A13 and below</t>
  </si>
  <si>
    <t>ton per ton of material product</t>
  </si>
  <si>
    <t>limestone</t>
  </si>
  <si>
    <t>lime</t>
  </si>
  <si>
    <t>coke</t>
  </si>
  <si>
    <t>tar</t>
  </si>
  <si>
    <t>benzole</t>
  </si>
  <si>
    <t>blast furnace gas</t>
  </si>
  <si>
    <t>coke over gas</t>
  </si>
  <si>
    <t>1.2) Loss Factor (Tons of Steel Feedstock per Ton of Steel Output from Each Process)</t>
  </si>
  <si>
    <t>Virgin Stamped Steel</t>
  </si>
  <si>
    <t>Recycled Steel</t>
  </si>
  <si>
    <t>Stainless Steel</t>
  </si>
  <si>
    <t>GREET 2 C.Iron tab A8</t>
  </si>
  <si>
    <t>Processed data to be used in SESAME are highlighted in green</t>
  </si>
  <si>
    <t>ton/ton</t>
  </si>
  <si>
    <t>Virgin steel (GHG difference between hot/cold/galvanize processes is only ~3%_galvanized steel assumed here)</t>
  </si>
  <si>
    <t>Stainless steel (from recycled materials)</t>
  </si>
  <si>
    <t>* Note that recycled steel and stainless steel (from recycled materials) have no upstream stage</t>
  </si>
  <si>
    <t>Iron Type</t>
  </si>
  <si>
    <t>cast iron</t>
  </si>
  <si>
    <t>forged iron</t>
  </si>
  <si>
    <t>Steel Type</t>
  </si>
  <si>
    <t>virgin steel (GHG difference between hot/cold/galvanize processes is only ~3%_galvanized steel assumed here)</t>
  </si>
  <si>
    <t>recycled steel</t>
  </si>
  <si>
    <t>stainless steel (from recycled materials)</t>
  </si>
  <si>
    <t>GREET 2 Battery_Sum tab A173 (Column H values divided by C22 to convert unit to per kWh battery; Battery Assembly data is taken from the Battery Assembly tab A13 (27 kWh per battery)</t>
  </si>
  <si>
    <t>* GREET's Li-ion batteries used in different types of cars render very similar emission profiles, so we use the data for battery in EV there</t>
  </si>
  <si>
    <t>Weight by Materials: lb per kWh battery</t>
  </si>
  <si>
    <t>Total Emissions: grams per kwh</t>
  </si>
  <si>
    <t>active material</t>
  </si>
  <si>
    <t>graphite/carbon</t>
  </si>
  <si>
    <t>silicon</t>
  </si>
  <si>
    <t>binder</t>
  </si>
  <si>
    <t>copper</t>
  </si>
  <si>
    <t>wrought aluminum</t>
  </si>
  <si>
    <t>cast aluminum</t>
  </si>
  <si>
    <t>electrolyte: lipf6</t>
  </si>
  <si>
    <t>electrolyte: ethylene carbonate</t>
  </si>
  <si>
    <t>electrolyte: dimethyl carbonate</t>
  </si>
  <si>
    <t>plastic: polypropylene</t>
  </si>
  <si>
    <t>plastic: polyethylene</t>
  </si>
  <si>
    <t>plastic: polyethylene terephthalate</t>
  </si>
  <si>
    <t>thermal insulation</t>
  </si>
  <si>
    <t>coolant: glycol</t>
  </si>
  <si>
    <t>electronic parts</t>
  </si>
  <si>
    <t>Total</t>
  </si>
  <si>
    <t>Assembly</t>
  </si>
  <si>
    <t>Materials</t>
  </si>
  <si>
    <t>per kwh</t>
  </si>
  <si>
    <t>Column H/A13 in GREET</t>
  </si>
  <si>
    <t>Li-ion battery</t>
  </si>
  <si>
    <t>* Upstream/midstream/process stages are lumped together. GREET doesn't include gate to user transportation to vehicle production sites, due to small contribution. Thus, we assume the same here</t>
  </si>
  <si>
    <t>lb/kWh</t>
  </si>
  <si>
    <t>Energy use: mmBtu per kWh</t>
  </si>
  <si>
    <t>mmBtu/kWh</t>
  </si>
  <si>
    <t>g/kWh</t>
  </si>
  <si>
    <t>MJ/kWh</t>
  </si>
  <si>
    <t>kg/kWh</t>
  </si>
  <si>
    <t>Battery_Sum tab A173 and Battery Assembly tab A13</t>
  </si>
  <si>
    <t>Battery_Sum tab A173 and Battery Assembly tab A13 and Electric tab B220 &amp; C220 for electricity emissions calculation</t>
  </si>
  <si>
    <t>materials</t>
  </si>
  <si>
    <t>assembly</t>
  </si>
  <si>
    <t>kWh refers to battery capacity</t>
  </si>
  <si>
    <t>mix</t>
  </si>
  <si>
    <t>default loss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</si>
</sst>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%"/>
    <numFmt numFmtId="165" formatCode="#,##0.000"/>
    <numFmt numFmtId="166" formatCode="#,##0.0000"/>
    <numFmt numFmtId="167" formatCode="0.000"/>
    <numFmt numFmtId="168" formatCode="0.00000%"/>
    <numFmt numFmtId="169" formatCode="#,##0.0"/>
    <numFmt numFmtId="170" formatCode="0.0"/>
    <numFmt numFmtId="171" formatCode="#,##0.000_);\(#,##0.000\)"/>
    <numFmt numFmtId="172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0" fillId="0" borderId="15" xfId="0" applyFill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165" fontId="0" fillId="0" borderId="0" xfId="0" applyNumberForma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9" fillId="0" borderId="0" xfId="0" applyFont="1" applyFill="1" applyBorder="1"/>
    <xf numFmtId="0" fontId="15" fillId="3" borderId="0" xfId="0" applyFont="1" applyFill="1" applyAlignment="1">
      <alignment horizontal="left" vertical="center" wrapText="1"/>
    </xf>
    <xf numFmtId="0" fontId="3" fillId="0" borderId="0" xfId="0" applyFont="1" applyFill="1"/>
    <xf numFmtId="0" fontId="4" fillId="0" borderId="0" xfId="0" applyFont="1" applyBorder="1"/>
    <xf numFmtId="0" fontId="0" fillId="0" borderId="0" xfId="0" applyFont="1" applyBorder="1"/>
    <xf numFmtId="0" fontId="0" fillId="0" borderId="0" xfId="0" applyFont="1"/>
    <xf numFmtId="0" fontId="5" fillId="0" borderId="12" xfId="0" applyFont="1" applyBorder="1" applyAlignment="1">
      <alignment vertical="center"/>
    </xf>
    <xf numFmtId="0" fontId="5" fillId="0" borderId="13" xfId="0" applyFont="1" applyBorder="1"/>
    <xf numFmtId="0" fontId="5" fillId="0" borderId="2" xfId="0" applyFont="1" applyBorder="1" applyAlignment="1">
      <alignment horizontal="right" textRotation="90" wrapText="1"/>
    </xf>
    <xf numFmtId="0" fontId="5" fillId="0" borderId="3" xfId="0" applyFont="1" applyBorder="1" applyAlignment="1">
      <alignment horizontal="right" textRotation="90" wrapText="1"/>
    </xf>
    <xf numFmtId="0" fontId="5" fillId="0" borderId="4" xfId="0" applyFont="1" applyBorder="1" applyAlignment="1">
      <alignment horizontal="right" textRotation="90" wrapText="1"/>
    </xf>
    <xf numFmtId="0" fontId="5" fillId="0" borderId="0" xfId="0" applyFont="1" applyBorder="1" applyAlignment="1">
      <alignment horizontal="right" textRotation="90" wrapText="1"/>
    </xf>
    <xf numFmtId="0" fontId="5" fillId="0" borderId="12" xfId="0" applyFont="1" applyFill="1" applyBorder="1" applyAlignment="1">
      <alignment wrapText="1"/>
    </xf>
    <xf numFmtId="164" fontId="0" fillId="0" borderId="0" xfId="2" applyNumberFormat="1" applyFont="1" applyFill="1" applyBorder="1"/>
    <xf numFmtId="2" fontId="0" fillId="0" borderId="5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5" fillId="0" borderId="15" xfId="0" applyFont="1" applyFill="1" applyBorder="1" applyAlignment="1">
      <alignment wrapText="1"/>
    </xf>
    <xf numFmtId="2" fontId="0" fillId="0" borderId="2" xfId="0" applyNumberFormat="1" applyFont="1" applyFill="1" applyBorder="1"/>
    <xf numFmtId="164" fontId="13" fillId="0" borderId="3" xfId="2" applyNumberFormat="1" applyFont="1" applyFill="1" applyBorder="1"/>
    <xf numFmtId="164" fontId="0" fillId="0" borderId="3" xfId="2" applyNumberFormat="1" applyFont="1" applyFill="1" applyBorder="1"/>
    <xf numFmtId="168" fontId="0" fillId="0" borderId="3" xfId="2" applyNumberFormat="1" applyFont="1" applyFill="1" applyBorder="1"/>
    <xf numFmtId="0" fontId="0" fillId="0" borderId="5" xfId="0" applyFont="1" applyFill="1" applyBorder="1"/>
    <xf numFmtId="0" fontId="0" fillId="0" borderId="13" xfId="0" applyFont="1" applyFill="1" applyBorder="1"/>
    <xf numFmtId="164" fontId="0" fillId="0" borderId="5" xfId="0" applyNumberFormat="1" applyFont="1" applyFill="1" applyBorder="1"/>
    <xf numFmtId="0" fontId="0" fillId="0" borderId="14" xfId="0" applyFont="1" applyFill="1" applyBorder="1"/>
    <xf numFmtId="0" fontId="0" fillId="0" borderId="1" xfId="0" applyFont="1" applyFill="1" applyBorder="1"/>
    <xf numFmtId="165" fontId="0" fillId="0" borderId="13" xfId="0" applyNumberFormat="1" applyFont="1" applyFill="1" applyBorder="1"/>
    <xf numFmtId="0" fontId="0" fillId="0" borderId="16" xfId="0" applyFont="1" applyFill="1" applyBorder="1" applyAlignment="1">
      <alignment vertical="center"/>
    </xf>
    <xf numFmtId="165" fontId="0" fillId="0" borderId="14" xfId="0" applyNumberFormat="1" applyFont="1" applyFill="1" applyBorder="1"/>
    <xf numFmtId="165" fontId="0" fillId="0" borderId="12" xfId="0" applyNumberFormat="1" applyFont="1" applyFill="1" applyBorder="1"/>
    <xf numFmtId="3" fontId="0" fillId="0" borderId="5" xfId="0" applyNumberFormat="1" applyFont="1" applyFill="1" applyBorder="1"/>
    <xf numFmtId="3" fontId="0" fillId="0" borderId="0" xfId="0" applyNumberFormat="1" applyFont="1" applyFill="1" applyBorder="1"/>
    <xf numFmtId="165" fontId="0" fillId="0" borderId="1" xfId="0" applyNumberFormat="1" applyFont="1" applyFill="1" applyBorder="1" applyAlignment="1">
      <alignment horizontal="right"/>
    </xf>
    <xf numFmtId="165" fontId="0" fillId="0" borderId="7" xfId="0" applyNumberFormat="1" applyFont="1" applyFill="1" applyBorder="1" applyAlignment="1">
      <alignment horizontal="right"/>
    </xf>
    <xf numFmtId="4" fontId="0" fillId="0" borderId="5" xfId="0" applyNumberFormat="1" applyFont="1" applyFill="1" applyBorder="1"/>
    <xf numFmtId="165" fontId="0" fillId="0" borderId="0" xfId="0" applyNumberFormat="1" applyFont="1" applyFill="1" applyBorder="1"/>
    <xf numFmtId="3" fontId="0" fillId="0" borderId="0" xfId="1" applyNumberFormat="1" applyFont="1" applyFill="1" applyBorder="1"/>
    <xf numFmtId="3" fontId="0" fillId="0" borderId="9" xfId="0" applyNumberFormat="1" applyFont="1" applyFill="1" applyBorder="1"/>
    <xf numFmtId="165" fontId="0" fillId="0" borderId="1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5" fillId="0" borderId="13" xfId="0" applyFont="1" applyFill="1" applyBorder="1"/>
    <xf numFmtId="0" fontId="5" fillId="0" borderId="2" xfId="0" applyFont="1" applyFill="1" applyBorder="1" applyAlignment="1">
      <alignment horizontal="right" textRotation="90" wrapText="1"/>
    </xf>
    <xf numFmtId="0" fontId="5" fillId="0" borderId="12" xfId="0" applyFont="1" applyFill="1" applyBorder="1"/>
    <xf numFmtId="165" fontId="5" fillId="0" borderId="12" xfId="0" applyNumberFormat="1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3" xfId="0" applyFont="1" applyFill="1" applyBorder="1"/>
    <xf numFmtId="0" fontId="0" fillId="0" borderId="0" xfId="0" applyFont="1" applyFill="1"/>
    <xf numFmtId="9" fontId="0" fillId="0" borderId="0" xfId="0" applyNumberFormat="1" applyFont="1" applyFill="1" applyBorder="1"/>
    <xf numFmtId="9" fontId="0" fillId="0" borderId="0" xfId="1" applyNumberFormat="1" applyFont="1" applyFill="1" applyBorder="1"/>
    <xf numFmtId="0" fontId="0" fillId="0" borderId="7" xfId="0" applyFont="1" applyFill="1" applyBorder="1"/>
    <xf numFmtId="165" fontId="0" fillId="0" borderId="5" xfId="1" applyNumberFormat="1" applyFont="1" applyFill="1" applyBorder="1"/>
    <xf numFmtId="165" fontId="0" fillId="0" borderId="0" xfId="1" applyNumberFormat="1" applyFont="1" applyFill="1" applyBorder="1"/>
    <xf numFmtId="166" fontId="0" fillId="0" borderId="0" xfId="1" applyNumberFormat="1" applyFont="1" applyFill="1" applyBorder="1"/>
    <xf numFmtId="165" fontId="0" fillId="0" borderId="9" xfId="1" applyNumberFormat="1" applyFont="1" applyFill="1" applyBorder="1"/>
    <xf numFmtId="165" fontId="0" fillId="0" borderId="10" xfId="1" applyNumberFormat="1" applyFont="1" applyFill="1" applyBorder="1"/>
    <xf numFmtId="1" fontId="0" fillId="0" borderId="0" xfId="0" applyNumberFormat="1" applyFont="1" applyFill="1" applyBorder="1"/>
    <xf numFmtId="165" fontId="0" fillId="0" borderId="7" xfId="0" applyNumberFormat="1" applyFont="1" applyFill="1" applyBorder="1"/>
    <xf numFmtId="169" fontId="0" fillId="0" borderId="0" xfId="0" applyNumberFormat="1" applyFont="1" applyFill="1" applyBorder="1"/>
    <xf numFmtId="3" fontId="0" fillId="0" borderId="14" xfId="0" applyNumberFormat="1" applyFont="1" applyFill="1" applyBorder="1"/>
    <xf numFmtId="9" fontId="0" fillId="0" borderId="0" xfId="0" applyNumberFormat="1" applyFill="1" applyAlignment="1">
      <alignment horizontal="left" vertical="center"/>
    </xf>
    <xf numFmtId="9" fontId="7" fillId="0" borderId="0" xfId="0" applyNumberFormat="1" applyFont="1" applyFill="1" applyAlignment="1">
      <alignment horizontal="left" vertical="center"/>
    </xf>
    <xf numFmtId="164" fontId="0" fillId="0" borderId="15" xfId="0" applyNumberFormat="1" applyFill="1" applyBorder="1" applyAlignment="1">
      <alignment horizontal="left" vertical="center"/>
    </xf>
    <xf numFmtId="164" fontId="7" fillId="0" borderId="15" xfId="0" applyNumberFormat="1" applyFont="1" applyFill="1" applyBorder="1" applyAlignment="1">
      <alignment horizontal="left" vertical="center"/>
    </xf>
    <xf numFmtId="9" fontId="0" fillId="0" borderId="15" xfId="0" applyNumberFormat="1" applyFill="1" applyBorder="1" applyAlignment="1">
      <alignment horizontal="left" vertical="center"/>
    </xf>
    <xf numFmtId="9" fontId="7" fillId="0" borderId="15" xfId="0" applyNumberFormat="1" applyFont="1" applyFill="1" applyBorder="1" applyAlignment="1">
      <alignment horizontal="left" vertical="center"/>
    </xf>
    <xf numFmtId="0" fontId="7" fillId="0" borderId="6" xfId="0" applyFont="1" applyFill="1" applyBorder="1"/>
    <xf numFmtId="0" fontId="7" fillId="0" borderId="4" xfId="0" applyFont="1" applyFill="1" applyBorder="1"/>
    <xf numFmtId="0" fontId="7" fillId="0" borderId="8" xfId="0" applyFont="1" applyFill="1" applyBorder="1"/>
    <xf numFmtId="165" fontId="7" fillId="0" borderId="6" xfId="0" applyNumberFormat="1" applyFont="1" applyFill="1" applyBorder="1"/>
    <xf numFmtId="165" fontId="7" fillId="0" borderId="11" xfId="0" applyNumberFormat="1" applyFont="1" applyFill="1" applyBorder="1"/>
    <xf numFmtId="3" fontId="7" fillId="0" borderId="6" xfId="0" applyNumberFormat="1" applyFont="1" applyFill="1" applyBorder="1"/>
    <xf numFmtId="4" fontId="7" fillId="0" borderId="6" xfId="0" applyNumberFormat="1" applyFont="1" applyFill="1" applyBorder="1"/>
    <xf numFmtId="165" fontId="7" fillId="0" borderId="8" xfId="0" applyNumberFormat="1" applyFont="1" applyFill="1" applyBorder="1" applyAlignment="1">
      <alignment horizontal="right"/>
    </xf>
    <xf numFmtId="0" fontId="9" fillId="0" borderId="6" xfId="0" applyFont="1" applyFill="1" applyBorder="1"/>
    <xf numFmtId="0" fontId="9" fillId="0" borderId="4" xfId="0" applyFont="1" applyFill="1" applyBorder="1"/>
    <xf numFmtId="0" fontId="9" fillId="0" borderId="8" xfId="0" applyFont="1" applyFill="1" applyBorder="1"/>
    <xf numFmtId="165" fontId="9" fillId="0" borderId="6" xfId="0" applyNumberFormat="1" applyFont="1" applyFill="1" applyBorder="1"/>
    <xf numFmtId="165" fontId="9" fillId="0" borderId="11" xfId="0" applyNumberFormat="1" applyFont="1" applyFill="1" applyBorder="1"/>
    <xf numFmtId="3" fontId="9" fillId="0" borderId="6" xfId="0" applyNumberFormat="1" applyFont="1" applyFill="1" applyBorder="1"/>
    <xf numFmtId="4" fontId="9" fillId="0" borderId="6" xfId="0" applyNumberFormat="1" applyFont="1" applyFill="1" applyBorder="1"/>
    <xf numFmtId="165" fontId="9" fillId="0" borderId="8" xfId="0" applyNumberFormat="1" applyFont="1" applyFill="1" applyBorder="1" applyAlignment="1">
      <alignment horizontal="right"/>
    </xf>
    <xf numFmtId="3" fontId="9" fillId="0" borderId="11" xfId="0" applyNumberFormat="1" applyFont="1" applyFill="1" applyBorder="1"/>
    <xf numFmtId="0" fontId="18" fillId="0" borderId="4" xfId="0" applyFont="1" applyBorder="1" applyAlignment="1">
      <alignment horizontal="right" textRotation="90" wrapText="1"/>
    </xf>
    <xf numFmtId="0" fontId="19" fillId="0" borderId="6" xfId="0" applyFont="1" applyFill="1" applyBorder="1"/>
    <xf numFmtId="0" fontId="19" fillId="0" borderId="4" xfId="0" applyFont="1" applyFill="1" applyBorder="1"/>
    <xf numFmtId="0" fontId="19" fillId="0" borderId="8" xfId="0" applyFont="1" applyFill="1" applyBorder="1"/>
    <xf numFmtId="165" fontId="19" fillId="0" borderId="6" xfId="0" applyNumberFormat="1" applyFont="1" applyFill="1" applyBorder="1"/>
    <xf numFmtId="165" fontId="19" fillId="0" borderId="11" xfId="0" applyNumberFormat="1" applyFont="1" applyFill="1" applyBorder="1"/>
    <xf numFmtId="3" fontId="19" fillId="0" borderId="6" xfId="0" applyNumberFormat="1" applyFont="1" applyFill="1" applyBorder="1"/>
    <xf numFmtId="4" fontId="19" fillId="0" borderId="6" xfId="0" applyNumberFormat="1" applyFont="1" applyFill="1" applyBorder="1"/>
    <xf numFmtId="165" fontId="19" fillId="0" borderId="8" xfId="0" applyNumberFormat="1" applyFont="1" applyFill="1" applyBorder="1" applyAlignment="1">
      <alignment horizontal="right"/>
    </xf>
    <xf numFmtId="3" fontId="19" fillId="0" borderId="11" xfId="0" applyNumberFormat="1" applyFont="1" applyFill="1" applyBorder="1"/>
    <xf numFmtId="0" fontId="20" fillId="0" borderId="4" xfId="0" applyFont="1" applyBorder="1" applyAlignment="1">
      <alignment horizontal="right" textRotation="90" wrapText="1"/>
    </xf>
    <xf numFmtId="0" fontId="21" fillId="0" borderId="6" xfId="0" applyFont="1" applyFill="1" applyBorder="1"/>
    <xf numFmtId="0" fontId="21" fillId="0" borderId="4" xfId="0" applyFont="1" applyFill="1" applyBorder="1"/>
    <xf numFmtId="0" fontId="21" fillId="0" borderId="8" xfId="0" applyFont="1" applyFill="1" applyBorder="1"/>
    <xf numFmtId="165" fontId="21" fillId="0" borderId="6" xfId="0" applyNumberFormat="1" applyFont="1" applyFill="1" applyBorder="1"/>
    <xf numFmtId="165" fontId="21" fillId="0" borderId="11" xfId="0" applyNumberFormat="1" applyFont="1" applyFill="1" applyBorder="1"/>
    <xf numFmtId="3" fontId="21" fillId="0" borderId="6" xfId="0" applyNumberFormat="1" applyFont="1" applyFill="1" applyBorder="1"/>
    <xf numFmtId="4" fontId="21" fillId="0" borderId="6" xfId="0" applyNumberFormat="1" applyFont="1" applyFill="1" applyBorder="1"/>
    <xf numFmtId="165" fontId="21" fillId="0" borderId="8" xfId="0" applyNumberFormat="1" applyFont="1" applyFill="1" applyBorder="1" applyAlignment="1">
      <alignment horizontal="right"/>
    </xf>
    <xf numFmtId="9" fontId="0" fillId="0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0" borderId="6" xfId="2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165" fontId="0" fillId="0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165" fontId="0" fillId="0" borderId="9" xfId="0" applyNumberFormat="1" applyFont="1" applyFill="1" applyBorder="1"/>
    <xf numFmtId="0" fontId="0" fillId="5" borderId="9" xfId="0" applyFont="1" applyFill="1" applyBorder="1"/>
    <xf numFmtId="0" fontId="0" fillId="5" borderId="11" xfId="0" applyFont="1" applyFill="1" applyBorder="1"/>
    <xf numFmtId="0" fontId="0" fillId="0" borderId="1" xfId="0" applyFont="1" applyBorder="1" applyAlignment="1">
      <alignment horizontal="center"/>
    </xf>
    <xf numFmtId="9" fontId="0" fillId="0" borderId="2" xfId="2" applyNumberFormat="1" applyFont="1" applyFill="1" applyBorder="1" applyAlignment="1">
      <alignment horizontal="center" vertical="center" wrapText="1"/>
    </xf>
    <xf numFmtId="9" fontId="0" fillId="0" borderId="4" xfId="2" applyNumberFormat="1" applyFont="1" applyFill="1" applyBorder="1" applyAlignment="1">
      <alignment horizontal="center" vertical="center" wrapText="1"/>
    </xf>
    <xf numFmtId="9" fontId="0" fillId="0" borderId="2" xfId="2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9" fontId="0" fillId="3" borderId="15" xfId="0" applyNumberForma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164" fontId="0" fillId="3" borderId="15" xfId="0" applyNumberFormat="1" applyFill="1" applyBorder="1" applyAlignment="1">
      <alignment horizontal="left" vertical="center"/>
    </xf>
    <xf numFmtId="165" fontId="0" fillId="3" borderId="5" xfId="1" applyNumberFormat="1" applyFont="1" applyFill="1" applyBorder="1"/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textRotation="90" wrapText="1"/>
    </xf>
    <xf numFmtId="0" fontId="18" fillId="0" borderId="3" xfId="0" applyFont="1" applyBorder="1" applyAlignment="1">
      <alignment horizontal="right" textRotation="90" wrapText="1"/>
    </xf>
    <xf numFmtId="2" fontId="19" fillId="0" borderId="5" xfId="0" applyNumberFormat="1" applyFont="1" applyFill="1" applyBorder="1"/>
    <xf numFmtId="164" fontId="19" fillId="0" borderId="0" xfId="2" applyNumberFormat="1" applyFont="1" applyFill="1" applyBorder="1"/>
    <xf numFmtId="166" fontId="19" fillId="0" borderId="0" xfId="0" applyNumberFormat="1" applyFont="1" applyFill="1" applyBorder="1"/>
    <xf numFmtId="2" fontId="19" fillId="0" borderId="2" xfId="0" applyNumberFormat="1" applyFont="1" applyFill="1" applyBorder="1"/>
    <xf numFmtId="164" fontId="19" fillId="0" borderId="3" xfId="2" applyNumberFormat="1" applyFont="1" applyFill="1" applyBorder="1"/>
    <xf numFmtId="0" fontId="19" fillId="0" borderId="5" xfId="0" applyFont="1" applyFill="1" applyBorder="1"/>
    <xf numFmtId="0" fontId="19" fillId="0" borderId="0" xfId="0" applyFont="1" applyFill="1" applyBorder="1"/>
    <xf numFmtId="164" fontId="19" fillId="0" borderId="5" xfId="0" applyNumberFormat="1" applyFont="1" applyFill="1" applyBorder="1"/>
    <xf numFmtId="9" fontId="19" fillId="0" borderId="0" xfId="2" applyFont="1" applyFill="1" applyBorder="1"/>
    <xf numFmtId="9" fontId="19" fillId="0" borderId="0" xfId="0" applyNumberFormat="1" applyFont="1" applyFill="1" applyBorder="1"/>
    <xf numFmtId="0" fontId="19" fillId="0" borderId="1" xfId="0" applyFont="1" applyFill="1" applyBorder="1"/>
    <xf numFmtId="0" fontId="19" fillId="0" borderId="7" xfId="0" applyFont="1" applyFill="1" applyBorder="1"/>
    <xf numFmtId="165" fontId="19" fillId="0" borderId="5" xfId="1" applyNumberFormat="1" applyFont="1" applyFill="1" applyBorder="1"/>
    <xf numFmtId="165" fontId="19" fillId="0" borderId="0" xfId="0" applyNumberFormat="1" applyFont="1" applyFill="1" applyBorder="1"/>
    <xf numFmtId="165" fontId="19" fillId="0" borderId="0" xfId="1" applyNumberFormat="1" applyFont="1" applyFill="1" applyBorder="1"/>
    <xf numFmtId="166" fontId="19" fillId="0" borderId="0" xfId="1" applyNumberFormat="1" applyFont="1" applyFill="1" applyBorder="1"/>
    <xf numFmtId="165" fontId="19" fillId="0" borderId="9" xfId="1" applyNumberFormat="1" applyFont="1" applyFill="1" applyBorder="1"/>
    <xf numFmtId="165" fontId="19" fillId="0" borderId="10" xfId="0" applyNumberFormat="1" applyFont="1" applyFill="1" applyBorder="1"/>
    <xf numFmtId="165" fontId="19" fillId="0" borderId="10" xfId="1" applyNumberFormat="1" applyFont="1" applyFill="1" applyBorder="1"/>
    <xf numFmtId="3" fontId="19" fillId="0" borderId="5" xfId="0" applyNumberFormat="1" applyFont="1" applyFill="1" applyBorder="1"/>
    <xf numFmtId="3" fontId="19" fillId="0" borderId="0" xfId="0" applyNumberFormat="1" applyFont="1" applyFill="1" applyBorder="1"/>
    <xf numFmtId="1" fontId="19" fillId="0" borderId="0" xfId="0" applyNumberFormat="1" applyFont="1" applyFill="1" applyBorder="1"/>
    <xf numFmtId="165" fontId="19" fillId="0" borderId="1" xfId="0" applyNumberFormat="1" applyFont="1" applyFill="1" applyBorder="1" applyAlignment="1">
      <alignment horizontal="right"/>
    </xf>
    <xf numFmtId="165" fontId="19" fillId="0" borderId="7" xfId="0" applyNumberFormat="1" applyFont="1" applyFill="1" applyBorder="1" applyAlignment="1">
      <alignment horizontal="right"/>
    </xf>
    <xf numFmtId="4" fontId="19" fillId="0" borderId="5" xfId="0" applyNumberFormat="1" applyFont="1" applyFill="1" applyBorder="1"/>
    <xf numFmtId="169" fontId="19" fillId="0" borderId="0" xfId="0" applyNumberFormat="1" applyFont="1" applyFill="1" applyBorder="1"/>
    <xf numFmtId="3" fontId="19" fillId="0" borderId="0" xfId="1" applyNumberFormat="1" applyFont="1" applyFill="1" applyBorder="1"/>
    <xf numFmtId="169" fontId="0" fillId="3" borderId="0" xfId="0" applyNumberFormat="1" applyFont="1" applyFill="1" applyBorder="1"/>
    <xf numFmtId="165" fontId="0" fillId="3" borderId="0" xfId="0" applyNumberFormat="1" applyFont="1" applyFill="1" applyBorder="1"/>
    <xf numFmtId="3" fontId="0" fillId="3" borderId="0" xfId="1" applyNumberFormat="1" applyFont="1" applyFill="1" applyBorder="1"/>
    <xf numFmtId="3" fontId="0" fillId="3" borderId="0" xfId="0" applyNumberFormat="1" applyFont="1" applyFill="1" applyBorder="1"/>
    <xf numFmtId="3" fontId="0" fillId="3" borderId="10" xfId="1" applyNumberFormat="1" applyFont="1" applyFill="1" applyBorder="1"/>
    <xf numFmtId="3" fontId="0" fillId="3" borderId="10" xfId="0" applyNumberFormat="1" applyFont="1" applyFill="1" applyBorder="1"/>
    <xf numFmtId="165" fontId="0" fillId="3" borderId="10" xfId="0" applyNumberFormat="1" applyFont="1" applyFill="1" applyBorder="1"/>
    <xf numFmtId="2" fontId="0" fillId="4" borderId="0" xfId="0" applyNumberForma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right" textRotation="90" wrapText="1"/>
    </xf>
    <xf numFmtId="0" fontId="3" fillId="2" borderId="0" xfId="0" applyFont="1" applyFill="1" applyBorder="1"/>
    <xf numFmtId="0" fontId="0" fillId="2" borderId="0" xfId="0" applyFont="1" applyFill="1" applyBorder="1"/>
    <xf numFmtId="2" fontId="7" fillId="0" borderId="5" xfId="0" applyNumberFormat="1" applyFont="1" applyFill="1" applyBorder="1"/>
    <xf numFmtId="164" fontId="7" fillId="0" borderId="0" xfId="2" applyNumberFormat="1" applyFont="1" applyFill="1" applyBorder="1"/>
    <xf numFmtId="166" fontId="7" fillId="0" borderId="0" xfId="0" applyNumberFormat="1" applyFont="1" applyFill="1" applyBorder="1"/>
    <xf numFmtId="2" fontId="7" fillId="0" borderId="2" xfId="0" applyNumberFormat="1" applyFont="1" applyFill="1" applyBorder="1"/>
    <xf numFmtId="164" fontId="7" fillId="0" borderId="3" xfId="2" applyNumberFormat="1" applyFont="1" applyFill="1" applyBorder="1"/>
    <xf numFmtId="0" fontId="7" fillId="0" borderId="5" xfId="0" applyFont="1" applyFill="1" applyBorder="1"/>
    <xf numFmtId="0" fontId="7" fillId="0" borderId="0" xfId="0" applyFont="1" applyFill="1" applyBorder="1"/>
    <xf numFmtId="164" fontId="7" fillId="0" borderId="5" xfId="0" applyNumberFormat="1" applyFont="1" applyFill="1" applyBorder="1"/>
    <xf numFmtId="9" fontId="7" fillId="0" borderId="0" xfId="2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166" fontId="7" fillId="0" borderId="0" xfId="1" applyNumberFormat="1" applyFont="1" applyFill="1" applyBorder="1"/>
    <xf numFmtId="165" fontId="7" fillId="0" borderId="0" xfId="0" applyNumberFormat="1" applyFont="1" applyFill="1" applyBorder="1"/>
    <xf numFmtId="165" fontId="7" fillId="0" borderId="5" xfId="1" applyNumberFormat="1" applyFont="1" applyFill="1" applyBorder="1"/>
    <xf numFmtId="165" fontId="7" fillId="0" borderId="0" xfId="1" applyNumberFormat="1" applyFont="1" applyFill="1" applyBorder="1"/>
    <xf numFmtId="165" fontId="7" fillId="0" borderId="9" xfId="1" applyNumberFormat="1" applyFont="1" applyFill="1" applyBorder="1"/>
    <xf numFmtId="165" fontId="7" fillId="0" borderId="10" xfId="0" applyNumberFormat="1" applyFont="1" applyFill="1" applyBorder="1"/>
    <xf numFmtId="165" fontId="7" fillId="0" borderId="10" xfId="1" applyNumberFormat="1" applyFont="1" applyFill="1" applyBorder="1"/>
    <xf numFmtId="3" fontId="7" fillId="0" borderId="5" xfId="0" applyNumberFormat="1" applyFont="1" applyFill="1" applyBorder="1"/>
    <xf numFmtId="3" fontId="7" fillId="0" borderId="0" xfId="0" applyNumberFormat="1" applyFont="1" applyFill="1" applyBorder="1"/>
    <xf numFmtId="1" fontId="7" fillId="0" borderId="0" xfId="0" applyNumberFormat="1" applyFont="1" applyFill="1" applyBorder="1"/>
    <xf numFmtId="165" fontId="7" fillId="0" borderId="1" xfId="0" applyNumberFormat="1" applyFont="1" applyFill="1" applyBorder="1" applyAlignment="1">
      <alignment horizontal="right"/>
    </xf>
    <xf numFmtId="165" fontId="7" fillId="0" borderId="7" xfId="0" applyNumberFormat="1" applyFont="1" applyFill="1" applyBorder="1" applyAlignment="1">
      <alignment horizontal="right"/>
    </xf>
    <xf numFmtId="4" fontId="7" fillId="0" borderId="5" xfId="0" applyNumberFormat="1" applyFont="1" applyFill="1" applyBorder="1"/>
    <xf numFmtId="169" fontId="7" fillId="0" borderId="0" xfId="0" applyNumberFormat="1" applyFont="1" applyFill="1" applyBorder="1"/>
    <xf numFmtId="3" fontId="7" fillId="0" borderId="0" xfId="1" applyNumberFormat="1" applyFont="1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right" textRotation="90" wrapText="1"/>
    </xf>
    <xf numFmtId="0" fontId="8" fillId="0" borderId="4" xfId="0" applyFont="1" applyFill="1" applyBorder="1" applyAlignment="1">
      <alignment horizontal="right" textRotation="90" wrapText="1"/>
    </xf>
    <xf numFmtId="164" fontId="9" fillId="0" borderId="0" xfId="2" applyNumberFormat="1" applyFont="1" applyFill="1" applyBorder="1"/>
    <xf numFmtId="166" fontId="9" fillId="0" borderId="0" xfId="0" applyNumberFormat="1" applyFont="1" applyFill="1" applyBorder="1"/>
    <xf numFmtId="164" fontId="12" fillId="0" borderId="3" xfId="2" applyNumberFormat="1" applyFont="1" applyFill="1" applyBorder="1"/>
    <xf numFmtId="0" fontId="9" fillId="0" borderId="3" xfId="0" applyFont="1" applyFill="1" applyBorder="1"/>
    <xf numFmtId="164" fontId="9" fillId="0" borderId="3" xfId="2" applyNumberFormat="1" applyFont="1" applyFill="1" applyBorder="1"/>
    <xf numFmtId="9" fontId="9" fillId="0" borderId="0" xfId="0" applyNumberFormat="1" applyFont="1" applyFill="1" applyBorder="1"/>
    <xf numFmtId="0" fontId="9" fillId="0" borderId="7" xfId="0" applyFont="1" applyFill="1" applyBorder="1"/>
    <xf numFmtId="165" fontId="9" fillId="0" borderId="0" xfId="0" applyNumberFormat="1" applyFont="1" applyFill="1" applyBorder="1"/>
    <xf numFmtId="165" fontId="9" fillId="0" borderId="0" xfId="1" applyNumberFormat="1" applyFont="1" applyFill="1" applyBorder="1"/>
    <xf numFmtId="166" fontId="9" fillId="0" borderId="0" xfId="1" applyNumberFormat="1" applyFont="1" applyFill="1" applyBorder="1"/>
    <xf numFmtId="165" fontId="9" fillId="0" borderId="10" xfId="0" applyNumberFormat="1" applyFont="1" applyFill="1" applyBorder="1"/>
    <xf numFmtId="165" fontId="9" fillId="0" borderId="10" xfId="1" applyNumberFormat="1" applyFont="1" applyFill="1" applyBorder="1"/>
    <xf numFmtId="3" fontId="9" fillId="0" borderId="0" xfId="0" applyNumberFormat="1" applyFont="1" applyFill="1" applyBorder="1"/>
    <xf numFmtId="1" fontId="9" fillId="0" borderId="0" xfId="0" applyNumberFormat="1" applyFont="1" applyFill="1" applyBorder="1"/>
    <xf numFmtId="165" fontId="9" fillId="0" borderId="7" xfId="0" applyNumberFormat="1" applyFont="1" applyFill="1" applyBorder="1" applyAlignment="1">
      <alignment horizontal="right"/>
    </xf>
    <xf numFmtId="165" fontId="9" fillId="0" borderId="7" xfId="0" applyNumberFormat="1" applyFont="1" applyFill="1" applyBorder="1"/>
    <xf numFmtId="169" fontId="9" fillId="0" borderId="0" xfId="0" applyNumberFormat="1" applyFont="1" applyFill="1" applyBorder="1"/>
    <xf numFmtId="3" fontId="9" fillId="0" borderId="0" xfId="1" applyNumberFormat="1" applyFont="1" applyFill="1" applyBorder="1"/>
    <xf numFmtId="3" fontId="9" fillId="0" borderId="10" xfId="1" applyNumberFormat="1" applyFont="1" applyFill="1" applyBorder="1"/>
    <xf numFmtId="3" fontId="9" fillId="0" borderId="10" xfId="0" applyNumberFormat="1" applyFont="1" applyFill="1" applyBorder="1"/>
    <xf numFmtId="168" fontId="9" fillId="0" borderId="3" xfId="2" applyNumberFormat="1" applyFont="1" applyFill="1" applyBorder="1"/>
    <xf numFmtId="9" fontId="9" fillId="0" borderId="0" xfId="1" applyNumberFormat="1" applyFont="1" applyFill="1" applyBorder="1"/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165" fontId="0" fillId="0" borderId="16" xfId="0" applyNumberFormat="1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3" fontId="0" fillId="0" borderId="16" xfId="0" applyNumberFormat="1" applyFill="1" applyBorder="1" applyAlignment="1">
      <alignment horizontal="left" vertical="center"/>
    </xf>
    <xf numFmtId="4" fontId="0" fillId="0" borderId="16" xfId="0" applyNumberFormat="1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165" fontId="0" fillId="0" borderId="21" xfId="0" applyNumberForma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11" fontId="0" fillId="3" borderId="0" xfId="0" applyNumberFormat="1" applyFill="1" applyAlignment="1">
      <alignment horizontal="left" vertical="center"/>
    </xf>
    <xf numFmtId="0" fontId="19" fillId="0" borderId="3" xfId="0" applyFont="1" applyFill="1" applyBorder="1"/>
    <xf numFmtId="4" fontId="19" fillId="0" borderId="0" xfId="0" applyNumberFormat="1" applyFont="1" applyFill="1" applyBorder="1"/>
    <xf numFmtId="0" fontId="3" fillId="0" borderId="0" xfId="0" applyFont="1" applyFill="1" applyBorder="1"/>
    <xf numFmtId="164" fontId="7" fillId="3" borderId="15" xfId="0" applyNumberFormat="1" applyFont="1" applyFill="1" applyBorder="1" applyAlignment="1">
      <alignment horizontal="left" vertical="center"/>
    </xf>
    <xf numFmtId="9" fontId="7" fillId="3" borderId="15" xfId="0" applyNumberFormat="1" applyFont="1" applyFill="1" applyBorder="1" applyAlignment="1">
      <alignment horizontal="left" vertical="center"/>
    </xf>
    <xf numFmtId="0" fontId="4" fillId="2" borderId="0" xfId="0" applyFont="1" applyFill="1" applyBorder="1"/>
    <xf numFmtId="0" fontId="0" fillId="2" borderId="0" xfId="0" applyFont="1" applyFill="1"/>
    <xf numFmtId="165" fontId="0" fillId="3" borderId="1" xfId="0" applyNumberFormat="1" applyFont="1" applyFill="1" applyBorder="1"/>
    <xf numFmtId="9" fontId="0" fillId="3" borderId="8" xfId="2" applyFont="1" applyFill="1" applyBorder="1"/>
    <xf numFmtId="9" fontId="0" fillId="3" borderId="6" xfId="2" applyFont="1" applyFill="1" applyBorder="1"/>
    <xf numFmtId="9" fontId="0" fillId="3" borderId="11" xfId="2" applyFont="1" applyFill="1" applyBorder="1"/>
    <xf numFmtId="170" fontId="0" fillId="3" borderId="0" xfId="0" applyNumberFormat="1" applyFont="1" applyFill="1" applyBorder="1"/>
    <xf numFmtId="9" fontId="0" fillId="3" borderId="0" xfId="2" applyFont="1" applyFill="1" applyBorder="1"/>
    <xf numFmtId="170" fontId="0" fillId="3" borderId="10" xfId="0" applyNumberFormat="1" applyFont="1" applyFill="1" applyBorder="1"/>
    <xf numFmtId="9" fontId="0" fillId="3" borderId="10" xfId="2" applyFont="1" applyFill="1" applyBorder="1"/>
    <xf numFmtId="0" fontId="20" fillId="0" borderId="2" xfId="0" applyFont="1" applyBorder="1" applyAlignment="1">
      <alignment horizontal="right" textRotation="90" wrapText="1"/>
    </xf>
    <xf numFmtId="0" fontId="20" fillId="0" borderId="3" xfId="0" applyFont="1" applyBorder="1" applyAlignment="1">
      <alignment horizontal="right" textRotation="90" wrapText="1"/>
    </xf>
    <xf numFmtId="2" fontId="21" fillId="0" borderId="5" xfId="0" applyNumberFormat="1" applyFont="1" applyFill="1" applyBorder="1"/>
    <xf numFmtId="164" fontId="21" fillId="0" borderId="0" xfId="2" applyNumberFormat="1" applyFont="1" applyFill="1" applyBorder="1"/>
    <xf numFmtId="166" fontId="21" fillId="0" borderId="0" xfId="0" applyNumberFormat="1" applyFont="1" applyFill="1" applyBorder="1"/>
    <xf numFmtId="2" fontId="21" fillId="0" borderId="2" xfId="0" applyNumberFormat="1" applyFont="1" applyFill="1" applyBorder="1"/>
    <xf numFmtId="164" fontId="21" fillId="0" borderId="3" xfId="2" applyNumberFormat="1" applyFont="1" applyFill="1" applyBorder="1"/>
    <xf numFmtId="0" fontId="21" fillId="0" borderId="5" xfId="0" applyFont="1" applyFill="1" applyBorder="1"/>
    <xf numFmtId="0" fontId="21" fillId="0" borderId="0" xfId="0" applyFont="1" applyFill="1" applyBorder="1"/>
    <xf numFmtId="164" fontId="21" fillId="0" borderId="5" xfId="0" applyNumberFormat="1" applyFont="1" applyFill="1" applyBorder="1"/>
    <xf numFmtId="9" fontId="21" fillId="0" borderId="0" xfId="2" applyFont="1" applyFill="1" applyBorder="1"/>
    <xf numFmtId="9" fontId="21" fillId="0" borderId="0" xfId="0" applyNumberFormat="1" applyFont="1" applyFill="1" applyBorder="1"/>
    <xf numFmtId="0" fontId="21" fillId="0" borderId="1" xfId="0" applyFont="1" applyFill="1" applyBorder="1"/>
    <xf numFmtId="0" fontId="21" fillId="0" borderId="7" xfId="0" applyFont="1" applyFill="1" applyBorder="1"/>
    <xf numFmtId="166" fontId="21" fillId="0" borderId="0" xfId="1" applyNumberFormat="1" applyFont="1" applyFill="1" applyBorder="1"/>
    <xf numFmtId="165" fontId="21" fillId="0" borderId="0" xfId="0" applyNumberFormat="1" applyFont="1" applyFill="1" applyBorder="1"/>
    <xf numFmtId="165" fontId="21" fillId="0" borderId="5" xfId="1" applyNumberFormat="1" applyFont="1" applyFill="1" applyBorder="1"/>
    <xf numFmtId="165" fontId="21" fillId="0" borderId="0" xfId="1" applyNumberFormat="1" applyFont="1" applyFill="1" applyBorder="1"/>
    <xf numFmtId="165" fontId="21" fillId="0" borderId="9" xfId="1" applyNumberFormat="1" applyFont="1" applyFill="1" applyBorder="1"/>
    <xf numFmtId="165" fontId="21" fillId="0" borderId="10" xfId="0" applyNumberFormat="1" applyFont="1" applyFill="1" applyBorder="1"/>
    <xf numFmtId="165" fontId="21" fillId="0" borderId="10" xfId="1" applyNumberFormat="1" applyFont="1" applyFill="1" applyBorder="1"/>
    <xf numFmtId="3" fontId="21" fillId="0" borderId="5" xfId="0" applyNumberFormat="1" applyFont="1" applyFill="1" applyBorder="1"/>
    <xf numFmtId="3" fontId="21" fillId="0" borderId="0" xfId="0" applyNumberFormat="1" applyFont="1" applyFill="1" applyBorder="1"/>
    <xf numFmtId="1" fontId="21" fillId="0" borderId="0" xfId="0" applyNumberFormat="1" applyFont="1" applyFill="1" applyBorder="1"/>
    <xf numFmtId="165" fontId="21" fillId="0" borderId="1" xfId="0" applyNumberFormat="1" applyFont="1" applyFill="1" applyBorder="1" applyAlignment="1">
      <alignment horizontal="right"/>
    </xf>
    <xf numFmtId="165" fontId="21" fillId="0" borderId="7" xfId="0" applyNumberFormat="1" applyFont="1" applyFill="1" applyBorder="1" applyAlignment="1">
      <alignment horizontal="right"/>
    </xf>
    <xf numFmtId="4" fontId="21" fillId="0" borderId="5" xfId="0" applyNumberFormat="1" applyFont="1" applyFill="1" applyBorder="1"/>
    <xf numFmtId="169" fontId="21" fillId="0" borderId="0" xfId="0" applyNumberFormat="1" applyFont="1" applyFill="1" applyBorder="1"/>
    <xf numFmtId="3" fontId="21" fillId="0" borderId="0" xfId="1" applyNumberFormat="1" applyFont="1" applyFill="1" applyBorder="1"/>
    <xf numFmtId="168" fontId="21" fillId="0" borderId="3" xfId="2" applyNumberFormat="1" applyFont="1" applyFill="1" applyBorder="1"/>
    <xf numFmtId="0" fontId="21" fillId="0" borderId="3" xfId="0" applyFont="1" applyFill="1" applyBorder="1"/>
    <xf numFmtId="9" fontId="21" fillId="0" borderId="0" xfId="1" applyNumberFormat="1" applyFont="1" applyFill="1" applyBorder="1"/>
    <xf numFmtId="165" fontId="21" fillId="0" borderId="7" xfId="0" applyNumberFormat="1" applyFont="1" applyFill="1" applyBorder="1"/>
    <xf numFmtId="165" fontId="7" fillId="3" borderId="6" xfId="0" applyNumberFormat="1" applyFont="1" applyFill="1" applyBorder="1"/>
    <xf numFmtId="3" fontId="7" fillId="3" borderId="6" xfId="0" applyNumberFormat="1" applyFont="1" applyFill="1" applyBorder="1"/>
    <xf numFmtId="0" fontId="0" fillId="4" borderId="0" xfId="0" applyFill="1" applyBorder="1"/>
    <xf numFmtId="0" fontId="0" fillId="4" borderId="0" xfId="0" applyFill="1"/>
    <xf numFmtId="165" fontId="0" fillId="4" borderId="0" xfId="0" applyNumberFormat="1" applyFont="1" applyFill="1" applyBorder="1"/>
    <xf numFmtId="0" fontId="5" fillId="0" borderId="1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0" fontId="3" fillId="4" borderId="0" xfId="0" applyFont="1" applyFill="1" applyBorder="1"/>
    <xf numFmtId="0" fontId="3" fillId="4" borderId="0" xfId="0" applyFont="1" applyFill="1"/>
    <xf numFmtId="3" fontId="0" fillId="4" borderId="0" xfId="0" applyNumberFormat="1" applyFont="1" applyFill="1" applyBorder="1"/>
    <xf numFmtId="165" fontId="0" fillId="4" borderId="0" xfId="0" applyNumberFormat="1" applyFill="1" applyBorder="1"/>
    <xf numFmtId="165" fontId="7" fillId="3" borderId="5" xfId="1" applyNumberFormat="1" applyFont="1" applyFill="1" applyBorder="1"/>
    <xf numFmtId="165" fontId="7" fillId="3" borderId="9" xfId="1" applyNumberFormat="1" applyFont="1" applyFill="1" applyBorder="1"/>
    <xf numFmtId="4" fontId="7" fillId="3" borderId="5" xfId="0" applyNumberFormat="1" applyFont="1" applyFill="1" applyBorder="1"/>
    <xf numFmtId="169" fontId="7" fillId="3" borderId="0" xfId="0" applyNumberFormat="1" applyFont="1" applyFill="1" applyBorder="1"/>
    <xf numFmtId="165" fontId="7" fillId="3" borderId="0" xfId="0" applyNumberFormat="1" applyFont="1" applyFill="1" applyBorder="1"/>
    <xf numFmtId="3" fontId="7" fillId="3" borderId="5" xfId="0" applyNumberFormat="1" applyFont="1" applyFill="1" applyBorder="1"/>
    <xf numFmtId="3" fontId="7" fillId="3" borderId="0" xfId="1" applyNumberFormat="1" applyFont="1" applyFill="1" applyBorder="1"/>
    <xf numFmtId="0" fontId="15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23" fillId="0" borderId="0" xfId="0" applyFont="1" applyBorder="1"/>
    <xf numFmtId="0" fontId="5" fillId="0" borderId="1" xfId="0" applyFont="1" applyBorder="1"/>
    <xf numFmtId="0" fontId="5" fillId="0" borderId="9" xfId="0" applyFont="1" applyBorder="1"/>
    <xf numFmtId="0" fontId="23" fillId="0" borderId="7" xfId="0" applyFont="1" applyBorder="1"/>
    <xf numFmtId="0" fontId="23" fillId="0" borderId="8" xfId="0" applyFont="1" applyBorder="1"/>
    <xf numFmtId="0" fontId="5" fillId="0" borderId="9" xfId="0" applyFont="1" applyFill="1" applyBorder="1"/>
    <xf numFmtId="0" fontId="23" fillId="0" borderId="1" xfId="0" applyFont="1" applyBorder="1"/>
    <xf numFmtId="0" fontId="5" fillId="0" borderId="5" xfId="0" applyFont="1" applyFill="1" applyBorder="1"/>
    <xf numFmtId="167" fontId="19" fillId="0" borderId="0" xfId="0" applyNumberFormat="1" applyFont="1" applyFill="1" applyBorder="1"/>
    <xf numFmtId="0" fontId="5" fillId="0" borderId="1" xfId="0" applyFont="1" applyFill="1" applyBorder="1"/>
    <xf numFmtId="3" fontId="23" fillId="0" borderId="0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8" xfId="0" applyFont="1" applyBorder="1"/>
    <xf numFmtId="165" fontId="5" fillId="0" borderId="1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171" fontId="23" fillId="3" borderId="5" xfId="0" applyNumberFormat="1" applyFont="1" applyFill="1" applyBorder="1"/>
    <xf numFmtId="171" fontId="23" fillId="3" borderId="0" xfId="0" applyNumberFormat="1" applyFont="1" applyFill="1" applyBorder="1"/>
    <xf numFmtId="165" fontId="23" fillId="3" borderId="5" xfId="0" applyNumberFormat="1" applyFont="1" applyFill="1" applyBorder="1"/>
    <xf numFmtId="165" fontId="23" fillId="3" borderId="0" xfId="0" applyNumberFormat="1" applyFont="1" applyFill="1" applyBorder="1"/>
    <xf numFmtId="165" fontId="23" fillId="3" borderId="6" xfId="0" applyNumberFormat="1" applyFont="1" applyFill="1" applyBorder="1"/>
    <xf numFmtId="3" fontId="23" fillId="3" borderId="9" xfId="0" applyNumberFormat="1" applyFont="1" applyFill="1" applyBorder="1"/>
    <xf numFmtId="3" fontId="23" fillId="3" borderId="10" xfId="0" applyNumberFormat="1" applyFont="1" applyFill="1" applyBorder="1"/>
    <xf numFmtId="3" fontId="23" fillId="3" borderId="11" xfId="0" applyNumberFormat="1" applyFont="1" applyFill="1" applyBorder="1"/>
    <xf numFmtId="0" fontId="0" fillId="4" borderId="0" xfId="0" applyFont="1" applyFill="1" applyBorder="1" applyAlignment="1">
      <alignment horizontal="left" vertical="center"/>
    </xf>
    <xf numFmtId="171" fontId="23" fillId="0" borderId="0" xfId="0" applyNumberFormat="1" applyFont="1" applyFill="1" applyBorder="1"/>
    <xf numFmtId="171" fontId="23" fillId="0" borderId="6" xfId="0" applyNumberFormat="1" applyFont="1" applyFill="1" applyBorder="1"/>
    <xf numFmtId="0" fontId="0" fillId="0" borderId="5" xfId="0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0" fontId="5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67" fontId="0" fillId="3" borderId="5" xfId="0" applyNumberForma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3" borderId="9" xfId="0" applyNumberForma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5" fillId="3" borderId="0" xfId="0" applyFont="1" applyFill="1" applyBorder="1"/>
    <xf numFmtId="0" fontId="0" fillId="0" borderId="5" xfId="0" applyFill="1" applyBorder="1"/>
    <xf numFmtId="0" fontId="0" fillId="0" borderId="9" xfId="0" applyFill="1" applyBorder="1"/>
    <xf numFmtId="167" fontId="0" fillId="0" borderId="0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0" fontId="0" fillId="0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horizontal="center" vertical="top" wrapText="1"/>
    </xf>
    <xf numFmtId="3" fontId="0" fillId="0" borderId="0" xfId="0" applyNumberFormat="1" applyFill="1" applyBorder="1"/>
    <xf numFmtId="0" fontId="0" fillId="0" borderId="9" xfId="0" applyFill="1" applyBorder="1" applyAlignment="1">
      <alignment vertical="top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9" fontId="7" fillId="0" borderId="11" xfId="0" applyNumberFormat="1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9" fontId="0" fillId="0" borderId="10" xfId="0" applyNumberForma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5" fillId="3" borderId="1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/>
    <xf numFmtId="0" fontId="18" fillId="0" borderId="1" xfId="0" applyFont="1" applyBorder="1"/>
    <xf numFmtId="0" fontId="18" fillId="0" borderId="0" xfId="0" applyFont="1" applyFill="1" applyBorder="1" applyAlignment="1">
      <alignment horizontal="center" vertical="top" wrapText="1"/>
    </xf>
    <xf numFmtId="0" fontId="0" fillId="3" borderId="10" xfId="0" applyFill="1" applyBorder="1"/>
    <xf numFmtId="0" fontId="0" fillId="0" borderId="10" xfId="0" applyFill="1" applyBorder="1"/>
    <xf numFmtId="167" fontId="19" fillId="0" borderId="10" xfId="0" applyNumberFormat="1" applyFont="1" applyFill="1" applyBorder="1"/>
    <xf numFmtId="167" fontId="0" fillId="0" borderId="10" xfId="0" applyNumberFormat="1" applyFill="1" applyBorder="1"/>
    <xf numFmtId="43" fontId="0" fillId="3" borderId="0" xfId="1" applyFont="1" applyFill="1" applyBorder="1"/>
    <xf numFmtId="2" fontId="0" fillId="3" borderId="0" xfId="0" applyNumberFormat="1" applyFill="1" applyAlignment="1">
      <alignment horizontal="left" vertical="center"/>
    </xf>
    <xf numFmtId="0" fontId="5" fillId="0" borderId="15" xfId="0" applyFont="1" applyFill="1" applyBorder="1"/>
    <xf numFmtId="2" fontId="23" fillId="0" borderId="15" xfId="0" applyNumberFormat="1" applyFont="1" applyFill="1" applyBorder="1"/>
    <xf numFmtId="0" fontId="18" fillId="0" borderId="15" xfId="0" applyFont="1" applyBorder="1" applyAlignment="1">
      <alignment horizontal="right" textRotation="90" wrapText="1"/>
    </xf>
    <xf numFmtId="0" fontId="23" fillId="0" borderId="15" xfId="0" applyFont="1" applyFill="1" applyBorder="1"/>
    <xf numFmtId="0" fontId="19" fillId="0" borderId="15" xfId="0" applyFont="1" applyFill="1" applyBorder="1"/>
    <xf numFmtId="165" fontId="5" fillId="0" borderId="15" xfId="0" applyNumberFormat="1" applyFont="1" applyFill="1" applyBorder="1"/>
    <xf numFmtId="165" fontId="19" fillId="0" borderId="15" xfId="0" applyNumberFormat="1" applyFont="1" applyFill="1" applyBorder="1"/>
    <xf numFmtId="165" fontId="0" fillId="0" borderId="15" xfId="0" applyNumberFormat="1" applyFont="1" applyFill="1" applyBorder="1"/>
    <xf numFmtId="3" fontId="0" fillId="0" borderId="15" xfId="0" applyNumberFormat="1" applyFont="1" applyFill="1" applyBorder="1"/>
    <xf numFmtId="0" fontId="24" fillId="0" borderId="15" xfId="0" applyFont="1" applyFill="1" applyBorder="1" applyAlignment="1">
      <alignment horizontal="left" vertical="top" wrapText="1"/>
    </xf>
    <xf numFmtId="2" fontId="24" fillId="0" borderId="15" xfId="0" applyNumberFormat="1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top" textRotation="90" wrapText="1"/>
    </xf>
    <xf numFmtId="165" fontId="23" fillId="0" borderId="15" xfId="1" applyNumberFormat="1" applyFont="1" applyFill="1" applyBorder="1"/>
    <xf numFmtId="43" fontId="23" fillId="0" borderId="15" xfId="1" applyFont="1" applyFill="1" applyBorder="1"/>
    <xf numFmtId="167" fontId="23" fillId="0" borderId="15" xfId="0" applyNumberFormat="1" applyFont="1" applyFill="1" applyBorder="1"/>
    <xf numFmtId="167" fontId="23" fillId="3" borderId="15" xfId="0" applyNumberFormat="1" applyFont="1" applyFill="1" applyBorder="1"/>
    <xf numFmtId="2" fontId="23" fillId="3" borderId="15" xfId="0" applyNumberFormat="1" applyFont="1" applyFill="1" applyBorder="1"/>
    <xf numFmtId="165" fontId="7" fillId="3" borderId="15" xfId="0" applyNumberFormat="1" applyFont="1" applyFill="1" applyBorder="1"/>
    <xf numFmtId="3" fontId="7" fillId="3" borderId="15" xfId="0" applyNumberFormat="1" applyFont="1" applyFill="1" applyBorder="1"/>
    <xf numFmtId="4" fontId="7" fillId="3" borderId="15" xfId="0" applyNumberFormat="1" applyFont="1" applyFill="1" applyBorder="1"/>
    <xf numFmtId="172" fontId="23" fillId="3" borderId="15" xfId="0" applyNumberFormat="1" applyFont="1" applyFill="1" applyBorder="1"/>
    <xf numFmtId="0" fontId="4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Technical/8.%20LCA/GREET/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  <sheetName val="GREET1_2019"/>
    </sheetNames>
    <sheetDataSet>
      <sheetData sheetId="0"/>
      <sheetData sheetId="1">
        <row r="16">
          <cell r="E16">
            <v>1</v>
          </cell>
        </row>
        <row r="114">
          <cell r="H114">
            <v>1</v>
          </cell>
        </row>
        <row r="151">
          <cell r="F151">
            <v>1</v>
          </cell>
        </row>
        <row r="152">
          <cell r="F152">
            <v>1</v>
          </cell>
        </row>
        <row r="153">
          <cell r="F153">
            <v>1</v>
          </cell>
        </row>
        <row r="154">
          <cell r="F154">
            <v>1</v>
          </cell>
        </row>
      </sheetData>
      <sheetData sheetId="2">
        <row r="10">
          <cell r="C10" t="str">
            <v>Btu</v>
          </cell>
        </row>
      </sheetData>
      <sheetData sheetId="3">
        <row r="10">
          <cell r="C10">
            <v>4</v>
          </cell>
        </row>
      </sheetData>
      <sheetData sheetId="4">
        <row r="5">
          <cell r="C5">
            <v>0.30000000000000004</v>
          </cell>
        </row>
      </sheetData>
      <sheetData sheetId="5">
        <row r="5">
          <cell r="C5">
            <v>0</v>
          </cell>
        </row>
      </sheetData>
      <sheetData sheetId="6">
        <row r="5">
          <cell r="C5" t="str">
            <v>Corn</v>
          </cell>
        </row>
      </sheetData>
      <sheetData sheetId="7">
        <row r="135">
          <cell r="F135" t="str">
            <v>Oil-Fired Power Plant</v>
          </cell>
        </row>
      </sheetData>
      <sheetData sheetId="8">
        <row r="10">
          <cell r="C10" t="str">
            <v>L.H2</v>
          </cell>
        </row>
      </sheetData>
      <sheetData sheetId="9">
        <row r="10">
          <cell r="C10" t="str">
            <v>Renewable diesel 1</v>
          </cell>
        </row>
      </sheetData>
      <sheetData sheetId="10">
        <row r="143">
          <cell r="F143" t="str">
            <v>Renewable gasoline</v>
          </cell>
        </row>
      </sheetData>
      <sheetData sheetId="11">
        <row r="11">
          <cell r="E11">
            <v>0</v>
          </cell>
        </row>
      </sheetData>
      <sheetData sheetId="12">
        <row r="5">
          <cell r="C5" t="str">
            <v xml:space="preserve">Corn Stover </v>
          </cell>
        </row>
      </sheetData>
      <sheetData sheetId="13">
        <row r="10">
          <cell r="E10">
            <v>0.09</v>
          </cell>
        </row>
      </sheetData>
      <sheetData sheetId="14">
        <row r="5">
          <cell r="C5" t="str">
            <v>LLDPE</v>
          </cell>
        </row>
      </sheetData>
      <sheetData sheetId="15">
        <row r="10">
          <cell r="C10">
            <v>0.98</v>
          </cell>
        </row>
      </sheetData>
      <sheetData sheetId="16">
        <row r="10">
          <cell r="C10" t="str">
            <v>VOC</v>
          </cell>
        </row>
      </sheetData>
      <sheetData sheetId="17">
        <row r="5">
          <cell r="C5" t="str">
            <v>Application</v>
          </cell>
        </row>
      </sheetData>
      <sheetData sheetId="18">
        <row r="4">
          <cell r="AF4" t="str">
            <v>Willow</v>
          </cell>
        </row>
      </sheetData>
      <sheetData sheetId="19">
        <row r="5">
          <cell r="C5" t="str">
            <v>Steam Boiler Efficiency</v>
          </cell>
        </row>
      </sheetData>
      <sheetData sheetId="20">
        <row r="5">
          <cell r="B5">
            <v>1</v>
          </cell>
        </row>
        <row r="135">
          <cell r="E135">
            <v>453.59237000000002</v>
          </cell>
          <cell r="F135">
            <v>907184.74</v>
          </cell>
        </row>
        <row r="136">
          <cell r="E136">
            <v>0.45359237000000002</v>
          </cell>
          <cell r="F136">
            <v>907.18474000000003</v>
          </cell>
        </row>
        <row r="138">
          <cell r="F138">
            <v>2000</v>
          </cell>
        </row>
        <row r="139">
          <cell r="B139">
            <v>1.102311310924388E-6</v>
          </cell>
        </row>
        <row r="154">
          <cell r="F154">
            <v>3412.141641601248</v>
          </cell>
        </row>
        <row r="155">
          <cell r="D155">
            <v>9.4781712266701326E-4</v>
          </cell>
          <cell r="G155">
            <v>9.9999999999999995E-7</v>
          </cell>
        </row>
      </sheetData>
      <sheetData sheetId="21">
        <row r="5">
          <cell r="C5">
            <v>2013</v>
          </cell>
        </row>
      </sheetData>
      <sheetData sheetId="22">
        <row r="5">
          <cell r="C5">
            <v>2013</v>
          </cell>
        </row>
      </sheetData>
      <sheetData sheetId="23">
        <row r="5">
          <cell r="C5">
            <v>2013</v>
          </cell>
        </row>
      </sheetData>
      <sheetData sheetId="24">
        <row r="5">
          <cell r="C5">
            <v>0.85</v>
          </cell>
        </row>
      </sheetData>
      <sheetData sheetId="25">
        <row r="10">
          <cell r="C10">
            <v>0.85</v>
          </cell>
        </row>
      </sheetData>
      <sheetData sheetId="26">
        <row r="5">
          <cell r="C5">
            <v>4800</v>
          </cell>
        </row>
      </sheetData>
      <sheetData sheetId="27">
        <row r="72">
          <cell r="B72">
            <v>21615.503987778233</v>
          </cell>
        </row>
      </sheetData>
      <sheetData sheetId="28">
        <row r="5">
          <cell r="C5" t="str">
            <v>Gaseous Hydrogen (G. H2)</v>
          </cell>
        </row>
      </sheetData>
      <sheetData sheetId="29">
        <row r="5">
          <cell r="C5">
            <v>90000</v>
          </cell>
        </row>
      </sheetData>
      <sheetData sheetId="30">
        <row r="5">
          <cell r="C5">
            <v>643.79999999999995</v>
          </cell>
        </row>
      </sheetData>
      <sheetData sheetId="31">
        <row r="5">
          <cell r="C5">
            <v>1</v>
          </cell>
        </row>
      </sheetData>
      <sheetData sheetId="32">
        <row r="5">
          <cell r="C5">
            <v>1</v>
          </cell>
        </row>
      </sheetData>
      <sheetData sheetId="33">
        <row r="5">
          <cell r="C5">
            <v>0.26234336477378595</v>
          </cell>
        </row>
      </sheetData>
      <sheetData sheetId="34">
        <row r="84">
          <cell r="BJ84">
            <v>8.527409231664965</v>
          </cell>
        </row>
      </sheetData>
      <sheetData sheetId="35">
        <row r="5">
          <cell r="C5">
            <v>41.05</v>
          </cell>
        </row>
      </sheetData>
      <sheetData sheetId="36">
        <row r="10">
          <cell r="C10" t="str">
            <v>Additive Transportation</v>
          </cell>
        </row>
      </sheetData>
      <sheetData sheetId="37">
        <row r="5">
          <cell r="C5" t="str">
            <v>mi</v>
          </cell>
        </row>
      </sheetData>
      <sheetData sheetId="38">
        <row r="5">
          <cell r="C5">
            <v>0</v>
          </cell>
        </row>
      </sheetData>
      <sheetData sheetId="39">
        <row r="5">
          <cell r="C5">
            <v>1</v>
          </cell>
        </row>
      </sheetData>
      <sheetData sheetId="40">
        <row r="5">
          <cell r="C5">
            <v>6.2156157377704648</v>
          </cell>
        </row>
      </sheetData>
      <sheetData sheetId="41">
        <row r="10">
          <cell r="C10" t="str">
            <v>Service Functional Unit for Buses:</v>
          </cell>
        </row>
      </sheetData>
      <sheetData sheetId="42">
        <row r="135">
          <cell r="F135" t="str">
            <v>Jatropha Oil-based Renewable Jet</v>
          </cell>
        </row>
      </sheetData>
      <sheetData sheetId="43">
        <row r="5">
          <cell r="C5" t="str">
            <v>1: Fischer-Tropsch (FT) Jet, 2: Hydroprocessed Renewable Jet (HRJ), 3: Ethanol-To-Jet (ETJ), 4: Sugar-To-Jet (STJ)</v>
          </cell>
        </row>
      </sheetData>
      <sheetData sheetId="44">
        <row r="5">
          <cell r="C5" t="str">
            <v>J</v>
          </cell>
        </row>
      </sheetData>
      <sheetData sheetId="45">
        <row r="5">
          <cell r="C5" t="str">
            <v>1 -- NG; 2 -- Flared gas; 4 -- Biomass via gasificatioin; 5 -- Coal via gasification</v>
          </cell>
        </row>
      </sheetData>
      <sheetData sheetId="46">
        <row r="135">
          <cell r="F135" t="str">
            <v>VOC: Urban</v>
          </cell>
        </row>
      </sheetData>
      <sheetData sheetId="47">
        <row r="5">
          <cell r="C5" t="str">
            <v>MSD</v>
          </cell>
        </row>
      </sheetData>
      <sheetData sheetId="48">
        <row r="5">
          <cell r="C5" t="str">
            <v>TRIANGULAR</v>
          </cell>
        </row>
      </sheetData>
      <sheetData sheetId="49"/>
      <sheetData sheetId="50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41"/>
  <sheetViews>
    <sheetView workbookViewId="0">
      <selection activeCell="C2" sqref="C2"/>
    </sheetView>
  </sheetViews>
  <sheetFormatPr defaultRowHeight="14.5" x14ac:dyDescent="0.35"/>
  <cols>
    <col min="1" max="1" width="24.54296875" style="36" customWidth="1"/>
    <col min="2" max="2" width="8.7265625" style="36"/>
    <col min="3" max="4" width="14.08984375" style="36" bestFit="1" customWidth="1"/>
    <col min="5" max="5" width="11.81640625" style="36" bestFit="1" customWidth="1"/>
    <col min="6" max="6" width="5.81640625" style="36" bestFit="1" customWidth="1"/>
    <col min="7" max="7" width="8.26953125" style="36" bestFit="1" customWidth="1"/>
    <col min="8" max="8" width="6.453125" style="36" bestFit="1" customWidth="1"/>
    <col min="9" max="9" width="6.36328125" style="36" bestFit="1" customWidth="1"/>
    <col min="10" max="10" width="79.08984375" style="36" bestFit="1" customWidth="1"/>
    <col min="11" max="11" width="8.81640625" style="36" bestFit="1" customWidth="1"/>
    <col min="12" max="16384" width="8.7265625" style="35"/>
  </cols>
  <sheetData>
    <row r="1" spans="1:11" s="26" customFormat="1" x14ac:dyDescent="0.35">
      <c r="A1" s="26" t="s">
        <v>153</v>
      </c>
      <c r="B1" s="26" t="s">
        <v>129</v>
      </c>
      <c r="C1" s="26" t="s">
        <v>59</v>
      </c>
      <c r="D1" s="26" t="s">
        <v>7</v>
      </c>
      <c r="E1" s="26" t="s">
        <v>8</v>
      </c>
      <c r="F1" s="349" t="s">
        <v>9</v>
      </c>
      <c r="G1" s="26" t="s">
        <v>10</v>
      </c>
      <c r="H1" s="26" t="s">
        <v>11</v>
      </c>
      <c r="I1" s="26" t="s">
        <v>61</v>
      </c>
      <c r="J1" s="26" t="s">
        <v>25</v>
      </c>
      <c r="K1" s="26" t="s">
        <v>49</v>
      </c>
    </row>
    <row r="2" spans="1:11" s="27" customFormat="1" x14ac:dyDescent="0.35">
      <c r="A2" s="27" t="s">
        <v>154</v>
      </c>
      <c r="B2" s="27" t="s">
        <v>60</v>
      </c>
      <c r="C2" s="77" t="s">
        <v>118</v>
      </c>
      <c r="D2" s="77" t="s">
        <v>118</v>
      </c>
      <c r="E2" s="34">
        <v>7.2489550047040796E-3</v>
      </c>
      <c r="F2" s="27" t="s">
        <v>63</v>
      </c>
      <c r="G2" s="27" t="s">
        <v>53</v>
      </c>
      <c r="H2" s="27" t="s">
        <v>55</v>
      </c>
      <c r="I2" s="27" t="s">
        <v>52</v>
      </c>
      <c r="J2" s="27" t="s">
        <v>136</v>
      </c>
    </row>
    <row r="3" spans="1:11" s="27" customFormat="1" x14ac:dyDescent="0.35">
      <c r="A3" s="27" t="s">
        <v>154</v>
      </c>
      <c r="B3" s="27" t="s">
        <v>60</v>
      </c>
      <c r="C3" s="77" t="s">
        <v>32</v>
      </c>
      <c r="D3" s="77" t="s">
        <v>32</v>
      </c>
      <c r="E3" s="34">
        <v>1.5359716100609653E-2</v>
      </c>
      <c r="F3" s="27" t="s">
        <v>63</v>
      </c>
      <c r="G3" s="27" t="s">
        <v>53</v>
      </c>
      <c r="H3" s="27" t="s">
        <v>55</v>
      </c>
      <c r="I3" s="27" t="s">
        <v>52</v>
      </c>
      <c r="J3" s="27" t="s">
        <v>136</v>
      </c>
    </row>
    <row r="4" spans="1:11" s="27" customFormat="1" x14ac:dyDescent="0.35">
      <c r="A4" s="27" t="s">
        <v>154</v>
      </c>
      <c r="B4" s="27" t="s">
        <v>60</v>
      </c>
      <c r="C4" s="77" t="s">
        <v>31</v>
      </c>
      <c r="D4" s="77" t="s">
        <v>31</v>
      </c>
      <c r="E4" s="34">
        <v>4.7380619882340849E-5</v>
      </c>
      <c r="F4" s="27" t="s">
        <v>63</v>
      </c>
      <c r="G4" s="27" t="s">
        <v>53</v>
      </c>
      <c r="H4" s="27" t="s">
        <v>55</v>
      </c>
      <c r="I4" s="27" t="s">
        <v>52</v>
      </c>
      <c r="J4" s="27" t="s">
        <v>136</v>
      </c>
    </row>
    <row r="5" spans="1:11" s="27" customFormat="1" x14ac:dyDescent="0.35">
      <c r="A5" s="27" t="s">
        <v>154</v>
      </c>
      <c r="B5" s="27" t="s">
        <v>60</v>
      </c>
      <c r="C5" s="77" t="s">
        <v>33</v>
      </c>
      <c r="D5" s="77" t="s">
        <v>33</v>
      </c>
      <c r="E5" s="34">
        <v>0</v>
      </c>
      <c r="F5" s="27" t="s">
        <v>63</v>
      </c>
      <c r="G5" s="27" t="s">
        <v>53</v>
      </c>
      <c r="H5" s="27" t="s">
        <v>55</v>
      </c>
      <c r="I5" s="27" t="s">
        <v>52</v>
      </c>
      <c r="J5" s="27" t="s">
        <v>136</v>
      </c>
    </row>
    <row r="6" spans="1:11" s="27" customFormat="1" x14ac:dyDescent="0.35">
      <c r="A6" s="27" t="s">
        <v>154</v>
      </c>
      <c r="B6" s="27" t="s">
        <v>60</v>
      </c>
      <c r="C6" s="77" t="s">
        <v>119</v>
      </c>
      <c r="D6" s="77" t="s">
        <v>119</v>
      </c>
      <c r="E6" s="34">
        <v>0.98929224073934219</v>
      </c>
      <c r="F6" s="27" t="s">
        <v>63</v>
      </c>
      <c r="G6" s="27" t="s">
        <v>53</v>
      </c>
      <c r="H6" s="27" t="s">
        <v>55</v>
      </c>
      <c r="I6" s="27" t="s">
        <v>52</v>
      </c>
      <c r="J6" s="27" t="s">
        <v>136</v>
      </c>
    </row>
    <row r="7" spans="1:11" s="27" customFormat="1" x14ac:dyDescent="0.35">
      <c r="A7" s="27" t="s">
        <v>154</v>
      </c>
      <c r="B7" s="27" t="s">
        <v>60</v>
      </c>
      <c r="C7" s="77" t="s">
        <v>62</v>
      </c>
      <c r="D7" s="77" t="s">
        <v>62</v>
      </c>
      <c r="E7" s="34">
        <v>0.81857479057835514</v>
      </c>
      <c r="F7" s="27" t="s">
        <v>63</v>
      </c>
      <c r="G7" s="27" t="s">
        <v>53</v>
      </c>
      <c r="H7" s="27" t="s">
        <v>55</v>
      </c>
      <c r="I7" s="27" t="s">
        <v>52</v>
      </c>
      <c r="J7" s="27" t="s">
        <v>136</v>
      </c>
    </row>
    <row r="8" spans="1:11" s="27" customFormat="1" x14ac:dyDescent="0.35">
      <c r="A8" s="27" t="s">
        <v>154</v>
      </c>
      <c r="B8" s="27" t="s">
        <v>60</v>
      </c>
      <c r="C8" s="77" t="s">
        <v>30</v>
      </c>
      <c r="D8" s="77" t="s">
        <v>30</v>
      </c>
      <c r="E8" s="34">
        <v>1.5088485973866226</v>
      </c>
      <c r="F8" s="27" t="s">
        <v>63</v>
      </c>
      <c r="G8" s="27" t="s">
        <v>53</v>
      </c>
      <c r="H8" s="27" t="s">
        <v>55</v>
      </c>
      <c r="I8" s="27" t="s">
        <v>52</v>
      </c>
      <c r="J8" s="27" t="s">
        <v>136</v>
      </c>
    </row>
    <row r="9" spans="1:11" s="27" customFormat="1" x14ac:dyDescent="0.35">
      <c r="A9" s="27" t="s">
        <v>154</v>
      </c>
      <c r="B9" s="27" t="s">
        <v>60</v>
      </c>
      <c r="C9" s="77" t="s">
        <v>120</v>
      </c>
      <c r="D9" s="77" t="s">
        <v>120</v>
      </c>
      <c r="E9" s="34">
        <v>1.1956913413252483</v>
      </c>
      <c r="F9" s="27" t="s">
        <v>63</v>
      </c>
      <c r="G9" s="27" t="s">
        <v>53</v>
      </c>
      <c r="H9" s="27" t="s">
        <v>55</v>
      </c>
      <c r="I9" s="27" t="s">
        <v>52</v>
      </c>
      <c r="J9" s="27" t="s">
        <v>136</v>
      </c>
    </row>
    <row r="10" spans="1:11" s="27" customFormat="1" x14ac:dyDescent="0.35">
      <c r="A10" s="27" t="s">
        <v>154</v>
      </c>
      <c r="B10" s="27" t="s">
        <v>60</v>
      </c>
      <c r="C10" s="77" t="s">
        <v>121</v>
      </c>
      <c r="D10" s="77" t="s">
        <v>121</v>
      </c>
      <c r="E10" s="34">
        <v>0.31315725606137451</v>
      </c>
      <c r="F10" s="27" t="s">
        <v>63</v>
      </c>
      <c r="G10" s="27" t="s">
        <v>53</v>
      </c>
      <c r="H10" s="27" t="s">
        <v>55</v>
      </c>
      <c r="I10" s="27" t="s">
        <v>52</v>
      </c>
      <c r="J10" s="27" t="s">
        <v>136</v>
      </c>
    </row>
    <row r="11" spans="1:11" s="27" customFormat="1" x14ac:dyDescent="0.35">
      <c r="A11" s="27" t="s">
        <v>154</v>
      </c>
      <c r="B11" s="27" t="s">
        <v>60</v>
      </c>
      <c r="C11" s="77" t="s">
        <v>122</v>
      </c>
      <c r="D11" s="77" t="s">
        <v>122</v>
      </c>
      <c r="E11" s="34">
        <v>1.7721853808927783</v>
      </c>
      <c r="F11" s="27" t="s">
        <v>63</v>
      </c>
      <c r="G11" s="27" t="s">
        <v>53</v>
      </c>
      <c r="H11" s="27" t="s">
        <v>55</v>
      </c>
      <c r="I11" s="27" t="s">
        <v>52</v>
      </c>
      <c r="J11" s="27" t="s">
        <v>136</v>
      </c>
    </row>
    <row r="12" spans="1:11" s="27" customFormat="1" x14ac:dyDescent="0.35">
      <c r="A12" s="27" t="s">
        <v>154</v>
      </c>
      <c r="B12" s="27" t="s">
        <v>60</v>
      </c>
      <c r="C12" s="77" t="s">
        <v>123</v>
      </c>
      <c r="D12" s="77" t="s">
        <v>123</v>
      </c>
      <c r="E12" s="34">
        <v>2.8468841460124954E-2</v>
      </c>
      <c r="F12" s="27" t="s">
        <v>63</v>
      </c>
      <c r="G12" s="27" t="s">
        <v>53</v>
      </c>
      <c r="H12" s="27" t="s">
        <v>55</v>
      </c>
      <c r="I12" s="27" t="s">
        <v>52</v>
      </c>
      <c r="J12" s="27" t="s">
        <v>136</v>
      </c>
    </row>
    <row r="13" spans="1:11" s="27" customFormat="1" x14ac:dyDescent="0.35">
      <c r="A13" s="27" t="s">
        <v>154</v>
      </c>
      <c r="B13" s="27" t="s">
        <v>60</v>
      </c>
      <c r="C13" s="77" t="s">
        <v>124</v>
      </c>
      <c r="D13" s="77" t="s">
        <v>124</v>
      </c>
      <c r="E13" s="34">
        <v>7.1172103650312384E-3</v>
      </c>
      <c r="F13" s="27" t="s">
        <v>63</v>
      </c>
      <c r="G13" s="27" t="s">
        <v>53</v>
      </c>
      <c r="H13" s="27" t="s">
        <v>55</v>
      </c>
      <c r="I13" s="27" t="s">
        <v>52</v>
      </c>
      <c r="J13" s="27" t="s">
        <v>136</v>
      </c>
    </row>
    <row r="14" spans="1:11" s="27" customFormat="1" x14ac:dyDescent="0.35">
      <c r="A14" s="27" t="s">
        <v>154</v>
      </c>
      <c r="B14" s="27" t="s">
        <v>60</v>
      </c>
      <c r="C14" s="77" t="s">
        <v>38</v>
      </c>
      <c r="D14" s="77" t="s">
        <v>38</v>
      </c>
      <c r="E14" s="34">
        <v>0.46435435476695996</v>
      </c>
      <c r="F14" s="27" t="s">
        <v>63</v>
      </c>
      <c r="G14" s="27" t="s">
        <v>53</v>
      </c>
      <c r="H14" s="27" t="s">
        <v>55</v>
      </c>
      <c r="I14" s="27" t="s">
        <v>52</v>
      </c>
      <c r="J14" s="27" t="s">
        <v>136</v>
      </c>
    </row>
    <row r="15" spans="1:11" s="27" customFormat="1" x14ac:dyDescent="0.35">
      <c r="A15" s="27" t="s">
        <v>154</v>
      </c>
      <c r="B15" s="27" t="s">
        <v>60</v>
      </c>
      <c r="C15" s="27" t="s">
        <v>38</v>
      </c>
      <c r="D15" s="77" t="s">
        <v>13</v>
      </c>
      <c r="E15" s="27">
        <v>6.6212714491847096E-6</v>
      </c>
      <c r="F15" s="27" t="s">
        <v>135</v>
      </c>
      <c r="G15" s="27" t="s">
        <v>24</v>
      </c>
      <c r="H15" s="27" t="s">
        <v>56</v>
      </c>
      <c r="I15" s="27" t="s">
        <v>52</v>
      </c>
      <c r="J15" s="27" t="s">
        <v>137</v>
      </c>
    </row>
    <row r="16" spans="1:11" s="27" customFormat="1" x14ac:dyDescent="0.35">
      <c r="A16" s="27" t="s">
        <v>154</v>
      </c>
      <c r="B16" s="27" t="s">
        <v>60</v>
      </c>
      <c r="C16" s="27" t="s">
        <v>38</v>
      </c>
      <c r="D16" s="77" t="s">
        <v>23</v>
      </c>
      <c r="E16" s="27">
        <v>2.0980653900871708E-5</v>
      </c>
      <c r="F16" s="27" t="s">
        <v>135</v>
      </c>
      <c r="G16" s="27" t="s">
        <v>24</v>
      </c>
      <c r="H16" s="27" t="s">
        <v>56</v>
      </c>
      <c r="I16" s="27" t="s">
        <v>52</v>
      </c>
      <c r="J16" s="27" t="s">
        <v>137</v>
      </c>
    </row>
    <row r="17" spans="1:10" s="27" customFormat="1" x14ac:dyDescent="0.35">
      <c r="A17" s="27" t="s">
        <v>154</v>
      </c>
      <c r="B17" s="27" t="s">
        <v>60</v>
      </c>
      <c r="C17" s="27" t="s">
        <v>38</v>
      </c>
      <c r="D17" s="77" t="s">
        <v>14</v>
      </c>
      <c r="E17" s="27">
        <v>4.1098224358976518E-5</v>
      </c>
      <c r="F17" s="27" t="s">
        <v>135</v>
      </c>
      <c r="G17" s="27" t="s">
        <v>24</v>
      </c>
      <c r="H17" s="27" t="s">
        <v>56</v>
      </c>
      <c r="I17" s="27" t="s">
        <v>52</v>
      </c>
      <c r="J17" s="27" t="s">
        <v>137</v>
      </c>
    </row>
    <row r="18" spans="1:10" s="27" customFormat="1" x14ac:dyDescent="0.35">
      <c r="A18" s="27" t="s">
        <v>154</v>
      </c>
      <c r="B18" s="27" t="s">
        <v>60</v>
      </c>
      <c r="C18" s="27" t="s">
        <v>38</v>
      </c>
      <c r="D18" s="77" t="s">
        <v>15</v>
      </c>
      <c r="E18" s="27">
        <v>7.381925994131344E-6</v>
      </c>
      <c r="F18" s="27" t="s">
        <v>135</v>
      </c>
      <c r="G18" s="27" t="s">
        <v>24</v>
      </c>
      <c r="H18" s="27" t="s">
        <v>56</v>
      </c>
      <c r="I18" s="27" t="s">
        <v>52</v>
      </c>
      <c r="J18" s="27" t="s">
        <v>137</v>
      </c>
    </row>
    <row r="19" spans="1:10" s="27" customFormat="1" x14ac:dyDescent="0.35">
      <c r="A19" s="27" t="s">
        <v>154</v>
      </c>
      <c r="B19" s="27" t="s">
        <v>60</v>
      </c>
      <c r="C19" s="27" t="s">
        <v>38</v>
      </c>
      <c r="D19" s="77" t="s">
        <v>16</v>
      </c>
      <c r="E19" s="27">
        <v>3.1984506336849773E-6</v>
      </c>
      <c r="F19" s="27" t="s">
        <v>135</v>
      </c>
      <c r="G19" s="27" t="s">
        <v>24</v>
      </c>
      <c r="H19" s="27" t="s">
        <v>56</v>
      </c>
      <c r="I19" s="27" t="s">
        <v>52</v>
      </c>
      <c r="J19" s="27" t="s">
        <v>137</v>
      </c>
    </row>
    <row r="20" spans="1:10" s="27" customFormat="1" x14ac:dyDescent="0.35">
      <c r="A20" s="27" t="s">
        <v>154</v>
      </c>
      <c r="B20" s="27" t="s">
        <v>60</v>
      </c>
      <c r="C20" s="27" t="s">
        <v>38</v>
      </c>
      <c r="D20" s="27" t="s">
        <v>17</v>
      </c>
      <c r="E20" s="27">
        <v>1.0107817895586435E-4</v>
      </c>
      <c r="F20" s="27" t="s">
        <v>135</v>
      </c>
      <c r="G20" s="27" t="s">
        <v>24</v>
      </c>
      <c r="H20" s="27" t="s">
        <v>56</v>
      </c>
      <c r="I20" s="27" t="s">
        <v>52</v>
      </c>
      <c r="J20" s="27" t="s">
        <v>137</v>
      </c>
    </row>
    <row r="21" spans="1:10" s="27" customFormat="1" x14ac:dyDescent="0.35">
      <c r="A21" s="27" t="s">
        <v>154</v>
      </c>
      <c r="B21" s="27" t="s">
        <v>60</v>
      </c>
      <c r="C21" s="27" t="s">
        <v>38</v>
      </c>
      <c r="D21" s="27" t="s">
        <v>18</v>
      </c>
      <c r="E21" s="27">
        <v>2.6268275939755705E-7</v>
      </c>
      <c r="F21" s="27" t="s">
        <v>135</v>
      </c>
      <c r="G21" s="27" t="s">
        <v>24</v>
      </c>
      <c r="H21" s="27" t="s">
        <v>56</v>
      </c>
      <c r="I21" s="27" t="s">
        <v>52</v>
      </c>
      <c r="J21" s="27" t="s">
        <v>137</v>
      </c>
    </row>
    <row r="22" spans="1:10" s="27" customFormat="1" x14ac:dyDescent="0.35">
      <c r="A22" s="27" t="s">
        <v>154</v>
      </c>
      <c r="B22" s="27" t="s">
        <v>60</v>
      </c>
      <c r="C22" s="27" t="s">
        <v>38</v>
      </c>
      <c r="D22" s="27" t="s">
        <v>19</v>
      </c>
      <c r="E22" s="27">
        <v>6.2006659891923834E-7</v>
      </c>
      <c r="F22" s="27" t="s">
        <v>135</v>
      </c>
      <c r="G22" s="27" t="s">
        <v>24</v>
      </c>
      <c r="H22" s="27" t="s">
        <v>56</v>
      </c>
      <c r="I22" s="27" t="s">
        <v>52</v>
      </c>
      <c r="J22" s="27" t="s">
        <v>137</v>
      </c>
    </row>
    <row r="23" spans="1:10" s="27" customFormat="1" x14ac:dyDescent="0.35">
      <c r="A23" s="27" t="s">
        <v>154</v>
      </c>
      <c r="B23" s="27" t="s">
        <v>60</v>
      </c>
      <c r="C23" s="27" t="s">
        <v>38</v>
      </c>
      <c r="D23" s="27" t="s">
        <v>20</v>
      </c>
      <c r="E23" s="27">
        <v>1.1617280260536033E-4</v>
      </c>
      <c r="F23" s="27" t="s">
        <v>135</v>
      </c>
      <c r="G23" s="27" t="s">
        <v>24</v>
      </c>
      <c r="H23" s="27" t="s">
        <v>56</v>
      </c>
      <c r="I23" s="27" t="s">
        <v>52</v>
      </c>
      <c r="J23" s="27" t="s">
        <v>137</v>
      </c>
    </row>
    <row r="24" spans="1:10" s="27" customFormat="1" x14ac:dyDescent="0.35">
      <c r="A24" s="27" t="s">
        <v>154</v>
      </c>
      <c r="B24" s="27" t="s">
        <v>60</v>
      </c>
      <c r="C24" s="27" t="s">
        <v>38</v>
      </c>
      <c r="D24" s="27" t="s">
        <v>21</v>
      </c>
      <c r="E24" s="27">
        <v>9.1786329290699935E-7</v>
      </c>
      <c r="F24" s="27" t="s">
        <v>135</v>
      </c>
      <c r="G24" s="27" t="s">
        <v>24</v>
      </c>
      <c r="H24" s="27" t="s">
        <v>56</v>
      </c>
      <c r="I24" s="27" t="s">
        <v>52</v>
      </c>
      <c r="J24" s="27" t="s">
        <v>137</v>
      </c>
    </row>
    <row r="25" spans="1:10" s="27" customFormat="1" x14ac:dyDescent="0.35">
      <c r="A25" s="27" t="s">
        <v>154</v>
      </c>
      <c r="B25" s="27" t="s">
        <v>60</v>
      </c>
      <c r="C25" s="27" t="s">
        <v>38</v>
      </c>
      <c r="D25" s="27" t="s">
        <v>22</v>
      </c>
      <c r="E25" s="27">
        <v>5.8571645886921327E-2</v>
      </c>
      <c r="F25" s="27" t="s">
        <v>135</v>
      </c>
      <c r="G25" s="27" t="s">
        <v>24</v>
      </c>
      <c r="H25" s="27" t="s">
        <v>56</v>
      </c>
      <c r="I25" s="27" t="s">
        <v>52</v>
      </c>
      <c r="J25" s="27" t="s">
        <v>137</v>
      </c>
    </row>
    <row r="26" spans="1:10" s="27" customFormat="1" x14ac:dyDescent="0.35">
      <c r="A26" s="27" t="s">
        <v>154</v>
      </c>
      <c r="B26" s="27" t="s">
        <v>76</v>
      </c>
      <c r="C26" s="27" t="s">
        <v>60</v>
      </c>
      <c r="D26" s="77" t="s">
        <v>13</v>
      </c>
      <c r="E26" s="27">
        <v>3.1681659120417592E-5</v>
      </c>
      <c r="F26" s="27" t="s">
        <v>135</v>
      </c>
      <c r="G26" s="27" t="s">
        <v>24</v>
      </c>
      <c r="H26" s="27" t="s">
        <v>56</v>
      </c>
      <c r="I26" s="27" t="s">
        <v>52</v>
      </c>
      <c r="J26" s="27" t="s">
        <v>136</v>
      </c>
    </row>
    <row r="27" spans="1:10" s="27" customFormat="1" x14ac:dyDescent="0.35">
      <c r="A27" s="27" t="s">
        <v>154</v>
      </c>
      <c r="B27" s="350" t="s">
        <v>76</v>
      </c>
      <c r="C27" s="27" t="s">
        <v>60</v>
      </c>
      <c r="D27" s="77" t="s">
        <v>23</v>
      </c>
      <c r="E27" s="27">
        <v>6.1624697304932659E-5</v>
      </c>
      <c r="F27" s="27" t="s">
        <v>135</v>
      </c>
      <c r="G27" s="27" t="s">
        <v>24</v>
      </c>
      <c r="H27" s="27" t="s">
        <v>56</v>
      </c>
      <c r="I27" s="27" t="s">
        <v>52</v>
      </c>
      <c r="J27" s="27" t="s">
        <v>136</v>
      </c>
    </row>
    <row r="28" spans="1:10" s="27" customFormat="1" x14ac:dyDescent="0.35">
      <c r="A28" s="27" t="s">
        <v>154</v>
      </c>
      <c r="B28" s="350" t="s">
        <v>76</v>
      </c>
      <c r="C28" s="27" t="s">
        <v>60</v>
      </c>
      <c r="D28" s="77" t="s">
        <v>14</v>
      </c>
      <c r="E28" s="27">
        <v>1.1517584813624278E-4</v>
      </c>
      <c r="F28" s="27" t="s">
        <v>135</v>
      </c>
      <c r="G28" s="27" t="s">
        <v>24</v>
      </c>
      <c r="H28" s="27" t="s">
        <v>56</v>
      </c>
      <c r="I28" s="27" t="s">
        <v>52</v>
      </c>
      <c r="J28" s="27" t="s">
        <v>136</v>
      </c>
    </row>
    <row r="29" spans="1:10" s="27" customFormat="1" x14ac:dyDescent="0.35">
      <c r="A29" s="27" t="s">
        <v>154</v>
      </c>
      <c r="B29" s="350" t="s">
        <v>76</v>
      </c>
      <c r="C29" s="27" t="s">
        <v>60</v>
      </c>
      <c r="D29" s="77" t="s">
        <v>15</v>
      </c>
      <c r="E29" s="27">
        <v>2.2264668096816458E-5</v>
      </c>
      <c r="F29" s="27" t="s">
        <v>135</v>
      </c>
      <c r="G29" s="27" t="s">
        <v>24</v>
      </c>
      <c r="H29" s="27" t="s">
        <v>56</v>
      </c>
      <c r="I29" s="27" t="s">
        <v>52</v>
      </c>
      <c r="J29" s="27" t="s">
        <v>136</v>
      </c>
    </row>
    <row r="30" spans="1:10" s="27" customFormat="1" x14ac:dyDescent="0.35">
      <c r="A30" s="27" t="s">
        <v>154</v>
      </c>
      <c r="B30" s="350" t="s">
        <v>76</v>
      </c>
      <c r="C30" s="27" t="s">
        <v>60</v>
      </c>
      <c r="D30" s="77" t="s">
        <v>16</v>
      </c>
      <c r="E30" s="27">
        <v>7.1260546208534166E-6</v>
      </c>
      <c r="F30" s="27" t="s">
        <v>135</v>
      </c>
      <c r="G30" s="27" t="s">
        <v>24</v>
      </c>
      <c r="H30" s="27" t="s">
        <v>56</v>
      </c>
      <c r="I30" s="27" t="s">
        <v>52</v>
      </c>
      <c r="J30" s="27" t="s">
        <v>136</v>
      </c>
    </row>
    <row r="31" spans="1:10" s="27" customFormat="1" x14ac:dyDescent="0.35">
      <c r="A31" s="27" t="s">
        <v>154</v>
      </c>
      <c r="B31" s="350" t="s">
        <v>76</v>
      </c>
      <c r="C31" s="27" t="s">
        <v>60</v>
      </c>
      <c r="D31" s="27" t="s">
        <v>17</v>
      </c>
      <c r="E31" s="27">
        <v>1.2915269760576726E-4</v>
      </c>
      <c r="F31" s="27" t="s">
        <v>135</v>
      </c>
      <c r="G31" s="27" t="s">
        <v>24</v>
      </c>
      <c r="H31" s="27" t="s">
        <v>56</v>
      </c>
      <c r="I31" s="27" t="s">
        <v>52</v>
      </c>
      <c r="J31" s="27" t="s">
        <v>136</v>
      </c>
    </row>
    <row r="32" spans="1:10" s="27" customFormat="1" x14ac:dyDescent="0.35">
      <c r="A32" s="27" t="s">
        <v>154</v>
      </c>
      <c r="B32" s="350" t="s">
        <v>76</v>
      </c>
      <c r="C32" s="27" t="s">
        <v>60</v>
      </c>
      <c r="D32" s="27" t="s">
        <v>18</v>
      </c>
      <c r="E32" s="27">
        <v>7.387972809703888E-7</v>
      </c>
      <c r="F32" s="27" t="s">
        <v>135</v>
      </c>
      <c r="G32" s="27" t="s">
        <v>24</v>
      </c>
      <c r="H32" s="27" t="s">
        <v>56</v>
      </c>
      <c r="I32" s="27" t="s">
        <v>52</v>
      </c>
      <c r="J32" s="27" t="s">
        <v>136</v>
      </c>
    </row>
    <row r="33" spans="1:10" s="27" customFormat="1" x14ac:dyDescent="0.35">
      <c r="A33" s="27" t="s">
        <v>154</v>
      </c>
      <c r="B33" s="350" t="s">
        <v>76</v>
      </c>
      <c r="C33" s="27" t="s">
        <v>60</v>
      </c>
      <c r="D33" s="27" t="s">
        <v>19</v>
      </c>
      <c r="E33" s="27">
        <v>1.52668731844349E-6</v>
      </c>
      <c r="F33" s="27" t="s">
        <v>135</v>
      </c>
      <c r="G33" s="27" t="s">
        <v>24</v>
      </c>
      <c r="H33" s="27" t="s">
        <v>56</v>
      </c>
      <c r="I33" s="27" t="s">
        <v>52</v>
      </c>
      <c r="J33" s="27" t="s">
        <v>136</v>
      </c>
    </row>
    <row r="34" spans="1:10" s="27" customFormat="1" x14ac:dyDescent="0.35">
      <c r="A34" s="27" t="s">
        <v>154</v>
      </c>
      <c r="B34" s="350" t="s">
        <v>76</v>
      </c>
      <c r="C34" s="27" t="s">
        <v>60</v>
      </c>
      <c r="D34" s="27" t="s">
        <v>20</v>
      </c>
      <c r="E34" s="27">
        <v>5.9919767293664737E-4</v>
      </c>
      <c r="F34" s="27" t="s">
        <v>135</v>
      </c>
      <c r="G34" s="27" t="s">
        <v>24</v>
      </c>
      <c r="H34" s="27" t="s">
        <v>56</v>
      </c>
      <c r="I34" s="27" t="s">
        <v>52</v>
      </c>
      <c r="J34" s="27" t="s">
        <v>136</v>
      </c>
    </row>
    <row r="35" spans="1:10" s="27" customFormat="1" x14ac:dyDescent="0.35">
      <c r="A35" s="27" t="s">
        <v>154</v>
      </c>
      <c r="B35" s="350" t="s">
        <v>76</v>
      </c>
      <c r="C35" s="27" t="s">
        <v>60</v>
      </c>
      <c r="D35" s="27" t="s">
        <v>21</v>
      </c>
      <c r="E35" s="27">
        <v>2.248474466245654E-6</v>
      </c>
      <c r="F35" s="27" t="s">
        <v>135</v>
      </c>
      <c r="G35" s="27" t="s">
        <v>24</v>
      </c>
      <c r="H35" s="27" t="s">
        <v>56</v>
      </c>
      <c r="I35" s="27" t="s">
        <v>52</v>
      </c>
      <c r="J35" s="27" t="s">
        <v>136</v>
      </c>
    </row>
    <row r="36" spans="1:10" s="27" customFormat="1" x14ac:dyDescent="0.35">
      <c r="A36" s="27" t="s">
        <v>154</v>
      </c>
      <c r="B36" s="350" t="s">
        <v>76</v>
      </c>
      <c r="C36" s="27" t="s">
        <v>60</v>
      </c>
      <c r="D36" s="27" t="s">
        <v>22</v>
      </c>
      <c r="E36" s="27">
        <v>7.6288176754086362E-2</v>
      </c>
      <c r="F36" s="27" t="s">
        <v>135</v>
      </c>
      <c r="G36" s="27" t="s">
        <v>24</v>
      </c>
      <c r="H36" s="27" t="s">
        <v>56</v>
      </c>
      <c r="I36" s="27" t="s">
        <v>52</v>
      </c>
      <c r="J36" s="27" t="s">
        <v>136</v>
      </c>
    </row>
    <row r="37" spans="1:10" s="27" customFormat="1" x14ac:dyDescent="0.35">
      <c r="A37" s="27" t="s">
        <v>154</v>
      </c>
      <c r="B37" s="27" t="s">
        <v>77</v>
      </c>
      <c r="C37" s="27" t="s">
        <v>60</v>
      </c>
      <c r="D37" s="77" t="s">
        <v>13</v>
      </c>
      <c r="E37" s="27">
        <v>1.3736874052904674E-4</v>
      </c>
      <c r="F37" s="27" t="s">
        <v>135</v>
      </c>
      <c r="G37" s="27" t="s">
        <v>24</v>
      </c>
      <c r="H37" s="27" t="s">
        <v>56</v>
      </c>
      <c r="I37" s="27" t="s">
        <v>52</v>
      </c>
      <c r="J37" s="27" t="s">
        <v>136</v>
      </c>
    </row>
    <row r="38" spans="1:10" s="27" customFormat="1" x14ac:dyDescent="0.35">
      <c r="A38" s="27" t="s">
        <v>154</v>
      </c>
      <c r="B38" s="27" t="s">
        <v>77</v>
      </c>
      <c r="C38" s="27" t="s">
        <v>60</v>
      </c>
      <c r="D38" s="77" t="s">
        <v>23</v>
      </c>
      <c r="E38" s="27">
        <v>1.3736874052904674E-4</v>
      </c>
      <c r="F38" s="27" t="s">
        <v>135</v>
      </c>
      <c r="G38" s="27" t="s">
        <v>24</v>
      </c>
      <c r="H38" s="27" t="s">
        <v>56</v>
      </c>
      <c r="I38" s="27" t="s">
        <v>52</v>
      </c>
      <c r="J38" s="27" t="s">
        <v>136</v>
      </c>
    </row>
    <row r="39" spans="1:10" s="27" customFormat="1" x14ac:dyDescent="0.35">
      <c r="A39" s="27" t="s">
        <v>154</v>
      </c>
      <c r="B39" s="27" t="s">
        <v>77</v>
      </c>
      <c r="C39" s="27" t="s">
        <v>60</v>
      </c>
      <c r="D39" s="77" t="s">
        <v>14</v>
      </c>
      <c r="E39" s="27">
        <v>1.3736874052904674E-4</v>
      </c>
      <c r="F39" s="27" t="s">
        <v>135</v>
      </c>
      <c r="G39" s="27" t="s">
        <v>24</v>
      </c>
      <c r="H39" s="27" t="s">
        <v>56</v>
      </c>
      <c r="I39" s="27" t="s">
        <v>52</v>
      </c>
      <c r="J39" s="27" t="s">
        <v>136</v>
      </c>
    </row>
    <row r="40" spans="1:10" s="27" customFormat="1" x14ac:dyDescent="0.35">
      <c r="A40" s="27" t="s">
        <v>154</v>
      </c>
      <c r="B40" s="27" t="s">
        <v>77</v>
      </c>
      <c r="C40" s="27" t="s">
        <v>60</v>
      </c>
      <c r="D40" s="77" t="s">
        <v>15</v>
      </c>
      <c r="E40" s="27">
        <v>1.3736874052904674E-4</v>
      </c>
      <c r="F40" s="27" t="s">
        <v>135</v>
      </c>
      <c r="G40" s="27" t="s">
        <v>24</v>
      </c>
      <c r="H40" s="27" t="s">
        <v>56</v>
      </c>
      <c r="I40" s="27" t="s">
        <v>52</v>
      </c>
      <c r="J40" s="27" t="s">
        <v>136</v>
      </c>
    </row>
    <row r="41" spans="1:10" s="27" customFormat="1" x14ac:dyDescent="0.35">
      <c r="A41" s="27" t="s">
        <v>154</v>
      </c>
      <c r="B41" s="27" t="s">
        <v>77</v>
      </c>
      <c r="C41" s="27" t="s">
        <v>60</v>
      </c>
      <c r="D41" s="77" t="s">
        <v>16</v>
      </c>
      <c r="E41" s="27">
        <v>1.3736874052904674E-4</v>
      </c>
      <c r="F41" s="27" t="s">
        <v>135</v>
      </c>
      <c r="G41" s="27" t="s">
        <v>24</v>
      </c>
      <c r="H41" s="27" t="s">
        <v>56</v>
      </c>
      <c r="I41" s="27" t="s">
        <v>52</v>
      </c>
      <c r="J41" s="27" t="s">
        <v>136</v>
      </c>
    </row>
    <row r="42" spans="1:10" s="27" customFormat="1" x14ac:dyDescent="0.35">
      <c r="A42" s="27" t="s">
        <v>154</v>
      </c>
      <c r="B42" s="27" t="s">
        <v>77</v>
      </c>
      <c r="C42" s="27" t="s">
        <v>60</v>
      </c>
      <c r="D42" s="27" t="s">
        <v>17</v>
      </c>
      <c r="E42" s="27">
        <v>1.3736874052904674E-4</v>
      </c>
      <c r="F42" s="27" t="s">
        <v>135</v>
      </c>
      <c r="G42" s="27" t="s">
        <v>24</v>
      </c>
      <c r="H42" s="27" t="s">
        <v>56</v>
      </c>
      <c r="I42" s="27" t="s">
        <v>52</v>
      </c>
      <c r="J42" s="27" t="s">
        <v>136</v>
      </c>
    </row>
    <row r="43" spans="1:10" s="27" customFormat="1" x14ac:dyDescent="0.35">
      <c r="A43" s="27" t="s">
        <v>154</v>
      </c>
      <c r="B43" s="27" t="s">
        <v>77</v>
      </c>
      <c r="C43" s="27" t="s">
        <v>60</v>
      </c>
      <c r="D43" s="27" t="s">
        <v>18</v>
      </c>
      <c r="E43" s="27">
        <v>1.3736874052904674E-4</v>
      </c>
      <c r="F43" s="27" t="s">
        <v>135</v>
      </c>
      <c r="G43" s="27" t="s">
        <v>24</v>
      </c>
      <c r="H43" s="27" t="s">
        <v>56</v>
      </c>
      <c r="I43" s="27" t="s">
        <v>52</v>
      </c>
      <c r="J43" s="27" t="s">
        <v>136</v>
      </c>
    </row>
    <row r="44" spans="1:10" s="27" customFormat="1" x14ac:dyDescent="0.35">
      <c r="A44" s="27" t="s">
        <v>154</v>
      </c>
      <c r="B44" s="27" t="s">
        <v>77</v>
      </c>
      <c r="C44" s="27" t="s">
        <v>60</v>
      </c>
      <c r="D44" s="27" t="s">
        <v>19</v>
      </c>
      <c r="E44" s="27">
        <v>1.3736874052904674E-4</v>
      </c>
      <c r="F44" s="27" t="s">
        <v>135</v>
      </c>
      <c r="G44" s="27" t="s">
        <v>24</v>
      </c>
      <c r="H44" s="27" t="s">
        <v>56</v>
      </c>
      <c r="I44" s="27" t="s">
        <v>52</v>
      </c>
      <c r="J44" s="27" t="s">
        <v>136</v>
      </c>
    </row>
    <row r="45" spans="1:10" s="27" customFormat="1" x14ac:dyDescent="0.35">
      <c r="A45" s="27" t="s">
        <v>154</v>
      </c>
      <c r="B45" s="27" t="s">
        <v>77</v>
      </c>
      <c r="C45" s="27" t="s">
        <v>60</v>
      </c>
      <c r="D45" s="27" t="s">
        <v>20</v>
      </c>
      <c r="E45" s="27">
        <v>1.3736874052904674E-4</v>
      </c>
      <c r="F45" s="27" t="s">
        <v>135</v>
      </c>
      <c r="G45" s="27" t="s">
        <v>24</v>
      </c>
      <c r="H45" s="27" t="s">
        <v>56</v>
      </c>
      <c r="I45" s="27" t="s">
        <v>52</v>
      </c>
      <c r="J45" s="27" t="s">
        <v>136</v>
      </c>
    </row>
    <row r="46" spans="1:10" s="27" customFormat="1" x14ac:dyDescent="0.35">
      <c r="A46" s="27" t="s">
        <v>154</v>
      </c>
      <c r="B46" s="27" t="s">
        <v>77</v>
      </c>
      <c r="C46" s="27" t="s">
        <v>60</v>
      </c>
      <c r="D46" s="27" t="s">
        <v>21</v>
      </c>
      <c r="E46" s="27">
        <v>1.3736874052904674E-4</v>
      </c>
      <c r="F46" s="27" t="s">
        <v>135</v>
      </c>
      <c r="G46" s="27" t="s">
        <v>24</v>
      </c>
      <c r="H46" s="27" t="s">
        <v>56</v>
      </c>
      <c r="I46" s="27" t="s">
        <v>52</v>
      </c>
      <c r="J46" s="27" t="s">
        <v>136</v>
      </c>
    </row>
    <row r="47" spans="1:10" s="27" customFormat="1" x14ac:dyDescent="0.35">
      <c r="A47" s="27" t="s">
        <v>154</v>
      </c>
      <c r="B47" s="27" t="s">
        <v>77</v>
      </c>
      <c r="C47" s="27" t="s">
        <v>60</v>
      </c>
      <c r="D47" s="27" t="s">
        <v>22</v>
      </c>
      <c r="E47" s="27">
        <v>1.3736874052904674E-4</v>
      </c>
      <c r="F47" s="27" t="s">
        <v>135</v>
      </c>
      <c r="G47" s="27" t="s">
        <v>24</v>
      </c>
      <c r="H47" s="27" t="s">
        <v>56</v>
      </c>
      <c r="I47" s="27" t="s">
        <v>52</v>
      </c>
      <c r="J47" s="27" t="s">
        <v>136</v>
      </c>
    </row>
    <row r="48" spans="1:10" s="27" customFormat="1" x14ac:dyDescent="0.35">
      <c r="A48" s="27" t="s">
        <v>154</v>
      </c>
      <c r="B48" s="27" t="s">
        <v>78</v>
      </c>
      <c r="C48" s="27" t="s">
        <v>60</v>
      </c>
      <c r="D48" s="77" t="s">
        <v>13</v>
      </c>
      <c r="E48" s="27">
        <v>0</v>
      </c>
      <c r="F48" s="27" t="s">
        <v>135</v>
      </c>
      <c r="G48" s="27" t="s">
        <v>24</v>
      </c>
      <c r="H48" s="27" t="s">
        <v>56</v>
      </c>
      <c r="I48" s="27" t="s">
        <v>52</v>
      </c>
      <c r="J48" s="27" t="s">
        <v>136</v>
      </c>
    </row>
    <row r="49" spans="1:11" s="27" customFormat="1" x14ac:dyDescent="0.35">
      <c r="A49" s="27" t="s">
        <v>154</v>
      </c>
      <c r="B49" s="27" t="s">
        <v>78</v>
      </c>
      <c r="C49" s="27" t="s">
        <v>60</v>
      </c>
      <c r="D49" s="77" t="s">
        <v>23</v>
      </c>
      <c r="E49" s="27">
        <v>0</v>
      </c>
      <c r="F49" s="27" t="s">
        <v>135</v>
      </c>
      <c r="G49" s="27" t="s">
        <v>24</v>
      </c>
      <c r="H49" s="27" t="s">
        <v>56</v>
      </c>
      <c r="I49" s="27" t="s">
        <v>52</v>
      </c>
      <c r="J49" s="27" t="s">
        <v>136</v>
      </c>
    </row>
    <row r="50" spans="1:11" s="27" customFormat="1" x14ac:dyDescent="0.35">
      <c r="A50" s="27" t="s">
        <v>154</v>
      </c>
      <c r="B50" s="27" t="s">
        <v>78</v>
      </c>
      <c r="C50" s="27" t="s">
        <v>60</v>
      </c>
      <c r="D50" s="77" t="s">
        <v>14</v>
      </c>
      <c r="E50" s="27">
        <v>0</v>
      </c>
      <c r="F50" s="27" t="s">
        <v>135</v>
      </c>
      <c r="G50" s="27" t="s">
        <v>24</v>
      </c>
      <c r="H50" s="27" t="s">
        <v>56</v>
      </c>
      <c r="I50" s="27" t="s">
        <v>52</v>
      </c>
      <c r="J50" s="27" t="s">
        <v>136</v>
      </c>
    </row>
    <row r="51" spans="1:11" s="27" customFormat="1" x14ac:dyDescent="0.35">
      <c r="A51" s="27" t="s">
        <v>154</v>
      </c>
      <c r="B51" s="27" t="s">
        <v>78</v>
      </c>
      <c r="C51" s="27" t="s">
        <v>60</v>
      </c>
      <c r="D51" s="77" t="s">
        <v>15</v>
      </c>
      <c r="E51" s="27">
        <v>0</v>
      </c>
      <c r="F51" s="27" t="s">
        <v>135</v>
      </c>
      <c r="G51" s="27" t="s">
        <v>24</v>
      </c>
      <c r="H51" s="27" t="s">
        <v>56</v>
      </c>
      <c r="I51" s="27" t="s">
        <v>52</v>
      </c>
      <c r="J51" s="27" t="s">
        <v>136</v>
      </c>
    </row>
    <row r="52" spans="1:11" s="27" customFormat="1" x14ac:dyDescent="0.35">
      <c r="A52" s="27" t="s">
        <v>154</v>
      </c>
      <c r="B52" s="27" t="s">
        <v>78</v>
      </c>
      <c r="C52" s="27" t="s">
        <v>60</v>
      </c>
      <c r="D52" s="77" t="s">
        <v>16</v>
      </c>
      <c r="E52" s="27">
        <v>0</v>
      </c>
      <c r="F52" s="27" t="s">
        <v>135</v>
      </c>
      <c r="G52" s="27" t="s">
        <v>24</v>
      </c>
      <c r="H52" s="27" t="s">
        <v>56</v>
      </c>
      <c r="I52" s="27" t="s">
        <v>52</v>
      </c>
      <c r="J52" s="27" t="s">
        <v>136</v>
      </c>
    </row>
    <row r="53" spans="1:11" s="27" customFormat="1" x14ac:dyDescent="0.35">
      <c r="A53" s="27" t="s">
        <v>154</v>
      </c>
      <c r="B53" s="27" t="s">
        <v>78</v>
      </c>
      <c r="C53" s="27" t="s">
        <v>60</v>
      </c>
      <c r="D53" s="27" t="s">
        <v>17</v>
      </c>
      <c r="E53" s="27">
        <v>0</v>
      </c>
      <c r="F53" s="27" t="s">
        <v>135</v>
      </c>
      <c r="G53" s="27" t="s">
        <v>24</v>
      </c>
      <c r="H53" s="27" t="s">
        <v>56</v>
      </c>
      <c r="I53" s="27" t="s">
        <v>52</v>
      </c>
      <c r="J53" s="27" t="s">
        <v>136</v>
      </c>
    </row>
    <row r="54" spans="1:11" s="27" customFormat="1" x14ac:dyDescent="0.35">
      <c r="A54" s="27" t="s">
        <v>154</v>
      </c>
      <c r="B54" s="27" t="s">
        <v>78</v>
      </c>
      <c r="C54" s="27" t="s">
        <v>60</v>
      </c>
      <c r="D54" s="27" t="s">
        <v>18</v>
      </c>
      <c r="E54" s="27">
        <v>0</v>
      </c>
      <c r="F54" s="27" t="s">
        <v>135</v>
      </c>
      <c r="G54" s="27" t="s">
        <v>24</v>
      </c>
      <c r="H54" s="27" t="s">
        <v>56</v>
      </c>
      <c r="I54" s="27" t="s">
        <v>52</v>
      </c>
      <c r="J54" s="27" t="s">
        <v>136</v>
      </c>
    </row>
    <row r="55" spans="1:11" s="27" customFormat="1" x14ac:dyDescent="0.35">
      <c r="A55" s="27" t="s">
        <v>154</v>
      </c>
      <c r="B55" s="27" t="s">
        <v>78</v>
      </c>
      <c r="C55" s="27" t="s">
        <v>60</v>
      </c>
      <c r="D55" s="27" t="s">
        <v>19</v>
      </c>
      <c r="E55" s="27">
        <v>0</v>
      </c>
      <c r="F55" s="27" t="s">
        <v>135</v>
      </c>
      <c r="G55" s="27" t="s">
        <v>24</v>
      </c>
      <c r="H55" s="27" t="s">
        <v>56</v>
      </c>
      <c r="I55" s="27" t="s">
        <v>52</v>
      </c>
      <c r="J55" s="27" t="s">
        <v>136</v>
      </c>
    </row>
    <row r="56" spans="1:11" s="27" customFormat="1" x14ac:dyDescent="0.35">
      <c r="A56" s="27" t="s">
        <v>154</v>
      </c>
      <c r="B56" s="27" t="s">
        <v>78</v>
      </c>
      <c r="C56" s="27" t="s">
        <v>60</v>
      </c>
      <c r="D56" s="27" t="s">
        <v>20</v>
      </c>
      <c r="E56" s="27">
        <v>0</v>
      </c>
      <c r="F56" s="27" t="s">
        <v>135</v>
      </c>
      <c r="G56" s="27" t="s">
        <v>24</v>
      </c>
      <c r="H56" s="27" t="s">
        <v>56</v>
      </c>
      <c r="I56" s="27" t="s">
        <v>52</v>
      </c>
      <c r="J56" s="27" t="s">
        <v>136</v>
      </c>
    </row>
    <row r="57" spans="1:11" s="27" customFormat="1" x14ac:dyDescent="0.35">
      <c r="A57" s="27" t="s">
        <v>154</v>
      </c>
      <c r="B57" s="27" t="s">
        <v>78</v>
      </c>
      <c r="C57" s="27" t="s">
        <v>60</v>
      </c>
      <c r="D57" s="27" t="s">
        <v>21</v>
      </c>
      <c r="E57" s="27">
        <v>0</v>
      </c>
      <c r="F57" s="27" t="s">
        <v>135</v>
      </c>
      <c r="G57" s="27" t="s">
        <v>24</v>
      </c>
      <c r="H57" s="27" t="s">
        <v>56</v>
      </c>
      <c r="I57" s="27" t="s">
        <v>52</v>
      </c>
      <c r="J57" s="27" t="s">
        <v>136</v>
      </c>
    </row>
    <row r="58" spans="1:11" s="27" customFormat="1" x14ac:dyDescent="0.35">
      <c r="A58" s="27" t="s">
        <v>154</v>
      </c>
      <c r="B58" s="27" t="s">
        <v>78</v>
      </c>
      <c r="C58" s="27" t="s">
        <v>60</v>
      </c>
      <c r="D58" s="27" t="s">
        <v>22</v>
      </c>
      <c r="E58" s="27">
        <v>0</v>
      </c>
      <c r="F58" s="27" t="s">
        <v>135</v>
      </c>
      <c r="G58" s="27" t="s">
        <v>24</v>
      </c>
      <c r="H58" s="27" t="s">
        <v>56</v>
      </c>
      <c r="I58" s="27" t="s">
        <v>52</v>
      </c>
      <c r="J58" s="27" t="s">
        <v>136</v>
      </c>
    </row>
    <row r="59" spans="1:11" s="27" customFormat="1" x14ac:dyDescent="0.35">
      <c r="A59" s="27" t="s">
        <v>154</v>
      </c>
      <c r="B59" s="27" t="s">
        <v>79</v>
      </c>
      <c r="C59" s="27" t="s">
        <v>60</v>
      </c>
      <c r="D59" s="77" t="s">
        <v>13</v>
      </c>
      <c r="E59" s="27">
        <v>2.4188080379106712E-8</v>
      </c>
      <c r="F59" s="27" t="s">
        <v>135</v>
      </c>
      <c r="G59" s="27" t="s">
        <v>24</v>
      </c>
      <c r="H59" s="27" t="s">
        <v>56</v>
      </c>
      <c r="I59" s="27" t="s">
        <v>52</v>
      </c>
      <c r="J59" s="27" t="s">
        <v>136</v>
      </c>
    </row>
    <row r="60" spans="1:11" s="27" customFormat="1" x14ac:dyDescent="0.35">
      <c r="A60" s="27" t="s">
        <v>154</v>
      </c>
      <c r="B60" s="27" t="s">
        <v>79</v>
      </c>
      <c r="C60" s="27" t="s">
        <v>60</v>
      </c>
      <c r="D60" s="77" t="s">
        <v>23</v>
      </c>
      <c r="E60" s="27">
        <v>9.0045945715927504E-8</v>
      </c>
      <c r="F60" s="27" t="s">
        <v>135</v>
      </c>
      <c r="G60" s="27" t="s">
        <v>24</v>
      </c>
      <c r="H60" s="27" t="s">
        <v>56</v>
      </c>
      <c r="I60" s="27" t="s">
        <v>52</v>
      </c>
      <c r="J60" s="27" t="s">
        <v>136</v>
      </c>
    </row>
    <row r="61" spans="1:11" s="27" customFormat="1" x14ac:dyDescent="0.35">
      <c r="A61" s="27" t="s">
        <v>154</v>
      </c>
      <c r="B61" s="27" t="s">
        <v>79</v>
      </c>
      <c r="C61" s="27" t="s">
        <v>60</v>
      </c>
      <c r="D61" s="77" t="s">
        <v>14</v>
      </c>
      <c r="E61" s="27">
        <v>2.504560477783806E-7</v>
      </c>
      <c r="F61" s="27" t="s">
        <v>135</v>
      </c>
      <c r="G61" s="27" t="s">
        <v>24</v>
      </c>
      <c r="H61" s="27" t="s">
        <v>56</v>
      </c>
      <c r="I61" s="27" t="s">
        <v>52</v>
      </c>
      <c r="J61" s="27" t="s">
        <v>136</v>
      </c>
      <c r="K61" s="78"/>
    </row>
    <row r="62" spans="1:11" s="27" customFormat="1" x14ac:dyDescent="0.35">
      <c r="A62" s="27" t="s">
        <v>154</v>
      </c>
      <c r="B62" s="27" t="s">
        <v>79</v>
      </c>
      <c r="C62" s="27" t="s">
        <v>60</v>
      </c>
      <c r="D62" s="77" t="s">
        <v>15</v>
      </c>
      <c r="E62" s="27">
        <v>9.9739045605478886E-9</v>
      </c>
      <c r="F62" s="27" t="s">
        <v>135</v>
      </c>
      <c r="G62" s="27" t="s">
        <v>24</v>
      </c>
      <c r="H62" s="27" t="s">
        <v>56</v>
      </c>
      <c r="I62" s="27" t="s">
        <v>52</v>
      </c>
      <c r="J62" s="27" t="s">
        <v>136</v>
      </c>
      <c r="K62" s="78"/>
    </row>
    <row r="63" spans="1:11" s="27" customFormat="1" x14ac:dyDescent="0.35">
      <c r="A63" s="27" t="s">
        <v>154</v>
      </c>
      <c r="B63" s="27" t="s">
        <v>79</v>
      </c>
      <c r="C63" s="27" t="s">
        <v>60</v>
      </c>
      <c r="D63" s="77" t="s">
        <v>16</v>
      </c>
      <c r="E63" s="27">
        <v>9.5534835367368825E-9</v>
      </c>
      <c r="F63" s="27" t="s">
        <v>135</v>
      </c>
      <c r="G63" s="27" t="s">
        <v>24</v>
      </c>
      <c r="H63" s="27" t="s">
        <v>56</v>
      </c>
      <c r="I63" s="27" t="s">
        <v>52</v>
      </c>
      <c r="J63" s="27" t="s">
        <v>136</v>
      </c>
      <c r="K63" s="78"/>
    </row>
    <row r="64" spans="1:11" s="27" customFormat="1" x14ac:dyDescent="0.35">
      <c r="A64" s="27" t="s">
        <v>154</v>
      </c>
      <c r="B64" s="27" t="s">
        <v>79</v>
      </c>
      <c r="C64" s="27" t="s">
        <v>60</v>
      </c>
      <c r="D64" s="27" t="s">
        <v>17</v>
      </c>
      <c r="E64" s="27">
        <v>5.3478264918977571E-9</v>
      </c>
      <c r="F64" s="27" t="s">
        <v>135</v>
      </c>
      <c r="G64" s="27" t="s">
        <v>24</v>
      </c>
      <c r="H64" s="27" t="s">
        <v>56</v>
      </c>
      <c r="I64" s="27" t="s">
        <v>52</v>
      </c>
      <c r="J64" s="27" t="s">
        <v>136</v>
      </c>
      <c r="K64" s="78"/>
    </row>
    <row r="65" spans="1:11" s="27" customFormat="1" x14ac:dyDescent="0.35">
      <c r="A65" s="27" t="s">
        <v>154</v>
      </c>
      <c r="B65" s="27" t="s">
        <v>79</v>
      </c>
      <c r="C65" s="27" t="s">
        <v>60</v>
      </c>
      <c r="D65" s="27" t="s">
        <v>18</v>
      </c>
      <c r="E65" s="27">
        <v>6.9070692934962966E-9</v>
      </c>
      <c r="F65" s="27" t="s">
        <v>135</v>
      </c>
      <c r="G65" s="27" t="s">
        <v>24</v>
      </c>
      <c r="H65" s="27" t="s">
        <v>56</v>
      </c>
      <c r="I65" s="27" t="s">
        <v>52</v>
      </c>
      <c r="J65" s="27" t="s">
        <v>136</v>
      </c>
      <c r="K65" s="78"/>
    </row>
    <row r="66" spans="1:11" s="27" customFormat="1" x14ac:dyDescent="0.35">
      <c r="A66" s="27" t="s">
        <v>154</v>
      </c>
      <c r="B66" s="27" t="s">
        <v>79</v>
      </c>
      <c r="C66" s="27" t="s">
        <v>60</v>
      </c>
      <c r="D66" s="27" t="s">
        <v>19</v>
      </c>
      <c r="E66" s="27">
        <v>2.079455313948192E-9</v>
      </c>
      <c r="F66" s="27" t="s">
        <v>135</v>
      </c>
      <c r="G66" s="27" t="s">
        <v>24</v>
      </c>
      <c r="H66" s="27" t="s">
        <v>56</v>
      </c>
      <c r="I66" s="27" t="s">
        <v>52</v>
      </c>
      <c r="J66" s="27" t="s">
        <v>136</v>
      </c>
      <c r="K66" s="78"/>
    </row>
    <row r="67" spans="1:11" s="27" customFormat="1" x14ac:dyDescent="0.35">
      <c r="A67" s="27" t="s">
        <v>154</v>
      </c>
      <c r="B67" s="27" t="s">
        <v>79</v>
      </c>
      <c r="C67" s="27" t="s">
        <v>60</v>
      </c>
      <c r="D67" s="27" t="s">
        <v>20</v>
      </c>
      <c r="E67" s="27">
        <v>5.8873197916026739E-8</v>
      </c>
      <c r="F67" s="27" t="s">
        <v>135</v>
      </c>
      <c r="G67" s="27" t="s">
        <v>24</v>
      </c>
      <c r="H67" s="27" t="s">
        <v>56</v>
      </c>
      <c r="I67" s="27" t="s">
        <v>52</v>
      </c>
      <c r="J67" s="27" t="s">
        <v>136</v>
      </c>
      <c r="K67" s="78"/>
    </row>
    <row r="68" spans="1:11" s="27" customFormat="1" x14ac:dyDescent="0.35">
      <c r="A68" s="27" t="s">
        <v>154</v>
      </c>
      <c r="B68" s="27" t="s">
        <v>79</v>
      </c>
      <c r="C68" s="27" t="s">
        <v>60</v>
      </c>
      <c r="D68" s="27" t="s">
        <v>21</v>
      </c>
      <c r="E68" s="27">
        <v>1.1557601642456363E-9</v>
      </c>
      <c r="F68" s="27" t="s">
        <v>135</v>
      </c>
      <c r="G68" s="27" t="s">
        <v>24</v>
      </c>
      <c r="H68" s="27" t="s">
        <v>56</v>
      </c>
      <c r="I68" s="27" t="s">
        <v>52</v>
      </c>
      <c r="J68" s="27" t="s">
        <v>136</v>
      </c>
      <c r="K68" s="78"/>
    </row>
    <row r="69" spans="1:11" s="27" customFormat="1" x14ac:dyDescent="0.35">
      <c r="A69" s="27" t="s">
        <v>154</v>
      </c>
      <c r="B69" s="27" t="s">
        <v>79</v>
      </c>
      <c r="C69" s="27" t="s">
        <v>60</v>
      </c>
      <c r="D69" s="27" t="s">
        <v>22</v>
      </c>
      <c r="E69" s="27">
        <v>4.692273992704262E-5</v>
      </c>
      <c r="F69" s="27" t="s">
        <v>135</v>
      </c>
      <c r="G69" s="27" t="s">
        <v>24</v>
      </c>
      <c r="H69" s="27" t="s">
        <v>56</v>
      </c>
      <c r="I69" s="27" t="s">
        <v>52</v>
      </c>
      <c r="J69" s="27" t="s">
        <v>136</v>
      </c>
      <c r="K69" s="78"/>
    </row>
    <row r="70" spans="1:11" x14ac:dyDescent="0.35">
      <c r="A70" s="27" t="s">
        <v>155</v>
      </c>
      <c r="B70" s="27" t="s">
        <v>60</v>
      </c>
      <c r="C70" s="77" t="s">
        <v>118</v>
      </c>
      <c r="D70" s="77" t="s">
        <v>118</v>
      </c>
      <c r="E70" s="34">
        <v>1.317446396728417E-4</v>
      </c>
      <c r="F70" s="27" t="s">
        <v>63</v>
      </c>
      <c r="G70" s="27" t="s">
        <v>53</v>
      </c>
      <c r="H70" s="27" t="s">
        <v>55</v>
      </c>
      <c r="I70" s="27" t="s">
        <v>52</v>
      </c>
      <c r="J70" s="27" t="s">
        <v>136</v>
      </c>
      <c r="K70" s="27"/>
    </row>
    <row r="71" spans="1:11" x14ac:dyDescent="0.35">
      <c r="A71" s="27" t="s">
        <v>155</v>
      </c>
      <c r="B71" s="27" t="s">
        <v>60</v>
      </c>
      <c r="C71" s="77" t="s">
        <v>32</v>
      </c>
      <c r="D71" s="77" t="s">
        <v>32</v>
      </c>
      <c r="E71" s="34">
        <v>0.10831349661490756</v>
      </c>
      <c r="F71" s="27" t="s">
        <v>63</v>
      </c>
      <c r="G71" s="27" t="s">
        <v>53</v>
      </c>
      <c r="H71" s="27" t="s">
        <v>55</v>
      </c>
      <c r="I71" s="27" t="s">
        <v>52</v>
      </c>
      <c r="J71" s="27" t="s">
        <v>136</v>
      </c>
      <c r="K71" s="27"/>
    </row>
    <row r="72" spans="1:11" x14ac:dyDescent="0.35">
      <c r="A72" s="27" t="s">
        <v>155</v>
      </c>
      <c r="B72" s="27" t="s">
        <v>60</v>
      </c>
      <c r="C72" s="77" t="s">
        <v>31</v>
      </c>
      <c r="D72" s="77" t="s">
        <v>31</v>
      </c>
      <c r="E72" s="34">
        <v>4.7380619882340849E-5</v>
      </c>
      <c r="F72" s="27" t="s">
        <v>63</v>
      </c>
      <c r="G72" s="27" t="s">
        <v>53</v>
      </c>
      <c r="H72" s="27" t="s">
        <v>55</v>
      </c>
      <c r="I72" s="27" t="s">
        <v>52</v>
      </c>
      <c r="J72" s="27" t="s">
        <v>136</v>
      </c>
      <c r="K72" s="27"/>
    </row>
    <row r="73" spans="1:11" x14ac:dyDescent="0.35">
      <c r="A73" s="27" t="s">
        <v>155</v>
      </c>
      <c r="B73" s="27" t="s">
        <v>60</v>
      </c>
      <c r="C73" s="77" t="s">
        <v>33</v>
      </c>
      <c r="D73" s="77" t="s">
        <v>33</v>
      </c>
      <c r="E73" s="34">
        <v>0</v>
      </c>
      <c r="F73" s="27" t="s">
        <v>63</v>
      </c>
      <c r="G73" s="27" t="s">
        <v>53</v>
      </c>
      <c r="H73" s="27" t="s">
        <v>55</v>
      </c>
      <c r="I73" s="27" t="s">
        <v>52</v>
      </c>
      <c r="J73" s="27" t="s">
        <v>136</v>
      </c>
      <c r="K73" s="27"/>
    </row>
    <row r="74" spans="1:11" x14ac:dyDescent="0.35">
      <c r="A74" s="27" t="s">
        <v>155</v>
      </c>
      <c r="B74" s="27" t="s">
        <v>60</v>
      </c>
      <c r="C74" s="77" t="s">
        <v>119</v>
      </c>
      <c r="D74" s="77" t="s">
        <v>119</v>
      </c>
      <c r="E74" s="34">
        <v>3.452588376923607</v>
      </c>
      <c r="F74" s="27" t="s">
        <v>63</v>
      </c>
      <c r="G74" s="27" t="s">
        <v>53</v>
      </c>
      <c r="H74" s="27" t="s">
        <v>55</v>
      </c>
      <c r="I74" s="27" t="s">
        <v>52</v>
      </c>
      <c r="J74" s="27" t="s">
        <v>136</v>
      </c>
      <c r="K74" s="27"/>
    </row>
    <row r="75" spans="1:11" x14ac:dyDescent="0.35">
      <c r="A75" s="27" t="s">
        <v>155</v>
      </c>
      <c r="B75" s="27" t="s">
        <v>60</v>
      </c>
      <c r="C75" s="77" t="s">
        <v>62</v>
      </c>
      <c r="D75" s="77" t="s">
        <v>62</v>
      </c>
      <c r="E75" s="34">
        <v>0.33294317088488151</v>
      </c>
      <c r="F75" s="27" t="s">
        <v>63</v>
      </c>
      <c r="G75" s="27" t="s">
        <v>53</v>
      </c>
      <c r="H75" s="27" t="s">
        <v>55</v>
      </c>
      <c r="I75" s="27" t="s">
        <v>52</v>
      </c>
      <c r="J75" s="27" t="s">
        <v>136</v>
      </c>
      <c r="K75" s="27"/>
    </row>
    <row r="76" spans="1:11" x14ac:dyDescent="0.35">
      <c r="A76" s="27" t="s">
        <v>155</v>
      </c>
      <c r="B76" s="27" t="s">
        <v>60</v>
      </c>
      <c r="C76" s="77" t="s">
        <v>30</v>
      </c>
      <c r="D76" s="77" t="s">
        <v>30</v>
      </c>
      <c r="E76" s="34">
        <v>1.0718820124436035</v>
      </c>
      <c r="F76" s="27" t="s">
        <v>63</v>
      </c>
      <c r="G76" s="27" t="s">
        <v>53</v>
      </c>
      <c r="H76" s="27" t="s">
        <v>55</v>
      </c>
      <c r="I76" s="27" t="s">
        <v>52</v>
      </c>
      <c r="J76" s="27" t="s">
        <v>136</v>
      </c>
      <c r="K76" s="27"/>
    </row>
    <row r="77" spans="1:11" x14ac:dyDescent="0.35">
      <c r="A77" s="27" t="s">
        <v>155</v>
      </c>
      <c r="B77" s="27" t="s">
        <v>60</v>
      </c>
      <c r="C77" s="77" t="s">
        <v>120</v>
      </c>
      <c r="D77" s="77" t="s">
        <v>120</v>
      </c>
      <c r="E77" s="34">
        <v>3.9490389932132761E-2</v>
      </c>
      <c r="F77" s="27" t="s">
        <v>63</v>
      </c>
      <c r="G77" s="27" t="s">
        <v>53</v>
      </c>
      <c r="H77" s="27" t="s">
        <v>55</v>
      </c>
      <c r="I77" s="27" t="s">
        <v>52</v>
      </c>
      <c r="J77" s="27" t="s">
        <v>136</v>
      </c>
      <c r="K77" s="27"/>
    </row>
    <row r="78" spans="1:11" x14ac:dyDescent="0.35">
      <c r="A78" s="27" t="s">
        <v>155</v>
      </c>
      <c r="B78" s="27" t="s">
        <v>60</v>
      </c>
      <c r="C78" s="77" t="s">
        <v>121</v>
      </c>
      <c r="D78" s="77" t="s">
        <v>121</v>
      </c>
      <c r="E78" s="34">
        <v>9.0263748416303455E-2</v>
      </c>
      <c r="F78" s="27" t="s">
        <v>63</v>
      </c>
      <c r="G78" s="27" t="s">
        <v>53</v>
      </c>
      <c r="H78" s="27" t="s">
        <v>55</v>
      </c>
      <c r="I78" s="27" t="s">
        <v>52</v>
      </c>
      <c r="J78" s="27" t="s">
        <v>136</v>
      </c>
      <c r="K78" s="27"/>
    </row>
    <row r="79" spans="1:11" x14ac:dyDescent="0.35">
      <c r="A79" s="27" t="s">
        <v>155</v>
      </c>
      <c r="B79" s="27" t="s">
        <v>60</v>
      </c>
      <c r="C79" s="77" t="s">
        <v>122</v>
      </c>
      <c r="D79" s="77" t="s">
        <v>122</v>
      </c>
      <c r="E79" s="34">
        <v>0</v>
      </c>
      <c r="F79" s="27" t="s">
        <v>63</v>
      </c>
      <c r="G79" s="27" t="s">
        <v>53</v>
      </c>
      <c r="H79" s="27" t="s">
        <v>55</v>
      </c>
      <c r="I79" s="27" t="s">
        <v>52</v>
      </c>
      <c r="J79" s="27" t="s">
        <v>136</v>
      </c>
      <c r="K79" s="27"/>
    </row>
    <row r="80" spans="1:11" x14ac:dyDescent="0.35">
      <c r="A80" s="27" t="s">
        <v>155</v>
      </c>
      <c r="B80" s="27" t="s">
        <v>60</v>
      </c>
      <c r="C80" s="77" t="s">
        <v>123</v>
      </c>
      <c r="D80" s="77" t="s">
        <v>123</v>
      </c>
      <c r="E80" s="34">
        <v>0</v>
      </c>
      <c r="F80" s="27" t="s">
        <v>63</v>
      </c>
      <c r="G80" s="27" t="s">
        <v>53</v>
      </c>
      <c r="H80" s="27" t="s">
        <v>55</v>
      </c>
      <c r="I80" s="27" t="s">
        <v>52</v>
      </c>
      <c r="J80" s="27" t="s">
        <v>136</v>
      </c>
      <c r="K80" s="27"/>
    </row>
    <row r="81" spans="1:11" x14ac:dyDescent="0.35">
      <c r="A81" s="27" t="s">
        <v>155</v>
      </c>
      <c r="B81" s="27" t="s">
        <v>60</v>
      </c>
      <c r="C81" s="77" t="s">
        <v>124</v>
      </c>
      <c r="D81" s="77" t="s">
        <v>124</v>
      </c>
      <c r="E81" s="34">
        <v>0</v>
      </c>
      <c r="F81" s="27" t="s">
        <v>63</v>
      </c>
      <c r="G81" s="27" t="s">
        <v>53</v>
      </c>
      <c r="H81" s="27" t="s">
        <v>55</v>
      </c>
      <c r="I81" s="27" t="s">
        <v>52</v>
      </c>
      <c r="J81" s="27" t="s">
        <v>136</v>
      </c>
      <c r="K81" s="27"/>
    </row>
    <row r="82" spans="1:11" x14ac:dyDescent="0.35">
      <c r="A82" s="27" t="s">
        <v>155</v>
      </c>
      <c r="B82" s="27" t="s">
        <v>60</v>
      </c>
      <c r="C82" s="77" t="s">
        <v>38</v>
      </c>
      <c r="D82" s="77" t="s">
        <v>38</v>
      </c>
      <c r="E82" s="34">
        <v>0.55043538190278141</v>
      </c>
      <c r="F82" s="27" t="s">
        <v>63</v>
      </c>
      <c r="G82" s="27" t="s">
        <v>53</v>
      </c>
      <c r="H82" s="27" t="s">
        <v>55</v>
      </c>
      <c r="I82" s="27" t="s">
        <v>52</v>
      </c>
      <c r="J82" s="27" t="s">
        <v>136</v>
      </c>
      <c r="K82" s="27"/>
    </row>
    <row r="83" spans="1:11" x14ac:dyDescent="0.35">
      <c r="A83" s="27" t="s">
        <v>155</v>
      </c>
      <c r="B83" s="27" t="s">
        <v>60</v>
      </c>
      <c r="C83" s="27" t="s">
        <v>38</v>
      </c>
      <c r="D83" s="77" t="s">
        <v>13</v>
      </c>
      <c r="E83" s="27">
        <v>7.8487087315957923E-6</v>
      </c>
      <c r="F83" s="27" t="s">
        <v>135</v>
      </c>
      <c r="G83" s="27" t="s">
        <v>24</v>
      </c>
      <c r="H83" s="27" t="s">
        <v>56</v>
      </c>
      <c r="I83" s="27" t="s">
        <v>52</v>
      </c>
      <c r="J83" s="27" t="s">
        <v>137</v>
      </c>
      <c r="K83" s="27"/>
    </row>
    <row r="84" spans="1:11" x14ac:dyDescent="0.35">
      <c r="A84" s="27" t="s">
        <v>155</v>
      </c>
      <c r="B84" s="27" t="s">
        <v>60</v>
      </c>
      <c r="C84" s="27" t="s">
        <v>38</v>
      </c>
      <c r="D84" s="77" t="s">
        <v>23</v>
      </c>
      <c r="E84" s="27">
        <v>2.4870003099878553E-5</v>
      </c>
      <c r="F84" s="27" t="s">
        <v>135</v>
      </c>
      <c r="G84" s="27" t="s">
        <v>24</v>
      </c>
      <c r="H84" s="27" t="s">
        <v>56</v>
      </c>
      <c r="I84" s="27" t="s">
        <v>52</v>
      </c>
      <c r="J84" s="27" t="s">
        <v>137</v>
      </c>
      <c r="K84" s="27"/>
    </row>
    <row r="85" spans="1:11" x14ac:dyDescent="0.35">
      <c r="A85" s="27" t="s">
        <v>155</v>
      </c>
      <c r="B85" s="27" t="s">
        <v>60</v>
      </c>
      <c r="C85" s="27" t="s">
        <v>38</v>
      </c>
      <c r="D85" s="77" t="s">
        <v>14</v>
      </c>
      <c r="E85" s="27">
        <v>4.8716926175727209E-5</v>
      </c>
      <c r="F85" s="27" t="s">
        <v>135</v>
      </c>
      <c r="G85" s="27" t="s">
        <v>24</v>
      </c>
      <c r="H85" s="27" t="s">
        <v>56</v>
      </c>
      <c r="I85" s="27" t="s">
        <v>52</v>
      </c>
      <c r="J85" s="27" t="s">
        <v>137</v>
      </c>
      <c r="K85" s="27"/>
    </row>
    <row r="86" spans="1:11" x14ac:dyDescent="0.35">
      <c r="A86" s="27" t="s">
        <v>155</v>
      </c>
      <c r="B86" s="27" t="s">
        <v>60</v>
      </c>
      <c r="C86" s="27" t="s">
        <v>38</v>
      </c>
      <c r="D86" s="77" t="s">
        <v>15</v>
      </c>
      <c r="E86" s="27">
        <v>8.7503718055943327E-6</v>
      </c>
      <c r="F86" s="27" t="s">
        <v>135</v>
      </c>
      <c r="G86" s="27" t="s">
        <v>24</v>
      </c>
      <c r="H86" s="27" t="s">
        <v>56</v>
      </c>
      <c r="I86" s="27" t="s">
        <v>52</v>
      </c>
      <c r="J86" s="27" t="s">
        <v>137</v>
      </c>
      <c r="K86" s="27"/>
    </row>
    <row r="87" spans="1:11" x14ac:dyDescent="0.35">
      <c r="A87" s="27" t="s">
        <v>155</v>
      </c>
      <c r="B87" s="27" t="s">
        <v>60</v>
      </c>
      <c r="C87" s="27" t="s">
        <v>38</v>
      </c>
      <c r="D87" s="77" t="s">
        <v>16</v>
      </c>
      <c r="E87" s="27">
        <v>3.7913726402611751E-6</v>
      </c>
      <c r="F87" s="27" t="s">
        <v>135</v>
      </c>
      <c r="G87" s="27" t="s">
        <v>24</v>
      </c>
      <c r="H87" s="27" t="s">
        <v>56</v>
      </c>
      <c r="I87" s="27" t="s">
        <v>52</v>
      </c>
      <c r="J87" s="27" t="s">
        <v>137</v>
      </c>
      <c r="K87" s="27"/>
    </row>
    <row r="88" spans="1:11" x14ac:dyDescent="0.35">
      <c r="A88" s="27" t="s">
        <v>155</v>
      </c>
      <c r="B88" s="27" t="s">
        <v>60</v>
      </c>
      <c r="C88" s="27" t="s">
        <v>38</v>
      </c>
      <c r="D88" s="27" t="s">
        <v>17</v>
      </c>
      <c r="E88" s="27">
        <v>1.1981583776366385E-4</v>
      </c>
      <c r="F88" s="27" t="s">
        <v>135</v>
      </c>
      <c r="G88" s="27" t="s">
        <v>24</v>
      </c>
      <c r="H88" s="27" t="s">
        <v>56</v>
      </c>
      <c r="I88" s="27" t="s">
        <v>52</v>
      </c>
      <c r="J88" s="27" t="s">
        <v>137</v>
      </c>
      <c r="K88" s="27"/>
    </row>
    <row r="89" spans="1:11" x14ac:dyDescent="0.35">
      <c r="A89" s="27" t="s">
        <v>155</v>
      </c>
      <c r="B89" s="27" t="s">
        <v>60</v>
      </c>
      <c r="C89" s="27" t="s">
        <v>38</v>
      </c>
      <c r="D89" s="27" t="s">
        <v>18</v>
      </c>
      <c r="E89" s="27">
        <v>3.1137833317151593E-7</v>
      </c>
      <c r="F89" s="27" t="s">
        <v>135</v>
      </c>
      <c r="G89" s="27" t="s">
        <v>24</v>
      </c>
      <c r="H89" s="27" t="s">
        <v>56</v>
      </c>
      <c r="I89" s="27" t="s">
        <v>52</v>
      </c>
      <c r="J89" s="27" t="s">
        <v>137</v>
      </c>
      <c r="K89" s="27"/>
    </row>
    <row r="90" spans="1:11" x14ac:dyDescent="0.35">
      <c r="A90" s="27" t="s">
        <v>155</v>
      </c>
      <c r="B90" s="27" t="s">
        <v>60</v>
      </c>
      <c r="C90" s="27" t="s">
        <v>38</v>
      </c>
      <c r="D90" s="27" t="s">
        <v>19</v>
      </c>
      <c r="E90" s="27">
        <v>7.3501323219539376E-7</v>
      </c>
      <c r="F90" s="27" t="s">
        <v>135</v>
      </c>
      <c r="G90" s="27" t="s">
        <v>24</v>
      </c>
      <c r="H90" s="27" t="s">
        <v>56</v>
      </c>
      <c r="I90" s="27" t="s">
        <v>52</v>
      </c>
      <c r="J90" s="27" t="s">
        <v>137</v>
      </c>
      <c r="K90" s="27"/>
    </row>
    <row r="91" spans="1:11" x14ac:dyDescent="0.35">
      <c r="A91" s="27" t="s">
        <v>155</v>
      </c>
      <c r="B91" s="27" t="s">
        <v>60</v>
      </c>
      <c r="C91" s="27" t="s">
        <v>38</v>
      </c>
      <c r="D91" s="27" t="s">
        <v>20</v>
      </c>
      <c r="E91" s="27">
        <v>1.3770867078632135E-4</v>
      </c>
      <c r="F91" s="27" t="s">
        <v>135</v>
      </c>
      <c r="G91" s="27" t="s">
        <v>24</v>
      </c>
      <c r="H91" s="27" t="s">
        <v>56</v>
      </c>
      <c r="I91" s="27" t="s">
        <v>52</v>
      </c>
      <c r="J91" s="27" t="s">
        <v>137</v>
      </c>
      <c r="K91" s="27"/>
    </row>
    <row r="92" spans="1:11" x14ac:dyDescent="0.35">
      <c r="A92" s="27" t="s">
        <v>155</v>
      </c>
      <c r="B92" s="27" t="s">
        <v>60</v>
      </c>
      <c r="C92" s="27" t="s">
        <v>38</v>
      </c>
      <c r="D92" s="27" t="s">
        <v>21</v>
      </c>
      <c r="E92" s="27">
        <v>1.0880148468067231E-6</v>
      </c>
      <c r="F92" s="27" t="s">
        <v>135</v>
      </c>
      <c r="G92" s="27" t="s">
        <v>24</v>
      </c>
      <c r="H92" s="27" t="s">
        <v>56</v>
      </c>
      <c r="I92" s="27" t="s">
        <v>52</v>
      </c>
      <c r="J92" s="27" t="s">
        <v>137</v>
      </c>
      <c r="K92" s="27"/>
    </row>
    <row r="93" spans="1:11" x14ac:dyDescent="0.35">
      <c r="A93" s="27" t="s">
        <v>155</v>
      </c>
      <c r="B93" s="27" t="s">
        <v>60</v>
      </c>
      <c r="C93" s="27" t="s">
        <v>38</v>
      </c>
      <c r="D93" s="27" t="s">
        <v>22</v>
      </c>
      <c r="E93" s="27">
        <v>6.9429533591047893E-2</v>
      </c>
      <c r="F93" s="27" t="s">
        <v>135</v>
      </c>
      <c r="G93" s="27" t="s">
        <v>24</v>
      </c>
      <c r="H93" s="27" t="s">
        <v>56</v>
      </c>
      <c r="I93" s="27" t="s">
        <v>52</v>
      </c>
      <c r="J93" s="27" t="s">
        <v>137</v>
      </c>
      <c r="K93" s="27"/>
    </row>
    <row r="94" spans="1:11" x14ac:dyDescent="0.35">
      <c r="A94" s="27" t="s">
        <v>155</v>
      </c>
      <c r="B94" s="27" t="s">
        <v>76</v>
      </c>
      <c r="C94" s="27" t="s">
        <v>60</v>
      </c>
      <c r="D94" s="77" t="s">
        <v>13</v>
      </c>
      <c r="E94" s="27">
        <v>4.0972365632572938E-5</v>
      </c>
      <c r="F94" s="27" t="s">
        <v>135</v>
      </c>
      <c r="G94" s="27" t="s">
        <v>24</v>
      </c>
      <c r="H94" s="27" t="s">
        <v>56</v>
      </c>
      <c r="I94" s="27" t="s">
        <v>52</v>
      </c>
      <c r="J94" s="27" t="s">
        <v>136</v>
      </c>
      <c r="K94" s="27"/>
    </row>
    <row r="95" spans="1:11" x14ac:dyDescent="0.35">
      <c r="A95" s="27" t="s">
        <v>155</v>
      </c>
      <c r="B95" s="27" t="s">
        <v>76</v>
      </c>
      <c r="C95" s="27" t="s">
        <v>60</v>
      </c>
      <c r="D95" s="77" t="s">
        <v>23</v>
      </c>
      <c r="E95" s="27">
        <v>7.8277317441022995E-5</v>
      </c>
      <c r="F95" s="27" t="s">
        <v>135</v>
      </c>
      <c r="G95" s="27" t="s">
        <v>24</v>
      </c>
      <c r="H95" s="27" t="s">
        <v>56</v>
      </c>
      <c r="I95" s="27" t="s">
        <v>52</v>
      </c>
      <c r="J95" s="27" t="s">
        <v>136</v>
      </c>
      <c r="K95" s="27"/>
    </row>
    <row r="96" spans="1:11" x14ac:dyDescent="0.35">
      <c r="A96" s="27" t="s">
        <v>155</v>
      </c>
      <c r="B96" s="27" t="s">
        <v>76</v>
      </c>
      <c r="C96" s="27" t="s">
        <v>60</v>
      </c>
      <c r="D96" s="77" t="s">
        <v>14</v>
      </c>
      <c r="E96" s="27">
        <v>1.5719890971482411E-4</v>
      </c>
      <c r="F96" s="27" t="s">
        <v>135</v>
      </c>
      <c r="G96" s="27" t="s">
        <v>24</v>
      </c>
      <c r="H96" s="27" t="s">
        <v>56</v>
      </c>
      <c r="I96" s="27" t="s">
        <v>52</v>
      </c>
      <c r="J96" s="27" t="s">
        <v>136</v>
      </c>
      <c r="K96" s="27"/>
    </row>
    <row r="97" spans="1:11" x14ac:dyDescent="0.35">
      <c r="A97" s="27" t="s">
        <v>155</v>
      </c>
      <c r="B97" s="27" t="s">
        <v>76</v>
      </c>
      <c r="C97" s="27" t="s">
        <v>60</v>
      </c>
      <c r="D97" s="77" t="s">
        <v>15</v>
      </c>
      <c r="E97" s="27">
        <v>2.392131002208048E-5</v>
      </c>
      <c r="F97" s="27" t="s">
        <v>135</v>
      </c>
      <c r="G97" s="27" t="s">
        <v>24</v>
      </c>
      <c r="H97" s="27" t="s">
        <v>56</v>
      </c>
      <c r="I97" s="27" t="s">
        <v>52</v>
      </c>
      <c r="J97" s="27" t="s">
        <v>136</v>
      </c>
      <c r="K97" s="27"/>
    </row>
    <row r="98" spans="1:11" x14ac:dyDescent="0.35">
      <c r="A98" s="27" t="s">
        <v>155</v>
      </c>
      <c r="B98" s="27" t="s">
        <v>76</v>
      </c>
      <c r="C98" s="27" t="s">
        <v>60</v>
      </c>
      <c r="D98" s="77" t="s">
        <v>16</v>
      </c>
      <c r="E98" s="27">
        <v>1.0352869287987891E-5</v>
      </c>
      <c r="F98" s="27" t="s">
        <v>135</v>
      </c>
      <c r="G98" s="27" t="s">
        <v>24</v>
      </c>
      <c r="H98" s="27" t="s">
        <v>56</v>
      </c>
      <c r="I98" s="27" t="s">
        <v>52</v>
      </c>
      <c r="J98" s="27" t="s">
        <v>136</v>
      </c>
      <c r="K98" s="27"/>
    </row>
    <row r="99" spans="1:11" x14ac:dyDescent="0.35">
      <c r="A99" s="27" t="s">
        <v>155</v>
      </c>
      <c r="B99" s="27" t="s">
        <v>76</v>
      </c>
      <c r="C99" s="27" t="s">
        <v>60</v>
      </c>
      <c r="D99" s="27" t="s">
        <v>17</v>
      </c>
      <c r="E99" s="27">
        <v>1.6217426315726181E-4</v>
      </c>
      <c r="F99" s="27" t="s">
        <v>135</v>
      </c>
      <c r="G99" s="27" t="s">
        <v>24</v>
      </c>
      <c r="H99" s="27" t="s">
        <v>56</v>
      </c>
      <c r="I99" s="27" t="s">
        <v>52</v>
      </c>
      <c r="J99" s="27" t="s">
        <v>136</v>
      </c>
      <c r="K99" s="27"/>
    </row>
    <row r="100" spans="1:11" x14ac:dyDescent="0.35">
      <c r="A100" s="27" t="s">
        <v>155</v>
      </c>
      <c r="B100" s="27" t="s">
        <v>76</v>
      </c>
      <c r="C100" s="27" t="s">
        <v>60</v>
      </c>
      <c r="D100" s="27" t="s">
        <v>18</v>
      </c>
      <c r="E100" s="27">
        <v>1.2880217947072279E-6</v>
      </c>
      <c r="F100" s="27" t="s">
        <v>135</v>
      </c>
      <c r="G100" s="27" t="s">
        <v>24</v>
      </c>
      <c r="H100" s="27" t="s">
        <v>56</v>
      </c>
      <c r="I100" s="27" t="s">
        <v>52</v>
      </c>
      <c r="J100" s="27" t="s">
        <v>136</v>
      </c>
      <c r="K100" s="27"/>
    </row>
    <row r="101" spans="1:11" x14ac:dyDescent="0.35">
      <c r="A101" s="27" t="s">
        <v>155</v>
      </c>
      <c r="B101" s="27" t="s">
        <v>76</v>
      </c>
      <c r="C101" s="27" t="s">
        <v>60</v>
      </c>
      <c r="D101" s="27" t="s">
        <v>19</v>
      </c>
      <c r="E101" s="27">
        <v>2.4529165384176519E-6</v>
      </c>
      <c r="F101" s="27" t="s">
        <v>135</v>
      </c>
      <c r="G101" s="27" t="s">
        <v>24</v>
      </c>
      <c r="H101" s="27" t="s">
        <v>56</v>
      </c>
      <c r="I101" s="27" t="s">
        <v>52</v>
      </c>
      <c r="J101" s="27" t="s">
        <v>136</v>
      </c>
      <c r="K101" s="27"/>
    </row>
    <row r="102" spans="1:11" x14ac:dyDescent="0.35">
      <c r="A102" s="27" t="s">
        <v>155</v>
      </c>
      <c r="B102" s="27" t="s">
        <v>76</v>
      </c>
      <c r="C102" s="27" t="s">
        <v>60</v>
      </c>
      <c r="D102" s="27" t="s">
        <v>20</v>
      </c>
      <c r="E102" s="27">
        <v>7.1463756984392873E-4</v>
      </c>
      <c r="F102" s="27" t="s">
        <v>135</v>
      </c>
      <c r="G102" s="27" t="s">
        <v>24</v>
      </c>
      <c r="H102" s="27" t="s">
        <v>56</v>
      </c>
      <c r="I102" s="27" t="s">
        <v>52</v>
      </c>
      <c r="J102" s="27" t="s">
        <v>136</v>
      </c>
      <c r="K102" s="27"/>
    </row>
    <row r="103" spans="1:11" x14ac:dyDescent="0.35">
      <c r="A103" s="27" t="s">
        <v>155</v>
      </c>
      <c r="B103" s="27" t="s">
        <v>76</v>
      </c>
      <c r="C103" s="27" t="s">
        <v>60</v>
      </c>
      <c r="D103" s="27" t="s">
        <v>21</v>
      </c>
      <c r="E103" s="27">
        <v>2.220373196739404E-6</v>
      </c>
      <c r="F103" s="27" t="s">
        <v>135</v>
      </c>
      <c r="G103" s="27" t="s">
        <v>24</v>
      </c>
      <c r="H103" s="27" t="s">
        <v>56</v>
      </c>
      <c r="I103" s="27" t="s">
        <v>52</v>
      </c>
      <c r="J103" s="27" t="s">
        <v>136</v>
      </c>
      <c r="K103" s="27"/>
    </row>
    <row r="104" spans="1:11" x14ac:dyDescent="0.35">
      <c r="A104" s="27" t="s">
        <v>155</v>
      </c>
      <c r="B104" s="27" t="s">
        <v>76</v>
      </c>
      <c r="C104" s="27" t="s">
        <v>60</v>
      </c>
      <c r="D104" s="27" t="s">
        <v>22</v>
      </c>
      <c r="E104" s="27">
        <v>0.11033324472838116</v>
      </c>
      <c r="F104" s="27" t="s">
        <v>135</v>
      </c>
      <c r="G104" s="27" t="s">
        <v>24</v>
      </c>
      <c r="H104" s="27" t="s">
        <v>56</v>
      </c>
      <c r="I104" s="27" t="s">
        <v>52</v>
      </c>
      <c r="J104" s="27" t="s">
        <v>136</v>
      </c>
      <c r="K104" s="27"/>
    </row>
    <row r="105" spans="1:11" x14ac:dyDescent="0.35">
      <c r="A105" s="27" t="s">
        <v>155</v>
      </c>
      <c r="B105" s="27" t="s">
        <v>77</v>
      </c>
      <c r="C105" s="27" t="s">
        <v>60</v>
      </c>
      <c r="D105" s="77" t="s">
        <v>13</v>
      </c>
      <c r="E105" s="27">
        <v>9.0045682986144944E-5</v>
      </c>
      <c r="F105" s="27" t="s">
        <v>135</v>
      </c>
      <c r="G105" s="27" t="s">
        <v>24</v>
      </c>
      <c r="H105" s="27" t="s">
        <v>56</v>
      </c>
      <c r="I105" s="27" t="s">
        <v>52</v>
      </c>
      <c r="J105" s="27" t="s">
        <v>136</v>
      </c>
      <c r="K105" s="27"/>
    </row>
    <row r="106" spans="1:11" x14ac:dyDescent="0.35">
      <c r="A106" s="27" t="s">
        <v>155</v>
      </c>
      <c r="B106" s="27" t="s">
        <v>77</v>
      </c>
      <c r="C106" s="27" t="s">
        <v>60</v>
      </c>
      <c r="D106" s="77" t="s">
        <v>23</v>
      </c>
      <c r="E106" s="27">
        <v>9.0045682986144944E-5</v>
      </c>
      <c r="F106" s="27" t="s">
        <v>135</v>
      </c>
      <c r="G106" s="27" t="s">
        <v>24</v>
      </c>
      <c r="H106" s="27" t="s">
        <v>56</v>
      </c>
      <c r="I106" s="27" t="s">
        <v>52</v>
      </c>
      <c r="J106" s="27" t="s">
        <v>136</v>
      </c>
      <c r="K106" s="27"/>
    </row>
    <row r="107" spans="1:11" x14ac:dyDescent="0.35">
      <c r="A107" s="27" t="s">
        <v>155</v>
      </c>
      <c r="B107" s="27" t="s">
        <v>77</v>
      </c>
      <c r="C107" s="27" t="s">
        <v>60</v>
      </c>
      <c r="D107" s="77" t="s">
        <v>14</v>
      </c>
      <c r="E107" s="27">
        <v>9.0045682986144944E-5</v>
      </c>
      <c r="F107" s="27" t="s">
        <v>135</v>
      </c>
      <c r="G107" s="27" t="s">
        <v>24</v>
      </c>
      <c r="H107" s="27" t="s">
        <v>56</v>
      </c>
      <c r="I107" s="27" t="s">
        <v>52</v>
      </c>
      <c r="J107" s="27" t="s">
        <v>136</v>
      </c>
      <c r="K107" s="27"/>
    </row>
    <row r="108" spans="1:11" x14ac:dyDescent="0.35">
      <c r="A108" s="27" t="s">
        <v>155</v>
      </c>
      <c r="B108" s="27" t="s">
        <v>77</v>
      </c>
      <c r="C108" s="27" t="s">
        <v>60</v>
      </c>
      <c r="D108" s="77" t="s">
        <v>15</v>
      </c>
      <c r="E108" s="27">
        <v>9.0045682986144944E-5</v>
      </c>
      <c r="F108" s="27" t="s">
        <v>135</v>
      </c>
      <c r="G108" s="27" t="s">
        <v>24</v>
      </c>
      <c r="H108" s="27" t="s">
        <v>56</v>
      </c>
      <c r="I108" s="27" t="s">
        <v>52</v>
      </c>
      <c r="J108" s="27" t="s">
        <v>136</v>
      </c>
      <c r="K108" s="27"/>
    </row>
    <row r="109" spans="1:11" x14ac:dyDescent="0.35">
      <c r="A109" s="27" t="s">
        <v>155</v>
      </c>
      <c r="B109" s="27" t="s">
        <v>77</v>
      </c>
      <c r="C109" s="27" t="s">
        <v>60</v>
      </c>
      <c r="D109" s="77" t="s">
        <v>16</v>
      </c>
      <c r="E109" s="27">
        <v>9.0045682986144944E-5</v>
      </c>
      <c r="F109" s="27" t="s">
        <v>135</v>
      </c>
      <c r="G109" s="27" t="s">
        <v>24</v>
      </c>
      <c r="H109" s="27" t="s">
        <v>56</v>
      </c>
      <c r="I109" s="27" t="s">
        <v>52</v>
      </c>
      <c r="J109" s="27" t="s">
        <v>136</v>
      </c>
      <c r="K109" s="27"/>
    </row>
    <row r="110" spans="1:11" x14ac:dyDescent="0.35">
      <c r="A110" s="27" t="s">
        <v>155</v>
      </c>
      <c r="B110" s="27" t="s">
        <v>77</v>
      </c>
      <c r="C110" s="27" t="s">
        <v>60</v>
      </c>
      <c r="D110" s="27" t="s">
        <v>17</v>
      </c>
      <c r="E110" s="27">
        <v>9.0045682986144944E-5</v>
      </c>
      <c r="F110" s="27" t="s">
        <v>135</v>
      </c>
      <c r="G110" s="27" t="s">
        <v>24</v>
      </c>
      <c r="H110" s="27" t="s">
        <v>56</v>
      </c>
      <c r="I110" s="27" t="s">
        <v>52</v>
      </c>
      <c r="J110" s="27" t="s">
        <v>136</v>
      </c>
      <c r="K110" s="27"/>
    </row>
    <row r="111" spans="1:11" x14ac:dyDescent="0.35">
      <c r="A111" s="27" t="s">
        <v>155</v>
      </c>
      <c r="B111" s="27" t="s">
        <v>77</v>
      </c>
      <c r="C111" s="27" t="s">
        <v>60</v>
      </c>
      <c r="D111" s="27" t="s">
        <v>18</v>
      </c>
      <c r="E111" s="27">
        <v>9.0045682986144944E-5</v>
      </c>
      <c r="F111" s="27" t="s">
        <v>135</v>
      </c>
      <c r="G111" s="27" t="s">
        <v>24</v>
      </c>
      <c r="H111" s="27" t="s">
        <v>56</v>
      </c>
      <c r="I111" s="27" t="s">
        <v>52</v>
      </c>
      <c r="J111" s="27" t="s">
        <v>136</v>
      </c>
      <c r="K111" s="27"/>
    </row>
    <row r="112" spans="1:11" x14ac:dyDescent="0.35">
      <c r="A112" s="27" t="s">
        <v>155</v>
      </c>
      <c r="B112" s="27" t="s">
        <v>77</v>
      </c>
      <c r="C112" s="27" t="s">
        <v>60</v>
      </c>
      <c r="D112" s="27" t="s">
        <v>19</v>
      </c>
      <c r="E112" s="27">
        <v>9.0045682986144944E-5</v>
      </c>
      <c r="F112" s="27" t="s">
        <v>135</v>
      </c>
      <c r="G112" s="27" t="s">
        <v>24</v>
      </c>
      <c r="H112" s="27" t="s">
        <v>56</v>
      </c>
      <c r="I112" s="27" t="s">
        <v>52</v>
      </c>
      <c r="J112" s="27" t="s">
        <v>136</v>
      </c>
      <c r="K112" s="27"/>
    </row>
    <row r="113" spans="1:11" x14ac:dyDescent="0.35">
      <c r="A113" s="27" t="s">
        <v>155</v>
      </c>
      <c r="B113" s="27" t="s">
        <v>77</v>
      </c>
      <c r="C113" s="27" t="s">
        <v>60</v>
      </c>
      <c r="D113" s="27" t="s">
        <v>20</v>
      </c>
      <c r="E113" s="27">
        <v>9.0045682986144944E-5</v>
      </c>
      <c r="F113" s="27" t="s">
        <v>135</v>
      </c>
      <c r="G113" s="27" t="s">
        <v>24</v>
      </c>
      <c r="H113" s="27" t="s">
        <v>56</v>
      </c>
      <c r="I113" s="27" t="s">
        <v>52</v>
      </c>
      <c r="J113" s="27" t="s">
        <v>136</v>
      </c>
      <c r="K113" s="27"/>
    </row>
    <row r="114" spans="1:11" x14ac:dyDescent="0.35">
      <c r="A114" s="27" t="s">
        <v>155</v>
      </c>
      <c r="B114" s="27" t="s">
        <v>77</v>
      </c>
      <c r="C114" s="27" t="s">
        <v>60</v>
      </c>
      <c r="D114" s="27" t="s">
        <v>21</v>
      </c>
      <c r="E114" s="27">
        <v>9.0045682986144944E-5</v>
      </c>
      <c r="F114" s="27" t="s">
        <v>135</v>
      </c>
      <c r="G114" s="27" t="s">
        <v>24</v>
      </c>
      <c r="H114" s="27" t="s">
        <v>56</v>
      </c>
      <c r="I114" s="27" t="s">
        <v>52</v>
      </c>
      <c r="J114" s="27" t="s">
        <v>136</v>
      </c>
      <c r="K114" s="27"/>
    </row>
    <row r="115" spans="1:11" x14ac:dyDescent="0.35">
      <c r="A115" s="27" t="s">
        <v>155</v>
      </c>
      <c r="B115" s="27" t="s">
        <v>77</v>
      </c>
      <c r="C115" s="27" t="s">
        <v>60</v>
      </c>
      <c r="D115" s="27" t="s">
        <v>22</v>
      </c>
      <c r="E115" s="27">
        <v>9.0045682986144944E-5</v>
      </c>
      <c r="F115" s="27" t="s">
        <v>135</v>
      </c>
      <c r="G115" s="27" t="s">
        <v>24</v>
      </c>
      <c r="H115" s="27" t="s">
        <v>56</v>
      </c>
      <c r="I115" s="27" t="s">
        <v>52</v>
      </c>
      <c r="J115" s="27" t="s">
        <v>136</v>
      </c>
      <c r="K115" s="27"/>
    </row>
    <row r="116" spans="1:11" x14ac:dyDescent="0.35">
      <c r="A116" s="27" t="s">
        <v>155</v>
      </c>
      <c r="B116" s="27" t="s">
        <v>78</v>
      </c>
      <c r="C116" s="27" t="s">
        <v>60</v>
      </c>
      <c r="D116" s="77" t="s">
        <v>13</v>
      </c>
      <c r="E116" s="27">
        <v>0</v>
      </c>
      <c r="F116" s="27" t="s">
        <v>135</v>
      </c>
      <c r="G116" s="27" t="s">
        <v>24</v>
      </c>
      <c r="H116" s="27" t="s">
        <v>56</v>
      </c>
      <c r="I116" s="27" t="s">
        <v>52</v>
      </c>
      <c r="J116" s="27" t="s">
        <v>136</v>
      </c>
      <c r="K116" s="27"/>
    </row>
    <row r="117" spans="1:11" x14ac:dyDescent="0.35">
      <c r="A117" s="27" t="s">
        <v>155</v>
      </c>
      <c r="B117" s="27" t="s">
        <v>78</v>
      </c>
      <c r="C117" s="27" t="s">
        <v>60</v>
      </c>
      <c r="D117" s="77" t="s">
        <v>23</v>
      </c>
      <c r="E117" s="27">
        <v>0</v>
      </c>
      <c r="F117" s="27" t="s">
        <v>135</v>
      </c>
      <c r="G117" s="27" t="s">
        <v>24</v>
      </c>
      <c r="H117" s="27" t="s">
        <v>56</v>
      </c>
      <c r="I117" s="27" t="s">
        <v>52</v>
      </c>
      <c r="J117" s="27" t="s">
        <v>136</v>
      </c>
      <c r="K117" s="27"/>
    </row>
    <row r="118" spans="1:11" x14ac:dyDescent="0.35">
      <c r="A118" s="27" t="s">
        <v>155</v>
      </c>
      <c r="B118" s="27" t="s">
        <v>78</v>
      </c>
      <c r="C118" s="27" t="s">
        <v>60</v>
      </c>
      <c r="D118" s="77" t="s">
        <v>14</v>
      </c>
      <c r="E118" s="27">
        <v>0</v>
      </c>
      <c r="F118" s="27" t="s">
        <v>135</v>
      </c>
      <c r="G118" s="27" t="s">
        <v>24</v>
      </c>
      <c r="H118" s="27" t="s">
        <v>56</v>
      </c>
      <c r="I118" s="27" t="s">
        <v>52</v>
      </c>
      <c r="J118" s="27" t="s">
        <v>136</v>
      </c>
      <c r="K118" s="27"/>
    </row>
    <row r="119" spans="1:11" x14ac:dyDescent="0.35">
      <c r="A119" s="27" t="s">
        <v>155</v>
      </c>
      <c r="B119" s="27" t="s">
        <v>78</v>
      </c>
      <c r="C119" s="27" t="s">
        <v>60</v>
      </c>
      <c r="D119" s="77" t="s">
        <v>15</v>
      </c>
      <c r="E119" s="27">
        <v>0</v>
      </c>
      <c r="F119" s="27" t="s">
        <v>135</v>
      </c>
      <c r="G119" s="27" t="s">
        <v>24</v>
      </c>
      <c r="H119" s="27" t="s">
        <v>56</v>
      </c>
      <c r="I119" s="27" t="s">
        <v>52</v>
      </c>
      <c r="J119" s="27" t="s">
        <v>136</v>
      </c>
      <c r="K119" s="27"/>
    </row>
    <row r="120" spans="1:11" x14ac:dyDescent="0.35">
      <c r="A120" s="27" t="s">
        <v>155</v>
      </c>
      <c r="B120" s="27" t="s">
        <v>78</v>
      </c>
      <c r="C120" s="27" t="s">
        <v>60</v>
      </c>
      <c r="D120" s="77" t="s">
        <v>16</v>
      </c>
      <c r="E120" s="27">
        <v>0</v>
      </c>
      <c r="F120" s="27" t="s">
        <v>135</v>
      </c>
      <c r="G120" s="27" t="s">
        <v>24</v>
      </c>
      <c r="H120" s="27" t="s">
        <v>56</v>
      </c>
      <c r="I120" s="27" t="s">
        <v>52</v>
      </c>
      <c r="J120" s="27" t="s">
        <v>136</v>
      </c>
      <c r="K120" s="27"/>
    </row>
    <row r="121" spans="1:11" x14ac:dyDescent="0.35">
      <c r="A121" s="27" t="s">
        <v>155</v>
      </c>
      <c r="B121" s="27" t="s">
        <v>78</v>
      </c>
      <c r="C121" s="27" t="s">
        <v>60</v>
      </c>
      <c r="D121" s="27" t="s">
        <v>17</v>
      </c>
      <c r="E121" s="27">
        <v>0</v>
      </c>
      <c r="F121" s="27" t="s">
        <v>135</v>
      </c>
      <c r="G121" s="27" t="s">
        <v>24</v>
      </c>
      <c r="H121" s="27" t="s">
        <v>56</v>
      </c>
      <c r="I121" s="27" t="s">
        <v>52</v>
      </c>
      <c r="J121" s="27" t="s">
        <v>136</v>
      </c>
      <c r="K121" s="27"/>
    </row>
    <row r="122" spans="1:11" x14ac:dyDescent="0.35">
      <c r="A122" s="27" t="s">
        <v>155</v>
      </c>
      <c r="B122" s="27" t="s">
        <v>78</v>
      </c>
      <c r="C122" s="27" t="s">
        <v>60</v>
      </c>
      <c r="D122" s="27" t="s">
        <v>18</v>
      </c>
      <c r="E122" s="27">
        <v>0</v>
      </c>
      <c r="F122" s="27" t="s">
        <v>135</v>
      </c>
      <c r="G122" s="27" t="s">
        <v>24</v>
      </c>
      <c r="H122" s="27" t="s">
        <v>56</v>
      </c>
      <c r="I122" s="27" t="s">
        <v>52</v>
      </c>
      <c r="J122" s="27" t="s">
        <v>136</v>
      </c>
      <c r="K122" s="27"/>
    </row>
    <row r="123" spans="1:11" x14ac:dyDescent="0.35">
      <c r="A123" s="27" t="s">
        <v>155</v>
      </c>
      <c r="B123" s="27" t="s">
        <v>78</v>
      </c>
      <c r="C123" s="27" t="s">
        <v>60</v>
      </c>
      <c r="D123" s="27" t="s">
        <v>19</v>
      </c>
      <c r="E123" s="27">
        <v>0</v>
      </c>
      <c r="F123" s="27" t="s">
        <v>135</v>
      </c>
      <c r="G123" s="27" t="s">
        <v>24</v>
      </c>
      <c r="H123" s="27" t="s">
        <v>56</v>
      </c>
      <c r="I123" s="27" t="s">
        <v>52</v>
      </c>
      <c r="J123" s="27" t="s">
        <v>136</v>
      </c>
      <c r="K123" s="27"/>
    </row>
    <row r="124" spans="1:11" x14ac:dyDescent="0.35">
      <c r="A124" s="27" t="s">
        <v>155</v>
      </c>
      <c r="B124" s="27" t="s">
        <v>78</v>
      </c>
      <c r="C124" s="27" t="s">
        <v>60</v>
      </c>
      <c r="D124" s="27" t="s">
        <v>20</v>
      </c>
      <c r="E124" s="27">
        <v>0</v>
      </c>
      <c r="F124" s="27" t="s">
        <v>135</v>
      </c>
      <c r="G124" s="27" t="s">
        <v>24</v>
      </c>
      <c r="H124" s="27" t="s">
        <v>56</v>
      </c>
      <c r="I124" s="27" t="s">
        <v>52</v>
      </c>
      <c r="J124" s="27" t="s">
        <v>136</v>
      </c>
      <c r="K124" s="27"/>
    </row>
    <row r="125" spans="1:11" x14ac:dyDescent="0.35">
      <c r="A125" s="27" t="s">
        <v>155</v>
      </c>
      <c r="B125" s="27" t="s">
        <v>78</v>
      </c>
      <c r="C125" s="27" t="s">
        <v>60</v>
      </c>
      <c r="D125" s="27" t="s">
        <v>21</v>
      </c>
      <c r="E125" s="27">
        <v>0</v>
      </c>
      <c r="F125" s="27" t="s">
        <v>135</v>
      </c>
      <c r="G125" s="27" t="s">
        <v>24</v>
      </c>
      <c r="H125" s="27" t="s">
        <v>56</v>
      </c>
      <c r="I125" s="27" t="s">
        <v>52</v>
      </c>
      <c r="J125" s="27" t="s">
        <v>136</v>
      </c>
      <c r="K125" s="27"/>
    </row>
    <row r="126" spans="1:11" x14ac:dyDescent="0.35">
      <c r="A126" s="27" t="s">
        <v>155</v>
      </c>
      <c r="B126" s="27" t="s">
        <v>78</v>
      </c>
      <c r="C126" s="27" t="s">
        <v>60</v>
      </c>
      <c r="D126" s="27" t="s">
        <v>22</v>
      </c>
      <c r="E126" s="27">
        <v>0</v>
      </c>
      <c r="F126" s="27" t="s">
        <v>135</v>
      </c>
      <c r="G126" s="27" t="s">
        <v>24</v>
      </c>
      <c r="H126" s="27" t="s">
        <v>56</v>
      </c>
      <c r="I126" s="27" t="s">
        <v>52</v>
      </c>
      <c r="J126" s="27" t="s">
        <v>136</v>
      </c>
      <c r="K126" s="27"/>
    </row>
    <row r="127" spans="1:11" x14ac:dyDescent="0.35">
      <c r="A127" s="27" t="s">
        <v>155</v>
      </c>
      <c r="B127" s="27" t="s">
        <v>79</v>
      </c>
      <c r="C127" s="27" t="s">
        <v>60</v>
      </c>
      <c r="D127" s="77" t="s">
        <v>13</v>
      </c>
      <c r="E127" s="27">
        <v>2.4188080379106712E-8</v>
      </c>
      <c r="F127" s="27" t="s">
        <v>135</v>
      </c>
      <c r="G127" s="27" t="s">
        <v>24</v>
      </c>
      <c r="H127" s="27" t="s">
        <v>56</v>
      </c>
      <c r="I127" s="27" t="s">
        <v>52</v>
      </c>
      <c r="J127" s="27" t="s">
        <v>136</v>
      </c>
      <c r="K127" s="27"/>
    </row>
    <row r="128" spans="1:11" x14ac:dyDescent="0.35">
      <c r="A128" s="27" t="s">
        <v>155</v>
      </c>
      <c r="B128" s="27" t="s">
        <v>79</v>
      </c>
      <c r="C128" s="27" t="s">
        <v>60</v>
      </c>
      <c r="D128" s="77" t="s">
        <v>23</v>
      </c>
      <c r="E128" s="27">
        <v>9.0045945715927504E-8</v>
      </c>
      <c r="F128" s="27" t="s">
        <v>135</v>
      </c>
      <c r="G128" s="27" t="s">
        <v>24</v>
      </c>
      <c r="H128" s="27" t="s">
        <v>56</v>
      </c>
      <c r="I128" s="27" t="s">
        <v>52</v>
      </c>
      <c r="J128" s="27" t="s">
        <v>136</v>
      </c>
      <c r="K128" s="27"/>
    </row>
    <row r="129" spans="1:11" x14ac:dyDescent="0.35">
      <c r="A129" s="27" t="s">
        <v>155</v>
      </c>
      <c r="B129" s="27" t="s">
        <v>79</v>
      </c>
      <c r="C129" s="27" t="s">
        <v>60</v>
      </c>
      <c r="D129" s="77" t="s">
        <v>14</v>
      </c>
      <c r="E129" s="27">
        <v>2.504560477783806E-7</v>
      </c>
      <c r="F129" s="27" t="s">
        <v>135</v>
      </c>
      <c r="G129" s="27" t="s">
        <v>24</v>
      </c>
      <c r="H129" s="27" t="s">
        <v>56</v>
      </c>
      <c r="I129" s="27" t="s">
        <v>52</v>
      </c>
      <c r="J129" s="27" t="s">
        <v>136</v>
      </c>
      <c r="K129" s="78"/>
    </row>
    <row r="130" spans="1:11" x14ac:dyDescent="0.35">
      <c r="A130" s="27" t="s">
        <v>155</v>
      </c>
      <c r="B130" s="27" t="s">
        <v>79</v>
      </c>
      <c r="C130" s="27" t="s">
        <v>60</v>
      </c>
      <c r="D130" s="77" t="s">
        <v>15</v>
      </c>
      <c r="E130" s="27">
        <v>9.9739045605478886E-9</v>
      </c>
      <c r="F130" s="27" t="s">
        <v>135</v>
      </c>
      <c r="G130" s="27" t="s">
        <v>24</v>
      </c>
      <c r="H130" s="27" t="s">
        <v>56</v>
      </c>
      <c r="I130" s="27" t="s">
        <v>52</v>
      </c>
      <c r="J130" s="27" t="s">
        <v>136</v>
      </c>
      <c r="K130" s="78"/>
    </row>
    <row r="131" spans="1:11" x14ac:dyDescent="0.35">
      <c r="A131" s="27" t="s">
        <v>155</v>
      </c>
      <c r="B131" s="27" t="s">
        <v>79</v>
      </c>
      <c r="C131" s="27" t="s">
        <v>60</v>
      </c>
      <c r="D131" s="77" t="s">
        <v>16</v>
      </c>
      <c r="E131" s="27">
        <v>9.5534835367368825E-9</v>
      </c>
      <c r="F131" s="27" t="s">
        <v>135</v>
      </c>
      <c r="G131" s="27" t="s">
        <v>24</v>
      </c>
      <c r="H131" s="27" t="s">
        <v>56</v>
      </c>
      <c r="I131" s="27" t="s">
        <v>52</v>
      </c>
      <c r="J131" s="27" t="s">
        <v>136</v>
      </c>
      <c r="K131" s="78"/>
    </row>
    <row r="132" spans="1:11" x14ac:dyDescent="0.35">
      <c r="A132" s="27" t="s">
        <v>155</v>
      </c>
      <c r="B132" s="27" t="s">
        <v>79</v>
      </c>
      <c r="C132" s="27" t="s">
        <v>60</v>
      </c>
      <c r="D132" s="27" t="s">
        <v>17</v>
      </c>
      <c r="E132" s="27">
        <v>5.3478264918977571E-9</v>
      </c>
      <c r="F132" s="27" t="s">
        <v>135</v>
      </c>
      <c r="G132" s="27" t="s">
        <v>24</v>
      </c>
      <c r="H132" s="27" t="s">
        <v>56</v>
      </c>
      <c r="I132" s="27" t="s">
        <v>52</v>
      </c>
      <c r="J132" s="27" t="s">
        <v>136</v>
      </c>
      <c r="K132" s="78"/>
    </row>
    <row r="133" spans="1:11" x14ac:dyDescent="0.35">
      <c r="A133" s="27" t="s">
        <v>155</v>
      </c>
      <c r="B133" s="27" t="s">
        <v>79</v>
      </c>
      <c r="C133" s="27" t="s">
        <v>60</v>
      </c>
      <c r="D133" s="27" t="s">
        <v>18</v>
      </c>
      <c r="E133" s="27">
        <v>6.9070692934962966E-9</v>
      </c>
      <c r="F133" s="27" t="s">
        <v>135</v>
      </c>
      <c r="G133" s="27" t="s">
        <v>24</v>
      </c>
      <c r="H133" s="27" t="s">
        <v>56</v>
      </c>
      <c r="I133" s="27" t="s">
        <v>52</v>
      </c>
      <c r="J133" s="27" t="s">
        <v>136</v>
      </c>
      <c r="K133" s="78"/>
    </row>
    <row r="134" spans="1:11" x14ac:dyDescent="0.35">
      <c r="A134" s="27" t="s">
        <v>155</v>
      </c>
      <c r="B134" s="27" t="s">
        <v>79</v>
      </c>
      <c r="C134" s="27" t="s">
        <v>60</v>
      </c>
      <c r="D134" s="27" t="s">
        <v>19</v>
      </c>
      <c r="E134" s="27">
        <v>2.079455313948192E-9</v>
      </c>
      <c r="F134" s="27" t="s">
        <v>135</v>
      </c>
      <c r="G134" s="27" t="s">
        <v>24</v>
      </c>
      <c r="H134" s="27" t="s">
        <v>56</v>
      </c>
      <c r="I134" s="27" t="s">
        <v>52</v>
      </c>
      <c r="J134" s="27" t="s">
        <v>136</v>
      </c>
      <c r="K134" s="78"/>
    </row>
    <row r="135" spans="1:11" x14ac:dyDescent="0.35">
      <c r="A135" s="27" t="s">
        <v>155</v>
      </c>
      <c r="B135" s="27" t="s">
        <v>79</v>
      </c>
      <c r="C135" s="27" t="s">
        <v>60</v>
      </c>
      <c r="D135" s="27" t="s">
        <v>20</v>
      </c>
      <c r="E135" s="27">
        <v>5.8873197916026739E-8</v>
      </c>
      <c r="F135" s="27" t="s">
        <v>135</v>
      </c>
      <c r="G135" s="27" t="s">
        <v>24</v>
      </c>
      <c r="H135" s="27" t="s">
        <v>56</v>
      </c>
      <c r="I135" s="27" t="s">
        <v>52</v>
      </c>
      <c r="J135" s="27" t="s">
        <v>136</v>
      </c>
      <c r="K135" s="78"/>
    </row>
    <row r="136" spans="1:11" x14ac:dyDescent="0.35">
      <c r="A136" s="27" t="s">
        <v>155</v>
      </c>
      <c r="B136" s="27" t="s">
        <v>79</v>
      </c>
      <c r="C136" s="27" t="s">
        <v>60</v>
      </c>
      <c r="D136" s="27" t="s">
        <v>21</v>
      </c>
      <c r="E136" s="27">
        <v>1.1557601642456363E-9</v>
      </c>
      <c r="F136" s="27" t="s">
        <v>135</v>
      </c>
      <c r="G136" s="27" t="s">
        <v>24</v>
      </c>
      <c r="H136" s="27" t="s">
        <v>56</v>
      </c>
      <c r="I136" s="27" t="s">
        <v>52</v>
      </c>
      <c r="J136" s="27" t="s">
        <v>136</v>
      </c>
      <c r="K136" s="78"/>
    </row>
    <row r="137" spans="1:11" x14ac:dyDescent="0.35">
      <c r="A137" s="27" t="s">
        <v>155</v>
      </c>
      <c r="B137" s="27" t="s">
        <v>79</v>
      </c>
      <c r="C137" s="27" t="s">
        <v>60</v>
      </c>
      <c r="D137" s="27" t="s">
        <v>22</v>
      </c>
      <c r="E137" s="27">
        <v>4.692273992704262E-5</v>
      </c>
      <c r="F137" s="27" t="s">
        <v>135</v>
      </c>
      <c r="G137" s="27" t="s">
        <v>24</v>
      </c>
      <c r="H137" s="27" t="s">
        <v>56</v>
      </c>
      <c r="I137" s="27" t="s">
        <v>52</v>
      </c>
      <c r="J137" s="27" t="s">
        <v>136</v>
      </c>
      <c r="K137" s="78"/>
    </row>
    <row r="138" spans="1:11" x14ac:dyDescent="0.35">
      <c r="A138" s="27" t="s">
        <v>156</v>
      </c>
      <c r="B138" s="27" t="s">
        <v>60</v>
      </c>
      <c r="C138" s="77" t="s">
        <v>118</v>
      </c>
      <c r="D138" s="77" t="s">
        <v>118</v>
      </c>
      <c r="E138" s="34">
        <v>1.8215414335799481E-2</v>
      </c>
      <c r="F138" s="27" t="s">
        <v>63</v>
      </c>
      <c r="G138" s="27" t="s">
        <v>53</v>
      </c>
      <c r="H138" s="27" t="s">
        <v>55</v>
      </c>
      <c r="I138" s="27" t="s">
        <v>52</v>
      </c>
      <c r="J138" s="27" t="s">
        <v>136</v>
      </c>
      <c r="K138" s="27"/>
    </row>
    <row r="139" spans="1:11" x14ac:dyDescent="0.35">
      <c r="A139" s="27" t="s">
        <v>156</v>
      </c>
      <c r="B139" s="27" t="s">
        <v>60</v>
      </c>
      <c r="C139" s="77" t="s">
        <v>32</v>
      </c>
      <c r="D139" s="77" t="s">
        <v>32</v>
      </c>
      <c r="E139" s="34">
        <v>2.8250799914737095E-2</v>
      </c>
      <c r="F139" s="27" t="s">
        <v>63</v>
      </c>
      <c r="G139" s="27" t="s">
        <v>53</v>
      </c>
      <c r="H139" s="27" t="s">
        <v>55</v>
      </c>
      <c r="I139" s="27" t="s">
        <v>52</v>
      </c>
      <c r="J139" s="27" t="s">
        <v>136</v>
      </c>
      <c r="K139" s="27"/>
    </row>
    <row r="140" spans="1:11" x14ac:dyDescent="0.35">
      <c r="A140" s="27" t="s">
        <v>156</v>
      </c>
      <c r="B140" s="27" t="s">
        <v>60</v>
      </c>
      <c r="C140" s="77" t="s">
        <v>31</v>
      </c>
      <c r="D140" s="77" t="s">
        <v>31</v>
      </c>
      <c r="E140" s="34">
        <v>4.7380619882340849E-5</v>
      </c>
      <c r="F140" s="27" t="s">
        <v>63</v>
      </c>
      <c r="G140" s="27" t="s">
        <v>53</v>
      </c>
      <c r="H140" s="27" t="s">
        <v>55</v>
      </c>
      <c r="I140" s="27" t="s">
        <v>52</v>
      </c>
      <c r="J140" s="27" t="s">
        <v>136</v>
      </c>
      <c r="K140" s="27"/>
    </row>
    <row r="141" spans="1:11" x14ac:dyDescent="0.35">
      <c r="A141" s="27" t="s">
        <v>156</v>
      </c>
      <c r="B141" s="27" t="s">
        <v>60</v>
      </c>
      <c r="C141" s="77" t="s">
        <v>33</v>
      </c>
      <c r="D141" s="77" t="s">
        <v>33</v>
      </c>
      <c r="E141" s="34">
        <v>0</v>
      </c>
      <c r="F141" s="27" t="s">
        <v>63</v>
      </c>
      <c r="G141" s="27" t="s">
        <v>53</v>
      </c>
      <c r="H141" s="27" t="s">
        <v>55</v>
      </c>
      <c r="I141" s="27" t="s">
        <v>52</v>
      </c>
      <c r="J141" s="27" t="s">
        <v>136</v>
      </c>
      <c r="K141" s="27"/>
    </row>
    <row r="142" spans="1:11" x14ac:dyDescent="0.35">
      <c r="A142" s="27" t="s">
        <v>156</v>
      </c>
      <c r="B142" s="27" t="s">
        <v>60</v>
      </c>
      <c r="C142" s="77" t="s">
        <v>119</v>
      </c>
      <c r="D142" s="77" t="s">
        <v>119</v>
      </c>
      <c r="E142" s="34">
        <v>0.34358972422640621</v>
      </c>
      <c r="F142" s="27" t="s">
        <v>63</v>
      </c>
      <c r="G142" s="27" t="s">
        <v>53</v>
      </c>
      <c r="H142" s="27" t="s">
        <v>55</v>
      </c>
      <c r="I142" s="27" t="s">
        <v>52</v>
      </c>
      <c r="J142" s="27" t="s">
        <v>136</v>
      </c>
      <c r="K142" s="27"/>
    </row>
    <row r="143" spans="1:11" x14ac:dyDescent="0.35">
      <c r="A143" s="27" t="s">
        <v>156</v>
      </c>
      <c r="B143" s="27" t="s">
        <v>60</v>
      </c>
      <c r="C143" s="77" t="s">
        <v>62</v>
      </c>
      <c r="D143" s="77" t="s">
        <v>62</v>
      </c>
      <c r="E143" s="34">
        <v>1.0037392667347913</v>
      </c>
      <c r="F143" s="27" t="s">
        <v>63</v>
      </c>
      <c r="G143" s="27" t="s">
        <v>53</v>
      </c>
      <c r="H143" s="27" t="s">
        <v>55</v>
      </c>
      <c r="I143" s="27" t="s">
        <v>52</v>
      </c>
      <c r="J143" s="27" t="s">
        <v>136</v>
      </c>
      <c r="K143" s="27"/>
    </row>
    <row r="144" spans="1:11" x14ac:dyDescent="0.35">
      <c r="A144" s="27" t="s">
        <v>156</v>
      </c>
      <c r="B144" s="27" t="s">
        <v>60</v>
      </c>
      <c r="C144" s="77" t="s">
        <v>30</v>
      </c>
      <c r="D144" s="77" t="s">
        <v>30</v>
      </c>
      <c r="E144" s="34">
        <v>2.0570174279344058</v>
      </c>
      <c r="F144" s="27" t="s">
        <v>63</v>
      </c>
      <c r="G144" s="27" t="s">
        <v>53</v>
      </c>
      <c r="H144" s="27" t="s">
        <v>55</v>
      </c>
      <c r="I144" s="27" t="s">
        <v>52</v>
      </c>
      <c r="J144" s="27" t="s">
        <v>136</v>
      </c>
      <c r="K144" s="27"/>
    </row>
    <row r="145" spans="1:11" x14ac:dyDescent="0.35">
      <c r="A145" s="27" t="s">
        <v>156</v>
      </c>
      <c r="B145" s="27" t="s">
        <v>60</v>
      </c>
      <c r="C145" s="77" t="s">
        <v>120</v>
      </c>
      <c r="D145" s="77" t="s">
        <v>120</v>
      </c>
      <c r="E145" s="34">
        <v>0.31194330225818462</v>
      </c>
      <c r="F145" s="27" t="s">
        <v>63</v>
      </c>
      <c r="G145" s="27" t="s">
        <v>53</v>
      </c>
      <c r="H145" s="27" t="s">
        <v>55</v>
      </c>
      <c r="I145" s="27" t="s">
        <v>52</v>
      </c>
      <c r="J145" s="27" t="s">
        <v>136</v>
      </c>
      <c r="K145" s="27"/>
    </row>
    <row r="146" spans="1:11" x14ac:dyDescent="0.35">
      <c r="A146" s="27" t="s">
        <v>156</v>
      </c>
      <c r="B146" s="27" t="s">
        <v>60</v>
      </c>
      <c r="C146" s="77" t="s">
        <v>121</v>
      </c>
      <c r="D146" s="77" t="s">
        <v>121</v>
      </c>
      <c r="E146" s="34">
        <v>0.25317137574577303</v>
      </c>
      <c r="F146" s="27" t="s">
        <v>63</v>
      </c>
      <c r="G146" s="27" t="s">
        <v>53</v>
      </c>
      <c r="H146" s="27" t="s">
        <v>55</v>
      </c>
      <c r="I146" s="27" t="s">
        <v>52</v>
      </c>
      <c r="J146" s="27" t="s">
        <v>136</v>
      </c>
      <c r="K146" s="27"/>
    </row>
    <row r="147" spans="1:11" x14ac:dyDescent="0.35">
      <c r="A147" s="27" t="s">
        <v>156</v>
      </c>
      <c r="B147" s="27" t="s">
        <v>60</v>
      </c>
      <c r="C147" s="77" t="s">
        <v>122</v>
      </c>
      <c r="D147" s="77" t="s">
        <v>122</v>
      </c>
      <c r="E147" s="34">
        <v>0</v>
      </c>
      <c r="F147" s="27" t="s">
        <v>63</v>
      </c>
      <c r="G147" s="27" t="s">
        <v>53</v>
      </c>
      <c r="H147" s="27" t="s">
        <v>55</v>
      </c>
      <c r="I147" s="27" t="s">
        <v>52</v>
      </c>
      <c r="J147" s="27" t="s">
        <v>136</v>
      </c>
      <c r="K147" s="27"/>
    </row>
    <row r="148" spans="1:11" x14ac:dyDescent="0.35">
      <c r="A148" s="27" t="s">
        <v>156</v>
      </c>
      <c r="B148" s="27" t="s">
        <v>60</v>
      </c>
      <c r="C148" s="77" t="s">
        <v>123</v>
      </c>
      <c r="D148" s="77" t="s">
        <v>123</v>
      </c>
      <c r="E148" s="34">
        <v>0</v>
      </c>
      <c r="F148" s="27" t="s">
        <v>63</v>
      </c>
      <c r="G148" s="27" t="s">
        <v>53</v>
      </c>
      <c r="H148" s="27" t="s">
        <v>55</v>
      </c>
      <c r="I148" s="27" t="s">
        <v>52</v>
      </c>
      <c r="J148" s="27" t="s">
        <v>136</v>
      </c>
      <c r="K148" s="27"/>
    </row>
    <row r="149" spans="1:11" x14ac:dyDescent="0.35">
      <c r="A149" s="27" t="s">
        <v>156</v>
      </c>
      <c r="B149" s="27" t="s">
        <v>60</v>
      </c>
      <c r="C149" s="77" t="s">
        <v>124</v>
      </c>
      <c r="D149" s="77" t="s">
        <v>124</v>
      </c>
      <c r="E149" s="34">
        <v>0</v>
      </c>
      <c r="F149" s="27" t="s">
        <v>63</v>
      </c>
      <c r="G149" s="27" t="s">
        <v>53</v>
      </c>
      <c r="H149" s="27" t="s">
        <v>55</v>
      </c>
      <c r="I149" s="27" t="s">
        <v>52</v>
      </c>
      <c r="J149" s="27" t="s">
        <v>136</v>
      </c>
      <c r="K149" s="27"/>
    </row>
    <row r="150" spans="1:11" x14ac:dyDescent="0.35">
      <c r="A150" s="27" t="s">
        <v>156</v>
      </c>
      <c r="B150" s="27" t="s">
        <v>60</v>
      </c>
      <c r="C150" s="77" t="s">
        <v>38</v>
      </c>
      <c r="D150" s="77" t="s">
        <v>38</v>
      </c>
      <c r="E150" s="34">
        <v>0.51519564289650666</v>
      </c>
      <c r="F150" s="27" t="s">
        <v>63</v>
      </c>
      <c r="G150" s="27" t="s">
        <v>53</v>
      </c>
      <c r="H150" s="27" t="s">
        <v>55</v>
      </c>
      <c r="I150" s="27" t="s">
        <v>52</v>
      </c>
      <c r="J150" s="27" t="s">
        <v>136</v>
      </c>
      <c r="K150" s="27"/>
    </row>
    <row r="151" spans="1:11" x14ac:dyDescent="0.35">
      <c r="A151" s="27" t="s">
        <v>156</v>
      </c>
      <c r="B151" s="27" t="s">
        <v>60</v>
      </c>
      <c r="C151" s="27" t="s">
        <v>38</v>
      </c>
      <c r="D151" s="77" t="s">
        <v>13</v>
      </c>
      <c r="E151" s="27">
        <v>7.346222052266452E-6</v>
      </c>
      <c r="F151" s="27" t="s">
        <v>135</v>
      </c>
      <c r="G151" s="27" t="s">
        <v>24</v>
      </c>
      <c r="H151" s="27" t="s">
        <v>56</v>
      </c>
      <c r="I151" s="27" t="s">
        <v>52</v>
      </c>
      <c r="J151" s="27" t="s">
        <v>137</v>
      </c>
      <c r="K151" s="27"/>
    </row>
    <row r="152" spans="1:11" x14ac:dyDescent="0.35">
      <c r="A152" s="27" t="s">
        <v>156</v>
      </c>
      <c r="B152" s="27" t="s">
        <v>60</v>
      </c>
      <c r="C152" s="27" t="s">
        <v>38</v>
      </c>
      <c r="D152" s="77" t="s">
        <v>23</v>
      </c>
      <c r="E152" s="27">
        <v>2.3277786379915305E-5</v>
      </c>
      <c r="F152" s="27" t="s">
        <v>135</v>
      </c>
      <c r="G152" s="27" t="s">
        <v>24</v>
      </c>
      <c r="H152" s="27" t="s">
        <v>56</v>
      </c>
      <c r="I152" s="27" t="s">
        <v>52</v>
      </c>
      <c r="J152" s="27" t="s">
        <v>137</v>
      </c>
      <c r="K152" s="27"/>
    </row>
    <row r="153" spans="1:11" x14ac:dyDescent="0.35">
      <c r="A153" s="27" t="s">
        <v>156</v>
      </c>
      <c r="B153" s="27" t="s">
        <v>60</v>
      </c>
      <c r="C153" s="27" t="s">
        <v>38</v>
      </c>
      <c r="D153" s="77" t="s">
        <v>14</v>
      </c>
      <c r="E153" s="27">
        <v>4.5597991928284882E-5</v>
      </c>
      <c r="F153" s="27" t="s">
        <v>135</v>
      </c>
      <c r="G153" s="27" t="s">
        <v>24</v>
      </c>
      <c r="H153" s="27" t="s">
        <v>56</v>
      </c>
      <c r="I153" s="27" t="s">
        <v>52</v>
      </c>
      <c r="J153" s="27" t="s">
        <v>137</v>
      </c>
      <c r="K153" s="27"/>
    </row>
    <row r="154" spans="1:11" x14ac:dyDescent="0.35">
      <c r="A154" s="27" t="s">
        <v>156</v>
      </c>
      <c r="B154" s="27" t="s">
        <v>60</v>
      </c>
      <c r="C154" s="27" t="s">
        <v>38</v>
      </c>
      <c r="D154" s="77" t="s">
        <v>15</v>
      </c>
      <c r="E154" s="27">
        <v>8.1901592379155505E-6</v>
      </c>
      <c r="F154" s="27" t="s">
        <v>135</v>
      </c>
      <c r="G154" s="27" t="s">
        <v>24</v>
      </c>
      <c r="H154" s="27" t="s">
        <v>56</v>
      </c>
      <c r="I154" s="27" t="s">
        <v>52</v>
      </c>
      <c r="J154" s="27" t="s">
        <v>137</v>
      </c>
      <c r="K154" s="27"/>
    </row>
    <row r="155" spans="1:11" x14ac:dyDescent="0.35">
      <c r="A155" s="27" t="s">
        <v>156</v>
      </c>
      <c r="B155" s="27" t="s">
        <v>60</v>
      </c>
      <c r="C155" s="27" t="s">
        <v>38</v>
      </c>
      <c r="D155" s="77" t="s">
        <v>16</v>
      </c>
      <c r="E155" s="27">
        <v>3.5486429998509369E-6</v>
      </c>
      <c r="F155" s="27" t="s">
        <v>135</v>
      </c>
      <c r="G155" s="27" t="s">
        <v>24</v>
      </c>
      <c r="H155" s="27" t="s">
        <v>56</v>
      </c>
      <c r="I155" s="27" t="s">
        <v>52</v>
      </c>
      <c r="J155" s="27" t="s">
        <v>137</v>
      </c>
      <c r="K155" s="27"/>
    </row>
    <row r="156" spans="1:11" x14ac:dyDescent="0.35">
      <c r="A156" s="27" t="s">
        <v>156</v>
      </c>
      <c r="B156" s="27" t="s">
        <v>60</v>
      </c>
      <c r="C156" s="27" t="s">
        <v>38</v>
      </c>
      <c r="D156" s="27" t="s">
        <v>17</v>
      </c>
      <c r="E156" s="27">
        <v>1.1214503935493182E-4</v>
      </c>
      <c r="F156" s="27" t="s">
        <v>135</v>
      </c>
      <c r="G156" s="27" t="s">
        <v>24</v>
      </c>
      <c r="H156" s="27" t="s">
        <v>56</v>
      </c>
      <c r="I156" s="27" t="s">
        <v>52</v>
      </c>
      <c r="J156" s="27" t="s">
        <v>137</v>
      </c>
      <c r="K156" s="27"/>
    </row>
    <row r="157" spans="1:11" x14ac:dyDescent="0.35">
      <c r="A157" s="27" t="s">
        <v>156</v>
      </c>
      <c r="B157" s="27" t="s">
        <v>60</v>
      </c>
      <c r="C157" s="27" t="s">
        <v>38</v>
      </c>
      <c r="D157" s="27" t="s">
        <v>18</v>
      </c>
      <c r="E157" s="27">
        <v>2.9144340247131049E-7</v>
      </c>
      <c r="F157" s="27" t="s">
        <v>135</v>
      </c>
      <c r="G157" s="27" t="s">
        <v>24</v>
      </c>
      <c r="H157" s="27" t="s">
        <v>56</v>
      </c>
      <c r="I157" s="27" t="s">
        <v>52</v>
      </c>
      <c r="J157" s="27" t="s">
        <v>137</v>
      </c>
      <c r="K157" s="27"/>
    </row>
    <row r="158" spans="1:11" x14ac:dyDescent="0.35">
      <c r="A158" s="27" t="s">
        <v>156</v>
      </c>
      <c r="B158" s="27" t="s">
        <v>60</v>
      </c>
      <c r="C158" s="27" t="s">
        <v>38</v>
      </c>
      <c r="D158" s="27" t="s">
        <v>19</v>
      </c>
      <c r="E158" s="27">
        <v>6.8795652886504942E-7</v>
      </c>
      <c r="F158" s="27" t="s">
        <v>135</v>
      </c>
      <c r="G158" s="27" t="s">
        <v>24</v>
      </c>
      <c r="H158" s="27" t="s">
        <v>56</v>
      </c>
      <c r="I158" s="27" t="s">
        <v>52</v>
      </c>
      <c r="J158" s="27" t="s">
        <v>137</v>
      </c>
      <c r="K158" s="27"/>
    </row>
    <row r="159" spans="1:11" x14ac:dyDescent="0.35">
      <c r="A159" s="27" t="s">
        <v>156</v>
      </c>
      <c r="B159" s="27" t="s">
        <v>60</v>
      </c>
      <c r="C159" s="27" t="s">
        <v>38</v>
      </c>
      <c r="D159" s="27" t="s">
        <v>20</v>
      </c>
      <c r="E159" s="27">
        <v>1.288923450613372E-4</v>
      </c>
      <c r="F159" s="27" t="s">
        <v>135</v>
      </c>
      <c r="G159" s="27" t="s">
        <v>24</v>
      </c>
      <c r="H159" s="27" t="s">
        <v>56</v>
      </c>
      <c r="I159" s="27" t="s">
        <v>52</v>
      </c>
      <c r="J159" s="27" t="s">
        <v>137</v>
      </c>
      <c r="K159" s="27"/>
    </row>
    <row r="160" spans="1:11" x14ac:dyDescent="0.35">
      <c r="A160" s="27" t="s">
        <v>156</v>
      </c>
      <c r="B160" s="27" t="s">
        <v>60</v>
      </c>
      <c r="C160" s="27" t="s">
        <v>38</v>
      </c>
      <c r="D160" s="27" t="s">
        <v>21</v>
      </c>
      <c r="E160" s="27">
        <v>1.018358424823311E-6</v>
      </c>
      <c r="F160" s="27" t="s">
        <v>135</v>
      </c>
      <c r="G160" s="27" t="s">
        <v>24</v>
      </c>
      <c r="H160" s="27" t="s">
        <v>56</v>
      </c>
      <c r="I160" s="27" t="s">
        <v>52</v>
      </c>
      <c r="J160" s="27" t="s">
        <v>137</v>
      </c>
      <c r="K160" s="27"/>
    </row>
    <row r="161" spans="1:11" x14ac:dyDescent="0.35">
      <c r="A161" s="27" t="s">
        <v>156</v>
      </c>
      <c r="B161" s="27" t="s">
        <v>60</v>
      </c>
      <c r="C161" s="27" t="s">
        <v>38</v>
      </c>
      <c r="D161" s="27" t="s">
        <v>22</v>
      </c>
      <c r="E161" s="27">
        <v>6.4984545635117311E-2</v>
      </c>
      <c r="F161" s="27" t="s">
        <v>135</v>
      </c>
      <c r="G161" s="27" t="s">
        <v>24</v>
      </c>
      <c r="H161" s="27" t="s">
        <v>56</v>
      </c>
      <c r="I161" s="27" t="s">
        <v>52</v>
      </c>
      <c r="J161" s="27" t="s">
        <v>137</v>
      </c>
      <c r="K161" s="27"/>
    </row>
    <row r="162" spans="1:11" x14ac:dyDescent="0.35">
      <c r="A162" s="27" t="s">
        <v>156</v>
      </c>
      <c r="B162" s="27" t="s">
        <v>76</v>
      </c>
      <c r="C162" s="27" t="s">
        <v>60</v>
      </c>
      <c r="D162" s="77" t="s">
        <v>13</v>
      </c>
      <c r="E162" s="27">
        <v>3.4262996693948475E-5</v>
      </c>
      <c r="F162" s="27" t="s">
        <v>135</v>
      </c>
      <c r="G162" s="27" t="s">
        <v>24</v>
      </c>
      <c r="H162" s="27" t="s">
        <v>56</v>
      </c>
      <c r="I162" s="27" t="s">
        <v>52</v>
      </c>
      <c r="J162" s="27" t="s">
        <v>136</v>
      </c>
      <c r="K162" s="27"/>
    </row>
    <row r="163" spans="1:11" x14ac:dyDescent="0.35">
      <c r="A163" s="27" t="s">
        <v>156</v>
      </c>
      <c r="B163" s="27" t="s">
        <v>76</v>
      </c>
      <c r="C163" s="27" t="s">
        <v>60</v>
      </c>
      <c r="D163" s="77" t="s">
        <v>23</v>
      </c>
      <c r="E163" s="27">
        <v>6.4067937723797627E-5</v>
      </c>
      <c r="F163" s="27" t="s">
        <v>135</v>
      </c>
      <c r="G163" s="27" t="s">
        <v>24</v>
      </c>
      <c r="H163" s="27" t="s">
        <v>56</v>
      </c>
      <c r="I163" s="27" t="s">
        <v>52</v>
      </c>
      <c r="J163" s="27" t="s">
        <v>136</v>
      </c>
      <c r="K163" s="27"/>
    </row>
    <row r="164" spans="1:11" x14ac:dyDescent="0.35">
      <c r="A164" s="27" t="s">
        <v>156</v>
      </c>
      <c r="B164" s="27" t="s">
        <v>76</v>
      </c>
      <c r="C164" s="27" t="s">
        <v>60</v>
      </c>
      <c r="D164" s="77" t="s">
        <v>14</v>
      </c>
      <c r="E164" s="27">
        <v>1.1957100221179441E-4</v>
      </c>
      <c r="F164" s="27" t="s">
        <v>135</v>
      </c>
      <c r="G164" s="27" t="s">
        <v>24</v>
      </c>
      <c r="H164" s="27" t="s">
        <v>56</v>
      </c>
      <c r="I164" s="27" t="s">
        <v>52</v>
      </c>
      <c r="J164" s="27" t="s">
        <v>136</v>
      </c>
      <c r="K164" s="27"/>
    </row>
    <row r="165" spans="1:11" x14ac:dyDescent="0.35">
      <c r="A165" s="27" t="s">
        <v>156</v>
      </c>
      <c r="B165" s="27" t="s">
        <v>76</v>
      </c>
      <c r="C165" s="27" t="s">
        <v>60</v>
      </c>
      <c r="D165" s="77" t="s">
        <v>15</v>
      </c>
      <c r="E165" s="27">
        <v>2.6716609261248653E-5</v>
      </c>
      <c r="F165" s="27" t="s">
        <v>135</v>
      </c>
      <c r="G165" s="27" t="s">
        <v>24</v>
      </c>
      <c r="H165" s="27" t="s">
        <v>56</v>
      </c>
      <c r="I165" s="27" t="s">
        <v>52</v>
      </c>
      <c r="J165" s="27" t="s">
        <v>136</v>
      </c>
      <c r="K165" s="27"/>
    </row>
    <row r="166" spans="1:11" x14ac:dyDescent="0.35">
      <c r="A166" s="27" t="s">
        <v>156</v>
      </c>
      <c r="B166" s="27" t="s">
        <v>76</v>
      </c>
      <c r="C166" s="27" t="s">
        <v>60</v>
      </c>
      <c r="D166" s="77" t="s">
        <v>16</v>
      </c>
      <c r="E166" s="27">
        <v>7.472492777480584E-6</v>
      </c>
      <c r="F166" s="27" t="s">
        <v>135</v>
      </c>
      <c r="G166" s="27" t="s">
        <v>24</v>
      </c>
      <c r="H166" s="27" t="s">
        <v>56</v>
      </c>
      <c r="I166" s="27" t="s">
        <v>52</v>
      </c>
      <c r="J166" s="27" t="s">
        <v>136</v>
      </c>
      <c r="K166" s="27"/>
    </row>
    <row r="167" spans="1:11" x14ac:dyDescent="0.35">
      <c r="A167" s="27" t="s">
        <v>156</v>
      </c>
      <c r="B167" s="27" t="s">
        <v>76</v>
      </c>
      <c r="C167" s="27" t="s">
        <v>60</v>
      </c>
      <c r="D167" s="27" t="s">
        <v>17</v>
      </c>
      <c r="E167" s="27">
        <v>1.4037140935743136E-4</v>
      </c>
      <c r="F167" s="27" t="s">
        <v>135</v>
      </c>
      <c r="G167" s="27" t="s">
        <v>24</v>
      </c>
      <c r="H167" s="27" t="s">
        <v>56</v>
      </c>
      <c r="I167" s="27" t="s">
        <v>52</v>
      </c>
      <c r="J167" s="27" t="s">
        <v>136</v>
      </c>
      <c r="K167" s="27"/>
    </row>
    <row r="168" spans="1:11" x14ac:dyDescent="0.35">
      <c r="A168" s="27" t="s">
        <v>156</v>
      </c>
      <c r="B168" s="27" t="s">
        <v>76</v>
      </c>
      <c r="C168" s="27" t="s">
        <v>60</v>
      </c>
      <c r="D168" s="27" t="s">
        <v>18</v>
      </c>
      <c r="E168" s="27">
        <v>6.9159135026704846E-7</v>
      </c>
      <c r="F168" s="27" t="s">
        <v>135</v>
      </c>
      <c r="G168" s="27" t="s">
        <v>24</v>
      </c>
      <c r="H168" s="27" t="s">
        <v>56</v>
      </c>
      <c r="I168" s="27" t="s">
        <v>52</v>
      </c>
      <c r="J168" s="27" t="s">
        <v>136</v>
      </c>
      <c r="K168" s="27"/>
    </row>
    <row r="169" spans="1:11" x14ac:dyDescent="0.35">
      <c r="A169" s="27" t="s">
        <v>156</v>
      </c>
      <c r="B169" s="27" t="s">
        <v>76</v>
      </c>
      <c r="C169" s="27" t="s">
        <v>60</v>
      </c>
      <c r="D169" s="27" t="s">
        <v>19</v>
      </c>
      <c r="E169" s="27">
        <v>1.521311592290148E-6</v>
      </c>
      <c r="F169" s="27" t="s">
        <v>135</v>
      </c>
      <c r="G169" s="27" t="s">
        <v>24</v>
      </c>
      <c r="H169" s="27" t="s">
        <v>56</v>
      </c>
      <c r="I169" s="27" t="s">
        <v>52</v>
      </c>
      <c r="J169" s="27" t="s">
        <v>136</v>
      </c>
      <c r="K169" s="27"/>
    </row>
    <row r="170" spans="1:11" x14ac:dyDescent="0.35">
      <c r="A170" s="27" t="s">
        <v>156</v>
      </c>
      <c r="B170" s="27" t="s">
        <v>76</v>
      </c>
      <c r="C170" s="27" t="s">
        <v>60</v>
      </c>
      <c r="D170" s="27" t="s">
        <v>20</v>
      </c>
      <c r="E170" s="27">
        <v>6.6491330706736854E-4</v>
      </c>
      <c r="F170" s="27" t="s">
        <v>135</v>
      </c>
      <c r="G170" s="27" t="s">
        <v>24</v>
      </c>
      <c r="H170" s="27" t="s">
        <v>56</v>
      </c>
      <c r="I170" s="27" t="s">
        <v>52</v>
      </c>
      <c r="J170" s="27" t="s">
        <v>136</v>
      </c>
      <c r="K170" s="27"/>
    </row>
    <row r="171" spans="1:11" x14ac:dyDescent="0.35">
      <c r="A171" s="27" t="s">
        <v>156</v>
      </c>
      <c r="B171" s="27" t="s">
        <v>76</v>
      </c>
      <c r="C171" s="27" t="s">
        <v>60</v>
      </c>
      <c r="D171" s="27" t="s">
        <v>21</v>
      </c>
      <c r="E171" s="27">
        <v>2.5013176290302984E-6</v>
      </c>
      <c r="F171" s="27" t="s">
        <v>135</v>
      </c>
      <c r="G171" s="27" t="s">
        <v>24</v>
      </c>
      <c r="H171" s="27" t="s">
        <v>56</v>
      </c>
      <c r="I171" s="27" t="s">
        <v>52</v>
      </c>
      <c r="J171" s="27" t="s">
        <v>136</v>
      </c>
      <c r="K171" s="27"/>
    </row>
    <row r="172" spans="1:11" x14ac:dyDescent="0.35">
      <c r="A172" s="27" t="s">
        <v>156</v>
      </c>
      <c r="B172" s="27" t="s">
        <v>76</v>
      </c>
      <c r="C172" s="27" t="s">
        <v>60</v>
      </c>
      <c r="D172" s="27" t="s">
        <v>22</v>
      </c>
      <c r="E172" s="27">
        <v>7.8193862500114286E-2</v>
      </c>
      <c r="F172" s="27" t="s">
        <v>135</v>
      </c>
      <c r="G172" s="27" t="s">
        <v>24</v>
      </c>
      <c r="H172" s="27" t="s">
        <v>56</v>
      </c>
      <c r="I172" s="27" t="s">
        <v>52</v>
      </c>
      <c r="J172" s="27" t="s">
        <v>136</v>
      </c>
      <c r="K172" s="27"/>
    </row>
    <row r="173" spans="1:11" x14ac:dyDescent="0.35">
      <c r="A173" s="27" t="s">
        <v>156</v>
      </c>
      <c r="B173" s="27" t="s">
        <v>77</v>
      </c>
      <c r="C173" s="27" t="s">
        <v>60</v>
      </c>
      <c r="D173" s="77" t="s">
        <v>13</v>
      </c>
      <c r="E173" s="27">
        <v>1.4116791746760854E-4</v>
      </c>
      <c r="F173" s="27" t="s">
        <v>135</v>
      </c>
      <c r="G173" s="27" t="s">
        <v>24</v>
      </c>
      <c r="H173" s="27" t="s">
        <v>56</v>
      </c>
      <c r="I173" s="27" t="s">
        <v>52</v>
      </c>
      <c r="J173" s="27" t="s">
        <v>136</v>
      </c>
      <c r="K173" s="27"/>
    </row>
    <row r="174" spans="1:11" x14ac:dyDescent="0.35">
      <c r="A174" s="27" t="s">
        <v>156</v>
      </c>
      <c r="B174" s="27" t="s">
        <v>77</v>
      </c>
      <c r="C174" s="27" t="s">
        <v>60</v>
      </c>
      <c r="D174" s="77" t="s">
        <v>23</v>
      </c>
      <c r="E174" s="27">
        <v>1.4116791746760854E-4</v>
      </c>
      <c r="F174" s="27" t="s">
        <v>135</v>
      </c>
      <c r="G174" s="27" t="s">
        <v>24</v>
      </c>
      <c r="H174" s="27" t="s">
        <v>56</v>
      </c>
      <c r="I174" s="27" t="s">
        <v>52</v>
      </c>
      <c r="J174" s="27" t="s">
        <v>136</v>
      </c>
      <c r="K174" s="27"/>
    </row>
    <row r="175" spans="1:11" x14ac:dyDescent="0.35">
      <c r="A175" s="27" t="s">
        <v>156</v>
      </c>
      <c r="B175" s="27" t="s">
        <v>77</v>
      </c>
      <c r="C175" s="27" t="s">
        <v>60</v>
      </c>
      <c r="D175" s="77" t="s">
        <v>14</v>
      </c>
      <c r="E175" s="27">
        <v>1.4116791746760854E-4</v>
      </c>
      <c r="F175" s="27" t="s">
        <v>135</v>
      </c>
      <c r="G175" s="27" t="s">
        <v>24</v>
      </c>
      <c r="H175" s="27" t="s">
        <v>56</v>
      </c>
      <c r="I175" s="27" t="s">
        <v>52</v>
      </c>
      <c r="J175" s="27" t="s">
        <v>136</v>
      </c>
      <c r="K175" s="27"/>
    </row>
    <row r="176" spans="1:11" x14ac:dyDescent="0.35">
      <c r="A176" s="27" t="s">
        <v>156</v>
      </c>
      <c r="B176" s="27" t="s">
        <v>77</v>
      </c>
      <c r="C176" s="27" t="s">
        <v>60</v>
      </c>
      <c r="D176" s="77" t="s">
        <v>15</v>
      </c>
      <c r="E176" s="27">
        <v>1.4116791746760854E-4</v>
      </c>
      <c r="F176" s="27" t="s">
        <v>135</v>
      </c>
      <c r="G176" s="27" t="s">
        <v>24</v>
      </c>
      <c r="H176" s="27" t="s">
        <v>56</v>
      </c>
      <c r="I176" s="27" t="s">
        <v>52</v>
      </c>
      <c r="J176" s="27" t="s">
        <v>136</v>
      </c>
      <c r="K176" s="27"/>
    </row>
    <row r="177" spans="1:11" x14ac:dyDescent="0.35">
      <c r="A177" s="27" t="s">
        <v>156</v>
      </c>
      <c r="B177" s="27" t="s">
        <v>77</v>
      </c>
      <c r="C177" s="27" t="s">
        <v>60</v>
      </c>
      <c r="D177" s="77" t="s">
        <v>16</v>
      </c>
      <c r="E177" s="27">
        <v>1.4116791746760854E-4</v>
      </c>
      <c r="F177" s="27" t="s">
        <v>135</v>
      </c>
      <c r="G177" s="27" t="s">
        <v>24</v>
      </c>
      <c r="H177" s="27" t="s">
        <v>56</v>
      </c>
      <c r="I177" s="27" t="s">
        <v>52</v>
      </c>
      <c r="J177" s="27" t="s">
        <v>136</v>
      </c>
      <c r="K177" s="27"/>
    </row>
    <row r="178" spans="1:11" x14ac:dyDescent="0.35">
      <c r="A178" s="27" t="s">
        <v>156</v>
      </c>
      <c r="B178" s="27" t="s">
        <v>77</v>
      </c>
      <c r="C178" s="27" t="s">
        <v>60</v>
      </c>
      <c r="D178" s="27" t="s">
        <v>17</v>
      </c>
      <c r="E178" s="27">
        <v>1.4116791746760854E-4</v>
      </c>
      <c r="F178" s="27" t="s">
        <v>135</v>
      </c>
      <c r="G178" s="27" t="s">
        <v>24</v>
      </c>
      <c r="H178" s="27" t="s">
        <v>56</v>
      </c>
      <c r="I178" s="27" t="s">
        <v>52</v>
      </c>
      <c r="J178" s="27" t="s">
        <v>136</v>
      </c>
      <c r="K178" s="27"/>
    </row>
    <row r="179" spans="1:11" x14ac:dyDescent="0.35">
      <c r="A179" s="27" t="s">
        <v>156</v>
      </c>
      <c r="B179" s="27" t="s">
        <v>77</v>
      </c>
      <c r="C179" s="27" t="s">
        <v>60</v>
      </c>
      <c r="D179" s="27" t="s">
        <v>18</v>
      </c>
      <c r="E179" s="27">
        <v>1.4116791746760854E-4</v>
      </c>
      <c r="F179" s="27" t="s">
        <v>135</v>
      </c>
      <c r="G179" s="27" t="s">
        <v>24</v>
      </c>
      <c r="H179" s="27" t="s">
        <v>56</v>
      </c>
      <c r="I179" s="27" t="s">
        <v>52</v>
      </c>
      <c r="J179" s="27" t="s">
        <v>136</v>
      </c>
      <c r="K179" s="27"/>
    </row>
    <row r="180" spans="1:11" x14ac:dyDescent="0.35">
      <c r="A180" s="27" t="s">
        <v>156</v>
      </c>
      <c r="B180" s="27" t="s">
        <v>77</v>
      </c>
      <c r="C180" s="27" t="s">
        <v>60</v>
      </c>
      <c r="D180" s="27" t="s">
        <v>19</v>
      </c>
      <c r="E180" s="27">
        <v>1.4116791746760854E-4</v>
      </c>
      <c r="F180" s="27" t="s">
        <v>135</v>
      </c>
      <c r="G180" s="27" t="s">
        <v>24</v>
      </c>
      <c r="H180" s="27" t="s">
        <v>56</v>
      </c>
      <c r="I180" s="27" t="s">
        <v>52</v>
      </c>
      <c r="J180" s="27" t="s">
        <v>136</v>
      </c>
      <c r="K180" s="27"/>
    </row>
    <row r="181" spans="1:11" x14ac:dyDescent="0.35">
      <c r="A181" s="27" t="s">
        <v>156</v>
      </c>
      <c r="B181" s="27" t="s">
        <v>77</v>
      </c>
      <c r="C181" s="27" t="s">
        <v>60</v>
      </c>
      <c r="D181" s="27" t="s">
        <v>20</v>
      </c>
      <c r="E181" s="27">
        <v>1.4116791746760854E-4</v>
      </c>
      <c r="F181" s="27" t="s">
        <v>135</v>
      </c>
      <c r="G181" s="27" t="s">
        <v>24</v>
      </c>
      <c r="H181" s="27" t="s">
        <v>56</v>
      </c>
      <c r="I181" s="27" t="s">
        <v>52</v>
      </c>
      <c r="J181" s="27" t="s">
        <v>136</v>
      </c>
      <c r="K181" s="27"/>
    </row>
    <row r="182" spans="1:11" x14ac:dyDescent="0.35">
      <c r="A182" s="27" t="s">
        <v>156</v>
      </c>
      <c r="B182" s="27" t="s">
        <v>77</v>
      </c>
      <c r="C182" s="27" t="s">
        <v>60</v>
      </c>
      <c r="D182" s="27" t="s">
        <v>21</v>
      </c>
      <c r="E182" s="27">
        <v>1.4116791746760854E-4</v>
      </c>
      <c r="F182" s="27" t="s">
        <v>135</v>
      </c>
      <c r="G182" s="27" t="s">
        <v>24</v>
      </c>
      <c r="H182" s="27" t="s">
        <v>56</v>
      </c>
      <c r="I182" s="27" t="s">
        <v>52</v>
      </c>
      <c r="J182" s="27" t="s">
        <v>136</v>
      </c>
      <c r="K182" s="27"/>
    </row>
    <row r="183" spans="1:11" x14ac:dyDescent="0.35">
      <c r="A183" s="27" t="s">
        <v>156</v>
      </c>
      <c r="B183" s="27" t="s">
        <v>77</v>
      </c>
      <c r="C183" s="27" t="s">
        <v>60</v>
      </c>
      <c r="D183" s="27" t="s">
        <v>22</v>
      </c>
      <c r="E183" s="27">
        <v>1.4116791746760854E-4</v>
      </c>
      <c r="F183" s="27" t="s">
        <v>135</v>
      </c>
      <c r="G183" s="27" t="s">
        <v>24</v>
      </c>
      <c r="H183" s="27" t="s">
        <v>56</v>
      </c>
      <c r="I183" s="27" t="s">
        <v>52</v>
      </c>
      <c r="J183" s="27" t="s">
        <v>136</v>
      </c>
      <c r="K183" s="27"/>
    </row>
    <row r="184" spans="1:11" x14ac:dyDescent="0.35">
      <c r="A184" s="27" t="s">
        <v>156</v>
      </c>
      <c r="B184" s="27" t="s">
        <v>78</v>
      </c>
      <c r="C184" s="27" t="s">
        <v>60</v>
      </c>
      <c r="D184" s="77" t="s">
        <v>13</v>
      </c>
      <c r="E184" s="27">
        <v>0</v>
      </c>
      <c r="F184" s="27" t="s">
        <v>135</v>
      </c>
      <c r="G184" s="27" t="s">
        <v>24</v>
      </c>
      <c r="H184" s="27" t="s">
        <v>56</v>
      </c>
      <c r="I184" s="27" t="s">
        <v>52</v>
      </c>
      <c r="J184" s="27" t="s">
        <v>136</v>
      </c>
      <c r="K184" s="27"/>
    </row>
    <row r="185" spans="1:11" x14ac:dyDescent="0.35">
      <c r="A185" s="27" t="s">
        <v>156</v>
      </c>
      <c r="B185" s="27" t="s">
        <v>78</v>
      </c>
      <c r="C185" s="27" t="s">
        <v>60</v>
      </c>
      <c r="D185" s="77" t="s">
        <v>23</v>
      </c>
      <c r="E185" s="27">
        <v>0</v>
      </c>
      <c r="F185" s="27" t="s">
        <v>135</v>
      </c>
      <c r="G185" s="27" t="s">
        <v>24</v>
      </c>
      <c r="H185" s="27" t="s">
        <v>56</v>
      </c>
      <c r="I185" s="27" t="s">
        <v>52</v>
      </c>
      <c r="J185" s="27" t="s">
        <v>136</v>
      </c>
      <c r="K185" s="27"/>
    </row>
    <row r="186" spans="1:11" x14ac:dyDescent="0.35">
      <c r="A186" s="27" t="s">
        <v>156</v>
      </c>
      <c r="B186" s="27" t="s">
        <v>78</v>
      </c>
      <c r="C186" s="27" t="s">
        <v>60</v>
      </c>
      <c r="D186" s="77" t="s">
        <v>14</v>
      </c>
      <c r="E186" s="27">
        <v>0</v>
      </c>
      <c r="F186" s="27" t="s">
        <v>135</v>
      </c>
      <c r="G186" s="27" t="s">
        <v>24</v>
      </c>
      <c r="H186" s="27" t="s">
        <v>56</v>
      </c>
      <c r="I186" s="27" t="s">
        <v>52</v>
      </c>
      <c r="J186" s="27" t="s">
        <v>136</v>
      </c>
      <c r="K186" s="27"/>
    </row>
    <row r="187" spans="1:11" x14ac:dyDescent="0.35">
      <c r="A187" s="27" t="s">
        <v>156</v>
      </c>
      <c r="B187" s="27" t="s">
        <v>78</v>
      </c>
      <c r="C187" s="27" t="s">
        <v>60</v>
      </c>
      <c r="D187" s="77" t="s">
        <v>15</v>
      </c>
      <c r="E187" s="27">
        <v>0</v>
      </c>
      <c r="F187" s="27" t="s">
        <v>135</v>
      </c>
      <c r="G187" s="27" t="s">
        <v>24</v>
      </c>
      <c r="H187" s="27" t="s">
        <v>56</v>
      </c>
      <c r="I187" s="27" t="s">
        <v>52</v>
      </c>
      <c r="J187" s="27" t="s">
        <v>136</v>
      </c>
      <c r="K187" s="27"/>
    </row>
    <row r="188" spans="1:11" x14ac:dyDescent="0.35">
      <c r="A188" s="27" t="s">
        <v>156</v>
      </c>
      <c r="B188" s="27" t="s">
        <v>78</v>
      </c>
      <c r="C188" s="27" t="s">
        <v>60</v>
      </c>
      <c r="D188" s="77" t="s">
        <v>16</v>
      </c>
      <c r="E188" s="27">
        <v>0</v>
      </c>
      <c r="F188" s="27" t="s">
        <v>135</v>
      </c>
      <c r="G188" s="27" t="s">
        <v>24</v>
      </c>
      <c r="H188" s="27" t="s">
        <v>56</v>
      </c>
      <c r="I188" s="27" t="s">
        <v>52</v>
      </c>
      <c r="J188" s="27" t="s">
        <v>136</v>
      </c>
      <c r="K188" s="27"/>
    </row>
    <row r="189" spans="1:11" x14ac:dyDescent="0.35">
      <c r="A189" s="27" t="s">
        <v>156</v>
      </c>
      <c r="B189" s="27" t="s">
        <v>78</v>
      </c>
      <c r="C189" s="27" t="s">
        <v>60</v>
      </c>
      <c r="D189" s="27" t="s">
        <v>17</v>
      </c>
      <c r="E189" s="27">
        <v>0</v>
      </c>
      <c r="F189" s="27" t="s">
        <v>135</v>
      </c>
      <c r="G189" s="27" t="s">
        <v>24</v>
      </c>
      <c r="H189" s="27" t="s">
        <v>56</v>
      </c>
      <c r="I189" s="27" t="s">
        <v>52</v>
      </c>
      <c r="J189" s="27" t="s">
        <v>136</v>
      </c>
      <c r="K189" s="27"/>
    </row>
    <row r="190" spans="1:11" x14ac:dyDescent="0.35">
      <c r="A190" s="27" t="s">
        <v>156</v>
      </c>
      <c r="B190" s="27" t="s">
        <v>78</v>
      </c>
      <c r="C190" s="27" t="s">
        <v>60</v>
      </c>
      <c r="D190" s="27" t="s">
        <v>18</v>
      </c>
      <c r="E190" s="27">
        <v>0</v>
      </c>
      <c r="F190" s="27" t="s">
        <v>135</v>
      </c>
      <c r="G190" s="27" t="s">
        <v>24</v>
      </c>
      <c r="H190" s="27" t="s">
        <v>56</v>
      </c>
      <c r="I190" s="27" t="s">
        <v>52</v>
      </c>
      <c r="J190" s="27" t="s">
        <v>136</v>
      </c>
      <c r="K190" s="27"/>
    </row>
    <row r="191" spans="1:11" x14ac:dyDescent="0.35">
      <c r="A191" s="27" t="s">
        <v>156</v>
      </c>
      <c r="B191" s="27" t="s">
        <v>78</v>
      </c>
      <c r="C191" s="27" t="s">
        <v>60</v>
      </c>
      <c r="D191" s="27" t="s">
        <v>19</v>
      </c>
      <c r="E191" s="27">
        <v>0</v>
      </c>
      <c r="F191" s="27" t="s">
        <v>135</v>
      </c>
      <c r="G191" s="27" t="s">
        <v>24</v>
      </c>
      <c r="H191" s="27" t="s">
        <v>56</v>
      </c>
      <c r="I191" s="27" t="s">
        <v>52</v>
      </c>
      <c r="J191" s="27" t="s">
        <v>136</v>
      </c>
      <c r="K191" s="27"/>
    </row>
    <row r="192" spans="1:11" x14ac:dyDescent="0.35">
      <c r="A192" s="27" t="s">
        <v>156</v>
      </c>
      <c r="B192" s="27" t="s">
        <v>78</v>
      </c>
      <c r="C192" s="27" t="s">
        <v>60</v>
      </c>
      <c r="D192" s="27" t="s">
        <v>20</v>
      </c>
      <c r="E192" s="27">
        <v>0</v>
      </c>
      <c r="F192" s="27" t="s">
        <v>135</v>
      </c>
      <c r="G192" s="27" t="s">
        <v>24</v>
      </c>
      <c r="H192" s="27" t="s">
        <v>56</v>
      </c>
      <c r="I192" s="27" t="s">
        <v>52</v>
      </c>
      <c r="J192" s="27" t="s">
        <v>136</v>
      </c>
      <c r="K192" s="27"/>
    </row>
    <row r="193" spans="1:11" x14ac:dyDescent="0.35">
      <c r="A193" s="27" t="s">
        <v>156</v>
      </c>
      <c r="B193" s="27" t="s">
        <v>78</v>
      </c>
      <c r="C193" s="27" t="s">
        <v>60</v>
      </c>
      <c r="D193" s="27" t="s">
        <v>21</v>
      </c>
      <c r="E193" s="27">
        <v>0</v>
      </c>
      <c r="F193" s="27" t="s">
        <v>135</v>
      </c>
      <c r="G193" s="27" t="s">
        <v>24</v>
      </c>
      <c r="H193" s="27" t="s">
        <v>56</v>
      </c>
      <c r="I193" s="27" t="s">
        <v>52</v>
      </c>
      <c r="J193" s="27" t="s">
        <v>136</v>
      </c>
      <c r="K193" s="27"/>
    </row>
    <row r="194" spans="1:11" x14ac:dyDescent="0.35">
      <c r="A194" s="27" t="s">
        <v>156</v>
      </c>
      <c r="B194" s="27" t="s">
        <v>78</v>
      </c>
      <c r="C194" s="27" t="s">
        <v>60</v>
      </c>
      <c r="D194" s="27" t="s">
        <v>22</v>
      </c>
      <c r="E194" s="27">
        <v>0</v>
      </c>
      <c r="F194" s="27" t="s">
        <v>135</v>
      </c>
      <c r="G194" s="27" t="s">
        <v>24</v>
      </c>
      <c r="H194" s="27" t="s">
        <v>56</v>
      </c>
      <c r="I194" s="27" t="s">
        <v>52</v>
      </c>
      <c r="J194" s="27" t="s">
        <v>136</v>
      </c>
      <c r="K194" s="27"/>
    </row>
    <row r="195" spans="1:11" x14ac:dyDescent="0.35">
      <c r="A195" s="27" t="s">
        <v>156</v>
      </c>
      <c r="B195" s="27" t="s">
        <v>79</v>
      </c>
      <c r="C195" s="27" t="s">
        <v>60</v>
      </c>
      <c r="D195" s="77" t="s">
        <v>13</v>
      </c>
      <c r="E195" s="27">
        <v>2.4188080379106712E-8</v>
      </c>
      <c r="F195" s="27" t="s">
        <v>135</v>
      </c>
      <c r="G195" s="27" t="s">
        <v>24</v>
      </c>
      <c r="H195" s="27" t="s">
        <v>56</v>
      </c>
      <c r="I195" s="27" t="s">
        <v>52</v>
      </c>
      <c r="J195" s="27" t="s">
        <v>136</v>
      </c>
      <c r="K195" s="27"/>
    </row>
    <row r="196" spans="1:11" x14ac:dyDescent="0.35">
      <c r="A196" s="27" t="s">
        <v>156</v>
      </c>
      <c r="B196" s="27" t="s">
        <v>79</v>
      </c>
      <c r="C196" s="27" t="s">
        <v>60</v>
      </c>
      <c r="D196" s="77" t="s">
        <v>23</v>
      </c>
      <c r="E196" s="27">
        <v>9.0045945715927504E-8</v>
      </c>
      <c r="F196" s="27" t="s">
        <v>135</v>
      </c>
      <c r="G196" s="27" t="s">
        <v>24</v>
      </c>
      <c r="H196" s="27" t="s">
        <v>56</v>
      </c>
      <c r="I196" s="27" t="s">
        <v>52</v>
      </c>
      <c r="J196" s="27" t="s">
        <v>136</v>
      </c>
      <c r="K196" s="27"/>
    </row>
    <row r="197" spans="1:11" x14ac:dyDescent="0.35">
      <c r="A197" s="27" t="s">
        <v>156</v>
      </c>
      <c r="B197" s="27" t="s">
        <v>79</v>
      </c>
      <c r="C197" s="27" t="s">
        <v>60</v>
      </c>
      <c r="D197" s="77" t="s">
        <v>14</v>
      </c>
      <c r="E197" s="27">
        <v>2.504560477783806E-7</v>
      </c>
      <c r="F197" s="27" t="s">
        <v>135</v>
      </c>
      <c r="G197" s="27" t="s">
        <v>24</v>
      </c>
      <c r="H197" s="27" t="s">
        <v>56</v>
      </c>
      <c r="I197" s="27" t="s">
        <v>52</v>
      </c>
      <c r="J197" s="27" t="s">
        <v>136</v>
      </c>
      <c r="K197" s="78"/>
    </row>
    <row r="198" spans="1:11" x14ac:dyDescent="0.35">
      <c r="A198" s="27" t="s">
        <v>156</v>
      </c>
      <c r="B198" s="27" t="s">
        <v>79</v>
      </c>
      <c r="C198" s="27" t="s">
        <v>60</v>
      </c>
      <c r="D198" s="77" t="s">
        <v>15</v>
      </c>
      <c r="E198" s="27">
        <v>9.9739045605478886E-9</v>
      </c>
      <c r="F198" s="27" t="s">
        <v>135</v>
      </c>
      <c r="G198" s="27" t="s">
        <v>24</v>
      </c>
      <c r="H198" s="27" t="s">
        <v>56</v>
      </c>
      <c r="I198" s="27" t="s">
        <v>52</v>
      </c>
      <c r="J198" s="27" t="s">
        <v>136</v>
      </c>
      <c r="K198" s="78"/>
    </row>
    <row r="199" spans="1:11" x14ac:dyDescent="0.35">
      <c r="A199" s="27" t="s">
        <v>156</v>
      </c>
      <c r="B199" s="27" t="s">
        <v>79</v>
      </c>
      <c r="C199" s="27" t="s">
        <v>60</v>
      </c>
      <c r="D199" s="77" t="s">
        <v>16</v>
      </c>
      <c r="E199" s="27">
        <v>9.5534835367368825E-9</v>
      </c>
      <c r="F199" s="27" t="s">
        <v>135</v>
      </c>
      <c r="G199" s="27" t="s">
        <v>24</v>
      </c>
      <c r="H199" s="27" t="s">
        <v>56</v>
      </c>
      <c r="I199" s="27" t="s">
        <v>52</v>
      </c>
      <c r="J199" s="27" t="s">
        <v>136</v>
      </c>
      <c r="K199" s="78"/>
    </row>
    <row r="200" spans="1:11" x14ac:dyDescent="0.35">
      <c r="A200" s="27" t="s">
        <v>156</v>
      </c>
      <c r="B200" s="27" t="s">
        <v>79</v>
      </c>
      <c r="C200" s="27" t="s">
        <v>60</v>
      </c>
      <c r="D200" s="27" t="s">
        <v>17</v>
      </c>
      <c r="E200" s="27">
        <v>5.3478264918977571E-9</v>
      </c>
      <c r="F200" s="27" t="s">
        <v>135</v>
      </c>
      <c r="G200" s="27" t="s">
        <v>24</v>
      </c>
      <c r="H200" s="27" t="s">
        <v>56</v>
      </c>
      <c r="I200" s="27" t="s">
        <v>52</v>
      </c>
      <c r="J200" s="27" t="s">
        <v>136</v>
      </c>
      <c r="K200" s="78"/>
    </row>
    <row r="201" spans="1:11" x14ac:dyDescent="0.35">
      <c r="A201" s="27" t="s">
        <v>156</v>
      </c>
      <c r="B201" s="27" t="s">
        <v>79</v>
      </c>
      <c r="C201" s="27" t="s">
        <v>60</v>
      </c>
      <c r="D201" s="27" t="s">
        <v>18</v>
      </c>
      <c r="E201" s="27">
        <v>6.9070692934962966E-9</v>
      </c>
      <c r="F201" s="27" t="s">
        <v>135</v>
      </c>
      <c r="G201" s="27" t="s">
        <v>24</v>
      </c>
      <c r="H201" s="27" t="s">
        <v>56</v>
      </c>
      <c r="I201" s="27" t="s">
        <v>52</v>
      </c>
      <c r="J201" s="27" t="s">
        <v>136</v>
      </c>
      <c r="K201" s="78"/>
    </row>
    <row r="202" spans="1:11" x14ac:dyDescent="0.35">
      <c r="A202" s="27" t="s">
        <v>156</v>
      </c>
      <c r="B202" s="27" t="s">
        <v>79</v>
      </c>
      <c r="C202" s="27" t="s">
        <v>60</v>
      </c>
      <c r="D202" s="27" t="s">
        <v>19</v>
      </c>
      <c r="E202" s="27">
        <v>2.079455313948192E-9</v>
      </c>
      <c r="F202" s="27" t="s">
        <v>135</v>
      </c>
      <c r="G202" s="27" t="s">
        <v>24</v>
      </c>
      <c r="H202" s="27" t="s">
        <v>56</v>
      </c>
      <c r="I202" s="27" t="s">
        <v>52</v>
      </c>
      <c r="J202" s="27" t="s">
        <v>136</v>
      </c>
      <c r="K202" s="78"/>
    </row>
    <row r="203" spans="1:11" x14ac:dyDescent="0.35">
      <c r="A203" s="27" t="s">
        <v>156</v>
      </c>
      <c r="B203" s="27" t="s">
        <v>79</v>
      </c>
      <c r="C203" s="27" t="s">
        <v>60</v>
      </c>
      <c r="D203" s="27" t="s">
        <v>20</v>
      </c>
      <c r="E203" s="27">
        <v>5.8873197916026739E-8</v>
      </c>
      <c r="F203" s="27" t="s">
        <v>135</v>
      </c>
      <c r="G203" s="27" t="s">
        <v>24</v>
      </c>
      <c r="H203" s="27" t="s">
        <v>56</v>
      </c>
      <c r="I203" s="27" t="s">
        <v>52</v>
      </c>
      <c r="J203" s="27" t="s">
        <v>136</v>
      </c>
      <c r="K203" s="78"/>
    </row>
    <row r="204" spans="1:11" x14ac:dyDescent="0.35">
      <c r="A204" s="27" t="s">
        <v>156</v>
      </c>
      <c r="B204" s="27" t="s">
        <v>79</v>
      </c>
      <c r="C204" s="27" t="s">
        <v>60</v>
      </c>
      <c r="D204" s="27" t="s">
        <v>21</v>
      </c>
      <c r="E204" s="27">
        <v>1.1557601642456363E-9</v>
      </c>
      <c r="F204" s="27" t="s">
        <v>135</v>
      </c>
      <c r="G204" s="27" t="s">
        <v>24</v>
      </c>
      <c r="H204" s="27" t="s">
        <v>56</v>
      </c>
      <c r="I204" s="27" t="s">
        <v>52</v>
      </c>
      <c r="J204" s="27" t="s">
        <v>136</v>
      </c>
      <c r="K204" s="78"/>
    </row>
    <row r="205" spans="1:11" x14ac:dyDescent="0.35">
      <c r="A205" s="27" t="s">
        <v>156</v>
      </c>
      <c r="B205" s="27" t="s">
        <v>79</v>
      </c>
      <c r="C205" s="27" t="s">
        <v>60</v>
      </c>
      <c r="D205" s="27" t="s">
        <v>22</v>
      </c>
      <c r="E205" s="27">
        <v>4.692273992704262E-5</v>
      </c>
      <c r="F205" s="27" t="s">
        <v>135</v>
      </c>
      <c r="G205" s="27" t="s">
        <v>24</v>
      </c>
      <c r="H205" s="27" t="s">
        <v>56</v>
      </c>
      <c r="I205" s="27" t="s">
        <v>52</v>
      </c>
      <c r="J205" s="27" t="s">
        <v>136</v>
      </c>
      <c r="K205" s="78"/>
    </row>
    <row r="206" spans="1:11" x14ac:dyDescent="0.35">
      <c r="A206" s="27" t="s">
        <v>157</v>
      </c>
      <c r="B206" s="27" t="s">
        <v>60</v>
      </c>
      <c r="C206" s="77" t="s">
        <v>118</v>
      </c>
      <c r="D206" s="77" t="s">
        <v>118</v>
      </c>
      <c r="E206" s="34">
        <v>1.6123131083618632E-2</v>
      </c>
      <c r="F206" s="27" t="s">
        <v>63</v>
      </c>
      <c r="G206" s="27" t="s">
        <v>53</v>
      </c>
      <c r="H206" s="27" t="s">
        <v>55</v>
      </c>
      <c r="I206" s="27" t="s">
        <v>52</v>
      </c>
      <c r="J206" s="27" t="s">
        <v>136</v>
      </c>
      <c r="K206" s="27"/>
    </row>
    <row r="207" spans="1:11" x14ac:dyDescent="0.35">
      <c r="A207" s="27" t="s">
        <v>157</v>
      </c>
      <c r="B207" s="27" t="s">
        <v>60</v>
      </c>
      <c r="C207" s="77" t="s">
        <v>32</v>
      </c>
      <c r="D207" s="77" t="s">
        <v>32</v>
      </c>
      <c r="E207" s="34">
        <v>3.3108068258438803E-2</v>
      </c>
      <c r="F207" s="27" t="s">
        <v>63</v>
      </c>
      <c r="G207" s="27" t="s">
        <v>53</v>
      </c>
      <c r="H207" s="27" t="s">
        <v>55</v>
      </c>
      <c r="I207" s="27" t="s">
        <v>52</v>
      </c>
      <c r="J207" s="27" t="s">
        <v>136</v>
      </c>
      <c r="K207" s="27"/>
    </row>
    <row r="208" spans="1:11" x14ac:dyDescent="0.35">
      <c r="A208" s="27" t="s">
        <v>157</v>
      </c>
      <c r="B208" s="27" t="s">
        <v>60</v>
      </c>
      <c r="C208" s="77" t="s">
        <v>31</v>
      </c>
      <c r="D208" s="77" t="s">
        <v>31</v>
      </c>
      <c r="E208" s="34">
        <v>4.7380619882340849E-5</v>
      </c>
      <c r="F208" s="27" t="s">
        <v>63</v>
      </c>
      <c r="G208" s="27" t="s">
        <v>53</v>
      </c>
      <c r="H208" s="27" t="s">
        <v>55</v>
      </c>
      <c r="I208" s="27" t="s">
        <v>52</v>
      </c>
      <c r="J208" s="27" t="s">
        <v>136</v>
      </c>
      <c r="K208" s="27"/>
    </row>
    <row r="209" spans="1:11" x14ac:dyDescent="0.35">
      <c r="A209" s="27" t="s">
        <v>157</v>
      </c>
      <c r="B209" s="27" t="s">
        <v>60</v>
      </c>
      <c r="C209" s="77" t="s">
        <v>33</v>
      </c>
      <c r="D209" s="77" t="s">
        <v>33</v>
      </c>
      <c r="E209" s="34">
        <v>0</v>
      </c>
      <c r="F209" s="27" t="s">
        <v>63</v>
      </c>
      <c r="G209" s="27" t="s">
        <v>53</v>
      </c>
      <c r="H209" s="27" t="s">
        <v>55</v>
      </c>
      <c r="I209" s="27" t="s">
        <v>52</v>
      </c>
      <c r="J209" s="27" t="s">
        <v>136</v>
      </c>
      <c r="K209" s="27"/>
    </row>
    <row r="210" spans="1:11" x14ac:dyDescent="0.35">
      <c r="A210" s="27" t="s">
        <v>157</v>
      </c>
      <c r="B210" s="27" t="s">
        <v>60</v>
      </c>
      <c r="C210" s="77" t="s">
        <v>119</v>
      </c>
      <c r="D210" s="77" t="s">
        <v>119</v>
      </c>
      <c r="E210" s="34">
        <v>0.64365330436881796</v>
      </c>
      <c r="F210" s="27" t="s">
        <v>63</v>
      </c>
      <c r="G210" s="27" t="s">
        <v>53</v>
      </c>
      <c r="H210" s="27" t="s">
        <v>55</v>
      </c>
      <c r="I210" s="27" t="s">
        <v>52</v>
      </c>
      <c r="J210" s="27" t="s">
        <v>136</v>
      </c>
      <c r="K210" s="27"/>
    </row>
    <row r="211" spans="1:11" x14ac:dyDescent="0.35">
      <c r="A211" s="27" t="s">
        <v>157</v>
      </c>
      <c r="B211" s="27" t="s">
        <v>60</v>
      </c>
      <c r="C211" s="77" t="s">
        <v>62</v>
      </c>
      <c r="D211" s="77" t="s">
        <v>62</v>
      </c>
      <c r="E211" s="34">
        <v>0.61976182330266194</v>
      </c>
      <c r="F211" s="27" t="s">
        <v>63</v>
      </c>
      <c r="G211" s="27" t="s">
        <v>53</v>
      </c>
      <c r="H211" s="27" t="s">
        <v>55</v>
      </c>
      <c r="I211" s="27" t="s">
        <v>52</v>
      </c>
      <c r="J211" s="27" t="s">
        <v>136</v>
      </c>
      <c r="K211" s="27"/>
    </row>
    <row r="212" spans="1:11" x14ac:dyDescent="0.35">
      <c r="A212" s="27" t="s">
        <v>157</v>
      </c>
      <c r="B212" s="27" t="s">
        <v>60</v>
      </c>
      <c r="C212" s="77" t="s">
        <v>30</v>
      </c>
      <c r="D212" s="77" t="s">
        <v>30</v>
      </c>
      <c r="E212" s="34">
        <v>1.6351192638934569</v>
      </c>
      <c r="F212" s="27" t="s">
        <v>63</v>
      </c>
      <c r="G212" s="27" t="s">
        <v>53</v>
      </c>
      <c r="H212" s="27" t="s">
        <v>55</v>
      </c>
      <c r="I212" s="27" t="s">
        <v>52</v>
      </c>
      <c r="J212" s="27" t="s">
        <v>136</v>
      </c>
      <c r="K212" s="27"/>
    </row>
    <row r="213" spans="1:11" x14ac:dyDescent="0.35">
      <c r="A213" s="27" t="s">
        <v>157</v>
      </c>
      <c r="B213" s="27" t="s">
        <v>60</v>
      </c>
      <c r="C213" s="77" t="s">
        <v>120</v>
      </c>
      <c r="D213" s="77" t="s">
        <v>120</v>
      </c>
      <c r="E213" s="34">
        <v>0.15591601782847145</v>
      </c>
      <c r="F213" s="27" t="s">
        <v>63</v>
      </c>
      <c r="G213" s="27" t="s">
        <v>53</v>
      </c>
      <c r="H213" s="27" t="s">
        <v>55</v>
      </c>
      <c r="I213" s="27" t="s">
        <v>52</v>
      </c>
      <c r="J213" s="27" t="s">
        <v>136</v>
      </c>
      <c r="K213" s="27"/>
    </row>
    <row r="214" spans="1:11" x14ac:dyDescent="0.35">
      <c r="A214" s="27" t="s">
        <v>157</v>
      </c>
      <c r="B214" s="27" t="s">
        <v>60</v>
      </c>
      <c r="C214" s="77" t="s">
        <v>121</v>
      </c>
      <c r="D214" s="77" t="s">
        <v>121</v>
      </c>
      <c r="E214" s="34">
        <v>0.15591601782847145</v>
      </c>
      <c r="F214" s="27" t="s">
        <v>63</v>
      </c>
      <c r="G214" s="27" t="s">
        <v>53</v>
      </c>
      <c r="H214" s="27" t="s">
        <v>55</v>
      </c>
      <c r="I214" s="27" t="s">
        <v>52</v>
      </c>
      <c r="J214" s="27" t="s">
        <v>136</v>
      </c>
      <c r="K214" s="27"/>
    </row>
    <row r="215" spans="1:11" x14ac:dyDescent="0.35">
      <c r="A215" s="27" t="s">
        <v>157</v>
      </c>
      <c r="B215" s="27" t="s">
        <v>60</v>
      </c>
      <c r="C215" s="77" t="s">
        <v>122</v>
      </c>
      <c r="D215" s="77" t="s">
        <v>122</v>
      </c>
      <c r="E215" s="34">
        <v>0.21588371699326814</v>
      </c>
      <c r="F215" s="27" t="s">
        <v>63</v>
      </c>
      <c r="G215" s="27" t="s">
        <v>53</v>
      </c>
      <c r="H215" s="27" t="s">
        <v>55</v>
      </c>
      <c r="I215" s="27" t="s">
        <v>52</v>
      </c>
      <c r="J215" s="27" t="s">
        <v>136</v>
      </c>
      <c r="K215" s="27"/>
    </row>
    <row r="216" spans="1:11" x14ac:dyDescent="0.35">
      <c r="A216" s="27" t="s">
        <v>157</v>
      </c>
      <c r="B216" s="27" t="s">
        <v>60</v>
      </c>
      <c r="C216" s="77" t="s">
        <v>123</v>
      </c>
      <c r="D216" s="77" t="s">
        <v>123</v>
      </c>
      <c r="E216" s="34">
        <v>3.5980619498878021E-2</v>
      </c>
      <c r="F216" s="27" t="s">
        <v>63</v>
      </c>
      <c r="G216" s="27" t="s">
        <v>53</v>
      </c>
      <c r="H216" s="27" t="s">
        <v>55</v>
      </c>
      <c r="I216" s="27" t="s">
        <v>52</v>
      </c>
      <c r="J216" s="27" t="s">
        <v>136</v>
      </c>
      <c r="K216" s="27"/>
    </row>
    <row r="217" spans="1:11" x14ac:dyDescent="0.35">
      <c r="A217" s="27" t="s">
        <v>157</v>
      </c>
      <c r="B217" s="27" t="s">
        <v>60</v>
      </c>
      <c r="C217" s="77" t="s">
        <v>124</v>
      </c>
      <c r="D217" s="77" t="s">
        <v>124</v>
      </c>
      <c r="E217" s="34">
        <v>3.5980619498878021E-2</v>
      </c>
      <c r="F217" s="27" t="s">
        <v>63</v>
      </c>
      <c r="G217" s="27" t="s">
        <v>53</v>
      </c>
      <c r="H217" s="27" t="s">
        <v>55</v>
      </c>
      <c r="I217" s="27" t="s">
        <v>52</v>
      </c>
      <c r="J217" s="27" t="s">
        <v>136</v>
      </c>
      <c r="K217" s="27"/>
    </row>
    <row r="218" spans="1:11" x14ac:dyDescent="0.35">
      <c r="A218" s="27" t="s">
        <v>157</v>
      </c>
      <c r="B218" s="27" t="s">
        <v>60</v>
      </c>
      <c r="C218" s="77" t="s">
        <v>38</v>
      </c>
      <c r="D218" s="77" t="s">
        <v>38</v>
      </c>
      <c r="E218" s="34">
        <v>0.46460740505741571</v>
      </c>
      <c r="F218" s="27" t="s">
        <v>63</v>
      </c>
      <c r="G218" s="27" t="s">
        <v>53</v>
      </c>
      <c r="H218" s="27" t="s">
        <v>55</v>
      </c>
      <c r="I218" s="27" t="s">
        <v>52</v>
      </c>
      <c r="J218" s="27" t="s">
        <v>136</v>
      </c>
      <c r="K218" s="27"/>
    </row>
    <row r="219" spans="1:11" x14ac:dyDescent="0.35">
      <c r="A219" s="27" t="s">
        <v>157</v>
      </c>
      <c r="B219" s="27" t="s">
        <v>60</v>
      </c>
      <c r="C219" s="27" t="s">
        <v>38</v>
      </c>
      <c r="D219" s="77" t="s">
        <v>13</v>
      </c>
      <c r="E219" s="27">
        <v>6.6248797165482052E-6</v>
      </c>
      <c r="F219" s="27" t="s">
        <v>135</v>
      </c>
      <c r="G219" s="27" t="s">
        <v>24</v>
      </c>
      <c r="H219" s="27" t="s">
        <v>56</v>
      </c>
      <c r="I219" s="27" t="s">
        <v>52</v>
      </c>
      <c r="J219" s="27" t="s">
        <v>137</v>
      </c>
      <c r="K219" s="27"/>
    </row>
    <row r="220" spans="1:11" x14ac:dyDescent="0.35">
      <c r="A220" s="27" t="s">
        <v>157</v>
      </c>
      <c r="B220" s="27" t="s">
        <v>60</v>
      </c>
      <c r="C220" s="27" t="s">
        <v>38</v>
      </c>
      <c r="D220" s="77" t="s">
        <v>23</v>
      </c>
      <c r="E220" s="27">
        <v>2.0992087325602338E-5</v>
      </c>
      <c r="F220" s="27" t="s">
        <v>135</v>
      </c>
      <c r="G220" s="27" t="s">
        <v>24</v>
      </c>
      <c r="H220" s="27" t="s">
        <v>56</v>
      </c>
      <c r="I220" s="27" t="s">
        <v>52</v>
      </c>
      <c r="J220" s="27" t="s">
        <v>137</v>
      </c>
      <c r="K220" s="27"/>
    </row>
    <row r="221" spans="1:11" x14ac:dyDescent="0.35">
      <c r="A221" s="27" t="s">
        <v>157</v>
      </c>
      <c r="B221" s="27" t="s">
        <v>60</v>
      </c>
      <c r="C221" s="27" t="s">
        <v>38</v>
      </c>
      <c r="D221" s="77" t="s">
        <v>14</v>
      </c>
      <c r="E221" s="27">
        <v>4.1120620870400372E-5</v>
      </c>
      <c r="F221" s="27" t="s">
        <v>135</v>
      </c>
      <c r="G221" s="27" t="s">
        <v>24</v>
      </c>
      <c r="H221" s="27" t="s">
        <v>56</v>
      </c>
      <c r="I221" s="27" t="s">
        <v>52</v>
      </c>
      <c r="J221" s="27" t="s">
        <v>137</v>
      </c>
      <c r="K221" s="27"/>
    </row>
    <row r="222" spans="1:11" x14ac:dyDescent="0.35">
      <c r="A222" s="27" t="s">
        <v>157</v>
      </c>
      <c r="B222" s="27" t="s">
        <v>60</v>
      </c>
      <c r="C222" s="27" t="s">
        <v>38</v>
      </c>
      <c r="D222" s="77" t="s">
        <v>15</v>
      </c>
      <c r="E222" s="27">
        <v>7.385948780819486E-6</v>
      </c>
      <c r="F222" s="27" t="s">
        <v>135</v>
      </c>
      <c r="G222" s="27" t="s">
        <v>24</v>
      </c>
      <c r="H222" s="27" t="s">
        <v>56</v>
      </c>
      <c r="I222" s="27" t="s">
        <v>52</v>
      </c>
      <c r="J222" s="27" t="s">
        <v>137</v>
      </c>
      <c r="K222" s="27"/>
    </row>
    <row r="223" spans="1:11" x14ac:dyDescent="0.35">
      <c r="A223" s="27" t="s">
        <v>157</v>
      </c>
      <c r="B223" s="27" t="s">
        <v>60</v>
      </c>
      <c r="C223" s="27" t="s">
        <v>38</v>
      </c>
      <c r="D223" s="77" t="s">
        <v>16</v>
      </c>
      <c r="E223" s="27">
        <v>3.2001936320084632E-6</v>
      </c>
      <c r="F223" s="27" t="s">
        <v>135</v>
      </c>
      <c r="G223" s="27" t="s">
        <v>24</v>
      </c>
      <c r="H223" s="27" t="s">
        <v>56</v>
      </c>
      <c r="I223" s="27" t="s">
        <v>52</v>
      </c>
      <c r="J223" s="27" t="s">
        <v>137</v>
      </c>
      <c r="K223" s="27"/>
    </row>
    <row r="224" spans="1:11" x14ac:dyDescent="0.35">
      <c r="A224" s="27" t="s">
        <v>157</v>
      </c>
      <c r="B224" s="27" t="s">
        <v>60</v>
      </c>
      <c r="C224" s="27" t="s">
        <v>38</v>
      </c>
      <c r="D224" s="27" t="s">
        <v>17</v>
      </c>
      <c r="E224" s="27">
        <v>1.0113326159325313E-4</v>
      </c>
      <c r="F224" s="27" t="s">
        <v>135</v>
      </c>
      <c r="G224" s="27" t="s">
        <v>24</v>
      </c>
      <c r="H224" s="27" t="s">
        <v>56</v>
      </c>
      <c r="I224" s="27" t="s">
        <v>52</v>
      </c>
      <c r="J224" s="27" t="s">
        <v>137</v>
      </c>
      <c r="K224" s="27"/>
    </row>
    <row r="225" spans="1:11" x14ac:dyDescent="0.35">
      <c r="A225" s="27" t="s">
        <v>157</v>
      </c>
      <c r="B225" s="27" t="s">
        <v>60</v>
      </c>
      <c r="C225" s="27" t="s">
        <v>38</v>
      </c>
      <c r="D225" s="27" t="s">
        <v>18</v>
      </c>
      <c r="E225" s="27">
        <v>2.6282590858498447E-7</v>
      </c>
      <c r="F225" s="27" t="s">
        <v>135</v>
      </c>
      <c r="G225" s="27" t="s">
        <v>24</v>
      </c>
      <c r="H225" s="27" t="s">
        <v>56</v>
      </c>
      <c r="I225" s="27" t="s">
        <v>52</v>
      </c>
      <c r="J225" s="27" t="s">
        <v>137</v>
      </c>
      <c r="K225" s="27"/>
    </row>
    <row r="226" spans="1:11" x14ac:dyDescent="0.35">
      <c r="A226" s="27" t="s">
        <v>157</v>
      </c>
      <c r="B226" s="27" t="s">
        <v>60</v>
      </c>
      <c r="C226" s="27" t="s">
        <v>38</v>
      </c>
      <c r="D226" s="27" t="s">
        <v>19</v>
      </c>
      <c r="E226" s="27">
        <v>6.2040450472618872E-7</v>
      </c>
      <c r="F226" s="27" t="s">
        <v>135</v>
      </c>
      <c r="G226" s="27" t="s">
        <v>24</v>
      </c>
      <c r="H226" s="27" t="s">
        <v>56</v>
      </c>
      <c r="I226" s="27" t="s">
        <v>52</v>
      </c>
      <c r="J226" s="27" t="s">
        <v>137</v>
      </c>
      <c r="K226" s="27"/>
    </row>
    <row r="227" spans="1:11" x14ac:dyDescent="0.35">
      <c r="A227" s="27" t="s">
        <v>157</v>
      </c>
      <c r="B227" s="27" t="s">
        <v>60</v>
      </c>
      <c r="C227" s="27" t="s">
        <v>38</v>
      </c>
      <c r="D227" s="27" t="s">
        <v>20</v>
      </c>
      <c r="E227" s="27">
        <v>1.162361110704163E-4</v>
      </c>
      <c r="F227" s="27" t="s">
        <v>135</v>
      </c>
      <c r="G227" s="27" t="s">
        <v>24</v>
      </c>
      <c r="H227" s="27" t="s">
        <v>56</v>
      </c>
      <c r="I227" s="27" t="s">
        <v>52</v>
      </c>
      <c r="J227" s="27" t="s">
        <v>137</v>
      </c>
      <c r="K227" s="27"/>
    </row>
    <row r="228" spans="1:11" x14ac:dyDescent="0.35">
      <c r="A228" s="27" t="s">
        <v>157</v>
      </c>
      <c r="B228" s="27" t="s">
        <v>60</v>
      </c>
      <c r="C228" s="27" t="s">
        <v>38</v>
      </c>
      <c r="D228" s="27" t="s">
        <v>21</v>
      </c>
      <c r="E228" s="27">
        <v>9.1836348326913218E-7</v>
      </c>
      <c r="F228" s="27" t="s">
        <v>135</v>
      </c>
      <c r="G228" s="27" t="s">
        <v>24</v>
      </c>
      <c r="H228" s="27" t="s">
        <v>56</v>
      </c>
      <c r="I228" s="27" t="s">
        <v>52</v>
      </c>
      <c r="J228" s="27" t="s">
        <v>137</v>
      </c>
      <c r="K228" s="27"/>
    </row>
    <row r="229" spans="1:11" x14ac:dyDescent="0.35">
      <c r="A229" s="27" t="s">
        <v>157</v>
      </c>
      <c r="B229" s="27" t="s">
        <v>60</v>
      </c>
      <c r="C229" s="27" t="s">
        <v>38</v>
      </c>
      <c r="D229" s="27" t="s">
        <v>22</v>
      </c>
      <c r="E229" s="27">
        <v>5.860356455388762E-2</v>
      </c>
      <c r="F229" s="27" t="s">
        <v>135</v>
      </c>
      <c r="G229" s="27" t="s">
        <v>24</v>
      </c>
      <c r="H229" s="27" t="s">
        <v>56</v>
      </c>
      <c r="I229" s="27" t="s">
        <v>52</v>
      </c>
      <c r="J229" s="27" t="s">
        <v>137</v>
      </c>
      <c r="K229" s="27"/>
    </row>
    <row r="230" spans="1:11" x14ac:dyDescent="0.35">
      <c r="A230" s="27" t="s">
        <v>157</v>
      </c>
      <c r="B230" s="27" t="s">
        <v>76</v>
      </c>
      <c r="C230" s="27" t="s">
        <v>60</v>
      </c>
      <c r="D230" s="77" t="s">
        <v>13</v>
      </c>
      <c r="E230" s="27">
        <v>2.8673934249702507E-5</v>
      </c>
      <c r="F230" s="27" t="s">
        <v>135</v>
      </c>
      <c r="G230" s="27" t="s">
        <v>24</v>
      </c>
      <c r="H230" s="27" t="s">
        <v>56</v>
      </c>
      <c r="I230" s="27" t="s">
        <v>52</v>
      </c>
      <c r="J230" s="27" t="s">
        <v>136</v>
      </c>
      <c r="K230" s="27"/>
    </row>
    <row r="231" spans="1:11" x14ac:dyDescent="0.35">
      <c r="A231" s="27" t="s">
        <v>157</v>
      </c>
      <c r="B231" s="27" t="s">
        <v>76</v>
      </c>
      <c r="C231" s="27" t="s">
        <v>60</v>
      </c>
      <c r="D231" s="77" t="s">
        <v>23</v>
      </c>
      <c r="E231" s="27">
        <v>5.2385869553958231E-5</v>
      </c>
      <c r="F231" s="27" t="s">
        <v>135</v>
      </c>
      <c r="G231" s="27" t="s">
        <v>24</v>
      </c>
      <c r="H231" s="27" t="s">
        <v>56</v>
      </c>
      <c r="I231" s="27" t="s">
        <v>52</v>
      </c>
      <c r="J231" s="27" t="s">
        <v>136</v>
      </c>
      <c r="K231" s="27"/>
    </row>
    <row r="232" spans="1:11" x14ac:dyDescent="0.35">
      <c r="A232" s="27" t="s">
        <v>157</v>
      </c>
      <c r="B232" s="27" t="s">
        <v>76</v>
      </c>
      <c r="C232" s="27" t="s">
        <v>60</v>
      </c>
      <c r="D232" s="77" t="s">
        <v>14</v>
      </c>
      <c r="E232" s="27">
        <v>1.0205849765408189E-4</v>
      </c>
      <c r="F232" s="27" t="s">
        <v>135</v>
      </c>
      <c r="G232" s="27" t="s">
        <v>24</v>
      </c>
      <c r="H232" s="27" t="s">
        <v>56</v>
      </c>
      <c r="I232" s="27" t="s">
        <v>52</v>
      </c>
      <c r="J232" s="27" t="s">
        <v>136</v>
      </c>
      <c r="K232" s="27"/>
    </row>
    <row r="233" spans="1:11" x14ac:dyDescent="0.35">
      <c r="A233" s="27" t="s">
        <v>157</v>
      </c>
      <c r="B233" s="27" t="s">
        <v>76</v>
      </c>
      <c r="C233" s="27" t="s">
        <v>60</v>
      </c>
      <c r="D233" s="77" t="s">
        <v>15</v>
      </c>
      <c r="E233" s="27">
        <v>2.2716287316643747E-5</v>
      </c>
      <c r="F233" s="27" t="s">
        <v>135</v>
      </c>
      <c r="G233" s="27" t="s">
        <v>24</v>
      </c>
      <c r="H233" s="27" t="s">
        <v>56</v>
      </c>
      <c r="I233" s="27" t="s">
        <v>52</v>
      </c>
      <c r="J233" s="27" t="s">
        <v>136</v>
      </c>
      <c r="K233" s="27"/>
    </row>
    <row r="234" spans="1:11" x14ac:dyDescent="0.35">
      <c r="A234" s="27" t="s">
        <v>157</v>
      </c>
      <c r="B234" s="27" t="s">
        <v>76</v>
      </c>
      <c r="C234" s="27" t="s">
        <v>60</v>
      </c>
      <c r="D234" s="77" t="s">
        <v>16</v>
      </c>
      <c r="E234" s="27">
        <v>6.7969178878644516E-6</v>
      </c>
      <c r="F234" s="27" t="s">
        <v>135</v>
      </c>
      <c r="G234" s="27" t="s">
        <v>24</v>
      </c>
      <c r="H234" s="27" t="s">
        <v>56</v>
      </c>
      <c r="I234" s="27" t="s">
        <v>52</v>
      </c>
      <c r="J234" s="27" t="s">
        <v>136</v>
      </c>
      <c r="K234" s="27"/>
    </row>
    <row r="235" spans="1:11" x14ac:dyDescent="0.35">
      <c r="A235" s="27" t="s">
        <v>157</v>
      </c>
      <c r="B235" s="27" t="s">
        <v>76</v>
      </c>
      <c r="C235" s="27" t="s">
        <v>60</v>
      </c>
      <c r="D235" s="27" t="s">
        <v>17</v>
      </c>
      <c r="E235" s="27">
        <v>1.2507687578115358E-4</v>
      </c>
      <c r="F235" s="27" t="s">
        <v>135</v>
      </c>
      <c r="G235" s="27" t="s">
        <v>24</v>
      </c>
      <c r="H235" s="27" t="s">
        <v>56</v>
      </c>
      <c r="I235" s="27" t="s">
        <v>52</v>
      </c>
      <c r="J235" s="27" t="s">
        <v>136</v>
      </c>
      <c r="K235" s="27"/>
    </row>
    <row r="236" spans="1:11" x14ac:dyDescent="0.35">
      <c r="A236" s="27" t="s">
        <v>157</v>
      </c>
      <c r="B236" s="27" t="s">
        <v>76</v>
      </c>
      <c r="C236" s="27" t="s">
        <v>60</v>
      </c>
      <c r="D236" s="27" t="s">
        <v>18</v>
      </c>
      <c r="E236" s="27">
        <v>6.5045672347240868E-7</v>
      </c>
      <c r="F236" s="27" t="s">
        <v>135</v>
      </c>
      <c r="G236" s="27" t="s">
        <v>24</v>
      </c>
      <c r="H236" s="27" t="s">
        <v>56</v>
      </c>
      <c r="I236" s="27" t="s">
        <v>52</v>
      </c>
      <c r="J236" s="27" t="s">
        <v>136</v>
      </c>
      <c r="K236" s="27"/>
    </row>
    <row r="237" spans="1:11" x14ac:dyDescent="0.35">
      <c r="A237" s="27" t="s">
        <v>157</v>
      </c>
      <c r="B237" s="27" t="s">
        <v>76</v>
      </c>
      <c r="C237" s="27" t="s">
        <v>60</v>
      </c>
      <c r="D237" s="27" t="s">
        <v>19</v>
      </c>
      <c r="E237" s="27">
        <v>1.4083373563711486E-6</v>
      </c>
      <c r="F237" s="27" t="s">
        <v>135</v>
      </c>
      <c r="G237" s="27" t="s">
        <v>24</v>
      </c>
      <c r="H237" s="27" t="s">
        <v>56</v>
      </c>
      <c r="I237" s="27" t="s">
        <v>52</v>
      </c>
      <c r="J237" s="27" t="s">
        <v>136</v>
      </c>
      <c r="K237" s="27"/>
    </row>
    <row r="238" spans="1:11" x14ac:dyDescent="0.35">
      <c r="A238" s="27" t="s">
        <v>157</v>
      </c>
      <c r="B238" s="27" t="s">
        <v>76</v>
      </c>
      <c r="C238" s="27" t="s">
        <v>60</v>
      </c>
      <c r="D238" s="27" t="s">
        <v>20</v>
      </c>
      <c r="E238" s="27">
        <v>5.4373959117133357E-4</v>
      </c>
      <c r="F238" s="27" t="s">
        <v>135</v>
      </c>
      <c r="G238" s="27" t="s">
        <v>24</v>
      </c>
      <c r="H238" s="27" t="s">
        <v>56</v>
      </c>
      <c r="I238" s="27" t="s">
        <v>52</v>
      </c>
      <c r="J238" s="27" t="s">
        <v>136</v>
      </c>
      <c r="K238" s="27"/>
    </row>
    <row r="239" spans="1:11" x14ac:dyDescent="0.35">
      <c r="A239" s="27" t="s">
        <v>157</v>
      </c>
      <c r="B239" s="27" t="s">
        <v>76</v>
      </c>
      <c r="C239" s="27" t="s">
        <v>60</v>
      </c>
      <c r="D239" s="27" t="s">
        <v>21</v>
      </c>
      <c r="E239" s="27">
        <v>1.9283637875023474E-6</v>
      </c>
      <c r="F239" s="27" t="s">
        <v>135</v>
      </c>
      <c r="G239" s="27" t="s">
        <v>24</v>
      </c>
      <c r="H239" s="27" t="s">
        <v>56</v>
      </c>
      <c r="I239" s="27" t="s">
        <v>52</v>
      </c>
      <c r="J239" s="27" t="s">
        <v>136</v>
      </c>
      <c r="K239" s="27"/>
    </row>
    <row r="240" spans="1:11" x14ac:dyDescent="0.35">
      <c r="A240" s="27" t="s">
        <v>157</v>
      </c>
      <c r="B240" s="27" t="s">
        <v>76</v>
      </c>
      <c r="C240" s="27" t="s">
        <v>60</v>
      </c>
      <c r="D240" s="27" t="s">
        <v>22</v>
      </c>
      <c r="E240" s="27">
        <v>7.2104375448591107E-2</v>
      </c>
      <c r="F240" s="27" t="s">
        <v>135</v>
      </c>
      <c r="G240" s="27" t="s">
        <v>24</v>
      </c>
      <c r="H240" s="27" t="s">
        <v>56</v>
      </c>
      <c r="I240" s="27" t="s">
        <v>52</v>
      </c>
      <c r="J240" s="27" t="s">
        <v>136</v>
      </c>
      <c r="K240" s="27"/>
    </row>
    <row r="241" spans="1:11" x14ac:dyDescent="0.35">
      <c r="A241" s="27" t="s">
        <v>157</v>
      </c>
      <c r="B241" s="27" t="s">
        <v>77</v>
      </c>
      <c r="C241" s="27" t="s">
        <v>60</v>
      </c>
      <c r="D241" s="77" t="s">
        <v>13</v>
      </c>
      <c r="E241" s="27">
        <v>6.5777576173070074E-5</v>
      </c>
      <c r="F241" s="27" t="s">
        <v>135</v>
      </c>
      <c r="G241" s="27" t="s">
        <v>24</v>
      </c>
      <c r="H241" s="27" t="s">
        <v>56</v>
      </c>
      <c r="I241" s="27" t="s">
        <v>52</v>
      </c>
      <c r="J241" s="27" t="s">
        <v>136</v>
      </c>
      <c r="K241" s="27"/>
    </row>
    <row r="242" spans="1:11" x14ac:dyDescent="0.35">
      <c r="A242" s="27" t="s">
        <v>157</v>
      </c>
      <c r="B242" s="27" t="s">
        <v>77</v>
      </c>
      <c r="C242" s="27" t="s">
        <v>60</v>
      </c>
      <c r="D242" s="77" t="s">
        <v>23</v>
      </c>
      <c r="E242" s="27">
        <v>6.5777576173070074E-5</v>
      </c>
      <c r="F242" s="27" t="s">
        <v>135</v>
      </c>
      <c r="G242" s="27" t="s">
        <v>24</v>
      </c>
      <c r="H242" s="27" t="s">
        <v>56</v>
      </c>
      <c r="I242" s="27" t="s">
        <v>52</v>
      </c>
      <c r="J242" s="27" t="s">
        <v>136</v>
      </c>
      <c r="K242" s="27"/>
    </row>
    <row r="243" spans="1:11" x14ac:dyDescent="0.35">
      <c r="A243" s="27" t="s">
        <v>157</v>
      </c>
      <c r="B243" s="27" t="s">
        <v>77</v>
      </c>
      <c r="C243" s="27" t="s">
        <v>60</v>
      </c>
      <c r="D243" s="77" t="s">
        <v>14</v>
      </c>
      <c r="E243" s="27">
        <v>6.5777576173070074E-5</v>
      </c>
      <c r="F243" s="27" t="s">
        <v>135</v>
      </c>
      <c r="G243" s="27" t="s">
        <v>24</v>
      </c>
      <c r="H243" s="27" t="s">
        <v>56</v>
      </c>
      <c r="I243" s="27" t="s">
        <v>52</v>
      </c>
      <c r="J243" s="27" t="s">
        <v>136</v>
      </c>
      <c r="K243" s="27"/>
    </row>
    <row r="244" spans="1:11" x14ac:dyDescent="0.35">
      <c r="A244" s="27" t="s">
        <v>157</v>
      </c>
      <c r="B244" s="27" t="s">
        <v>77</v>
      </c>
      <c r="C244" s="27" t="s">
        <v>60</v>
      </c>
      <c r="D244" s="77" t="s">
        <v>15</v>
      </c>
      <c r="E244" s="27">
        <v>6.5777576173070074E-5</v>
      </c>
      <c r="F244" s="27" t="s">
        <v>135</v>
      </c>
      <c r="G244" s="27" t="s">
        <v>24</v>
      </c>
      <c r="H244" s="27" t="s">
        <v>56</v>
      </c>
      <c r="I244" s="27" t="s">
        <v>52</v>
      </c>
      <c r="J244" s="27" t="s">
        <v>136</v>
      </c>
      <c r="K244" s="27"/>
    </row>
    <row r="245" spans="1:11" x14ac:dyDescent="0.35">
      <c r="A245" s="27" t="s">
        <v>157</v>
      </c>
      <c r="B245" s="27" t="s">
        <v>77</v>
      </c>
      <c r="C245" s="27" t="s">
        <v>60</v>
      </c>
      <c r="D245" s="77" t="s">
        <v>16</v>
      </c>
      <c r="E245" s="27">
        <v>6.5777576173070074E-5</v>
      </c>
      <c r="F245" s="27" t="s">
        <v>135</v>
      </c>
      <c r="G245" s="27" t="s">
        <v>24</v>
      </c>
      <c r="H245" s="27" t="s">
        <v>56</v>
      </c>
      <c r="I245" s="27" t="s">
        <v>52</v>
      </c>
      <c r="J245" s="27" t="s">
        <v>136</v>
      </c>
      <c r="K245" s="27"/>
    </row>
    <row r="246" spans="1:11" x14ac:dyDescent="0.35">
      <c r="A246" s="27" t="s">
        <v>157</v>
      </c>
      <c r="B246" s="27" t="s">
        <v>77</v>
      </c>
      <c r="C246" s="27" t="s">
        <v>60</v>
      </c>
      <c r="D246" s="27" t="s">
        <v>17</v>
      </c>
      <c r="E246" s="27">
        <v>6.5777576173070074E-5</v>
      </c>
      <c r="F246" s="27" t="s">
        <v>135</v>
      </c>
      <c r="G246" s="27" t="s">
        <v>24</v>
      </c>
      <c r="H246" s="27" t="s">
        <v>56</v>
      </c>
      <c r="I246" s="27" t="s">
        <v>52</v>
      </c>
      <c r="J246" s="27" t="s">
        <v>136</v>
      </c>
      <c r="K246" s="27"/>
    </row>
    <row r="247" spans="1:11" x14ac:dyDescent="0.35">
      <c r="A247" s="27" t="s">
        <v>157</v>
      </c>
      <c r="B247" s="27" t="s">
        <v>77</v>
      </c>
      <c r="C247" s="27" t="s">
        <v>60</v>
      </c>
      <c r="D247" s="27" t="s">
        <v>18</v>
      </c>
      <c r="E247" s="27">
        <v>6.5777576173070074E-5</v>
      </c>
      <c r="F247" s="27" t="s">
        <v>135</v>
      </c>
      <c r="G247" s="27" t="s">
        <v>24</v>
      </c>
      <c r="H247" s="27" t="s">
        <v>56</v>
      </c>
      <c r="I247" s="27" t="s">
        <v>52</v>
      </c>
      <c r="J247" s="27" t="s">
        <v>136</v>
      </c>
      <c r="K247" s="27"/>
    </row>
    <row r="248" spans="1:11" x14ac:dyDescent="0.35">
      <c r="A248" s="27" t="s">
        <v>157</v>
      </c>
      <c r="B248" s="27" t="s">
        <v>77</v>
      </c>
      <c r="C248" s="27" t="s">
        <v>60</v>
      </c>
      <c r="D248" s="27" t="s">
        <v>19</v>
      </c>
      <c r="E248" s="27">
        <v>6.5777576173070074E-5</v>
      </c>
      <c r="F248" s="27" t="s">
        <v>135</v>
      </c>
      <c r="G248" s="27" t="s">
        <v>24</v>
      </c>
      <c r="H248" s="27" t="s">
        <v>56</v>
      </c>
      <c r="I248" s="27" t="s">
        <v>52</v>
      </c>
      <c r="J248" s="27" t="s">
        <v>136</v>
      </c>
      <c r="K248" s="27"/>
    </row>
    <row r="249" spans="1:11" x14ac:dyDescent="0.35">
      <c r="A249" s="27" t="s">
        <v>157</v>
      </c>
      <c r="B249" s="27" t="s">
        <v>77</v>
      </c>
      <c r="C249" s="27" t="s">
        <v>60</v>
      </c>
      <c r="D249" s="27" t="s">
        <v>20</v>
      </c>
      <c r="E249" s="27">
        <v>6.5777576173070074E-5</v>
      </c>
      <c r="F249" s="27" t="s">
        <v>135</v>
      </c>
      <c r="G249" s="27" t="s">
        <v>24</v>
      </c>
      <c r="H249" s="27" t="s">
        <v>56</v>
      </c>
      <c r="I249" s="27" t="s">
        <v>52</v>
      </c>
      <c r="J249" s="27" t="s">
        <v>136</v>
      </c>
      <c r="K249" s="27"/>
    </row>
    <row r="250" spans="1:11" x14ac:dyDescent="0.35">
      <c r="A250" s="27" t="s">
        <v>157</v>
      </c>
      <c r="B250" s="27" t="s">
        <v>77</v>
      </c>
      <c r="C250" s="27" t="s">
        <v>60</v>
      </c>
      <c r="D250" s="27" t="s">
        <v>21</v>
      </c>
      <c r="E250" s="27">
        <v>6.5777576173070074E-5</v>
      </c>
      <c r="F250" s="27" t="s">
        <v>135</v>
      </c>
      <c r="G250" s="27" t="s">
        <v>24</v>
      </c>
      <c r="H250" s="27" t="s">
        <v>56</v>
      </c>
      <c r="I250" s="27" t="s">
        <v>52</v>
      </c>
      <c r="J250" s="27" t="s">
        <v>136</v>
      </c>
      <c r="K250" s="27"/>
    </row>
    <row r="251" spans="1:11" x14ac:dyDescent="0.35">
      <c r="A251" s="27" t="s">
        <v>157</v>
      </c>
      <c r="B251" s="27" t="s">
        <v>77</v>
      </c>
      <c r="C251" s="27" t="s">
        <v>60</v>
      </c>
      <c r="D251" s="27" t="s">
        <v>22</v>
      </c>
      <c r="E251" s="27">
        <v>6.5777576173070074E-5</v>
      </c>
      <c r="F251" s="27" t="s">
        <v>135</v>
      </c>
      <c r="G251" s="27" t="s">
        <v>24</v>
      </c>
      <c r="H251" s="27" t="s">
        <v>56</v>
      </c>
      <c r="I251" s="27" t="s">
        <v>52</v>
      </c>
      <c r="J251" s="27" t="s">
        <v>136</v>
      </c>
      <c r="K251" s="27"/>
    </row>
    <row r="252" spans="1:11" x14ac:dyDescent="0.35">
      <c r="A252" s="27" t="s">
        <v>157</v>
      </c>
      <c r="B252" s="27" t="s">
        <v>78</v>
      </c>
      <c r="C252" s="27" t="s">
        <v>60</v>
      </c>
      <c r="D252" s="77" t="s">
        <v>13</v>
      </c>
      <c r="E252" s="27">
        <v>0</v>
      </c>
      <c r="F252" s="27" t="s">
        <v>135</v>
      </c>
      <c r="G252" s="27" t="s">
        <v>24</v>
      </c>
      <c r="H252" s="27" t="s">
        <v>56</v>
      </c>
      <c r="I252" s="27" t="s">
        <v>52</v>
      </c>
      <c r="J252" s="27" t="s">
        <v>136</v>
      </c>
      <c r="K252" s="27"/>
    </row>
    <row r="253" spans="1:11" x14ac:dyDescent="0.35">
      <c r="A253" s="27" t="s">
        <v>157</v>
      </c>
      <c r="B253" s="27" t="s">
        <v>78</v>
      </c>
      <c r="C253" s="27" t="s">
        <v>60</v>
      </c>
      <c r="D253" s="77" t="s">
        <v>23</v>
      </c>
      <c r="E253" s="27">
        <v>0</v>
      </c>
      <c r="F253" s="27" t="s">
        <v>135</v>
      </c>
      <c r="G253" s="27" t="s">
        <v>24</v>
      </c>
      <c r="H253" s="27" t="s">
        <v>56</v>
      </c>
      <c r="I253" s="27" t="s">
        <v>52</v>
      </c>
      <c r="J253" s="27" t="s">
        <v>136</v>
      </c>
      <c r="K253" s="27"/>
    </row>
    <row r="254" spans="1:11" x14ac:dyDescent="0.35">
      <c r="A254" s="27" t="s">
        <v>157</v>
      </c>
      <c r="B254" s="27" t="s">
        <v>78</v>
      </c>
      <c r="C254" s="27" t="s">
        <v>60</v>
      </c>
      <c r="D254" s="77" t="s">
        <v>14</v>
      </c>
      <c r="E254" s="27">
        <v>0</v>
      </c>
      <c r="F254" s="27" t="s">
        <v>135</v>
      </c>
      <c r="G254" s="27" t="s">
        <v>24</v>
      </c>
      <c r="H254" s="27" t="s">
        <v>56</v>
      </c>
      <c r="I254" s="27" t="s">
        <v>52</v>
      </c>
      <c r="J254" s="27" t="s">
        <v>136</v>
      </c>
      <c r="K254" s="27"/>
    </row>
    <row r="255" spans="1:11" x14ac:dyDescent="0.35">
      <c r="A255" s="27" t="s">
        <v>157</v>
      </c>
      <c r="B255" s="27" t="s">
        <v>78</v>
      </c>
      <c r="C255" s="27" t="s">
        <v>60</v>
      </c>
      <c r="D255" s="77" t="s">
        <v>15</v>
      </c>
      <c r="E255" s="27">
        <v>0</v>
      </c>
      <c r="F255" s="27" t="s">
        <v>135</v>
      </c>
      <c r="G255" s="27" t="s">
        <v>24</v>
      </c>
      <c r="H255" s="27" t="s">
        <v>56</v>
      </c>
      <c r="I255" s="27" t="s">
        <v>52</v>
      </c>
      <c r="J255" s="27" t="s">
        <v>136</v>
      </c>
      <c r="K255" s="27"/>
    </row>
    <row r="256" spans="1:11" x14ac:dyDescent="0.35">
      <c r="A256" s="27" t="s">
        <v>157</v>
      </c>
      <c r="B256" s="27" t="s">
        <v>78</v>
      </c>
      <c r="C256" s="27" t="s">
        <v>60</v>
      </c>
      <c r="D256" s="77" t="s">
        <v>16</v>
      </c>
      <c r="E256" s="27">
        <v>0</v>
      </c>
      <c r="F256" s="27" t="s">
        <v>135</v>
      </c>
      <c r="G256" s="27" t="s">
        <v>24</v>
      </c>
      <c r="H256" s="27" t="s">
        <v>56</v>
      </c>
      <c r="I256" s="27" t="s">
        <v>52</v>
      </c>
      <c r="J256" s="27" t="s">
        <v>136</v>
      </c>
      <c r="K256" s="27"/>
    </row>
    <row r="257" spans="1:11" x14ac:dyDescent="0.35">
      <c r="A257" s="27" t="s">
        <v>157</v>
      </c>
      <c r="B257" s="27" t="s">
        <v>78</v>
      </c>
      <c r="C257" s="27" t="s">
        <v>60</v>
      </c>
      <c r="D257" s="27" t="s">
        <v>17</v>
      </c>
      <c r="E257" s="27">
        <v>0</v>
      </c>
      <c r="F257" s="27" t="s">
        <v>135</v>
      </c>
      <c r="G257" s="27" t="s">
        <v>24</v>
      </c>
      <c r="H257" s="27" t="s">
        <v>56</v>
      </c>
      <c r="I257" s="27" t="s">
        <v>52</v>
      </c>
      <c r="J257" s="27" t="s">
        <v>136</v>
      </c>
      <c r="K257" s="27"/>
    </row>
    <row r="258" spans="1:11" x14ac:dyDescent="0.35">
      <c r="A258" s="27" t="s">
        <v>157</v>
      </c>
      <c r="B258" s="27" t="s">
        <v>78</v>
      </c>
      <c r="C258" s="27" t="s">
        <v>60</v>
      </c>
      <c r="D258" s="27" t="s">
        <v>18</v>
      </c>
      <c r="E258" s="27">
        <v>0</v>
      </c>
      <c r="F258" s="27" t="s">
        <v>135</v>
      </c>
      <c r="G258" s="27" t="s">
        <v>24</v>
      </c>
      <c r="H258" s="27" t="s">
        <v>56</v>
      </c>
      <c r="I258" s="27" t="s">
        <v>52</v>
      </c>
      <c r="J258" s="27" t="s">
        <v>136</v>
      </c>
      <c r="K258" s="27"/>
    </row>
    <row r="259" spans="1:11" x14ac:dyDescent="0.35">
      <c r="A259" s="27" t="s">
        <v>157</v>
      </c>
      <c r="B259" s="27" t="s">
        <v>78</v>
      </c>
      <c r="C259" s="27" t="s">
        <v>60</v>
      </c>
      <c r="D259" s="27" t="s">
        <v>19</v>
      </c>
      <c r="E259" s="27">
        <v>0</v>
      </c>
      <c r="F259" s="27" t="s">
        <v>135</v>
      </c>
      <c r="G259" s="27" t="s">
        <v>24</v>
      </c>
      <c r="H259" s="27" t="s">
        <v>56</v>
      </c>
      <c r="I259" s="27" t="s">
        <v>52</v>
      </c>
      <c r="J259" s="27" t="s">
        <v>136</v>
      </c>
      <c r="K259" s="27"/>
    </row>
    <row r="260" spans="1:11" x14ac:dyDescent="0.35">
      <c r="A260" s="27" t="s">
        <v>157</v>
      </c>
      <c r="B260" s="27" t="s">
        <v>78</v>
      </c>
      <c r="C260" s="27" t="s">
        <v>60</v>
      </c>
      <c r="D260" s="27" t="s">
        <v>20</v>
      </c>
      <c r="E260" s="27">
        <v>0</v>
      </c>
      <c r="F260" s="27" t="s">
        <v>135</v>
      </c>
      <c r="G260" s="27" t="s">
        <v>24</v>
      </c>
      <c r="H260" s="27" t="s">
        <v>56</v>
      </c>
      <c r="I260" s="27" t="s">
        <v>52</v>
      </c>
      <c r="J260" s="27" t="s">
        <v>136</v>
      </c>
      <c r="K260" s="27"/>
    </row>
    <row r="261" spans="1:11" x14ac:dyDescent="0.35">
      <c r="A261" s="27" t="s">
        <v>157</v>
      </c>
      <c r="B261" s="27" t="s">
        <v>78</v>
      </c>
      <c r="C261" s="27" t="s">
        <v>60</v>
      </c>
      <c r="D261" s="27" t="s">
        <v>21</v>
      </c>
      <c r="E261" s="27">
        <v>0</v>
      </c>
      <c r="F261" s="27" t="s">
        <v>135</v>
      </c>
      <c r="G261" s="27" t="s">
        <v>24</v>
      </c>
      <c r="H261" s="27" t="s">
        <v>56</v>
      </c>
      <c r="I261" s="27" t="s">
        <v>52</v>
      </c>
      <c r="J261" s="27" t="s">
        <v>136</v>
      </c>
      <c r="K261" s="27"/>
    </row>
    <row r="262" spans="1:11" x14ac:dyDescent="0.35">
      <c r="A262" s="27" t="s">
        <v>157</v>
      </c>
      <c r="B262" s="27" t="s">
        <v>78</v>
      </c>
      <c r="C262" s="27" t="s">
        <v>60</v>
      </c>
      <c r="D262" s="27" t="s">
        <v>22</v>
      </c>
      <c r="E262" s="27">
        <v>0</v>
      </c>
      <c r="F262" s="27" t="s">
        <v>135</v>
      </c>
      <c r="G262" s="27" t="s">
        <v>24</v>
      </c>
      <c r="H262" s="27" t="s">
        <v>56</v>
      </c>
      <c r="I262" s="27" t="s">
        <v>52</v>
      </c>
      <c r="J262" s="27" t="s">
        <v>136</v>
      </c>
      <c r="K262" s="27"/>
    </row>
    <row r="263" spans="1:11" x14ac:dyDescent="0.35">
      <c r="A263" s="27" t="s">
        <v>157</v>
      </c>
      <c r="B263" s="27" t="s">
        <v>79</v>
      </c>
      <c r="C263" s="27" t="s">
        <v>60</v>
      </c>
      <c r="D263" s="77" t="s">
        <v>13</v>
      </c>
      <c r="E263" s="27">
        <v>2.4188080379106712E-8</v>
      </c>
      <c r="F263" s="27" t="s">
        <v>135</v>
      </c>
      <c r="G263" s="27" t="s">
        <v>24</v>
      </c>
      <c r="H263" s="27" t="s">
        <v>56</v>
      </c>
      <c r="I263" s="27" t="s">
        <v>52</v>
      </c>
      <c r="J263" s="27" t="s">
        <v>136</v>
      </c>
      <c r="K263" s="27"/>
    </row>
    <row r="264" spans="1:11" x14ac:dyDescent="0.35">
      <c r="A264" s="27" t="s">
        <v>157</v>
      </c>
      <c r="B264" s="27" t="s">
        <v>79</v>
      </c>
      <c r="C264" s="27" t="s">
        <v>60</v>
      </c>
      <c r="D264" s="77" t="s">
        <v>23</v>
      </c>
      <c r="E264" s="27">
        <v>9.0045945715927504E-8</v>
      </c>
      <c r="F264" s="27" t="s">
        <v>135</v>
      </c>
      <c r="G264" s="27" t="s">
        <v>24</v>
      </c>
      <c r="H264" s="27" t="s">
        <v>56</v>
      </c>
      <c r="I264" s="27" t="s">
        <v>52</v>
      </c>
      <c r="J264" s="27" t="s">
        <v>136</v>
      </c>
      <c r="K264" s="27"/>
    </row>
    <row r="265" spans="1:11" x14ac:dyDescent="0.35">
      <c r="A265" s="27" t="s">
        <v>157</v>
      </c>
      <c r="B265" s="27" t="s">
        <v>79</v>
      </c>
      <c r="C265" s="27" t="s">
        <v>60</v>
      </c>
      <c r="D265" s="77" t="s">
        <v>14</v>
      </c>
      <c r="E265" s="27">
        <v>2.504560477783806E-7</v>
      </c>
      <c r="F265" s="27" t="s">
        <v>135</v>
      </c>
      <c r="G265" s="27" t="s">
        <v>24</v>
      </c>
      <c r="H265" s="27" t="s">
        <v>56</v>
      </c>
      <c r="I265" s="27" t="s">
        <v>52</v>
      </c>
      <c r="J265" s="27" t="s">
        <v>136</v>
      </c>
      <c r="K265" s="78"/>
    </row>
    <row r="266" spans="1:11" x14ac:dyDescent="0.35">
      <c r="A266" s="27" t="s">
        <v>157</v>
      </c>
      <c r="B266" s="27" t="s">
        <v>79</v>
      </c>
      <c r="C266" s="27" t="s">
        <v>60</v>
      </c>
      <c r="D266" s="77" t="s">
        <v>15</v>
      </c>
      <c r="E266" s="27">
        <v>9.9739045605478886E-9</v>
      </c>
      <c r="F266" s="27" t="s">
        <v>135</v>
      </c>
      <c r="G266" s="27" t="s">
        <v>24</v>
      </c>
      <c r="H266" s="27" t="s">
        <v>56</v>
      </c>
      <c r="I266" s="27" t="s">
        <v>52</v>
      </c>
      <c r="J266" s="27" t="s">
        <v>136</v>
      </c>
      <c r="K266" s="78"/>
    </row>
    <row r="267" spans="1:11" x14ac:dyDescent="0.35">
      <c r="A267" s="27" t="s">
        <v>157</v>
      </c>
      <c r="B267" s="27" t="s">
        <v>79</v>
      </c>
      <c r="C267" s="27" t="s">
        <v>60</v>
      </c>
      <c r="D267" s="77" t="s">
        <v>16</v>
      </c>
      <c r="E267" s="27">
        <v>9.5534835367368825E-9</v>
      </c>
      <c r="F267" s="27" t="s">
        <v>135</v>
      </c>
      <c r="G267" s="27" t="s">
        <v>24</v>
      </c>
      <c r="H267" s="27" t="s">
        <v>56</v>
      </c>
      <c r="I267" s="27" t="s">
        <v>52</v>
      </c>
      <c r="J267" s="27" t="s">
        <v>136</v>
      </c>
      <c r="K267" s="78"/>
    </row>
    <row r="268" spans="1:11" x14ac:dyDescent="0.35">
      <c r="A268" s="27" t="s">
        <v>157</v>
      </c>
      <c r="B268" s="27" t="s">
        <v>79</v>
      </c>
      <c r="C268" s="27" t="s">
        <v>60</v>
      </c>
      <c r="D268" s="27" t="s">
        <v>17</v>
      </c>
      <c r="E268" s="27">
        <v>5.3478264918977571E-9</v>
      </c>
      <c r="F268" s="27" t="s">
        <v>135</v>
      </c>
      <c r="G268" s="27" t="s">
        <v>24</v>
      </c>
      <c r="H268" s="27" t="s">
        <v>56</v>
      </c>
      <c r="I268" s="27" t="s">
        <v>52</v>
      </c>
      <c r="J268" s="27" t="s">
        <v>136</v>
      </c>
      <c r="K268" s="78"/>
    </row>
    <row r="269" spans="1:11" x14ac:dyDescent="0.35">
      <c r="A269" s="27" t="s">
        <v>157</v>
      </c>
      <c r="B269" s="27" t="s">
        <v>79</v>
      </c>
      <c r="C269" s="27" t="s">
        <v>60</v>
      </c>
      <c r="D269" s="27" t="s">
        <v>18</v>
      </c>
      <c r="E269" s="27">
        <v>6.9070692934962966E-9</v>
      </c>
      <c r="F269" s="27" t="s">
        <v>135</v>
      </c>
      <c r="G269" s="27" t="s">
        <v>24</v>
      </c>
      <c r="H269" s="27" t="s">
        <v>56</v>
      </c>
      <c r="I269" s="27" t="s">
        <v>52</v>
      </c>
      <c r="J269" s="27" t="s">
        <v>136</v>
      </c>
      <c r="K269" s="78"/>
    </row>
    <row r="270" spans="1:11" x14ac:dyDescent="0.35">
      <c r="A270" s="27" t="s">
        <v>157</v>
      </c>
      <c r="B270" s="27" t="s">
        <v>79</v>
      </c>
      <c r="C270" s="27" t="s">
        <v>60</v>
      </c>
      <c r="D270" s="27" t="s">
        <v>19</v>
      </c>
      <c r="E270" s="27">
        <v>2.079455313948192E-9</v>
      </c>
      <c r="F270" s="27" t="s">
        <v>135</v>
      </c>
      <c r="G270" s="27" t="s">
        <v>24</v>
      </c>
      <c r="H270" s="27" t="s">
        <v>56</v>
      </c>
      <c r="I270" s="27" t="s">
        <v>52</v>
      </c>
      <c r="J270" s="27" t="s">
        <v>136</v>
      </c>
      <c r="K270" s="78"/>
    </row>
    <row r="271" spans="1:11" x14ac:dyDescent="0.35">
      <c r="A271" s="27" t="s">
        <v>157</v>
      </c>
      <c r="B271" s="27" t="s">
        <v>79</v>
      </c>
      <c r="C271" s="27" t="s">
        <v>60</v>
      </c>
      <c r="D271" s="27" t="s">
        <v>20</v>
      </c>
      <c r="E271" s="27">
        <v>5.8873197916026739E-8</v>
      </c>
      <c r="F271" s="27" t="s">
        <v>135</v>
      </c>
      <c r="G271" s="27" t="s">
        <v>24</v>
      </c>
      <c r="H271" s="27" t="s">
        <v>56</v>
      </c>
      <c r="I271" s="27" t="s">
        <v>52</v>
      </c>
      <c r="J271" s="27" t="s">
        <v>136</v>
      </c>
      <c r="K271" s="78"/>
    </row>
    <row r="272" spans="1:11" x14ac:dyDescent="0.35">
      <c r="A272" s="27" t="s">
        <v>157</v>
      </c>
      <c r="B272" s="27" t="s">
        <v>79</v>
      </c>
      <c r="C272" s="27" t="s">
        <v>60</v>
      </c>
      <c r="D272" s="27" t="s">
        <v>21</v>
      </c>
      <c r="E272" s="27">
        <v>1.1557601642456363E-9</v>
      </c>
      <c r="F272" s="27" t="s">
        <v>135</v>
      </c>
      <c r="G272" s="27" t="s">
        <v>24</v>
      </c>
      <c r="H272" s="27" t="s">
        <v>56</v>
      </c>
      <c r="I272" s="27" t="s">
        <v>52</v>
      </c>
      <c r="J272" s="27" t="s">
        <v>136</v>
      </c>
      <c r="K272" s="78"/>
    </row>
    <row r="273" spans="1:11" x14ac:dyDescent="0.35">
      <c r="A273" s="27" t="s">
        <v>157</v>
      </c>
      <c r="B273" s="27" t="s">
        <v>79</v>
      </c>
      <c r="C273" s="27" t="s">
        <v>60</v>
      </c>
      <c r="D273" s="27" t="s">
        <v>22</v>
      </c>
      <c r="E273" s="27">
        <v>4.692273992704262E-5</v>
      </c>
      <c r="F273" s="27" t="s">
        <v>135</v>
      </c>
      <c r="G273" s="27" t="s">
        <v>24</v>
      </c>
      <c r="H273" s="27" t="s">
        <v>56</v>
      </c>
      <c r="I273" s="27" t="s">
        <v>52</v>
      </c>
      <c r="J273" s="27" t="s">
        <v>136</v>
      </c>
      <c r="K273" s="78"/>
    </row>
    <row r="274" spans="1:11" x14ac:dyDescent="0.35">
      <c r="A274" s="36" t="s">
        <v>158</v>
      </c>
      <c r="B274" s="27" t="s">
        <v>60</v>
      </c>
      <c r="C274" s="77" t="s">
        <v>118</v>
      </c>
      <c r="D274" s="77" t="s">
        <v>118</v>
      </c>
      <c r="E274" s="34">
        <v>1.5803995723007658E-2</v>
      </c>
      <c r="F274" s="27" t="s">
        <v>63</v>
      </c>
      <c r="G274" s="27" t="s">
        <v>53</v>
      </c>
      <c r="H274" s="27" t="s">
        <v>55</v>
      </c>
      <c r="I274" s="27" t="s">
        <v>52</v>
      </c>
      <c r="J274" s="27" t="s">
        <v>136</v>
      </c>
      <c r="K274" s="27"/>
    </row>
    <row r="275" spans="1:11" x14ac:dyDescent="0.35">
      <c r="A275" s="36" t="s">
        <v>158</v>
      </c>
      <c r="B275" s="27" t="s">
        <v>60</v>
      </c>
      <c r="C275" s="77" t="s">
        <v>32</v>
      </c>
      <c r="D275" s="77" t="s">
        <v>32</v>
      </c>
      <c r="E275" s="34">
        <v>3.580720998682424E-2</v>
      </c>
      <c r="F275" s="27" t="s">
        <v>63</v>
      </c>
      <c r="G275" s="27" t="s">
        <v>53</v>
      </c>
      <c r="H275" s="27" t="s">
        <v>55</v>
      </c>
      <c r="I275" s="27" t="s">
        <v>52</v>
      </c>
      <c r="J275" s="27" t="s">
        <v>136</v>
      </c>
      <c r="K275" s="27"/>
    </row>
    <row r="276" spans="1:11" x14ac:dyDescent="0.35">
      <c r="A276" s="36" t="s">
        <v>158</v>
      </c>
      <c r="B276" s="27" t="s">
        <v>60</v>
      </c>
      <c r="C276" s="77" t="s">
        <v>31</v>
      </c>
      <c r="D276" s="77" t="s">
        <v>31</v>
      </c>
      <c r="E276" s="34">
        <v>4.7380619882340849E-5</v>
      </c>
      <c r="F276" s="27" t="s">
        <v>63</v>
      </c>
      <c r="G276" s="27" t="s">
        <v>53</v>
      </c>
      <c r="H276" s="27" t="s">
        <v>55</v>
      </c>
      <c r="I276" s="27" t="s">
        <v>52</v>
      </c>
      <c r="J276" s="27" t="s">
        <v>136</v>
      </c>
      <c r="K276" s="27"/>
    </row>
    <row r="277" spans="1:11" x14ac:dyDescent="0.35">
      <c r="A277" s="36" t="s">
        <v>158</v>
      </c>
      <c r="B277" s="27" t="s">
        <v>60</v>
      </c>
      <c r="C277" s="77" t="s">
        <v>33</v>
      </c>
      <c r="D277" s="77" t="s">
        <v>33</v>
      </c>
      <c r="E277" s="34">
        <v>0</v>
      </c>
      <c r="F277" s="27" t="s">
        <v>63</v>
      </c>
      <c r="G277" s="27" t="s">
        <v>53</v>
      </c>
      <c r="H277" s="27" t="s">
        <v>55</v>
      </c>
      <c r="I277" s="27" t="s">
        <v>52</v>
      </c>
      <c r="J277" s="27" t="s">
        <v>136</v>
      </c>
      <c r="K277" s="27"/>
    </row>
    <row r="278" spans="1:11" x14ac:dyDescent="0.35">
      <c r="A278" s="36" t="s">
        <v>158</v>
      </c>
      <c r="B278" s="27" t="s">
        <v>60</v>
      </c>
      <c r="C278" s="77" t="s">
        <v>119</v>
      </c>
      <c r="D278" s="77" t="s">
        <v>119</v>
      </c>
      <c r="E278" s="34">
        <v>0.74082064237648104</v>
      </c>
      <c r="F278" s="27" t="s">
        <v>63</v>
      </c>
      <c r="G278" s="27" t="s">
        <v>53</v>
      </c>
      <c r="H278" s="27" t="s">
        <v>55</v>
      </c>
      <c r="I278" s="27" t="s">
        <v>52</v>
      </c>
      <c r="J278" s="27" t="s">
        <v>136</v>
      </c>
      <c r="K278" s="27"/>
    </row>
    <row r="279" spans="1:11" x14ac:dyDescent="0.35">
      <c r="A279" s="36" t="s">
        <v>158</v>
      </c>
      <c r="B279" s="27" t="s">
        <v>60</v>
      </c>
      <c r="C279" s="77" t="s">
        <v>62</v>
      </c>
      <c r="D279" s="77" t="s">
        <v>62</v>
      </c>
      <c r="E279" s="34">
        <v>0.66509838257905429</v>
      </c>
      <c r="F279" s="27" t="s">
        <v>63</v>
      </c>
      <c r="G279" s="27" t="s">
        <v>53</v>
      </c>
      <c r="H279" s="27" t="s">
        <v>55</v>
      </c>
      <c r="I279" s="27" t="s">
        <v>52</v>
      </c>
      <c r="J279" s="27" t="s">
        <v>136</v>
      </c>
      <c r="K279" s="27"/>
    </row>
    <row r="280" spans="1:11" x14ac:dyDescent="0.35">
      <c r="A280" s="36" t="s">
        <v>158</v>
      </c>
      <c r="B280" s="27" t="s">
        <v>60</v>
      </c>
      <c r="C280" s="77" t="s">
        <v>30</v>
      </c>
      <c r="D280" s="77" t="s">
        <v>30</v>
      </c>
      <c r="E280" s="34">
        <v>1.6839368844179092</v>
      </c>
      <c r="F280" s="27" t="s">
        <v>63</v>
      </c>
      <c r="G280" s="27" t="s">
        <v>53</v>
      </c>
      <c r="H280" s="27" t="s">
        <v>55</v>
      </c>
      <c r="I280" s="27" t="s">
        <v>52</v>
      </c>
      <c r="J280" s="27" t="s">
        <v>136</v>
      </c>
      <c r="K280" s="27"/>
    </row>
    <row r="281" spans="1:11" x14ac:dyDescent="0.35">
      <c r="A281" s="36" t="s">
        <v>158</v>
      </c>
      <c r="B281" s="27" t="s">
        <v>60</v>
      </c>
      <c r="C281" s="77" t="s">
        <v>120</v>
      </c>
      <c r="D281" s="77" t="s">
        <v>120</v>
      </c>
      <c r="E281" s="34">
        <v>0.19052548858312557</v>
      </c>
      <c r="F281" s="27" t="s">
        <v>63</v>
      </c>
      <c r="G281" s="27" t="s">
        <v>53</v>
      </c>
      <c r="H281" s="27" t="s">
        <v>55</v>
      </c>
      <c r="I281" s="27" t="s">
        <v>52</v>
      </c>
      <c r="J281" s="27" t="s">
        <v>136</v>
      </c>
      <c r="K281" s="27"/>
    </row>
    <row r="282" spans="1:11" x14ac:dyDescent="0.35">
      <c r="A282" s="36" t="s">
        <v>158</v>
      </c>
      <c r="B282" s="27" t="s">
        <v>60</v>
      </c>
      <c r="C282" s="77" t="s">
        <v>121</v>
      </c>
      <c r="D282" s="77" t="s">
        <v>121</v>
      </c>
      <c r="E282" s="34">
        <v>0.16964330737807529</v>
      </c>
      <c r="F282" s="27" t="s">
        <v>63</v>
      </c>
      <c r="G282" s="27" t="s">
        <v>53</v>
      </c>
      <c r="H282" s="27" t="s">
        <v>55</v>
      </c>
      <c r="I282" s="27" t="s">
        <v>52</v>
      </c>
      <c r="J282" s="27" t="s">
        <v>136</v>
      </c>
      <c r="K282" s="27"/>
    </row>
    <row r="283" spans="1:11" x14ac:dyDescent="0.35">
      <c r="A283" s="36" t="s">
        <v>158</v>
      </c>
      <c r="B283" s="27" t="s">
        <v>60</v>
      </c>
      <c r="C283" s="77" t="s">
        <v>122</v>
      </c>
      <c r="D283" s="77" t="s">
        <v>122</v>
      </c>
      <c r="E283" s="34">
        <v>0.21505929155237741</v>
      </c>
      <c r="F283" s="27" t="s">
        <v>63</v>
      </c>
      <c r="G283" s="27" t="s">
        <v>53</v>
      </c>
      <c r="H283" s="27" t="s">
        <v>55</v>
      </c>
      <c r="I283" s="27" t="s">
        <v>52</v>
      </c>
      <c r="J283" s="27" t="s">
        <v>136</v>
      </c>
      <c r="K283" s="27"/>
    </row>
    <row r="284" spans="1:11" x14ac:dyDescent="0.35">
      <c r="A284" s="36" t="s">
        <v>158</v>
      </c>
      <c r="B284" s="27" t="s">
        <v>60</v>
      </c>
      <c r="C284" s="77" t="s">
        <v>123</v>
      </c>
      <c r="D284" s="77" t="s">
        <v>123</v>
      </c>
      <c r="E284" s="34">
        <v>3.0907156769329206E-2</v>
      </c>
      <c r="F284" s="27" t="s">
        <v>63</v>
      </c>
      <c r="G284" s="27" t="s">
        <v>53</v>
      </c>
      <c r="H284" s="27" t="s">
        <v>55</v>
      </c>
      <c r="I284" s="27" t="s">
        <v>52</v>
      </c>
      <c r="J284" s="27" t="s">
        <v>136</v>
      </c>
      <c r="K284" s="27"/>
    </row>
    <row r="285" spans="1:11" x14ac:dyDescent="0.35">
      <c r="A285" s="36" t="s">
        <v>158</v>
      </c>
      <c r="B285" s="27" t="s">
        <v>60</v>
      </c>
      <c r="C285" s="77" t="s">
        <v>124</v>
      </c>
      <c r="D285" s="77" t="s">
        <v>124</v>
      </c>
      <c r="E285" s="34">
        <v>3.0512272090177178E-2</v>
      </c>
      <c r="F285" s="27" t="s">
        <v>63</v>
      </c>
      <c r="G285" s="27" t="s">
        <v>53</v>
      </c>
      <c r="H285" s="27" t="s">
        <v>55</v>
      </c>
      <c r="I285" s="27" t="s">
        <v>52</v>
      </c>
      <c r="J285" s="27" t="s">
        <v>136</v>
      </c>
      <c r="K285" s="27"/>
    </row>
    <row r="286" spans="1:11" x14ac:dyDescent="0.35">
      <c r="A286" s="36" t="s">
        <v>158</v>
      </c>
      <c r="B286" s="27" t="s">
        <v>60</v>
      </c>
      <c r="C286" s="77" t="s">
        <v>38</v>
      </c>
      <c r="D286" s="77" t="s">
        <v>38</v>
      </c>
      <c r="E286" s="34">
        <v>0.48117742838897537</v>
      </c>
      <c r="F286" s="27" t="s">
        <v>63</v>
      </c>
      <c r="G286" s="27" t="s">
        <v>53</v>
      </c>
      <c r="H286" s="27" t="s">
        <v>55</v>
      </c>
      <c r="I286" s="27" t="s">
        <v>52</v>
      </c>
      <c r="J286" s="27" t="s">
        <v>136</v>
      </c>
      <c r="K286" s="27"/>
    </row>
    <row r="287" spans="1:11" x14ac:dyDescent="0.35">
      <c r="A287" s="36" t="s">
        <v>158</v>
      </c>
      <c r="B287" s="27" t="s">
        <v>60</v>
      </c>
      <c r="C287" s="27" t="s">
        <v>38</v>
      </c>
      <c r="D287" s="77" t="s">
        <v>13</v>
      </c>
      <c r="E287" s="27">
        <v>6.8611532031027589E-6</v>
      </c>
      <c r="F287" s="27" t="s">
        <v>135</v>
      </c>
      <c r="G287" s="27" t="s">
        <v>24</v>
      </c>
      <c r="H287" s="27" t="s">
        <v>56</v>
      </c>
      <c r="I287" s="27" t="s">
        <v>52</v>
      </c>
      <c r="J287" s="27" t="s">
        <v>137</v>
      </c>
      <c r="K287" s="27"/>
    </row>
    <row r="288" spans="1:11" x14ac:dyDescent="0.35">
      <c r="A288" s="36" t="s">
        <v>158</v>
      </c>
      <c r="B288" s="27" t="s">
        <v>60</v>
      </c>
      <c r="C288" s="27" t="s">
        <v>38</v>
      </c>
      <c r="D288" s="77" t="s">
        <v>23</v>
      </c>
      <c r="E288" s="27">
        <v>2.1740761093986163E-5</v>
      </c>
      <c r="F288" s="27" t="s">
        <v>135</v>
      </c>
      <c r="G288" s="27" t="s">
        <v>24</v>
      </c>
      <c r="H288" s="27" t="s">
        <v>56</v>
      </c>
      <c r="I288" s="27" t="s">
        <v>52</v>
      </c>
      <c r="J288" s="27" t="s">
        <v>137</v>
      </c>
      <c r="K288" s="27"/>
    </row>
    <row r="289" spans="1:11" x14ac:dyDescent="0.35">
      <c r="A289" s="36" t="s">
        <v>158</v>
      </c>
      <c r="B289" s="27" t="s">
        <v>60</v>
      </c>
      <c r="C289" s="27" t="s">
        <v>38</v>
      </c>
      <c r="D289" s="77" t="s">
        <v>14</v>
      </c>
      <c r="E289" s="27">
        <v>4.2587170132882626E-5</v>
      </c>
      <c r="F289" s="27" t="s">
        <v>135</v>
      </c>
      <c r="G289" s="27" t="s">
        <v>24</v>
      </c>
      <c r="H289" s="27" t="s">
        <v>56</v>
      </c>
      <c r="I289" s="27" t="s">
        <v>52</v>
      </c>
      <c r="J289" s="27" t="s">
        <v>137</v>
      </c>
      <c r="K289" s="27"/>
    </row>
    <row r="290" spans="1:11" x14ac:dyDescent="0.35">
      <c r="A290" s="36" t="s">
        <v>158</v>
      </c>
      <c r="B290" s="27" t="s">
        <v>60</v>
      </c>
      <c r="C290" s="27" t="s">
        <v>38</v>
      </c>
      <c r="D290" s="77" t="s">
        <v>15</v>
      </c>
      <c r="E290" s="27">
        <v>7.6493654683102043E-6</v>
      </c>
      <c r="F290" s="27" t="s">
        <v>135</v>
      </c>
      <c r="G290" s="27" t="s">
        <v>24</v>
      </c>
      <c r="H290" s="27" t="s">
        <v>56</v>
      </c>
      <c r="I290" s="27" t="s">
        <v>52</v>
      </c>
      <c r="J290" s="27" t="s">
        <v>137</v>
      </c>
      <c r="K290" s="27"/>
    </row>
    <row r="291" spans="1:11" x14ac:dyDescent="0.35">
      <c r="A291" s="36" t="s">
        <v>158</v>
      </c>
      <c r="B291" s="27" t="s">
        <v>60</v>
      </c>
      <c r="C291" s="27" t="s">
        <v>38</v>
      </c>
      <c r="D291" s="77" t="s">
        <v>16</v>
      </c>
      <c r="E291" s="27">
        <v>3.3143271618891067E-6</v>
      </c>
      <c r="F291" s="27" t="s">
        <v>135</v>
      </c>
      <c r="G291" s="27" t="s">
        <v>24</v>
      </c>
      <c r="H291" s="27" t="s">
        <v>56</v>
      </c>
      <c r="I291" s="27" t="s">
        <v>52</v>
      </c>
      <c r="J291" s="27" t="s">
        <v>137</v>
      </c>
      <c r="K291" s="27"/>
    </row>
    <row r="292" spans="1:11" x14ac:dyDescent="0.35">
      <c r="A292" s="36" t="s">
        <v>158</v>
      </c>
      <c r="B292" s="27" t="s">
        <v>60</v>
      </c>
      <c r="C292" s="27" t="s">
        <v>38</v>
      </c>
      <c r="D292" s="27" t="s">
        <v>17</v>
      </c>
      <c r="E292" s="27">
        <v>1.0474013588314919E-4</v>
      </c>
      <c r="F292" s="27" t="s">
        <v>135</v>
      </c>
      <c r="G292" s="27" t="s">
        <v>24</v>
      </c>
      <c r="H292" s="27" t="s">
        <v>56</v>
      </c>
      <c r="I292" s="27" t="s">
        <v>52</v>
      </c>
      <c r="J292" s="27" t="s">
        <v>137</v>
      </c>
      <c r="K292" s="27"/>
    </row>
    <row r="293" spans="1:11" x14ac:dyDescent="0.35">
      <c r="A293" s="36" t="s">
        <v>158</v>
      </c>
      <c r="B293" s="27" t="s">
        <v>60</v>
      </c>
      <c r="C293" s="27" t="s">
        <v>38</v>
      </c>
      <c r="D293" s="27" t="s">
        <v>18</v>
      </c>
      <c r="E293" s="27">
        <v>2.7219948160595984E-7</v>
      </c>
      <c r="F293" s="27" t="s">
        <v>135</v>
      </c>
      <c r="G293" s="27" t="s">
        <v>24</v>
      </c>
      <c r="H293" s="27" t="s">
        <v>56</v>
      </c>
      <c r="I293" s="27" t="s">
        <v>52</v>
      </c>
      <c r="J293" s="27" t="s">
        <v>137</v>
      </c>
      <c r="K293" s="27"/>
    </row>
    <row r="294" spans="1:11" x14ac:dyDescent="0.35">
      <c r="A294" s="36" t="s">
        <v>158</v>
      </c>
      <c r="B294" s="27" t="s">
        <v>60</v>
      </c>
      <c r="C294" s="27" t="s">
        <v>38</v>
      </c>
      <c r="D294" s="27" t="s">
        <v>19</v>
      </c>
      <c r="E294" s="27">
        <v>6.4253096462849535E-7</v>
      </c>
      <c r="F294" s="27" t="s">
        <v>135</v>
      </c>
      <c r="G294" s="27" t="s">
        <v>24</v>
      </c>
      <c r="H294" s="27" t="s">
        <v>56</v>
      </c>
      <c r="I294" s="27" t="s">
        <v>52</v>
      </c>
      <c r="J294" s="27" t="s">
        <v>137</v>
      </c>
      <c r="K294" s="27"/>
    </row>
    <row r="295" spans="1:11" x14ac:dyDescent="0.35">
      <c r="A295" s="36" t="s">
        <v>158</v>
      </c>
      <c r="B295" s="27" t="s">
        <v>60</v>
      </c>
      <c r="C295" s="27" t="s">
        <v>38</v>
      </c>
      <c r="D295" s="27" t="s">
        <v>20</v>
      </c>
      <c r="E295" s="27">
        <v>1.2038162199305976E-4</v>
      </c>
      <c r="F295" s="27" t="s">
        <v>135</v>
      </c>
      <c r="G295" s="27" t="s">
        <v>24</v>
      </c>
      <c r="H295" s="27" t="s">
        <v>56</v>
      </c>
      <c r="I295" s="27" t="s">
        <v>52</v>
      </c>
      <c r="J295" s="27" t="s">
        <v>137</v>
      </c>
      <c r="K295" s="27"/>
    </row>
    <row r="296" spans="1:11" x14ac:dyDescent="0.35">
      <c r="A296" s="36" t="s">
        <v>158</v>
      </c>
      <c r="B296" s="27" t="s">
        <v>60</v>
      </c>
      <c r="C296" s="27" t="s">
        <v>38</v>
      </c>
      <c r="D296" s="27" t="s">
        <v>21</v>
      </c>
      <c r="E296" s="27">
        <v>9.511165220261046E-7</v>
      </c>
      <c r="F296" s="27" t="s">
        <v>135</v>
      </c>
      <c r="G296" s="27" t="s">
        <v>24</v>
      </c>
      <c r="H296" s="27" t="s">
        <v>56</v>
      </c>
      <c r="I296" s="27" t="s">
        <v>52</v>
      </c>
      <c r="J296" s="27" t="s">
        <v>137</v>
      </c>
      <c r="K296" s="27"/>
    </row>
    <row r="297" spans="1:11" x14ac:dyDescent="0.35">
      <c r="A297" s="36" t="s">
        <v>158</v>
      </c>
      <c r="B297" s="27" t="s">
        <v>60</v>
      </c>
      <c r="C297" s="27" t="s">
        <v>38</v>
      </c>
      <c r="D297" s="27" t="s">
        <v>22</v>
      </c>
      <c r="E297" s="27">
        <v>6.069363548560356E-2</v>
      </c>
      <c r="F297" s="27" t="s">
        <v>135</v>
      </c>
      <c r="G297" s="27" t="s">
        <v>24</v>
      </c>
      <c r="H297" s="27" t="s">
        <v>56</v>
      </c>
      <c r="I297" s="27" t="s">
        <v>52</v>
      </c>
      <c r="J297" s="27" t="s">
        <v>137</v>
      </c>
      <c r="K297" s="27"/>
    </row>
    <row r="298" spans="1:11" x14ac:dyDescent="0.35">
      <c r="A298" s="36" t="s">
        <v>158</v>
      </c>
      <c r="B298" s="27" t="s">
        <v>76</v>
      </c>
      <c r="C298" s="27" t="s">
        <v>60</v>
      </c>
      <c r="D298" s="77" t="s">
        <v>13</v>
      </c>
      <c r="E298" s="27">
        <v>3.0321024114053453E-5</v>
      </c>
      <c r="F298" s="27" t="s">
        <v>135</v>
      </c>
      <c r="G298" s="27" t="s">
        <v>24</v>
      </c>
      <c r="H298" s="27" t="s">
        <v>56</v>
      </c>
      <c r="I298" s="27" t="s">
        <v>52</v>
      </c>
      <c r="J298" s="27" t="s">
        <v>136</v>
      </c>
      <c r="K298" s="27"/>
    </row>
    <row r="299" spans="1:11" x14ac:dyDescent="0.35">
      <c r="A299" s="36" t="s">
        <v>158</v>
      </c>
      <c r="B299" s="27" t="s">
        <v>76</v>
      </c>
      <c r="C299" s="27" t="s">
        <v>60</v>
      </c>
      <c r="D299" s="77" t="s">
        <v>23</v>
      </c>
      <c r="E299" s="27">
        <v>5.576246653953726E-5</v>
      </c>
      <c r="F299" s="27" t="s">
        <v>135</v>
      </c>
      <c r="G299" s="27" t="s">
        <v>24</v>
      </c>
      <c r="H299" s="27" t="s">
        <v>56</v>
      </c>
      <c r="I299" s="27" t="s">
        <v>52</v>
      </c>
      <c r="J299" s="27" t="s">
        <v>136</v>
      </c>
      <c r="K299" s="27"/>
    </row>
    <row r="300" spans="1:11" x14ac:dyDescent="0.35">
      <c r="A300" s="36" t="s">
        <v>158</v>
      </c>
      <c r="B300" s="27" t="s">
        <v>76</v>
      </c>
      <c r="C300" s="27" t="s">
        <v>60</v>
      </c>
      <c r="D300" s="77" t="s">
        <v>14</v>
      </c>
      <c r="E300" s="27">
        <v>1.0814707936204964E-4</v>
      </c>
      <c r="F300" s="27" t="s">
        <v>135</v>
      </c>
      <c r="G300" s="27" t="s">
        <v>24</v>
      </c>
      <c r="H300" s="27" t="s">
        <v>56</v>
      </c>
      <c r="I300" s="27" t="s">
        <v>52</v>
      </c>
      <c r="J300" s="27" t="s">
        <v>136</v>
      </c>
      <c r="K300" s="27"/>
    </row>
    <row r="301" spans="1:11" x14ac:dyDescent="0.35">
      <c r="A301" s="36" t="s">
        <v>158</v>
      </c>
      <c r="B301" s="27" t="s">
        <v>76</v>
      </c>
      <c r="C301" s="27" t="s">
        <v>60</v>
      </c>
      <c r="D301" s="77" t="s">
        <v>15</v>
      </c>
      <c r="E301" s="27">
        <v>2.3568761722246014E-5</v>
      </c>
      <c r="F301" s="27" t="s">
        <v>135</v>
      </c>
      <c r="G301" s="27" t="s">
        <v>24</v>
      </c>
      <c r="H301" s="27" t="s">
        <v>56</v>
      </c>
      <c r="I301" s="27" t="s">
        <v>52</v>
      </c>
      <c r="J301" s="27" t="s">
        <v>136</v>
      </c>
      <c r="K301" s="27"/>
    </row>
    <row r="302" spans="1:11" x14ac:dyDescent="0.35">
      <c r="A302" s="36" t="s">
        <v>158</v>
      </c>
      <c r="B302" s="27" t="s">
        <v>76</v>
      </c>
      <c r="C302" s="27" t="s">
        <v>60</v>
      </c>
      <c r="D302" s="77" t="s">
        <v>16</v>
      </c>
      <c r="E302" s="27">
        <v>7.1301353812374132E-6</v>
      </c>
      <c r="F302" s="27" t="s">
        <v>135</v>
      </c>
      <c r="G302" s="27" t="s">
        <v>24</v>
      </c>
      <c r="H302" s="27" t="s">
        <v>56</v>
      </c>
      <c r="I302" s="27" t="s">
        <v>52</v>
      </c>
      <c r="J302" s="27" t="s">
        <v>136</v>
      </c>
      <c r="K302" s="27"/>
    </row>
    <row r="303" spans="1:11" x14ac:dyDescent="0.35">
      <c r="A303" s="36" t="s">
        <v>158</v>
      </c>
      <c r="B303" s="27" t="s">
        <v>76</v>
      </c>
      <c r="C303" s="27" t="s">
        <v>60</v>
      </c>
      <c r="D303" s="27" t="s">
        <v>17</v>
      </c>
      <c r="E303" s="27">
        <v>1.3037235941301827E-4</v>
      </c>
      <c r="F303" s="27" t="s">
        <v>135</v>
      </c>
      <c r="G303" s="27" t="s">
        <v>24</v>
      </c>
      <c r="H303" s="27" t="s">
        <v>56</v>
      </c>
      <c r="I303" s="27" t="s">
        <v>52</v>
      </c>
      <c r="J303" s="27" t="s">
        <v>136</v>
      </c>
      <c r="K303" s="27"/>
    </row>
    <row r="304" spans="1:11" x14ac:dyDescent="0.35">
      <c r="A304" s="36" t="s">
        <v>158</v>
      </c>
      <c r="B304" s="27" t="s">
        <v>76</v>
      </c>
      <c r="C304" s="27" t="s">
        <v>60</v>
      </c>
      <c r="D304" s="27" t="s">
        <v>18</v>
      </c>
      <c r="E304" s="27">
        <v>6.9293585859505528E-7</v>
      </c>
      <c r="F304" s="27" t="s">
        <v>135</v>
      </c>
      <c r="G304" s="27" t="s">
        <v>24</v>
      </c>
      <c r="H304" s="27" t="s">
        <v>56</v>
      </c>
      <c r="I304" s="27" t="s">
        <v>52</v>
      </c>
      <c r="J304" s="27" t="s">
        <v>136</v>
      </c>
      <c r="K304" s="27"/>
    </row>
    <row r="305" spans="1:11" x14ac:dyDescent="0.35">
      <c r="A305" s="36" t="s">
        <v>158</v>
      </c>
      <c r="B305" s="27" t="s">
        <v>76</v>
      </c>
      <c r="C305" s="27" t="s">
        <v>60</v>
      </c>
      <c r="D305" s="27" t="s">
        <v>19</v>
      </c>
      <c r="E305" s="27">
        <v>1.48819138265918E-6</v>
      </c>
      <c r="F305" s="27" t="s">
        <v>135</v>
      </c>
      <c r="G305" s="27" t="s">
        <v>24</v>
      </c>
      <c r="H305" s="27" t="s">
        <v>56</v>
      </c>
      <c r="I305" s="27" t="s">
        <v>52</v>
      </c>
      <c r="J305" s="27" t="s">
        <v>136</v>
      </c>
      <c r="K305" s="27"/>
    </row>
    <row r="306" spans="1:11" x14ac:dyDescent="0.35">
      <c r="A306" s="36" t="s">
        <v>158</v>
      </c>
      <c r="B306" s="27" t="s">
        <v>76</v>
      </c>
      <c r="C306" s="27" t="s">
        <v>60</v>
      </c>
      <c r="D306" s="27" t="s">
        <v>20</v>
      </c>
      <c r="E306" s="27">
        <v>5.7413971523512654E-4</v>
      </c>
      <c r="F306" s="27" t="s">
        <v>135</v>
      </c>
      <c r="G306" s="27" t="s">
        <v>24</v>
      </c>
      <c r="H306" s="27" t="s">
        <v>56</v>
      </c>
      <c r="I306" s="27" t="s">
        <v>52</v>
      </c>
      <c r="J306" s="27" t="s">
        <v>136</v>
      </c>
      <c r="K306" s="27"/>
    </row>
    <row r="307" spans="1:11" x14ac:dyDescent="0.35">
      <c r="A307" s="36" t="s">
        <v>158</v>
      </c>
      <c r="B307" s="27" t="s">
        <v>76</v>
      </c>
      <c r="C307" s="27" t="s">
        <v>60</v>
      </c>
      <c r="D307" s="27" t="s">
        <v>21</v>
      </c>
      <c r="E307" s="27">
        <v>2.041655109949119E-6</v>
      </c>
      <c r="F307" s="27" t="s">
        <v>135</v>
      </c>
      <c r="G307" s="27" t="s">
        <v>24</v>
      </c>
      <c r="H307" s="27" t="s">
        <v>56</v>
      </c>
      <c r="I307" s="27" t="s">
        <v>52</v>
      </c>
      <c r="J307" s="27" t="s">
        <v>136</v>
      </c>
      <c r="K307" s="27"/>
    </row>
    <row r="308" spans="1:11" x14ac:dyDescent="0.35">
      <c r="A308" s="36" t="s">
        <v>158</v>
      </c>
      <c r="B308" s="27" t="s">
        <v>76</v>
      </c>
      <c r="C308" s="27" t="s">
        <v>60</v>
      </c>
      <c r="D308" s="27" t="s">
        <v>22</v>
      </c>
      <c r="E308" s="27">
        <v>7.5569331043559076E-2</v>
      </c>
      <c r="F308" s="27" t="s">
        <v>135</v>
      </c>
      <c r="G308" s="27" t="s">
        <v>24</v>
      </c>
      <c r="H308" s="27" t="s">
        <v>56</v>
      </c>
      <c r="I308" s="27" t="s">
        <v>52</v>
      </c>
      <c r="J308" s="27" t="s">
        <v>136</v>
      </c>
      <c r="K308" s="27"/>
    </row>
    <row r="309" spans="1:11" x14ac:dyDescent="0.35">
      <c r="A309" s="36" t="s">
        <v>158</v>
      </c>
      <c r="B309" s="27" t="s">
        <v>77</v>
      </c>
      <c r="C309" s="27" t="s">
        <v>60</v>
      </c>
      <c r="D309" s="77" t="s">
        <v>13</v>
      </c>
      <c r="E309" s="27">
        <v>7.8354220991356009E-5</v>
      </c>
      <c r="F309" s="27" t="s">
        <v>135</v>
      </c>
      <c r="G309" s="27" t="s">
        <v>24</v>
      </c>
      <c r="H309" s="27" t="s">
        <v>56</v>
      </c>
      <c r="I309" s="27" t="s">
        <v>52</v>
      </c>
      <c r="J309" s="27" t="s">
        <v>136</v>
      </c>
      <c r="K309" s="27"/>
    </row>
    <row r="310" spans="1:11" x14ac:dyDescent="0.35">
      <c r="A310" s="36" t="s">
        <v>158</v>
      </c>
      <c r="B310" s="27" t="s">
        <v>77</v>
      </c>
      <c r="C310" s="27" t="s">
        <v>60</v>
      </c>
      <c r="D310" s="77" t="s">
        <v>23</v>
      </c>
      <c r="E310" s="27">
        <v>7.8354220991356009E-5</v>
      </c>
      <c r="F310" s="27" t="s">
        <v>135</v>
      </c>
      <c r="G310" s="27" t="s">
        <v>24</v>
      </c>
      <c r="H310" s="27" t="s">
        <v>56</v>
      </c>
      <c r="I310" s="27" t="s">
        <v>52</v>
      </c>
      <c r="J310" s="27" t="s">
        <v>136</v>
      </c>
      <c r="K310" s="27"/>
    </row>
    <row r="311" spans="1:11" x14ac:dyDescent="0.35">
      <c r="A311" s="36" t="s">
        <v>158</v>
      </c>
      <c r="B311" s="27" t="s">
        <v>77</v>
      </c>
      <c r="C311" s="27" t="s">
        <v>60</v>
      </c>
      <c r="D311" s="77" t="s">
        <v>14</v>
      </c>
      <c r="E311" s="27">
        <v>7.8354220991356009E-5</v>
      </c>
      <c r="F311" s="27" t="s">
        <v>135</v>
      </c>
      <c r="G311" s="27" t="s">
        <v>24</v>
      </c>
      <c r="H311" s="27" t="s">
        <v>56</v>
      </c>
      <c r="I311" s="27" t="s">
        <v>52</v>
      </c>
      <c r="J311" s="27" t="s">
        <v>136</v>
      </c>
      <c r="K311" s="27"/>
    </row>
    <row r="312" spans="1:11" x14ac:dyDescent="0.35">
      <c r="A312" s="36" t="s">
        <v>158</v>
      </c>
      <c r="B312" s="27" t="s">
        <v>77</v>
      </c>
      <c r="C312" s="27" t="s">
        <v>60</v>
      </c>
      <c r="D312" s="77" t="s">
        <v>15</v>
      </c>
      <c r="E312" s="27">
        <v>7.8354220991356009E-5</v>
      </c>
      <c r="F312" s="27" t="s">
        <v>135</v>
      </c>
      <c r="G312" s="27" t="s">
        <v>24</v>
      </c>
      <c r="H312" s="27" t="s">
        <v>56</v>
      </c>
      <c r="I312" s="27" t="s">
        <v>52</v>
      </c>
      <c r="J312" s="27" t="s">
        <v>136</v>
      </c>
      <c r="K312" s="27"/>
    </row>
    <row r="313" spans="1:11" x14ac:dyDescent="0.35">
      <c r="A313" s="36" t="s">
        <v>158</v>
      </c>
      <c r="B313" s="27" t="s">
        <v>77</v>
      </c>
      <c r="C313" s="27" t="s">
        <v>60</v>
      </c>
      <c r="D313" s="77" t="s">
        <v>16</v>
      </c>
      <c r="E313" s="27">
        <v>7.8354220991356009E-5</v>
      </c>
      <c r="F313" s="27" t="s">
        <v>135</v>
      </c>
      <c r="G313" s="27" t="s">
        <v>24</v>
      </c>
      <c r="H313" s="27" t="s">
        <v>56</v>
      </c>
      <c r="I313" s="27" t="s">
        <v>52</v>
      </c>
      <c r="J313" s="27" t="s">
        <v>136</v>
      </c>
      <c r="K313" s="27"/>
    </row>
    <row r="314" spans="1:11" x14ac:dyDescent="0.35">
      <c r="A314" s="36" t="s">
        <v>158</v>
      </c>
      <c r="B314" s="27" t="s">
        <v>77</v>
      </c>
      <c r="C314" s="27" t="s">
        <v>60</v>
      </c>
      <c r="D314" s="27" t="s">
        <v>17</v>
      </c>
      <c r="E314" s="27">
        <v>7.8354220991356009E-5</v>
      </c>
      <c r="F314" s="27" t="s">
        <v>135</v>
      </c>
      <c r="G314" s="27" t="s">
        <v>24</v>
      </c>
      <c r="H314" s="27" t="s">
        <v>56</v>
      </c>
      <c r="I314" s="27" t="s">
        <v>52</v>
      </c>
      <c r="J314" s="27" t="s">
        <v>136</v>
      </c>
      <c r="K314" s="27"/>
    </row>
    <row r="315" spans="1:11" x14ac:dyDescent="0.35">
      <c r="A315" s="36" t="s">
        <v>158</v>
      </c>
      <c r="B315" s="27" t="s">
        <v>77</v>
      </c>
      <c r="C315" s="27" t="s">
        <v>60</v>
      </c>
      <c r="D315" s="27" t="s">
        <v>18</v>
      </c>
      <c r="E315" s="27">
        <v>7.8354220991356009E-5</v>
      </c>
      <c r="F315" s="27" t="s">
        <v>135</v>
      </c>
      <c r="G315" s="27" t="s">
        <v>24</v>
      </c>
      <c r="H315" s="27" t="s">
        <v>56</v>
      </c>
      <c r="I315" s="27" t="s">
        <v>52</v>
      </c>
      <c r="J315" s="27" t="s">
        <v>136</v>
      </c>
      <c r="K315" s="27"/>
    </row>
    <row r="316" spans="1:11" x14ac:dyDescent="0.35">
      <c r="A316" s="36" t="s">
        <v>158</v>
      </c>
      <c r="B316" s="27" t="s">
        <v>77</v>
      </c>
      <c r="C316" s="27" t="s">
        <v>60</v>
      </c>
      <c r="D316" s="27" t="s">
        <v>19</v>
      </c>
      <c r="E316" s="27">
        <v>7.8354220991356009E-5</v>
      </c>
      <c r="F316" s="27" t="s">
        <v>135</v>
      </c>
      <c r="G316" s="27" t="s">
        <v>24</v>
      </c>
      <c r="H316" s="27" t="s">
        <v>56</v>
      </c>
      <c r="I316" s="27" t="s">
        <v>52</v>
      </c>
      <c r="J316" s="27" t="s">
        <v>136</v>
      </c>
      <c r="K316" s="27"/>
    </row>
    <row r="317" spans="1:11" x14ac:dyDescent="0.35">
      <c r="A317" s="36" t="s">
        <v>158</v>
      </c>
      <c r="B317" s="27" t="s">
        <v>77</v>
      </c>
      <c r="C317" s="27" t="s">
        <v>60</v>
      </c>
      <c r="D317" s="27" t="s">
        <v>20</v>
      </c>
      <c r="E317" s="27">
        <v>7.8354220991356009E-5</v>
      </c>
      <c r="F317" s="27" t="s">
        <v>135</v>
      </c>
      <c r="G317" s="27" t="s">
        <v>24</v>
      </c>
      <c r="H317" s="27" t="s">
        <v>56</v>
      </c>
      <c r="I317" s="27" t="s">
        <v>52</v>
      </c>
      <c r="J317" s="27" t="s">
        <v>136</v>
      </c>
      <c r="K317" s="27"/>
    </row>
    <row r="318" spans="1:11" x14ac:dyDescent="0.35">
      <c r="A318" s="36" t="s">
        <v>158</v>
      </c>
      <c r="B318" s="27" t="s">
        <v>77</v>
      </c>
      <c r="C318" s="27" t="s">
        <v>60</v>
      </c>
      <c r="D318" s="27" t="s">
        <v>21</v>
      </c>
      <c r="E318" s="27">
        <v>7.8354220991356009E-5</v>
      </c>
      <c r="F318" s="27" t="s">
        <v>135</v>
      </c>
      <c r="G318" s="27" t="s">
        <v>24</v>
      </c>
      <c r="H318" s="27" t="s">
        <v>56</v>
      </c>
      <c r="I318" s="27" t="s">
        <v>52</v>
      </c>
      <c r="J318" s="27" t="s">
        <v>136</v>
      </c>
      <c r="K318" s="27"/>
    </row>
    <row r="319" spans="1:11" x14ac:dyDescent="0.35">
      <c r="A319" s="36" t="s">
        <v>158</v>
      </c>
      <c r="B319" s="27" t="s">
        <v>77</v>
      </c>
      <c r="C319" s="27" t="s">
        <v>60</v>
      </c>
      <c r="D319" s="27" t="s">
        <v>22</v>
      </c>
      <c r="E319" s="27">
        <v>7.8354220991356009E-5</v>
      </c>
      <c r="F319" s="27" t="s">
        <v>135</v>
      </c>
      <c r="G319" s="27" t="s">
        <v>24</v>
      </c>
      <c r="H319" s="27" t="s">
        <v>56</v>
      </c>
      <c r="I319" s="27" t="s">
        <v>52</v>
      </c>
      <c r="J319" s="27" t="s">
        <v>136</v>
      </c>
      <c r="K319" s="27"/>
    </row>
    <row r="320" spans="1:11" x14ac:dyDescent="0.35">
      <c r="A320" s="36" t="s">
        <v>158</v>
      </c>
      <c r="B320" s="27" t="s">
        <v>78</v>
      </c>
      <c r="C320" s="27" t="s">
        <v>60</v>
      </c>
      <c r="D320" s="77" t="s">
        <v>13</v>
      </c>
      <c r="E320" s="27">
        <v>0</v>
      </c>
      <c r="F320" s="27" t="s">
        <v>135</v>
      </c>
      <c r="G320" s="27" t="s">
        <v>24</v>
      </c>
      <c r="H320" s="27" t="s">
        <v>56</v>
      </c>
      <c r="I320" s="27" t="s">
        <v>52</v>
      </c>
      <c r="J320" s="27" t="s">
        <v>136</v>
      </c>
      <c r="K320" s="27"/>
    </row>
    <row r="321" spans="1:11" x14ac:dyDescent="0.35">
      <c r="A321" s="36" t="s">
        <v>158</v>
      </c>
      <c r="B321" s="27" t="s">
        <v>78</v>
      </c>
      <c r="C321" s="27" t="s">
        <v>60</v>
      </c>
      <c r="D321" s="77" t="s">
        <v>23</v>
      </c>
      <c r="E321" s="27">
        <v>0</v>
      </c>
      <c r="F321" s="27" t="s">
        <v>135</v>
      </c>
      <c r="G321" s="27" t="s">
        <v>24</v>
      </c>
      <c r="H321" s="27" t="s">
        <v>56</v>
      </c>
      <c r="I321" s="27" t="s">
        <v>52</v>
      </c>
      <c r="J321" s="27" t="s">
        <v>136</v>
      </c>
      <c r="K321" s="27"/>
    </row>
    <row r="322" spans="1:11" x14ac:dyDescent="0.35">
      <c r="A322" s="36" t="s">
        <v>158</v>
      </c>
      <c r="B322" s="27" t="s">
        <v>78</v>
      </c>
      <c r="C322" s="27" t="s">
        <v>60</v>
      </c>
      <c r="D322" s="77" t="s">
        <v>14</v>
      </c>
      <c r="E322" s="27">
        <v>0</v>
      </c>
      <c r="F322" s="27" t="s">
        <v>135</v>
      </c>
      <c r="G322" s="27" t="s">
        <v>24</v>
      </c>
      <c r="H322" s="27" t="s">
        <v>56</v>
      </c>
      <c r="I322" s="27" t="s">
        <v>52</v>
      </c>
      <c r="J322" s="27" t="s">
        <v>136</v>
      </c>
      <c r="K322" s="27"/>
    </row>
    <row r="323" spans="1:11" x14ac:dyDescent="0.35">
      <c r="A323" s="36" t="s">
        <v>158</v>
      </c>
      <c r="B323" s="27" t="s">
        <v>78</v>
      </c>
      <c r="C323" s="27" t="s">
        <v>60</v>
      </c>
      <c r="D323" s="77" t="s">
        <v>15</v>
      </c>
      <c r="E323" s="27">
        <v>0</v>
      </c>
      <c r="F323" s="27" t="s">
        <v>135</v>
      </c>
      <c r="G323" s="27" t="s">
        <v>24</v>
      </c>
      <c r="H323" s="27" t="s">
        <v>56</v>
      </c>
      <c r="I323" s="27" t="s">
        <v>52</v>
      </c>
      <c r="J323" s="27" t="s">
        <v>136</v>
      </c>
      <c r="K323" s="27"/>
    </row>
    <row r="324" spans="1:11" x14ac:dyDescent="0.35">
      <c r="A324" s="36" t="s">
        <v>158</v>
      </c>
      <c r="B324" s="27" t="s">
        <v>78</v>
      </c>
      <c r="C324" s="27" t="s">
        <v>60</v>
      </c>
      <c r="D324" s="77" t="s">
        <v>16</v>
      </c>
      <c r="E324" s="27">
        <v>0</v>
      </c>
      <c r="F324" s="27" t="s">
        <v>135</v>
      </c>
      <c r="G324" s="27" t="s">
        <v>24</v>
      </c>
      <c r="H324" s="27" t="s">
        <v>56</v>
      </c>
      <c r="I324" s="27" t="s">
        <v>52</v>
      </c>
      <c r="J324" s="27" t="s">
        <v>136</v>
      </c>
      <c r="K324" s="27"/>
    </row>
    <row r="325" spans="1:11" x14ac:dyDescent="0.35">
      <c r="A325" s="36" t="s">
        <v>158</v>
      </c>
      <c r="B325" s="27" t="s">
        <v>78</v>
      </c>
      <c r="C325" s="27" t="s">
        <v>60</v>
      </c>
      <c r="D325" s="27" t="s">
        <v>17</v>
      </c>
      <c r="E325" s="27">
        <v>0</v>
      </c>
      <c r="F325" s="27" t="s">
        <v>135</v>
      </c>
      <c r="G325" s="27" t="s">
        <v>24</v>
      </c>
      <c r="H325" s="27" t="s">
        <v>56</v>
      </c>
      <c r="I325" s="27" t="s">
        <v>52</v>
      </c>
      <c r="J325" s="27" t="s">
        <v>136</v>
      </c>
      <c r="K325" s="27"/>
    </row>
    <row r="326" spans="1:11" x14ac:dyDescent="0.35">
      <c r="A326" s="36" t="s">
        <v>158</v>
      </c>
      <c r="B326" s="27" t="s">
        <v>78</v>
      </c>
      <c r="C326" s="27" t="s">
        <v>60</v>
      </c>
      <c r="D326" s="27" t="s">
        <v>18</v>
      </c>
      <c r="E326" s="27">
        <v>0</v>
      </c>
      <c r="F326" s="27" t="s">
        <v>135</v>
      </c>
      <c r="G326" s="27" t="s">
        <v>24</v>
      </c>
      <c r="H326" s="27" t="s">
        <v>56</v>
      </c>
      <c r="I326" s="27" t="s">
        <v>52</v>
      </c>
      <c r="J326" s="27" t="s">
        <v>136</v>
      </c>
      <c r="K326" s="27"/>
    </row>
    <row r="327" spans="1:11" x14ac:dyDescent="0.35">
      <c r="A327" s="36" t="s">
        <v>158</v>
      </c>
      <c r="B327" s="27" t="s">
        <v>78</v>
      </c>
      <c r="C327" s="27" t="s">
        <v>60</v>
      </c>
      <c r="D327" s="27" t="s">
        <v>19</v>
      </c>
      <c r="E327" s="27">
        <v>0</v>
      </c>
      <c r="F327" s="27" t="s">
        <v>135</v>
      </c>
      <c r="G327" s="27" t="s">
        <v>24</v>
      </c>
      <c r="H327" s="27" t="s">
        <v>56</v>
      </c>
      <c r="I327" s="27" t="s">
        <v>52</v>
      </c>
      <c r="J327" s="27" t="s">
        <v>136</v>
      </c>
      <c r="K327" s="27"/>
    </row>
    <row r="328" spans="1:11" x14ac:dyDescent="0.35">
      <c r="A328" s="36" t="s">
        <v>158</v>
      </c>
      <c r="B328" s="27" t="s">
        <v>78</v>
      </c>
      <c r="C328" s="27" t="s">
        <v>60</v>
      </c>
      <c r="D328" s="27" t="s">
        <v>20</v>
      </c>
      <c r="E328" s="27">
        <v>0</v>
      </c>
      <c r="F328" s="27" t="s">
        <v>135</v>
      </c>
      <c r="G328" s="27" t="s">
        <v>24</v>
      </c>
      <c r="H328" s="27" t="s">
        <v>56</v>
      </c>
      <c r="I328" s="27" t="s">
        <v>52</v>
      </c>
      <c r="J328" s="27" t="s">
        <v>136</v>
      </c>
      <c r="K328" s="27"/>
    </row>
    <row r="329" spans="1:11" x14ac:dyDescent="0.35">
      <c r="A329" s="36" t="s">
        <v>158</v>
      </c>
      <c r="B329" s="27" t="s">
        <v>78</v>
      </c>
      <c r="C329" s="27" t="s">
        <v>60</v>
      </c>
      <c r="D329" s="27" t="s">
        <v>21</v>
      </c>
      <c r="E329" s="27">
        <v>0</v>
      </c>
      <c r="F329" s="27" t="s">
        <v>135</v>
      </c>
      <c r="G329" s="27" t="s">
        <v>24</v>
      </c>
      <c r="H329" s="27" t="s">
        <v>56</v>
      </c>
      <c r="I329" s="27" t="s">
        <v>52</v>
      </c>
      <c r="J329" s="27" t="s">
        <v>136</v>
      </c>
      <c r="K329" s="27"/>
    </row>
    <row r="330" spans="1:11" x14ac:dyDescent="0.35">
      <c r="A330" s="36" t="s">
        <v>158</v>
      </c>
      <c r="B330" s="27" t="s">
        <v>78</v>
      </c>
      <c r="C330" s="27" t="s">
        <v>60</v>
      </c>
      <c r="D330" s="27" t="s">
        <v>22</v>
      </c>
      <c r="E330" s="27">
        <v>0</v>
      </c>
      <c r="F330" s="27" t="s">
        <v>135</v>
      </c>
      <c r="G330" s="27" t="s">
        <v>24</v>
      </c>
      <c r="H330" s="27" t="s">
        <v>56</v>
      </c>
      <c r="I330" s="27" t="s">
        <v>52</v>
      </c>
      <c r="J330" s="27" t="s">
        <v>136</v>
      </c>
      <c r="K330" s="27"/>
    </row>
    <row r="331" spans="1:11" x14ac:dyDescent="0.35">
      <c r="A331" s="36" t="s">
        <v>158</v>
      </c>
      <c r="B331" s="27" t="s">
        <v>79</v>
      </c>
      <c r="C331" s="27" t="s">
        <v>60</v>
      </c>
      <c r="D331" s="77" t="s">
        <v>13</v>
      </c>
      <c r="E331" s="27">
        <v>2.4188080379106712E-8</v>
      </c>
      <c r="F331" s="27" t="s">
        <v>135</v>
      </c>
      <c r="G331" s="27" t="s">
        <v>24</v>
      </c>
      <c r="H331" s="27" t="s">
        <v>56</v>
      </c>
      <c r="I331" s="27" t="s">
        <v>52</v>
      </c>
      <c r="J331" s="27" t="s">
        <v>136</v>
      </c>
      <c r="K331" s="27"/>
    </row>
    <row r="332" spans="1:11" x14ac:dyDescent="0.35">
      <c r="A332" s="36" t="s">
        <v>158</v>
      </c>
      <c r="B332" s="27" t="s">
        <v>79</v>
      </c>
      <c r="C332" s="27" t="s">
        <v>60</v>
      </c>
      <c r="D332" s="77" t="s">
        <v>23</v>
      </c>
      <c r="E332" s="27">
        <v>9.0045945715927504E-8</v>
      </c>
      <c r="F332" s="27" t="s">
        <v>135</v>
      </c>
      <c r="G332" s="27" t="s">
        <v>24</v>
      </c>
      <c r="H332" s="27" t="s">
        <v>56</v>
      </c>
      <c r="I332" s="27" t="s">
        <v>52</v>
      </c>
      <c r="J332" s="27" t="s">
        <v>136</v>
      </c>
      <c r="K332" s="27"/>
    </row>
    <row r="333" spans="1:11" x14ac:dyDescent="0.35">
      <c r="A333" s="36" t="s">
        <v>158</v>
      </c>
      <c r="B333" s="27" t="s">
        <v>79</v>
      </c>
      <c r="C333" s="27" t="s">
        <v>60</v>
      </c>
      <c r="D333" s="77" t="s">
        <v>14</v>
      </c>
      <c r="E333" s="27">
        <v>2.504560477783806E-7</v>
      </c>
      <c r="F333" s="27" t="s">
        <v>135</v>
      </c>
      <c r="G333" s="27" t="s">
        <v>24</v>
      </c>
      <c r="H333" s="27" t="s">
        <v>56</v>
      </c>
      <c r="I333" s="27" t="s">
        <v>52</v>
      </c>
      <c r="J333" s="27" t="s">
        <v>136</v>
      </c>
      <c r="K333" s="78"/>
    </row>
    <row r="334" spans="1:11" x14ac:dyDescent="0.35">
      <c r="A334" s="36" t="s">
        <v>158</v>
      </c>
      <c r="B334" s="27" t="s">
        <v>79</v>
      </c>
      <c r="C334" s="27" t="s">
        <v>60</v>
      </c>
      <c r="D334" s="77" t="s">
        <v>15</v>
      </c>
      <c r="E334" s="27">
        <v>9.9739045605478886E-9</v>
      </c>
      <c r="F334" s="27" t="s">
        <v>135</v>
      </c>
      <c r="G334" s="27" t="s">
        <v>24</v>
      </c>
      <c r="H334" s="27" t="s">
        <v>56</v>
      </c>
      <c r="I334" s="27" t="s">
        <v>52</v>
      </c>
      <c r="J334" s="27" t="s">
        <v>136</v>
      </c>
      <c r="K334" s="78"/>
    </row>
    <row r="335" spans="1:11" x14ac:dyDescent="0.35">
      <c r="A335" s="36" t="s">
        <v>158</v>
      </c>
      <c r="B335" s="27" t="s">
        <v>79</v>
      </c>
      <c r="C335" s="27" t="s">
        <v>60</v>
      </c>
      <c r="D335" s="77" t="s">
        <v>16</v>
      </c>
      <c r="E335" s="27">
        <v>9.5534835367368825E-9</v>
      </c>
      <c r="F335" s="27" t="s">
        <v>135</v>
      </c>
      <c r="G335" s="27" t="s">
        <v>24</v>
      </c>
      <c r="H335" s="27" t="s">
        <v>56</v>
      </c>
      <c r="I335" s="27" t="s">
        <v>52</v>
      </c>
      <c r="J335" s="27" t="s">
        <v>136</v>
      </c>
      <c r="K335" s="78"/>
    </row>
    <row r="336" spans="1:11" x14ac:dyDescent="0.35">
      <c r="A336" s="36" t="s">
        <v>158</v>
      </c>
      <c r="B336" s="27" t="s">
        <v>79</v>
      </c>
      <c r="C336" s="27" t="s">
        <v>60</v>
      </c>
      <c r="D336" s="27" t="s">
        <v>17</v>
      </c>
      <c r="E336" s="27">
        <v>5.3478264918977571E-9</v>
      </c>
      <c r="F336" s="27" t="s">
        <v>135</v>
      </c>
      <c r="G336" s="27" t="s">
        <v>24</v>
      </c>
      <c r="H336" s="27" t="s">
        <v>56</v>
      </c>
      <c r="I336" s="27" t="s">
        <v>52</v>
      </c>
      <c r="J336" s="27" t="s">
        <v>136</v>
      </c>
      <c r="K336" s="78"/>
    </row>
    <row r="337" spans="1:11" x14ac:dyDescent="0.35">
      <c r="A337" s="36" t="s">
        <v>158</v>
      </c>
      <c r="B337" s="27" t="s">
        <v>79</v>
      </c>
      <c r="C337" s="27" t="s">
        <v>60</v>
      </c>
      <c r="D337" s="27" t="s">
        <v>18</v>
      </c>
      <c r="E337" s="27">
        <v>6.9070692934962966E-9</v>
      </c>
      <c r="F337" s="27" t="s">
        <v>135</v>
      </c>
      <c r="G337" s="27" t="s">
        <v>24</v>
      </c>
      <c r="H337" s="27" t="s">
        <v>56</v>
      </c>
      <c r="I337" s="27" t="s">
        <v>52</v>
      </c>
      <c r="J337" s="27" t="s">
        <v>136</v>
      </c>
      <c r="K337" s="78"/>
    </row>
    <row r="338" spans="1:11" x14ac:dyDescent="0.35">
      <c r="A338" s="36" t="s">
        <v>158</v>
      </c>
      <c r="B338" s="27" t="s">
        <v>79</v>
      </c>
      <c r="C338" s="27" t="s">
        <v>60</v>
      </c>
      <c r="D338" s="27" t="s">
        <v>19</v>
      </c>
      <c r="E338" s="27">
        <v>2.079455313948192E-9</v>
      </c>
      <c r="F338" s="27" t="s">
        <v>135</v>
      </c>
      <c r="G338" s="27" t="s">
        <v>24</v>
      </c>
      <c r="H338" s="27" t="s">
        <v>56</v>
      </c>
      <c r="I338" s="27" t="s">
        <v>52</v>
      </c>
      <c r="J338" s="27" t="s">
        <v>136</v>
      </c>
      <c r="K338" s="78"/>
    </row>
    <row r="339" spans="1:11" x14ac:dyDescent="0.35">
      <c r="A339" s="36" t="s">
        <v>158</v>
      </c>
      <c r="B339" s="27" t="s">
        <v>79</v>
      </c>
      <c r="C339" s="27" t="s">
        <v>60</v>
      </c>
      <c r="D339" s="27" t="s">
        <v>20</v>
      </c>
      <c r="E339" s="27">
        <v>5.8873197916026739E-8</v>
      </c>
      <c r="F339" s="27" t="s">
        <v>135</v>
      </c>
      <c r="G339" s="27" t="s">
        <v>24</v>
      </c>
      <c r="H339" s="27" t="s">
        <v>56</v>
      </c>
      <c r="I339" s="27" t="s">
        <v>52</v>
      </c>
      <c r="J339" s="27" t="s">
        <v>136</v>
      </c>
      <c r="K339" s="78"/>
    </row>
    <row r="340" spans="1:11" x14ac:dyDescent="0.35">
      <c r="A340" s="36" t="s">
        <v>158</v>
      </c>
      <c r="B340" s="27" t="s">
        <v>79</v>
      </c>
      <c r="C340" s="27" t="s">
        <v>60</v>
      </c>
      <c r="D340" s="27" t="s">
        <v>21</v>
      </c>
      <c r="E340" s="27">
        <v>1.1557601642456363E-9</v>
      </c>
      <c r="F340" s="27" t="s">
        <v>135</v>
      </c>
      <c r="G340" s="27" t="s">
        <v>24</v>
      </c>
      <c r="H340" s="27" t="s">
        <v>56</v>
      </c>
      <c r="I340" s="27" t="s">
        <v>52</v>
      </c>
      <c r="J340" s="27" t="s">
        <v>136</v>
      </c>
      <c r="K340" s="78"/>
    </row>
    <row r="341" spans="1:11" x14ac:dyDescent="0.35">
      <c r="A341" s="36" t="s">
        <v>158</v>
      </c>
      <c r="B341" s="27" t="s">
        <v>79</v>
      </c>
      <c r="C341" s="27" t="s">
        <v>60</v>
      </c>
      <c r="D341" s="27" t="s">
        <v>22</v>
      </c>
      <c r="E341" s="27">
        <v>4.692273992704262E-5</v>
      </c>
      <c r="F341" s="27" t="s">
        <v>135</v>
      </c>
      <c r="G341" s="27" t="s">
        <v>24</v>
      </c>
      <c r="H341" s="27" t="s">
        <v>56</v>
      </c>
      <c r="I341" s="27" t="s">
        <v>52</v>
      </c>
      <c r="J341" s="27" t="s">
        <v>136</v>
      </c>
      <c r="K341" s="7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D15" sqref="D15"/>
    </sheetView>
  </sheetViews>
  <sheetFormatPr defaultRowHeight="14.5" x14ac:dyDescent="0.35"/>
  <sheetData>
    <row r="1" spans="1:5" x14ac:dyDescent="0.35">
      <c r="A1" s="39" t="s">
        <v>58</v>
      </c>
      <c r="B1" s="39" t="s">
        <v>150</v>
      </c>
      <c r="C1" s="39" t="s">
        <v>278</v>
      </c>
      <c r="D1" s="39" t="s">
        <v>25</v>
      </c>
      <c r="E1" s="39" t="s">
        <v>49</v>
      </c>
    </row>
    <row r="2" spans="1:5" x14ac:dyDescent="0.35">
      <c r="A2" s="1" t="s">
        <v>139</v>
      </c>
      <c r="B2" s="1">
        <v>1</v>
      </c>
      <c r="C2" s="1">
        <v>0</v>
      </c>
      <c r="D2" s="1" t="s">
        <v>152</v>
      </c>
      <c r="E2" s="1"/>
    </row>
    <row r="3" spans="1:5" x14ac:dyDescent="0.35">
      <c r="A3" s="1" t="s">
        <v>141</v>
      </c>
      <c r="B3" s="1">
        <v>1</v>
      </c>
      <c r="C3" s="1">
        <v>0</v>
      </c>
      <c r="D3" s="1" t="s">
        <v>152</v>
      </c>
      <c r="E3" s="1"/>
    </row>
    <row r="4" spans="1:5" x14ac:dyDescent="0.35">
      <c r="A4" s="1" t="s">
        <v>174</v>
      </c>
      <c r="B4" s="1">
        <v>1</v>
      </c>
      <c r="C4" s="1">
        <v>0</v>
      </c>
      <c r="D4" s="1" t="s">
        <v>176</v>
      </c>
      <c r="E4" s="1" t="s">
        <v>177</v>
      </c>
    </row>
    <row r="5" spans="1:5" x14ac:dyDescent="0.35">
      <c r="A5" s="1" t="s">
        <v>175</v>
      </c>
      <c r="B5" s="1">
        <v>1</v>
      </c>
      <c r="C5" s="1">
        <v>0</v>
      </c>
      <c r="D5" s="1" t="s">
        <v>176</v>
      </c>
      <c r="E5" s="1" t="s">
        <v>177</v>
      </c>
    </row>
    <row r="6" spans="1:5" x14ac:dyDescent="0.35">
      <c r="A6" s="1" t="s">
        <v>143</v>
      </c>
      <c r="B6" s="1">
        <v>1</v>
      </c>
      <c r="C6" s="1">
        <v>0</v>
      </c>
      <c r="D6" s="1"/>
      <c r="E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8"/>
  <sheetViews>
    <sheetView zoomScale="85" zoomScaleNormal="85" workbookViewId="0">
      <selection activeCell="F45" sqref="F45"/>
    </sheetView>
  </sheetViews>
  <sheetFormatPr defaultRowHeight="14.5" x14ac:dyDescent="0.35"/>
  <cols>
    <col min="1" max="1" width="21.08984375" style="2" customWidth="1"/>
    <col min="2" max="2" width="14.08984375" style="2" customWidth="1"/>
    <col min="3" max="3" width="12.7265625" style="2" bestFit="1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 t="s">
        <v>240</v>
      </c>
    </row>
    <row r="3" spans="1:41" ht="15.5" x14ac:dyDescent="0.35">
      <c r="A3" s="205" t="s">
        <v>265</v>
      </c>
    </row>
    <row r="4" spans="1:41" ht="15.5" x14ac:dyDescent="0.35">
      <c r="A4" s="10" t="s">
        <v>48</v>
      </c>
      <c r="B4" s="11"/>
      <c r="C4" s="11"/>
      <c r="D4" s="11"/>
      <c r="E4" s="12"/>
      <c r="F4" s="11"/>
      <c r="G4" s="11"/>
      <c r="I4" s="10" t="s">
        <v>160</v>
      </c>
      <c r="J4" s="11"/>
      <c r="K4" s="11"/>
      <c r="L4" s="13"/>
      <c r="M4" s="11"/>
      <c r="N4" s="11"/>
    </row>
    <row r="5" spans="1:41" s="14" customFormat="1" ht="29" x14ac:dyDescent="0.35">
      <c r="A5" s="14" t="s">
        <v>37</v>
      </c>
      <c r="B5" s="14" t="s">
        <v>36</v>
      </c>
      <c r="C5" s="14" t="s">
        <v>8</v>
      </c>
      <c r="D5" s="14" t="s">
        <v>9</v>
      </c>
      <c r="E5" s="14" t="s">
        <v>35</v>
      </c>
      <c r="F5" s="15"/>
      <c r="I5" s="16" t="s">
        <v>36</v>
      </c>
      <c r="J5" s="16" t="s">
        <v>9</v>
      </c>
      <c r="K5" s="33" t="s">
        <v>264</v>
      </c>
      <c r="R5" s="17"/>
      <c r="Y5" s="17"/>
      <c r="AB5" s="17"/>
      <c r="AE5" s="17"/>
      <c r="AL5" s="17"/>
    </row>
    <row r="6" spans="1:41" x14ac:dyDescent="0.35">
      <c r="A6" s="2" t="s">
        <v>38</v>
      </c>
      <c r="B6" s="2" t="s">
        <v>13</v>
      </c>
      <c r="C6" s="2">
        <v>1.5044138393848361E-5</v>
      </c>
      <c r="D6" s="2" t="s">
        <v>45</v>
      </c>
      <c r="E6" s="18" t="s">
        <v>42</v>
      </c>
      <c r="F6" s="18"/>
      <c r="I6" s="19" t="str">
        <f>CONCATENATE(B6," from", " ", A6)</f>
        <v>voc from electricity</v>
      </c>
      <c r="J6" s="19" t="s">
        <v>134</v>
      </c>
      <c r="K6" s="278">
        <f>$B$49*C6*10^6</f>
        <v>0.42629070552808729</v>
      </c>
      <c r="L6" s="2"/>
      <c r="R6" s="9"/>
      <c r="U6" s="2"/>
      <c r="Y6" s="9"/>
      <c r="AH6" s="2"/>
      <c r="AL6" s="9"/>
      <c r="AO6" s="2"/>
    </row>
    <row r="7" spans="1:41" x14ac:dyDescent="0.35">
      <c r="A7" s="2" t="s">
        <v>38</v>
      </c>
      <c r="B7" s="21" t="s">
        <v>23</v>
      </c>
      <c r="C7" s="2">
        <v>4.7669977480988689E-5</v>
      </c>
      <c r="D7" s="2" t="s">
        <v>45</v>
      </c>
      <c r="E7" s="18" t="s">
        <v>42</v>
      </c>
      <c r="I7" s="19" t="str">
        <f t="shared" ref="I7:I27" si="0">CONCATENATE(B7," from", " ", A7)</f>
        <v>co from electricity</v>
      </c>
      <c r="J7" s="19" t="s">
        <v>134</v>
      </c>
      <c r="K7" s="278">
        <f t="shared" ref="K7:K16" si="1">$B$49*C7*10^6</f>
        <v>1.3507764819012957</v>
      </c>
      <c r="L7" s="2"/>
      <c r="Q7" s="9"/>
      <c r="U7" s="2"/>
      <c r="X7" s="9"/>
      <c r="AA7" s="9"/>
      <c r="AB7" s="2"/>
      <c r="AD7" s="9"/>
      <c r="AE7" s="2"/>
      <c r="AH7" s="2"/>
      <c r="AK7" s="9"/>
      <c r="AO7" s="2"/>
    </row>
    <row r="8" spans="1:41" x14ac:dyDescent="0.35">
      <c r="A8" s="2" t="s">
        <v>38</v>
      </c>
      <c r="B8" s="21" t="s">
        <v>14</v>
      </c>
      <c r="C8" s="2">
        <v>9.3378949910595115E-5</v>
      </c>
      <c r="D8" s="2" t="s">
        <v>45</v>
      </c>
      <c r="E8" s="18" t="s">
        <v>42</v>
      </c>
      <c r="I8" s="19" t="str">
        <f t="shared" si="0"/>
        <v>nox from electricity</v>
      </c>
      <c r="J8" s="19" t="s">
        <v>134</v>
      </c>
      <c r="K8" s="278">
        <f t="shared" si="1"/>
        <v>2.6459859246666237</v>
      </c>
      <c r="L8" s="2"/>
      <c r="Q8" s="9"/>
      <c r="U8" s="2"/>
      <c r="X8" s="9"/>
      <c r="AA8" s="9"/>
      <c r="AB8" s="2"/>
      <c r="AD8" s="9"/>
      <c r="AE8" s="2"/>
      <c r="AH8" s="2"/>
      <c r="AK8" s="9"/>
      <c r="AO8" s="2"/>
    </row>
    <row r="9" spans="1:41" x14ac:dyDescent="0.35">
      <c r="A9" s="2" t="s">
        <v>38</v>
      </c>
      <c r="B9" s="21" t="s">
        <v>15</v>
      </c>
      <c r="C9" s="2">
        <v>1.6772415558122596E-5</v>
      </c>
      <c r="D9" s="2" t="s">
        <v>45</v>
      </c>
      <c r="E9" s="18" t="s">
        <v>42</v>
      </c>
      <c r="I9" s="19" t="str">
        <f t="shared" si="0"/>
        <v>pm10 from electricity</v>
      </c>
      <c r="J9" s="19" t="s">
        <v>134</v>
      </c>
      <c r="K9" s="278">
        <f t="shared" si="1"/>
        <v>0.47526316725496198</v>
      </c>
      <c r="L9" s="2"/>
      <c r="Q9" s="9"/>
      <c r="U9" s="2"/>
      <c r="X9" s="9"/>
      <c r="AA9" s="9"/>
      <c r="AB9" s="2"/>
      <c r="AD9" s="9"/>
      <c r="AE9" s="2"/>
      <c r="AH9" s="2"/>
      <c r="AK9" s="9"/>
      <c r="AO9" s="2"/>
    </row>
    <row r="10" spans="1:41" x14ac:dyDescent="0.35">
      <c r="A10" s="2" t="s">
        <v>38</v>
      </c>
      <c r="B10" s="21" t="s">
        <v>16</v>
      </c>
      <c r="C10" s="2">
        <v>7.2671743408093681E-6</v>
      </c>
      <c r="D10" s="2" t="s">
        <v>45</v>
      </c>
      <c r="E10" s="18" t="s">
        <v>42</v>
      </c>
      <c r="I10" s="19" t="str">
        <f t="shared" si="0"/>
        <v>pm2.5 from electricity</v>
      </c>
      <c r="J10" s="19" t="s">
        <v>134</v>
      </c>
      <c r="K10" s="278">
        <f t="shared" si="1"/>
        <v>0.2059226521211743</v>
      </c>
      <c r="L10" s="2"/>
      <c r="Q10" s="9"/>
      <c r="U10" s="2"/>
      <c r="X10" s="9"/>
      <c r="AA10" s="9"/>
      <c r="AB10" s="2"/>
      <c r="AD10" s="9"/>
      <c r="AE10" s="2"/>
      <c r="AH10" s="2"/>
      <c r="AK10" s="9"/>
      <c r="AO10" s="2"/>
    </row>
    <row r="11" spans="1:41" x14ac:dyDescent="0.35">
      <c r="A11" s="2" t="s">
        <v>38</v>
      </c>
      <c r="B11" s="21" t="s">
        <v>17</v>
      </c>
      <c r="C11" s="2">
        <v>2.2965892947908565E-4</v>
      </c>
      <c r="D11" s="2" t="s">
        <v>45</v>
      </c>
      <c r="E11" s="18" t="s">
        <v>42</v>
      </c>
      <c r="I11" s="19" t="str">
        <f t="shared" si="0"/>
        <v>sox from electricity</v>
      </c>
      <c r="J11" s="19" t="s">
        <v>134</v>
      </c>
      <c r="K11" s="278">
        <f t="shared" si="1"/>
        <v>6.507615425719373</v>
      </c>
      <c r="L11" s="2"/>
      <c r="Q11" s="9"/>
      <c r="U11" s="2"/>
      <c r="X11" s="9"/>
      <c r="AA11" s="9"/>
      <c r="AB11" s="2"/>
      <c r="AD11" s="9"/>
      <c r="AE11" s="2"/>
      <c r="AH11" s="2"/>
      <c r="AK11" s="9"/>
      <c r="AO11" s="2"/>
    </row>
    <row r="12" spans="1:41" x14ac:dyDescent="0.35">
      <c r="A12" s="2" t="s">
        <v>38</v>
      </c>
      <c r="B12" s="21" t="s">
        <v>18</v>
      </c>
      <c r="C12" s="2">
        <v>5.968394161730701E-7</v>
      </c>
      <c r="D12" s="2" t="s">
        <v>45</v>
      </c>
      <c r="E12" s="18" t="s">
        <v>42</v>
      </c>
      <c r="I12" s="19" t="str">
        <f t="shared" si="0"/>
        <v>bc from electricity</v>
      </c>
      <c r="J12" s="19" t="s">
        <v>134</v>
      </c>
      <c r="K12" s="278">
        <f t="shared" si="1"/>
        <v>1.6912041696680119E-2</v>
      </c>
      <c r="L12" s="2"/>
      <c r="Q12" s="9"/>
      <c r="U12" s="2"/>
      <c r="X12" s="9"/>
      <c r="AA12" s="9"/>
      <c r="AB12" s="2"/>
      <c r="AD12" s="9"/>
      <c r="AE12" s="2"/>
      <c r="AH12" s="2"/>
      <c r="AK12" s="9"/>
      <c r="AO12" s="2"/>
    </row>
    <row r="13" spans="1:41" x14ac:dyDescent="0.35">
      <c r="A13" s="2" t="s">
        <v>38</v>
      </c>
      <c r="B13" s="21" t="s">
        <v>19</v>
      </c>
      <c r="C13" s="2">
        <v>1.4088484061006906E-6</v>
      </c>
      <c r="D13" s="2" t="s">
        <v>45</v>
      </c>
      <c r="E13" s="18" t="s">
        <v>42</v>
      </c>
      <c r="I13" s="19" t="str">
        <f t="shared" si="0"/>
        <v>oc from electricity</v>
      </c>
      <c r="J13" s="19" t="s">
        <v>134</v>
      </c>
      <c r="K13" s="278">
        <f t="shared" si="1"/>
        <v>3.9921128435269182E-2</v>
      </c>
      <c r="L13" s="2"/>
      <c r="Q13" s="9"/>
      <c r="U13" s="2"/>
      <c r="X13" s="9"/>
      <c r="AA13" s="9"/>
      <c r="AB13" s="2"/>
      <c r="AD13" s="9"/>
      <c r="AE13" s="2"/>
      <c r="AH13" s="2"/>
      <c r="AK13" s="9"/>
      <c r="AO13" s="2"/>
    </row>
    <row r="14" spans="1:41" x14ac:dyDescent="0.35">
      <c r="A14" s="2" t="s">
        <v>38</v>
      </c>
      <c r="B14" s="21" t="s">
        <v>20</v>
      </c>
      <c r="C14" s="2">
        <v>2.6395530426583986E-4</v>
      </c>
      <c r="D14" s="2" t="s">
        <v>45</v>
      </c>
      <c r="E14" s="18" t="s">
        <v>42</v>
      </c>
      <c r="I14" s="19" t="str">
        <f t="shared" si="0"/>
        <v>ch4 from electricity</v>
      </c>
      <c r="J14" s="19" t="s">
        <v>134</v>
      </c>
      <c r="K14" s="278">
        <f t="shared" si="1"/>
        <v>7.4794375016768395</v>
      </c>
      <c r="L14" s="2"/>
      <c r="Q14" s="9"/>
      <c r="U14" s="2"/>
      <c r="X14" s="9"/>
      <c r="AA14" s="9"/>
      <c r="AB14" s="2"/>
      <c r="AD14" s="9"/>
      <c r="AE14" s="2"/>
      <c r="AH14" s="2"/>
      <c r="AK14" s="9"/>
      <c r="AO14" s="2"/>
    </row>
    <row r="15" spans="1:41" x14ac:dyDescent="0.35">
      <c r="A15" s="2" t="s">
        <v>38</v>
      </c>
      <c r="B15" s="21" t="s">
        <v>21</v>
      </c>
      <c r="C15" s="2">
        <v>2.085469914819236E-6</v>
      </c>
      <c r="D15" s="2" t="s">
        <v>45</v>
      </c>
      <c r="E15" s="18" t="s">
        <v>42</v>
      </c>
      <c r="I15" s="19" t="str">
        <f t="shared" si="0"/>
        <v>n2o from electricity</v>
      </c>
      <c r="J15" s="19" t="s">
        <v>134</v>
      </c>
      <c r="K15" s="278">
        <f t="shared" si="1"/>
        <v>5.9093875506317887E-2</v>
      </c>
      <c r="L15" s="2"/>
      <c r="Q15" s="9"/>
      <c r="U15" s="2"/>
      <c r="X15" s="9"/>
      <c r="AA15" s="9"/>
      <c r="AB15" s="2"/>
      <c r="AD15" s="9"/>
      <c r="AE15" s="2"/>
      <c r="AH15" s="2"/>
      <c r="AK15" s="9"/>
      <c r="AO15" s="2"/>
    </row>
    <row r="16" spans="1:41" x14ac:dyDescent="0.35">
      <c r="A16" s="2" t="s">
        <v>38</v>
      </c>
      <c r="B16" s="21" t="s">
        <v>22</v>
      </c>
      <c r="C16" s="2">
        <v>0.13308017250777757</v>
      </c>
      <c r="D16" s="2" t="s">
        <v>45</v>
      </c>
      <c r="E16" s="2" t="s">
        <v>43</v>
      </c>
      <c r="I16" s="19" t="str">
        <f t="shared" si="0"/>
        <v>co2 from electricity</v>
      </c>
      <c r="J16" s="19" t="s">
        <v>134</v>
      </c>
      <c r="K16" s="278">
        <f t="shared" si="1"/>
        <v>3770.9597681803862</v>
      </c>
      <c r="L16" s="2"/>
      <c r="Q16" s="9"/>
      <c r="U16" s="2"/>
      <c r="X16" s="9"/>
      <c r="AA16" s="9"/>
      <c r="AB16" s="2"/>
      <c r="AD16" s="9"/>
      <c r="AE16" s="2"/>
      <c r="AH16" s="2"/>
      <c r="AK16" s="9"/>
      <c r="AO16" s="2"/>
    </row>
    <row r="17" spans="1:41" x14ac:dyDescent="0.35">
      <c r="A17" s="2" t="s">
        <v>39</v>
      </c>
      <c r="B17" s="2" t="s">
        <v>13</v>
      </c>
      <c r="C17" s="2">
        <v>1.0333167819328801E-5</v>
      </c>
      <c r="D17" s="2" t="s">
        <v>46</v>
      </c>
      <c r="E17" s="18" t="s">
        <v>42</v>
      </c>
      <c r="I17" s="2" t="str">
        <f t="shared" si="0"/>
        <v>voc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23</v>
      </c>
      <c r="C18" s="2">
        <v>1.6946156527293992E-5</v>
      </c>
      <c r="D18" s="2" t="s">
        <v>46</v>
      </c>
      <c r="E18" s="18" t="s">
        <v>42</v>
      </c>
      <c r="I18" s="2" t="str">
        <f t="shared" si="0"/>
        <v>co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14</v>
      </c>
      <c r="C19" s="2">
        <v>2.5486303833811076E-5</v>
      </c>
      <c r="D19" s="2" t="s">
        <v>46</v>
      </c>
      <c r="E19" s="18" t="s">
        <v>42</v>
      </c>
      <c r="I19" s="2" t="str">
        <f t="shared" si="0"/>
        <v>nox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15</v>
      </c>
      <c r="C20" s="2">
        <v>2.93416485124248E-6</v>
      </c>
      <c r="D20" s="2" t="s">
        <v>46</v>
      </c>
      <c r="E20" s="18" t="s">
        <v>42</v>
      </c>
      <c r="I20" s="2" t="str">
        <f t="shared" si="0"/>
        <v>pm10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16</v>
      </c>
      <c r="C21" s="2">
        <v>2.7648616863662144E-6</v>
      </c>
      <c r="D21" s="2" t="s">
        <v>46</v>
      </c>
      <c r="E21" s="18" t="s">
        <v>42</v>
      </c>
      <c r="I21" s="2" t="str">
        <f t="shared" si="0"/>
        <v>pm2.5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17</v>
      </c>
      <c r="C22" s="2">
        <v>1.5224234585689231E-5</v>
      </c>
      <c r="D22" s="2" t="s">
        <v>46</v>
      </c>
      <c r="E22" s="18" t="s">
        <v>42</v>
      </c>
      <c r="I22" s="2" t="str">
        <f t="shared" si="0"/>
        <v>sox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18</v>
      </c>
      <c r="C23" s="2">
        <v>3.7494638348416479E-7</v>
      </c>
      <c r="D23" s="2" t="s">
        <v>46</v>
      </c>
      <c r="E23" s="18" t="s">
        <v>42</v>
      </c>
      <c r="I23" s="2" t="str">
        <f t="shared" si="0"/>
        <v>bc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19</v>
      </c>
      <c r="C24" s="2">
        <v>7.497579556321201E-7</v>
      </c>
      <c r="D24" s="2" t="s">
        <v>46</v>
      </c>
      <c r="E24" s="18" t="s">
        <v>42</v>
      </c>
      <c r="I24" s="2" t="str">
        <f t="shared" si="0"/>
        <v>oc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20</v>
      </c>
      <c r="C25" s="2">
        <v>2.0355243007445781E-4</v>
      </c>
      <c r="D25" s="2" t="s">
        <v>46</v>
      </c>
      <c r="E25" s="18" t="s">
        <v>42</v>
      </c>
      <c r="I25" s="2" t="str">
        <f t="shared" si="0"/>
        <v>ch4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21</v>
      </c>
      <c r="C26" s="2">
        <v>5.8436914656886474E-7</v>
      </c>
      <c r="D26" s="2" t="s">
        <v>46</v>
      </c>
      <c r="E26" s="18" t="s">
        <v>42</v>
      </c>
      <c r="I26" s="2" t="str">
        <f t="shared" si="0"/>
        <v>n2o from h2</v>
      </c>
      <c r="J26" s="2" t="s">
        <v>134</v>
      </c>
      <c r="K26" s="23"/>
      <c r="L26" s="2"/>
      <c r="M26" s="18"/>
    </row>
    <row r="27" spans="1:41" x14ac:dyDescent="0.35">
      <c r="A27" s="2" t="s">
        <v>39</v>
      </c>
      <c r="B27" s="21" t="s">
        <v>22</v>
      </c>
      <c r="C27" s="2">
        <v>7.8399733293996687E-2</v>
      </c>
      <c r="D27" s="2" t="s">
        <v>46</v>
      </c>
      <c r="E27" s="18" t="s">
        <v>41</v>
      </c>
      <c r="I27" s="2" t="str">
        <f t="shared" si="0"/>
        <v>co2 from h2</v>
      </c>
      <c r="J27" s="2" t="s">
        <v>134</v>
      </c>
      <c r="K27" s="23"/>
      <c r="L27" s="2"/>
      <c r="M27" s="18"/>
    </row>
    <row r="28" spans="1:41" x14ac:dyDescent="0.35">
      <c r="A28" s="2" t="s">
        <v>40</v>
      </c>
      <c r="B28" s="2" t="s">
        <v>13</v>
      </c>
      <c r="C28" s="2">
        <v>1.1921136289292997E-5</v>
      </c>
      <c r="D28" s="2" t="s">
        <v>47</v>
      </c>
      <c r="E28" s="18" t="s">
        <v>42</v>
      </c>
      <c r="G28" s="22"/>
      <c r="K28" s="23"/>
      <c r="L28" s="2"/>
      <c r="M28" s="9"/>
    </row>
    <row r="29" spans="1:41" x14ac:dyDescent="0.35">
      <c r="A29" s="2" t="s">
        <v>40</v>
      </c>
      <c r="B29" s="21" t="s">
        <v>23</v>
      </c>
      <c r="C29" s="2">
        <v>4.6476039810074237E-5</v>
      </c>
      <c r="D29" s="2" t="s">
        <v>47</v>
      </c>
      <c r="E29" s="18" t="s">
        <v>42</v>
      </c>
      <c r="K29" s="23"/>
      <c r="L29" s="2"/>
      <c r="M29" s="9"/>
    </row>
    <row r="30" spans="1:41" x14ac:dyDescent="0.35">
      <c r="A30" s="2" t="s">
        <v>40</v>
      </c>
      <c r="B30" s="21" t="s">
        <v>14</v>
      </c>
      <c r="C30" s="2">
        <v>7.0306145163397999E-5</v>
      </c>
      <c r="D30" s="2" t="s">
        <v>47</v>
      </c>
      <c r="E30" s="18" t="s">
        <v>42</v>
      </c>
      <c r="K30" s="23"/>
      <c r="L30" s="2"/>
      <c r="M30" s="9"/>
    </row>
    <row r="31" spans="1:41" x14ac:dyDescent="0.35">
      <c r="A31" s="2" t="s">
        <v>40</v>
      </c>
      <c r="B31" s="21" t="s">
        <v>15</v>
      </c>
      <c r="C31" s="2">
        <v>4.9155539731015921E-6</v>
      </c>
      <c r="D31" s="2" t="s">
        <v>47</v>
      </c>
      <c r="E31" s="18" t="s">
        <v>42</v>
      </c>
      <c r="K31" s="23"/>
      <c r="L31" s="2"/>
      <c r="M31" s="9"/>
    </row>
    <row r="32" spans="1:41" x14ac:dyDescent="0.35">
      <c r="A32" s="2" t="s">
        <v>40</v>
      </c>
      <c r="B32" s="21" t="s">
        <v>16</v>
      </c>
      <c r="C32" s="2">
        <v>4.8584823588904043E-6</v>
      </c>
      <c r="D32" s="2" t="s">
        <v>47</v>
      </c>
      <c r="E32" s="18" t="s">
        <v>42</v>
      </c>
      <c r="L32" s="2"/>
      <c r="P32" s="9"/>
      <c r="U32" s="2"/>
      <c r="W32" s="9"/>
      <c r="Z32" s="9"/>
      <c r="AB32" s="2"/>
      <c r="AC32" s="9"/>
      <c r="AE32" s="2"/>
      <c r="AH32" s="2"/>
      <c r="AJ32" s="9"/>
      <c r="AO32" s="2"/>
    </row>
    <row r="33" spans="1:55" x14ac:dyDescent="0.35">
      <c r="A33" s="2" t="s">
        <v>40</v>
      </c>
      <c r="B33" s="21" t="s">
        <v>17</v>
      </c>
      <c r="C33" s="2">
        <v>1.4276061357245116E-5</v>
      </c>
      <c r="D33" s="2" t="s">
        <v>47</v>
      </c>
      <c r="E33" s="18" t="s">
        <v>42</v>
      </c>
      <c r="O33" s="9"/>
      <c r="R33" s="9"/>
      <c r="U33" s="2"/>
      <c r="Y33" s="9"/>
      <c r="AB33" s="2"/>
      <c r="AE33" s="2"/>
      <c r="AH33" s="2"/>
      <c r="AO33" s="2"/>
    </row>
    <row r="34" spans="1:55" x14ac:dyDescent="0.35">
      <c r="A34" s="2" t="s">
        <v>40</v>
      </c>
      <c r="B34" s="21" t="s">
        <v>18</v>
      </c>
      <c r="C34" s="2">
        <v>8.76689003693608E-7</v>
      </c>
      <c r="D34" s="2" t="s">
        <v>47</v>
      </c>
      <c r="E34" s="18" t="s">
        <v>42</v>
      </c>
      <c r="O34" s="9"/>
      <c r="R34" s="9"/>
      <c r="U34" s="2"/>
      <c r="Y34" s="9"/>
      <c r="AB34" s="2"/>
      <c r="AE34" s="2"/>
      <c r="AH34" s="2"/>
      <c r="AO34" s="2"/>
    </row>
    <row r="35" spans="1:55" x14ac:dyDescent="0.35">
      <c r="A35" s="2" t="s">
        <v>40</v>
      </c>
      <c r="B35" s="21" t="s">
        <v>19</v>
      </c>
      <c r="C35" s="2">
        <v>2.0450016369521954E-6</v>
      </c>
      <c r="D35" s="2" t="s">
        <v>47</v>
      </c>
      <c r="E35" s="18" t="s">
        <v>42</v>
      </c>
      <c r="O35" s="9"/>
      <c r="R35" s="9"/>
      <c r="U35" s="2"/>
      <c r="Y35" s="9"/>
      <c r="AB35" s="2"/>
      <c r="AE35" s="2"/>
      <c r="AH35" s="2"/>
      <c r="AO35" s="2"/>
    </row>
    <row r="36" spans="1:55" x14ac:dyDescent="0.35">
      <c r="A36" s="2" t="s">
        <v>40</v>
      </c>
      <c r="B36" s="21" t="s">
        <v>20</v>
      </c>
      <c r="C36" s="2">
        <v>2.0912163724249474E-4</v>
      </c>
      <c r="D36" s="2" t="s">
        <v>47</v>
      </c>
      <c r="E36" s="18" t="s">
        <v>42</v>
      </c>
      <c r="J36" s="101"/>
      <c r="K36" s="101"/>
      <c r="L36" s="101"/>
      <c r="M36" s="102"/>
      <c r="N36" s="102"/>
      <c r="O36" s="102"/>
      <c r="P36" s="101"/>
      <c r="Q36" s="101"/>
      <c r="R36" s="101"/>
      <c r="S36" s="101"/>
      <c r="T36" s="101"/>
    </row>
    <row r="37" spans="1:55" x14ac:dyDescent="0.35">
      <c r="A37" s="2" t="s">
        <v>40</v>
      </c>
      <c r="B37" s="21" t="s">
        <v>21</v>
      </c>
      <c r="C37" s="2">
        <v>1.2279126302754932E-6</v>
      </c>
      <c r="D37" s="2" t="s">
        <v>47</v>
      </c>
      <c r="E37" s="18" t="s">
        <v>42</v>
      </c>
      <c r="J37" s="101"/>
      <c r="K37" s="101"/>
      <c r="L37" s="101"/>
      <c r="M37" s="102"/>
      <c r="N37" s="102"/>
      <c r="O37" s="102"/>
      <c r="P37" s="101"/>
      <c r="Q37" s="101"/>
      <c r="R37" s="101"/>
      <c r="S37" s="101"/>
      <c r="T37" s="101"/>
    </row>
    <row r="38" spans="1:55" x14ac:dyDescent="0.35">
      <c r="A38" s="2" t="s">
        <v>40</v>
      </c>
      <c r="B38" s="21" t="s">
        <v>22</v>
      </c>
      <c r="C38" s="2">
        <v>7.9903990852171314E-2</v>
      </c>
      <c r="D38" s="2" t="s">
        <v>47</v>
      </c>
      <c r="E38" s="18" t="s">
        <v>44</v>
      </c>
      <c r="K38" s="23"/>
      <c r="L38" s="2"/>
      <c r="M38" s="9"/>
    </row>
    <row r="39" spans="1:55" x14ac:dyDescent="0.35">
      <c r="B39" s="24"/>
    </row>
    <row r="40" spans="1:55" ht="15.5" x14ac:dyDescent="0.35">
      <c r="A40" s="10" t="s">
        <v>239</v>
      </c>
      <c r="C40" s="3"/>
    </row>
    <row r="41" spans="1:55" ht="15.5" x14ac:dyDescent="0.35">
      <c r="A41" s="25" t="s">
        <v>34</v>
      </c>
      <c r="B41" s="19"/>
      <c r="C41" s="19"/>
      <c r="D41" s="19"/>
      <c r="E41" s="20"/>
    </row>
    <row r="42" spans="1:55" s="86" customFormat="1" x14ac:dyDescent="0.35">
      <c r="A42" s="464"/>
      <c r="N42" s="88"/>
      <c r="O42" s="88"/>
      <c r="P42" s="88"/>
      <c r="AA42" s="281"/>
      <c r="BC42" s="281"/>
    </row>
    <row r="43" spans="1:55" s="453" customFormat="1" ht="31" x14ac:dyDescent="0.35">
      <c r="A43" s="451" t="s">
        <v>262</v>
      </c>
      <c r="B43" s="451" t="s">
        <v>259</v>
      </c>
      <c r="C43" s="452" t="s">
        <v>261</v>
      </c>
      <c r="D43" s="452" t="s">
        <v>260</v>
      </c>
      <c r="E43" s="452" t="s">
        <v>263</v>
      </c>
      <c r="G43" s="454"/>
      <c r="H43" s="454"/>
      <c r="L43" s="454"/>
      <c r="M43" s="454"/>
    </row>
    <row r="44" spans="1:55" s="41" customFormat="1" x14ac:dyDescent="0.35">
      <c r="A44" s="358" t="s">
        <v>267</v>
      </c>
      <c r="B44" s="442"/>
      <c r="C44" s="443"/>
      <c r="D44" s="444"/>
      <c r="E44" s="443"/>
      <c r="F44" s="358"/>
      <c r="G44" s="48"/>
      <c r="H44" s="48"/>
      <c r="L44" s="48"/>
      <c r="M44" s="48"/>
    </row>
    <row r="45" spans="1:55" s="41" customFormat="1" x14ac:dyDescent="0.35">
      <c r="A45" s="445" t="s">
        <v>118</v>
      </c>
      <c r="B45" s="458">
        <f>C45+D45</f>
        <v>0</v>
      </c>
      <c r="C45" s="443"/>
      <c r="D45" s="455">
        <v>0</v>
      </c>
      <c r="E45" s="443"/>
      <c r="G45" s="48"/>
      <c r="H45" s="48"/>
      <c r="L45" s="48"/>
      <c r="M45" s="48"/>
    </row>
    <row r="46" spans="1:55" s="41" customFormat="1" x14ac:dyDescent="0.35">
      <c r="A46" s="445" t="s">
        <v>32</v>
      </c>
      <c r="B46" s="458">
        <f t="shared" ref="B46:B79" si="2">C46+D46</f>
        <v>0</v>
      </c>
      <c r="C46" s="443"/>
      <c r="D46" s="455">
        <v>0</v>
      </c>
      <c r="E46" s="443"/>
      <c r="G46" s="48"/>
      <c r="H46" s="48"/>
      <c r="L46" s="48"/>
      <c r="M46" s="48"/>
    </row>
    <row r="47" spans="1:55" s="41" customFormat="1" x14ac:dyDescent="0.35">
      <c r="A47" s="445" t="s">
        <v>62</v>
      </c>
      <c r="B47" s="463">
        <f>C47+D47</f>
        <v>0.132664</v>
      </c>
      <c r="C47" s="443"/>
      <c r="D47" s="455">
        <v>0.132664</v>
      </c>
      <c r="E47" s="443"/>
      <c r="G47" s="48"/>
      <c r="H47" s="48"/>
      <c r="L47" s="48"/>
      <c r="M47" s="48"/>
    </row>
    <row r="48" spans="1:55" s="41" customFormat="1" x14ac:dyDescent="0.35">
      <c r="A48" s="445" t="s">
        <v>30</v>
      </c>
      <c r="B48" s="458">
        <f t="shared" si="2"/>
        <v>0</v>
      </c>
      <c r="C48" s="443"/>
      <c r="D48" s="455">
        <v>0</v>
      </c>
      <c r="E48" s="443"/>
      <c r="G48" s="48"/>
      <c r="H48" s="48"/>
      <c r="L48" s="48"/>
      <c r="M48" s="48"/>
    </row>
    <row r="49" spans="1:18" s="41" customFormat="1" x14ac:dyDescent="0.35">
      <c r="A49" s="445" t="s">
        <v>38</v>
      </c>
      <c r="B49" s="458">
        <f t="shared" si="2"/>
        <v>2.8336000000000007E-2</v>
      </c>
      <c r="C49" s="443"/>
      <c r="D49" s="455">
        <v>2.8336000000000007E-2</v>
      </c>
      <c r="E49" s="443"/>
      <c r="G49" s="48"/>
      <c r="H49" s="48"/>
      <c r="L49" s="48"/>
      <c r="M49" s="48"/>
    </row>
    <row r="50" spans="1:18" s="41" customFormat="1" x14ac:dyDescent="0.35">
      <c r="A50" s="442" t="s">
        <v>241</v>
      </c>
      <c r="B50" s="458"/>
      <c r="C50" s="443"/>
      <c r="D50" s="455"/>
      <c r="E50" s="443"/>
      <c r="G50" s="48"/>
      <c r="H50" s="48"/>
      <c r="L50" s="48"/>
      <c r="M50" s="48"/>
    </row>
    <row r="51" spans="1:18" s="86" customFormat="1" x14ac:dyDescent="0.35">
      <c r="A51" s="445" t="s">
        <v>243</v>
      </c>
      <c r="B51" s="458">
        <f t="shared" si="2"/>
        <v>3.8901293710207923</v>
      </c>
      <c r="C51" s="443">
        <f>E51</f>
        <v>3.8901293710207923</v>
      </c>
      <c r="D51" s="446"/>
      <c r="E51" s="443">
        <v>3.8901293710207923</v>
      </c>
      <c r="G51" s="53"/>
      <c r="H51" s="53"/>
      <c r="L51" s="53"/>
      <c r="M51" s="53"/>
    </row>
    <row r="52" spans="1:18" s="86" customFormat="1" x14ac:dyDescent="0.35">
      <c r="A52" s="445" t="s">
        <v>244</v>
      </c>
      <c r="B52" s="458">
        <f t="shared" si="2"/>
        <v>2.4338207887471013</v>
      </c>
      <c r="C52" s="443">
        <f t="shared" ref="C52:C67" si="3">E52</f>
        <v>2.4338207887471013</v>
      </c>
      <c r="D52" s="446"/>
      <c r="E52" s="443">
        <v>2.4338207887471013</v>
      </c>
      <c r="G52" s="53"/>
      <c r="H52" s="53"/>
      <c r="L52" s="53"/>
      <c r="M52" s="53"/>
    </row>
    <row r="53" spans="1:18" s="86" customFormat="1" x14ac:dyDescent="0.35">
      <c r="A53" s="445" t="s">
        <v>245</v>
      </c>
      <c r="B53" s="458">
        <f t="shared" si="2"/>
        <v>0</v>
      </c>
      <c r="C53" s="443">
        <f t="shared" si="3"/>
        <v>0</v>
      </c>
      <c r="D53" s="446"/>
      <c r="E53" s="443">
        <v>0</v>
      </c>
      <c r="G53" s="53"/>
      <c r="H53" s="53"/>
      <c r="L53" s="53"/>
      <c r="M53" s="53"/>
      <c r="R53" s="88"/>
    </row>
    <row r="54" spans="1:18" s="86" customFormat="1" x14ac:dyDescent="0.35">
      <c r="A54" s="445" t="s">
        <v>246</v>
      </c>
      <c r="B54" s="458">
        <f t="shared" si="2"/>
        <v>0.33283948209304759</v>
      </c>
      <c r="C54" s="443">
        <f t="shared" si="3"/>
        <v>0.33283948209304759</v>
      </c>
      <c r="D54" s="446"/>
      <c r="E54" s="443">
        <v>0.33283948209304759</v>
      </c>
      <c r="G54" s="53"/>
      <c r="H54" s="53"/>
      <c r="L54" s="53"/>
      <c r="M54" s="53"/>
      <c r="R54" s="88"/>
    </row>
    <row r="55" spans="1:18" s="86" customFormat="1" x14ac:dyDescent="0.35">
      <c r="A55" s="445" t="s">
        <v>247</v>
      </c>
      <c r="B55" s="458">
        <f t="shared" si="2"/>
        <v>1.8139175588138148</v>
      </c>
      <c r="C55" s="443">
        <f t="shared" si="3"/>
        <v>1.8139175588138148</v>
      </c>
      <c r="D55" s="446"/>
      <c r="E55" s="443">
        <v>1.8139175588138148</v>
      </c>
      <c r="G55" s="53"/>
      <c r="H55" s="53"/>
      <c r="L55" s="53"/>
      <c r="M55" s="53"/>
      <c r="R55" s="88"/>
    </row>
    <row r="56" spans="1:18" s="86" customFormat="1" x14ac:dyDescent="0.35">
      <c r="A56" s="445" t="s">
        <v>248</v>
      </c>
      <c r="B56" s="458">
        <f t="shared" si="2"/>
        <v>3.6869507580734329</v>
      </c>
      <c r="C56" s="443">
        <f t="shared" si="3"/>
        <v>3.6869507580734329</v>
      </c>
      <c r="D56" s="446"/>
      <c r="E56" s="443">
        <v>3.6869507580734329</v>
      </c>
      <c r="G56" s="53"/>
      <c r="H56" s="53"/>
      <c r="L56" s="53"/>
      <c r="M56" s="53"/>
      <c r="R56" s="88"/>
    </row>
    <row r="57" spans="1:18" s="86" customFormat="1" x14ac:dyDescent="0.35">
      <c r="A57" s="445" t="s">
        <v>249</v>
      </c>
      <c r="B57" s="458">
        <f t="shared" si="2"/>
        <v>0</v>
      </c>
      <c r="C57" s="443">
        <f t="shared" si="3"/>
        <v>0</v>
      </c>
      <c r="D57" s="446"/>
      <c r="E57" s="443">
        <v>0</v>
      </c>
      <c r="G57" s="53"/>
      <c r="H57" s="53"/>
      <c r="L57" s="53"/>
      <c r="M57" s="53"/>
      <c r="R57" s="88"/>
    </row>
    <row r="58" spans="1:18" s="86" customFormat="1" x14ac:dyDescent="0.35">
      <c r="A58" s="445" t="s">
        <v>250</v>
      </c>
      <c r="B58" s="458">
        <f t="shared" si="2"/>
        <v>0.2492827727905485</v>
      </c>
      <c r="C58" s="443">
        <f t="shared" si="3"/>
        <v>0.2492827727905485</v>
      </c>
      <c r="D58" s="446"/>
      <c r="E58" s="443">
        <v>0.2492827727905485</v>
      </c>
      <c r="G58" s="53"/>
      <c r="H58" s="53"/>
      <c r="L58" s="53"/>
      <c r="M58" s="53"/>
      <c r="R58" s="88"/>
    </row>
    <row r="59" spans="1:18" s="86" customFormat="1" x14ac:dyDescent="0.35">
      <c r="A59" s="445" t="s">
        <v>251</v>
      </c>
      <c r="B59" s="458">
        <f t="shared" si="2"/>
        <v>0.69589676580334203</v>
      </c>
      <c r="C59" s="443">
        <f t="shared" si="3"/>
        <v>0.69589676580334203</v>
      </c>
      <c r="D59" s="446"/>
      <c r="E59" s="443">
        <v>0.69589676580334203</v>
      </c>
      <c r="G59" s="53"/>
      <c r="H59" s="53"/>
      <c r="L59" s="53"/>
      <c r="M59" s="53"/>
      <c r="R59" s="88"/>
    </row>
    <row r="60" spans="1:18" s="86" customFormat="1" x14ac:dyDescent="0.35">
      <c r="A60" s="445" t="s">
        <v>252</v>
      </c>
      <c r="B60" s="458">
        <f t="shared" si="2"/>
        <v>0.69589676580334203</v>
      </c>
      <c r="C60" s="443">
        <f t="shared" si="3"/>
        <v>0.69589676580334203</v>
      </c>
      <c r="D60" s="446"/>
      <c r="E60" s="443">
        <v>0.69589676580334203</v>
      </c>
      <c r="G60" s="53"/>
      <c r="H60" s="53"/>
      <c r="L60" s="53"/>
      <c r="M60" s="53"/>
      <c r="R60" s="88"/>
    </row>
    <row r="61" spans="1:18" s="86" customFormat="1" x14ac:dyDescent="0.35">
      <c r="A61" s="445" t="s">
        <v>253</v>
      </c>
      <c r="B61" s="458">
        <f t="shared" si="2"/>
        <v>0.1706135443284417</v>
      </c>
      <c r="C61" s="443">
        <f t="shared" si="3"/>
        <v>0.1706135443284417</v>
      </c>
      <c r="D61" s="446"/>
      <c r="E61" s="443">
        <v>0.1706135443284417</v>
      </c>
      <c r="G61" s="53"/>
      <c r="H61" s="53"/>
      <c r="L61" s="53"/>
      <c r="M61" s="53"/>
      <c r="R61" s="88"/>
    </row>
    <row r="62" spans="1:18" s="86" customFormat="1" x14ac:dyDescent="0.35">
      <c r="A62" s="445" t="s">
        <v>254</v>
      </c>
      <c r="B62" s="458">
        <f t="shared" si="2"/>
        <v>5.5809928568231457E-2</v>
      </c>
      <c r="C62" s="443">
        <f t="shared" si="3"/>
        <v>5.5809928568231457E-2</v>
      </c>
      <c r="D62" s="446"/>
      <c r="E62" s="443">
        <v>5.5809928568231457E-2</v>
      </c>
      <c r="G62" s="53"/>
      <c r="H62" s="53"/>
      <c r="L62" s="53"/>
      <c r="M62" s="53"/>
      <c r="R62" s="88"/>
    </row>
    <row r="63" spans="1:18" s="86" customFormat="1" x14ac:dyDescent="0.35">
      <c r="A63" s="445" t="s">
        <v>255</v>
      </c>
      <c r="B63" s="458">
        <f t="shared" si="2"/>
        <v>3.183118678519823E-2</v>
      </c>
      <c r="C63" s="443">
        <f t="shared" si="3"/>
        <v>3.183118678519823E-2</v>
      </c>
      <c r="D63" s="446"/>
      <c r="E63" s="443">
        <v>3.183118678519823E-2</v>
      </c>
      <c r="G63" s="53"/>
      <c r="H63" s="53"/>
      <c r="L63" s="53"/>
      <c r="M63" s="53"/>
      <c r="R63" s="88"/>
    </row>
    <row r="64" spans="1:18" s="86" customFormat="1" x14ac:dyDescent="0.35">
      <c r="A64" s="445" t="s">
        <v>175</v>
      </c>
      <c r="B64" s="458">
        <f t="shared" si="2"/>
        <v>9.5646978535865429E-2</v>
      </c>
      <c r="C64" s="443">
        <f t="shared" si="3"/>
        <v>9.5646978535865429E-2</v>
      </c>
      <c r="D64" s="446"/>
      <c r="E64" s="443">
        <v>9.5646978535865429E-2</v>
      </c>
      <c r="G64" s="53"/>
      <c r="H64" s="53"/>
      <c r="L64" s="53"/>
      <c r="M64" s="53"/>
      <c r="R64" s="88"/>
    </row>
    <row r="65" spans="1:18" s="86" customFormat="1" x14ac:dyDescent="0.35">
      <c r="A65" s="445" t="s">
        <v>256</v>
      </c>
      <c r="B65" s="458">
        <f t="shared" si="2"/>
        <v>7.49908796664015E-2</v>
      </c>
      <c r="C65" s="443">
        <f t="shared" si="3"/>
        <v>7.49908796664015E-2</v>
      </c>
      <c r="D65" s="446"/>
      <c r="E65" s="443">
        <v>7.49908796664015E-2</v>
      </c>
      <c r="G65" s="53"/>
      <c r="H65" s="53"/>
      <c r="L65" s="53"/>
      <c r="M65" s="53"/>
      <c r="R65" s="88"/>
    </row>
    <row r="66" spans="1:18" s="86" customFormat="1" x14ac:dyDescent="0.35">
      <c r="A66" s="445" t="s">
        <v>257</v>
      </c>
      <c r="B66" s="458">
        <f t="shared" si="2"/>
        <v>0.66477953837430381</v>
      </c>
      <c r="C66" s="443">
        <f t="shared" si="3"/>
        <v>0.66477953837430381</v>
      </c>
      <c r="D66" s="446"/>
      <c r="E66" s="443">
        <v>0.66477953837430381</v>
      </c>
      <c r="G66" s="53"/>
      <c r="H66" s="53"/>
      <c r="L66" s="53"/>
      <c r="M66" s="53"/>
      <c r="R66" s="88"/>
    </row>
    <row r="67" spans="1:18" s="86" customFormat="1" x14ac:dyDescent="0.35">
      <c r="A67" s="445" t="s">
        <v>258</v>
      </c>
      <c r="B67" s="458">
        <f t="shared" si="2"/>
        <v>0.5651247420960952</v>
      </c>
      <c r="C67" s="443">
        <f t="shared" si="3"/>
        <v>0.5651247420960952</v>
      </c>
      <c r="D67" s="446"/>
      <c r="E67" s="443">
        <v>0.5651247420960952</v>
      </c>
      <c r="G67" s="53"/>
      <c r="H67" s="53"/>
      <c r="L67" s="53"/>
      <c r="M67" s="53"/>
      <c r="R67" s="88"/>
    </row>
    <row r="68" spans="1:18" s="73" customFormat="1" x14ac:dyDescent="0.35">
      <c r="A68" s="447" t="s">
        <v>242</v>
      </c>
      <c r="B68" s="457"/>
      <c r="C68" s="443"/>
      <c r="D68" s="448"/>
      <c r="E68" s="443"/>
      <c r="G68" s="53"/>
      <c r="H68" s="53"/>
      <c r="L68" s="53"/>
      <c r="M68" s="53"/>
    </row>
    <row r="69" spans="1:18" s="73" customFormat="1" x14ac:dyDescent="0.35">
      <c r="A69" s="449" t="s">
        <v>13</v>
      </c>
      <c r="B69" s="457">
        <f t="shared" si="2"/>
        <v>15.522957696910629</v>
      </c>
      <c r="C69" s="459">
        <f>E69-D69</f>
        <v>13.390604073428495</v>
      </c>
      <c r="D69" s="460">
        <v>2.1323536234821341</v>
      </c>
      <c r="E69" s="443">
        <v>15.522957696910629</v>
      </c>
      <c r="G69" s="53"/>
      <c r="H69" s="53"/>
      <c r="L69" s="53"/>
      <c r="M69" s="53"/>
    </row>
    <row r="70" spans="1:18" s="73" customFormat="1" x14ac:dyDescent="0.35">
      <c r="A70" s="449" t="s">
        <v>23</v>
      </c>
      <c r="B70" s="457">
        <f t="shared" si="2"/>
        <v>44.135977358827802</v>
      </c>
      <c r="C70" s="459">
        <f t="shared" ref="C70:C79" si="4">E70-D70</f>
        <v>35.594265042710148</v>
      </c>
      <c r="D70" s="460">
        <v>8.5417123161176569</v>
      </c>
      <c r="E70" s="443">
        <v>44.135977358827802</v>
      </c>
      <c r="G70" s="53"/>
      <c r="H70" s="53"/>
      <c r="L70" s="53"/>
      <c r="M70" s="53"/>
    </row>
    <row r="71" spans="1:18" s="73" customFormat="1" x14ac:dyDescent="0.35">
      <c r="A71" s="449" t="s">
        <v>14</v>
      </c>
      <c r="B71" s="457">
        <f t="shared" si="2"/>
        <v>96.452286476069474</v>
      </c>
      <c r="C71" s="459">
        <f t="shared" si="4"/>
        <v>83.670422584385776</v>
      </c>
      <c r="D71" s="460">
        <v>12.781863891683699</v>
      </c>
      <c r="E71" s="443">
        <v>96.452286476069474</v>
      </c>
      <c r="G71" s="53"/>
      <c r="H71" s="53"/>
      <c r="L71" s="53"/>
      <c r="M71" s="53"/>
    </row>
    <row r="72" spans="1:18" s="73" customFormat="1" x14ac:dyDescent="0.35">
      <c r="A72" s="449" t="s">
        <v>15</v>
      </c>
      <c r="B72" s="457">
        <f t="shared" si="2"/>
        <v>47.809980101537121</v>
      </c>
      <c r="C72" s="459">
        <f t="shared" si="4"/>
        <v>46.806776514987881</v>
      </c>
      <c r="D72" s="460">
        <v>1.0032035865492381</v>
      </c>
      <c r="E72" s="443">
        <v>47.809980101537121</v>
      </c>
      <c r="G72" s="53"/>
      <c r="H72" s="53"/>
      <c r="L72" s="53"/>
      <c r="M72" s="53"/>
    </row>
    <row r="73" spans="1:18" s="73" customFormat="1" x14ac:dyDescent="0.35">
      <c r="A73" s="449" t="s">
        <v>16</v>
      </c>
      <c r="B73" s="457">
        <f t="shared" si="2"/>
        <v>15.930233067343027</v>
      </c>
      <c r="C73" s="459">
        <f t="shared" si="4"/>
        <v>15.203186381004972</v>
      </c>
      <c r="D73" s="460">
        <v>0.72704668633805392</v>
      </c>
      <c r="E73" s="443">
        <v>15.930233067343027</v>
      </c>
      <c r="G73" s="53"/>
      <c r="H73" s="53"/>
      <c r="L73" s="53"/>
      <c r="M73" s="53"/>
    </row>
    <row r="74" spans="1:18" s="73" customFormat="1" x14ac:dyDescent="0.35">
      <c r="A74" s="449" t="s">
        <v>17</v>
      </c>
      <c r="B74" s="457">
        <f t="shared" si="2"/>
        <v>795.86733123646388</v>
      </c>
      <c r="C74" s="459">
        <f t="shared" si="4"/>
        <v>787.79162518480177</v>
      </c>
      <c r="D74" s="461">
        <v>8.0757060516620847</v>
      </c>
      <c r="E74" s="443">
        <v>795.86733123646388</v>
      </c>
      <c r="G74" s="53"/>
      <c r="H74" s="53"/>
      <c r="L74" s="53"/>
      <c r="M74" s="53"/>
    </row>
    <row r="75" spans="1:18" s="73" customFormat="1" x14ac:dyDescent="0.35">
      <c r="A75" s="449" t="s">
        <v>18</v>
      </c>
      <c r="B75" s="457">
        <f t="shared" si="2"/>
        <v>1.1323512634274295</v>
      </c>
      <c r="C75" s="459">
        <f t="shared" si="4"/>
        <v>1.0211952023097233</v>
      </c>
      <c r="D75" s="461">
        <v>0.11115606111770629</v>
      </c>
      <c r="E75" s="443">
        <v>1.1323512634274295</v>
      </c>
      <c r="G75" s="53"/>
      <c r="H75" s="53"/>
      <c r="L75" s="53"/>
      <c r="M75" s="53"/>
    </row>
    <row r="76" spans="1:18" s="73" customFormat="1" x14ac:dyDescent="0.35">
      <c r="A76" s="449" t="s">
        <v>19</v>
      </c>
      <c r="B76" s="457">
        <f t="shared" si="2"/>
        <v>1.4224986218756082</v>
      </c>
      <c r="C76" s="459">
        <f t="shared" si="4"/>
        <v>1.1633913933338154</v>
      </c>
      <c r="D76" s="461">
        <v>0.25910722854179286</v>
      </c>
      <c r="E76" s="443">
        <v>1.4224986218756082</v>
      </c>
      <c r="G76" s="53"/>
      <c r="H76" s="53"/>
      <c r="L76" s="53"/>
      <c r="M76" s="53"/>
    </row>
    <row r="77" spans="1:18" s="73" customFormat="1" x14ac:dyDescent="0.35">
      <c r="A77" s="449" t="s">
        <v>20</v>
      </c>
      <c r="B77" s="457">
        <f t="shared" si="2"/>
        <v>155.81809092886243</v>
      </c>
      <c r="C77" s="459">
        <f t="shared" si="4"/>
        <v>119.11402988906229</v>
      </c>
      <c r="D77" s="461">
        <v>36.704061039800138</v>
      </c>
      <c r="E77" s="443">
        <v>155.81809092886243</v>
      </c>
      <c r="G77" s="53"/>
      <c r="H77" s="53"/>
      <c r="L77" s="53"/>
      <c r="M77" s="53"/>
    </row>
    <row r="78" spans="1:18" s="73" customFormat="1" x14ac:dyDescent="0.35">
      <c r="A78" s="449" t="s">
        <v>21</v>
      </c>
      <c r="B78" s="457">
        <f t="shared" si="2"/>
        <v>1.3673214451446936</v>
      </c>
      <c r="C78" s="459">
        <f t="shared" si="4"/>
        <v>1.0208289722884776</v>
      </c>
      <c r="D78" s="461">
        <v>0.34649247285621609</v>
      </c>
      <c r="E78" s="443">
        <v>1.3673214451446938</v>
      </c>
      <c r="G78" s="53"/>
      <c r="H78" s="53"/>
      <c r="L78" s="53"/>
      <c r="M78" s="53"/>
    </row>
    <row r="79" spans="1:18" s="69" customFormat="1" x14ac:dyDescent="0.35">
      <c r="A79" s="450" t="s">
        <v>22</v>
      </c>
      <c r="B79" s="457">
        <f t="shared" si="2"/>
        <v>65733.935690708793</v>
      </c>
      <c r="C79" s="459">
        <f t="shared" si="4"/>
        <v>53282.368978162893</v>
      </c>
      <c r="D79" s="462">
        <v>12451.566712545904</v>
      </c>
      <c r="E79" s="456">
        <v>65733.935690708793</v>
      </c>
      <c r="G79" s="53"/>
      <c r="H79" s="53"/>
      <c r="L79" s="53"/>
      <c r="M79" s="53"/>
    </row>
    <row r="81" spans="1:41" ht="16" thickBot="1" x14ac:dyDescent="0.4">
      <c r="A81" s="10" t="s">
        <v>54</v>
      </c>
      <c r="B81" s="11"/>
      <c r="C81" s="11"/>
      <c r="D81" s="11"/>
      <c r="E81" s="12"/>
      <c r="F81" s="11"/>
      <c r="G81" s="11"/>
      <c r="H81" s="11"/>
    </row>
    <row r="82" spans="1:41" s="14" customFormat="1" x14ac:dyDescent="0.35">
      <c r="B82" s="277" t="e">
        <f>#REF!</f>
        <v>#REF!</v>
      </c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5"/>
    </row>
    <row r="83" spans="1:41" s="14" customFormat="1" x14ac:dyDescent="0.35">
      <c r="B83" s="266" t="s">
        <v>50</v>
      </c>
      <c r="C83" s="26" t="s">
        <v>51</v>
      </c>
      <c r="D83" s="28" t="s">
        <v>129</v>
      </c>
      <c r="E83" s="28" t="s">
        <v>59</v>
      </c>
      <c r="F83" s="28" t="s">
        <v>7</v>
      </c>
      <c r="G83" s="28" t="s">
        <v>8</v>
      </c>
      <c r="H83" s="29" t="s">
        <v>9</v>
      </c>
      <c r="I83" s="28" t="s">
        <v>10</v>
      </c>
      <c r="J83" s="28" t="s">
        <v>11</v>
      </c>
      <c r="K83" s="28" t="s">
        <v>61</v>
      </c>
      <c r="L83" s="28" t="s">
        <v>25</v>
      </c>
      <c r="M83" s="267" t="s">
        <v>49</v>
      </c>
    </row>
    <row r="84" spans="1:41" x14ac:dyDescent="0.35">
      <c r="B84" s="268">
        <f>B45</f>
        <v>0</v>
      </c>
      <c r="C84" s="27" t="s">
        <v>268</v>
      </c>
      <c r="D84" s="30" t="s">
        <v>60</v>
      </c>
      <c r="E84" s="31" t="s">
        <v>118</v>
      </c>
      <c r="F84" s="31" t="s">
        <v>118</v>
      </c>
      <c r="G84" s="32">
        <f>B84*1055.05585</f>
        <v>0</v>
      </c>
      <c r="H84" s="30" t="s">
        <v>270</v>
      </c>
      <c r="I84" s="30" t="s">
        <v>53</v>
      </c>
      <c r="J84" s="30" t="s">
        <v>55</v>
      </c>
      <c r="K84" s="30" t="s">
        <v>52</v>
      </c>
      <c r="L84" s="30" t="s">
        <v>272</v>
      </c>
      <c r="M84" s="269"/>
      <c r="U84" s="2"/>
      <c r="AB84" s="2"/>
      <c r="AE84" s="2"/>
      <c r="AH84" s="2"/>
      <c r="AO84" s="2"/>
    </row>
    <row r="85" spans="1:41" x14ac:dyDescent="0.35">
      <c r="B85" s="268">
        <f t="shared" ref="B85:B88" si="5">B46</f>
        <v>0</v>
      </c>
      <c r="C85" s="27" t="s">
        <v>268</v>
      </c>
      <c r="D85" s="30" t="s">
        <v>60</v>
      </c>
      <c r="E85" s="31" t="s">
        <v>32</v>
      </c>
      <c r="F85" s="31" t="s">
        <v>32</v>
      </c>
      <c r="G85" s="32">
        <f t="shared" ref="G85:G88" si="6">B85*1055.05585</f>
        <v>0</v>
      </c>
      <c r="H85" s="30" t="s">
        <v>270</v>
      </c>
      <c r="I85" s="30" t="s">
        <v>53</v>
      </c>
      <c r="J85" s="30" t="s">
        <v>55</v>
      </c>
      <c r="K85" s="30" t="s">
        <v>52</v>
      </c>
      <c r="L85" s="30" t="s">
        <v>272</v>
      </c>
      <c r="M85" s="269"/>
      <c r="U85" s="2"/>
      <c r="AB85" s="2"/>
      <c r="AE85" s="2"/>
      <c r="AH85" s="2"/>
      <c r="AO85" s="2"/>
    </row>
    <row r="86" spans="1:41" x14ac:dyDescent="0.35">
      <c r="B86" s="268">
        <f t="shared" si="5"/>
        <v>0.132664</v>
      </c>
      <c r="C86" s="27" t="s">
        <v>268</v>
      </c>
      <c r="D86" s="30" t="s">
        <v>60</v>
      </c>
      <c r="E86" s="31" t="s">
        <v>62</v>
      </c>
      <c r="F86" s="31" t="s">
        <v>62</v>
      </c>
      <c r="G86" s="32">
        <f t="shared" si="6"/>
        <v>139.96792928439999</v>
      </c>
      <c r="H86" s="30" t="s">
        <v>270</v>
      </c>
      <c r="I86" s="30" t="s">
        <v>53</v>
      </c>
      <c r="J86" s="30" t="s">
        <v>55</v>
      </c>
      <c r="K86" s="30" t="s">
        <v>52</v>
      </c>
      <c r="L86" s="30" t="s">
        <v>272</v>
      </c>
      <c r="M86" s="269"/>
      <c r="U86" s="2"/>
      <c r="AB86" s="2"/>
      <c r="AE86" s="2"/>
      <c r="AH86" s="2"/>
      <c r="AO86" s="2"/>
    </row>
    <row r="87" spans="1:41" x14ac:dyDescent="0.35">
      <c r="B87" s="268">
        <f t="shared" si="5"/>
        <v>0</v>
      </c>
      <c r="C87" s="27" t="s">
        <v>268</v>
      </c>
      <c r="D87" s="30" t="s">
        <v>60</v>
      </c>
      <c r="E87" s="31" t="s">
        <v>30</v>
      </c>
      <c r="F87" s="31" t="s">
        <v>30</v>
      </c>
      <c r="G87" s="32">
        <f t="shared" si="6"/>
        <v>0</v>
      </c>
      <c r="H87" s="30" t="s">
        <v>270</v>
      </c>
      <c r="I87" s="30" t="s">
        <v>53</v>
      </c>
      <c r="J87" s="30" t="s">
        <v>55</v>
      </c>
      <c r="K87" s="30" t="s">
        <v>52</v>
      </c>
      <c r="L87" s="30" t="s">
        <v>272</v>
      </c>
      <c r="M87" s="269"/>
      <c r="U87" s="2"/>
      <c r="AB87" s="2"/>
      <c r="AE87" s="2"/>
      <c r="AH87" s="2"/>
      <c r="AO87" s="2"/>
    </row>
    <row r="88" spans="1:41" x14ac:dyDescent="0.35">
      <c r="B88" s="268">
        <f t="shared" si="5"/>
        <v>2.8336000000000007E-2</v>
      </c>
      <c r="C88" s="27" t="s">
        <v>268</v>
      </c>
      <c r="D88" s="30" t="s">
        <v>60</v>
      </c>
      <c r="E88" s="31" t="s">
        <v>38</v>
      </c>
      <c r="F88" s="31" t="s">
        <v>38</v>
      </c>
      <c r="G88" s="32">
        <f t="shared" si="6"/>
        <v>29.896062565600005</v>
      </c>
      <c r="H88" s="30" t="s">
        <v>270</v>
      </c>
      <c r="I88" s="30" t="s">
        <v>53</v>
      </c>
      <c r="J88" s="30" t="s">
        <v>55</v>
      </c>
      <c r="K88" s="30" t="s">
        <v>52</v>
      </c>
      <c r="L88" s="30" t="s">
        <v>272</v>
      </c>
      <c r="M88" s="269"/>
      <c r="U88" s="2"/>
      <c r="AB88" s="2"/>
      <c r="AE88" s="2"/>
      <c r="AH88" s="2"/>
      <c r="AO88" s="2"/>
    </row>
    <row r="89" spans="1:41" x14ac:dyDescent="0.35">
      <c r="B89" s="268">
        <f>B51</f>
        <v>3.8901293710207923</v>
      </c>
      <c r="C89" s="27" t="s">
        <v>266</v>
      </c>
      <c r="D89" s="30" t="s">
        <v>60</v>
      </c>
      <c r="E89" s="31" t="s">
        <v>243</v>
      </c>
      <c r="F89" s="31" t="s">
        <v>243</v>
      </c>
      <c r="G89" s="32">
        <f>B89*0.453592</f>
        <v>1.7645315616600632</v>
      </c>
      <c r="H89" s="30" t="s">
        <v>271</v>
      </c>
      <c r="I89" s="30" t="s">
        <v>53</v>
      </c>
      <c r="J89" s="30" t="s">
        <v>56</v>
      </c>
      <c r="K89" s="30" t="s">
        <v>52</v>
      </c>
      <c r="L89" s="30" t="s">
        <v>272</v>
      </c>
      <c r="M89" s="269"/>
      <c r="U89" s="2"/>
      <c r="AB89" s="2"/>
      <c r="AE89" s="2"/>
      <c r="AH89" s="2"/>
      <c r="AO89" s="2"/>
    </row>
    <row r="90" spans="1:41" x14ac:dyDescent="0.35">
      <c r="B90" s="268">
        <f t="shared" ref="B90:B105" si="7">B52</f>
        <v>2.4338207887471013</v>
      </c>
      <c r="C90" s="27" t="s">
        <v>266</v>
      </c>
      <c r="D90" s="30" t="s">
        <v>60</v>
      </c>
      <c r="E90" s="31" t="s">
        <v>244</v>
      </c>
      <c r="F90" s="31" t="s">
        <v>244</v>
      </c>
      <c r="G90" s="32">
        <f t="shared" ref="G90:G105" si="8">B90*0.453592</f>
        <v>1.1039616392093752</v>
      </c>
      <c r="H90" s="30" t="s">
        <v>271</v>
      </c>
      <c r="I90" s="30" t="s">
        <v>53</v>
      </c>
      <c r="J90" s="30" t="s">
        <v>56</v>
      </c>
      <c r="K90" s="30" t="s">
        <v>52</v>
      </c>
      <c r="L90" s="30" t="s">
        <v>272</v>
      </c>
      <c r="M90" s="269"/>
      <c r="U90" s="2"/>
      <c r="AB90" s="2"/>
      <c r="AE90" s="2"/>
      <c r="AH90" s="2"/>
      <c r="AO90" s="2"/>
    </row>
    <row r="91" spans="1:41" x14ac:dyDescent="0.35">
      <c r="B91" s="268">
        <f t="shared" si="7"/>
        <v>0</v>
      </c>
      <c r="C91" s="27" t="s">
        <v>266</v>
      </c>
      <c r="D91" s="30" t="s">
        <v>60</v>
      </c>
      <c r="E91" s="31" t="s">
        <v>245</v>
      </c>
      <c r="F91" s="31" t="s">
        <v>245</v>
      </c>
      <c r="G91" s="32">
        <f t="shared" si="8"/>
        <v>0</v>
      </c>
      <c r="H91" s="30" t="s">
        <v>271</v>
      </c>
      <c r="I91" s="30" t="s">
        <v>53</v>
      </c>
      <c r="J91" s="30" t="s">
        <v>56</v>
      </c>
      <c r="K91" s="30" t="s">
        <v>52</v>
      </c>
      <c r="L91" s="30" t="s">
        <v>272</v>
      </c>
      <c r="M91" s="269"/>
      <c r="U91" s="2"/>
      <c r="AB91" s="2"/>
      <c r="AE91" s="2"/>
      <c r="AH91" s="2"/>
      <c r="AO91" s="2"/>
    </row>
    <row r="92" spans="1:41" x14ac:dyDescent="0.35">
      <c r="B92" s="268">
        <f t="shared" si="7"/>
        <v>0.33283948209304759</v>
      </c>
      <c r="C92" s="27" t="s">
        <v>266</v>
      </c>
      <c r="D92" s="30" t="s">
        <v>60</v>
      </c>
      <c r="E92" s="31" t="s">
        <v>246</v>
      </c>
      <c r="F92" s="31" t="s">
        <v>246</v>
      </c>
      <c r="G92" s="32">
        <f t="shared" si="8"/>
        <v>0.15097332636154964</v>
      </c>
      <c r="H92" s="30" t="s">
        <v>271</v>
      </c>
      <c r="I92" s="30" t="s">
        <v>53</v>
      </c>
      <c r="J92" s="30" t="s">
        <v>56</v>
      </c>
      <c r="K92" s="30" t="s">
        <v>52</v>
      </c>
      <c r="L92" s="30" t="s">
        <v>272</v>
      </c>
      <c r="M92" s="269"/>
      <c r="U92" s="2"/>
      <c r="AB92" s="2"/>
      <c r="AE92" s="2"/>
      <c r="AH92" s="2"/>
      <c r="AO92" s="2"/>
    </row>
    <row r="93" spans="1:41" x14ac:dyDescent="0.35">
      <c r="B93" s="268">
        <f t="shared" si="7"/>
        <v>1.8139175588138148</v>
      </c>
      <c r="C93" s="27" t="s">
        <v>266</v>
      </c>
      <c r="D93" s="30" t="s">
        <v>60</v>
      </c>
      <c r="E93" s="31" t="s">
        <v>247</v>
      </c>
      <c r="F93" s="31" t="s">
        <v>247</v>
      </c>
      <c r="G93" s="32">
        <f t="shared" si="8"/>
        <v>0.82277849333747588</v>
      </c>
      <c r="H93" s="30" t="s">
        <v>271</v>
      </c>
      <c r="I93" s="30" t="s">
        <v>53</v>
      </c>
      <c r="J93" s="30" t="s">
        <v>56</v>
      </c>
      <c r="K93" s="30" t="s">
        <v>52</v>
      </c>
      <c r="L93" s="30" t="s">
        <v>272</v>
      </c>
      <c r="M93" s="269"/>
      <c r="U93" s="2"/>
      <c r="AB93" s="2"/>
      <c r="AE93" s="2"/>
      <c r="AH93" s="2"/>
      <c r="AO93" s="2"/>
    </row>
    <row r="94" spans="1:41" x14ac:dyDescent="0.35">
      <c r="B94" s="268">
        <f t="shared" si="7"/>
        <v>3.6869507580734329</v>
      </c>
      <c r="C94" s="27" t="s">
        <v>266</v>
      </c>
      <c r="D94" s="30" t="s">
        <v>60</v>
      </c>
      <c r="E94" s="31" t="s">
        <v>248</v>
      </c>
      <c r="F94" s="31" t="s">
        <v>248</v>
      </c>
      <c r="G94" s="32">
        <f t="shared" si="8"/>
        <v>1.6723713682560446</v>
      </c>
      <c r="H94" s="30" t="s">
        <v>271</v>
      </c>
      <c r="I94" s="30" t="s">
        <v>53</v>
      </c>
      <c r="J94" s="30" t="s">
        <v>56</v>
      </c>
      <c r="K94" s="30" t="s">
        <v>52</v>
      </c>
      <c r="L94" s="30" t="s">
        <v>272</v>
      </c>
      <c r="M94" s="269"/>
      <c r="U94" s="2"/>
      <c r="AB94" s="2"/>
      <c r="AE94" s="2"/>
      <c r="AH94" s="2"/>
      <c r="AO94" s="2"/>
    </row>
    <row r="95" spans="1:41" x14ac:dyDescent="0.35">
      <c r="B95" s="268">
        <f t="shared" si="7"/>
        <v>0</v>
      </c>
      <c r="C95" s="27" t="s">
        <v>266</v>
      </c>
      <c r="D95" s="30" t="s">
        <v>60</v>
      </c>
      <c r="E95" s="31" t="s">
        <v>249</v>
      </c>
      <c r="F95" s="31" t="s">
        <v>249</v>
      </c>
      <c r="G95" s="32">
        <f t="shared" si="8"/>
        <v>0</v>
      </c>
      <c r="H95" s="30" t="s">
        <v>271</v>
      </c>
      <c r="I95" s="30" t="s">
        <v>53</v>
      </c>
      <c r="J95" s="30" t="s">
        <v>56</v>
      </c>
      <c r="K95" s="30" t="s">
        <v>52</v>
      </c>
      <c r="L95" s="30" t="s">
        <v>272</v>
      </c>
      <c r="M95" s="269"/>
      <c r="U95" s="2"/>
      <c r="AB95" s="2"/>
      <c r="AE95" s="2"/>
      <c r="AH95" s="2"/>
      <c r="AO95" s="2"/>
    </row>
    <row r="96" spans="1:41" x14ac:dyDescent="0.35">
      <c r="B96" s="268">
        <f t="shared" si="7"/>
        <v>0.2492827727905485</v>
      </c>
      <c r="C96" s="27" t="s">
        <v>266</v>
      </c>
      <c r="D96" s="30" t="s">
        <v>60</v>
      </c>
      <c r="E96" s="31" t="s">
        <v>250</v>
      </c>
      <c r="F96" s="31" t="s">
        <v>250</v>
      </c>
      <c r="G96" s="32">
        <f t="shared" si="8"/>
        <v>0.11307267147561048</v>
      </c>
      <c r="H96" s="30" t="s">
        <v>271</v>
      </c>
      <c r="I96" s="30" t="s">
        <v>53</v>
      </c>
      <c r="J96" s="30" t="s">
        <v>56</v>
      </c>
      <c r="K96" s="30" t="s">
        <v>52</v>
      </c>
      <c r="L96" s="30" t="s">
        <v>272</v>
      </c>
      <c r="M96" s="269"/>
      <c r="U96" s="2"/>
      <c r="AB96" s="2"/>
      <c r="AE96" s="2"/>
      <c r="AH96" s="2"/>
      <c r="AO96" s="2"/>
    </row>
    <row r="97" spans="2:41" x14ac:dyDescent="0.35">
      <c r="B97" s="268">
        <f t="shared" si="7"/>
        <v>0.69589676580334203</v>
      </c>
      <c r="C97" s="27" t="s">
        <v>266</v>
      </c>
      <c r="D97" s="30" t="s">
        <v>60</v>
      </c>
      <c r="E97" s="31" t="s">
        <v>251</v>
      </c>
      <c r="F97" s="31" t="s">
        <v>251</v>
      </c>
      <c r="G97" s="32">
        <f t="shared" si="8"/>
        <v>0.31565320579426953</v>
      </c>
      <c r="H97" s="30" t="s">
        <v>271</v>
      </c>
      <c r="I97" s="30" t="s">
        <v>53</v>
      </c>
      <c r="J97" s="30" t="s">
        <v>56</v>
      </c>
      <c r="K97" s="30" t="s">
        <v>52</v>
      </c>
      <c r="L97" s="30" t="s">
        <v>272</v>
      </c>
      <c r="M97" s="269"/>
      <c r="U97" s="2"/>
      <c r="AB97" s="2"/>
      <c r="AE97" s="2"/>
      <c r="AH97" s="2"/>
      <c r="AO97" s="2"/>
    </row>
    <row r="98" spans="2:41" x14ac:dyDescent="0.35">
      <c r="B98" s="268">
        <f t="shared" si="7"/>
        <v>0.69589676580334203</v>
      </c>
      <c r="C98" s="27" t="s">
        <v>266</v>
      </c>
      <c r="D98" s="30" t="s">
        <v>60</v>
      </c>
      <c r="E98" s="31" t="s">
        <v>252</v>
      </c>
      <c r="F98" s="31" t="s">
        <v>252</v>
      </c>
      <c r="G98" s="32">
        <f t="shared" si="8"/>
        <v>0.31565320579426953</v>
      </c>
      <c r="H98" s="30" t="s">
        <v>271</v>
      </c>
      <c r="I98" s="30" t="s">
        <v>53</v>
      </c>
      <c r="J98" s="30" t="s">
        <v>56</v>
      </c>
      <c r="K98" s="30" t="s">
        <v>52</v>
      </c>
      <c r="L98" s="30" t="s">
        <v>272</v>
      </c>
      <c r="M98" s="269"/>
      <c r="U98" s="2"/>
      <c r="AB98" s="2"/>
      <c r="AE98" s="2"/>
      <c r="AH98" s="2"/>
      <c r="AO98" s="2"/>
    </row>
    <row r="99" spans="2:41" x14ac:dyDescent="0.35">
      <c r="B99" s="268">
        <f t="shared" si="7"/>
        <v>0.1706135443284417</v>
      </c>
      <c r="C99" s="27" t="s">
        <v>266</v>
      </c>
      <c r="D99" s="30" t="s">
        <v>60</v>
      </c>
      <c r="E99" s="31" t="s">
        <v>253</v>
      </c>
      <c r="F99" s="31" t="s">
        <v>253</v>
      </c>
      <c r="G99" s="32">
        <f t="shared" si="8"/>
        <v>7.738893879902653E-2</v>
      </c>
      <c r="H99" s="30" t="s">
        <v>271</v>
      </c>
      <c r="I99" s="30" t="s">
        <v>53</v>
      </c>
      <c r="J99" s="30" t="s">
        <v>56</v>
      </c>
      <c r="K99" s="30" t="s">
        <v>52</v>
      </c>
      <c r="L99" s="30" t="s">
        <v>272</v>
      </c>
      <c r="M99" s="269"/>
      <c r="U99" s="2"/>
      <c r="AB99" s="2"/>
      <c r="AE99" s="2"/>
      <c r="AH99" s="2"/>
      <c r="AO99" s="2"/>
    </row>
    <row r="100" spans="2:41" x14ac:dyDescent="0.35">
      <c r="B100" s="268">
        <f t="shared" si="7"/>
        <v>5.5809928568231457E-2</v>
      </c>
      <c r="C100" s="27" t="s">
        <v>266</v>
      </c>
      <c r="D100" s="30" t="s">
        <v>60</v>
      </c>
      <c r="E100" s="31" t="s">
        <v>254</v>
      </c>
      <c r="F100" s="31" t="s">
        <v>254</v>
      </c>
      <c r="G100" s="32">
        <f t="shared" si="8"/>
        <v>2.5314937119121243E-2</v>
      </c>
      <c r="H100" s="30" t="s">
        <v>271</v>
      </c>
      <c r="I100" s="30" t="s">
        <v>53</v>
      </c>
      <c r="J100" s="30" t="s">
        <v>56</v>
      </c>
      <c r="K100" s="30" t="s">
        <v>52</v>
      </c>
      <c r="L100" s="30" t="s">
        <v>272</v>
      </c>
      <c r="M100" s="269"/>
      <c r="U100" s="2"/>
      <c r="AB100" s="2"/>
      <c r="AE100" s="2"/>
      <c r="AH100" s="2"/>
      <c r="AO100" s="2"/>
    </row>
    <row r="101" spans="2:41" x14ac:dyDescent="0.35">
      <c r="B101" s="268">
        <f t="shared" si="7"/>
        <v>3.183118678519823E-2</v>
      </c>
      <c r="C101" s="27" t="s">
        <v>266</v>
      </c>
      <c r="D101" s="30" t="s">
        <v>60</v>
      </c>
      <c r="E101" s="31" t="s">
        <v>255</v>
      </c>
      <c r="F101" s="31" t="s">
        <v>255</v>
      </c>
      <c r="G101" s="32">
        <f t="shared" si="8"/>
        <v>1.4438371676271636E-2</v>
      </c>
      <c r="H101" s="30" t="s">
        <v>271</v>
      </c>
      <c r="I101" s="30" t="s">
        <v>53</v>
      </c>
      <c r="J101" s="30" t="s">
        <v>56</v>
      </c>
      <c r="K101" s="30" t="s">
        <v>52</v>
      </c>
      <c r="L101" s="30" t="s">
        <v>272</v>
      </c>
      <c r="M101" s="269"/>
      <c r="U101" s="2"/>
      <c r="AB101" s="2"/>
      <c r="AE101" s="2"/>
      <c r="AH101" s="2"/>
      <c r="AO101" s="2"/>
    </row>
    <row r="102" spans="2:41" x14ac:dyDescent="0.35">
      <c r="B102" s="268">
        <f t="shared" si="7"/>
        <v>9.5646978535865429E-2</v>
      </c>
      <c r="C102" s="27" t="s">
        <v>266</v>
      </c>
      <c r="D102" s="30" t="s">
        <v>60</v>
      </c>
      <c r="E102" s="31" t="s">
        <v>175</v>
      </c>
      <c r="F102" s="31" t="s">
        <v>175</v>
      </c>
      <c r="G102" s="32">
        <f t="shared" si="8"/>
        <v>4.3384704288040268E-2</v>
      </c>
      <c r="H102" s="30" t="s">
        <v>271</v>
      </c>
      <c r="I102" s="30" t="s">
        <v>53</v>
      </c>
      <c r="J102" s="30" t="s">
        <v>56</v>
      </c>
      <c r="K102" s="30" t="s">
        <v>52</v>
      </c>
      <c r="L102" s="30" t="s">
        <v>272</v>
      </c>
      <c r="M102" s="269"/>
      <c r="U102" s="2"/>
      <c r="AB102" s="2"/>
      <c r="AE102" s="2"/>
      <c r="AH102" s="2"/>
      <c r="AO102" s="2"/>
    </row>
    <row r="103" spans="2:41" x14ac:dyDescent="0.35">
      <c r="B103" s="268">
        <f t="shared" si="7"/>
        <v>7.49908796664015E-2</v>
      </c>
      <c r="C103" s="27" t="s">
        <v>266</v>
      </c>
      <c r="D103" s="30" t="s">
        <v>60</v>
      </c>
      <c r="E103" s="31" t="s">
        <v>256</v>
      </c>
      <c r="F103" s="31" t="s">
        <v>256</v>
      </c>
      <c r="G103" s="32">
        <f t="shared" si="8"/>
        <v>3.4015263089642388E-2</v>
      </c>
      <c r="H103" s="30" t="s">
        <v>271</v>
      </c>
      <c r="I103" s="30" t="s">
        <v>53</v>
      </c>
      <c r="J103" s="30" t="s">
        <v>56</v>
      </c>
      <c r="K103" s="30" t="s">
        <v>52</v>
      </c>
      <c r="L103" s="30" t="s">
        <v>272</v>
      </c>
      <c r="M103" s="269"/>
      <c r="U103" s="2"/>
      <c r="AB103" s="2"/>
      <c r="AE103" s="2"/>
      <c r="AH103" s="2"/>
      <c r="AO103" s="2"/>
    </row>
    <row r="104" spans="2:41" x14ac:dyDescent="0.35">
      <c r="B104" s="268">
        <f t="shared" si="7"/>
        <v>0.66477953837430381</v>
      </c>
      <c r="C104" s="27" t="s">
        <v>266</v>
      </c>
      <c r="D104" s="30" t="s">
        <v>60</v>
      </c>
      <c r="E104" s="31" t="s">
        <v>257</v>
      </c>
      <c r="F104" s="31" t="s">
        <v>257</v>
      </c>
      <c r="G104" s="32">
        <f t="shared" si="8"/>
        <v>0.3015386803702772</v>
      </c>
      <c r="H104" s="30" t="s">
        <v>271</v>
      </c>
      <c r="I104" s="30" t="s">
        <v>53</v>
      </c>
      <c r="J104" s="30" t="s">
        <v>56</v>
      </c>
      <c r="K104" s="30" t="s">
        <v>52</v>
      </c>
      <c r="L104" s="30" t="s">
        <v>272</v>
      </c>
      <c r="M104" s="269"/>
      <c r="U104" s="2"/>
      <c r="AB104" s="2"/>
      <c r="AE104" s="2"/>
      <c r="AH104" s="2"/>
      <c r="AO104" s="2"/>
    </row>
    <row r="105" spans="2:41" x14ac:dyDescent="0.35">
      <c r="B105" s="268">
        <f t="shared" si="7"/>
        <v>0.5651247420960952</v>
      </c>
      <c r="C105" s="27" t="s">
        <v>266</v>
      </c>
      <c r="D105" s="30" t="s">
        <v>60</v>
      </c>
      <c r="E105" s="31" t="s">
        <v>258</v>
      </c>
      <c r="F105" s="31" t="s">
        <v>258</v>
      </c>
      <c r="G105" s="32">
        <f t="shared" si="8"/>
        <v>0.256336062016852</v>
      </c>
      <c r="H105" s="30" t="s">
        <v>271</v>
      </c>
      <c r="I105" s="30" t="s">
        <v>53</v>
      </c>
      <c r="J105" s="30" t="s">
        <v>56</v>
      </c>
      <c r="K105" s="30" t="s">
        <v>52</v>
      </c>
      <c r="L105" s="30" t="s">
        <v>272</v>
      </c>
      <c r="M105" s="269"/>
      <c r="U105" s="2"/>
      <c r="AB105" s="2"/>
      <c r="AE105" s="2"/>
      <c r="AH105" s="2"/>
      <c r="AO105" s="2"/>
    </row>
    <row r="106" spans="2:41" x14ac:dyDescent="0.35">
      <c r="B106" s="271">
        <f t="shared" ref="B106:B116" si="9">K6</f>
        <v>0.42629070552808729</v>
      </c>
      <c r="C106" s="27" t="s">
        <v>269</v>
      </c>
      <c r="D106" s="30" t="s">
        <v>60</v>
      </c>
      <c r="E106" s="30" t="s">
        <v>38</v>
      </c>
      <c r="F106" s="31" t="s">
        <v>13</v>
      </c>
      <c r="G106" s="30">
        <f>B106*0.001</f>
        <v>4.262907055280873E-4</v>
      </c>
      <c r="H106" s="30" t="s">
        <v>271</v>
      </c>
      <c r="I106" s="30" t="s">
        <v>24</v>
      </c>
      <c r="J106" s="30" t="s">
        <v>56</v>
      </c>
      <c r="K106" s="30" t="s">
        <v>52</v>
      </c>
      <c r="L106" s="30" t="s">
        <v>273</v>
      </c>
      <c r="M106" s="269"/>
      <c r="U106" s="2"/>
      <c r="AB106" s="2"/>
      <c r="AE106" s="2"/>
      <c r="AH106" s="2"/>
      <c r="AO106" s="2"/>
    </row>
    <row r="107" spans="2:41" x14ac:dyDescent="0.35">
      <c r="B107" s="271">
        <f t="shared" si="9"/>
        <v>1.3507764819012957</v>
      </c>
      <c r="C107" s="27" t="s">
        <v>269</v>
      </c>
      <c r="D107" s="30" t="s">
        <v>60</v>
      </c>
      <c r="E107" s="30" t="s">
        <v>38</v>
      </c>
      <c r="F107" s="31" t="s">
        <v>23</v>
      </c>
      <c r="G107" s="30">
        <f t="shared" ref="G107:G138" si="10">B107*0.001</f>
        <v>1.3507764819012957E-3</v>
      </c>
      <c r="H107" s="30" t="s">
        <v>271</v>
      </c>
      <c r="I107" s="30" t="s">
        <v>24</v>
      </c>
      <c r="J107" s="30" t="s">
        <v>56</v>
      </c>
      <c r="K107" s="30" t="s">
        <v>52</v>
      </c>
      <c r="L107" s="30" t="s">
        <v>273</v>
      </c>
      <c r="M107" s="269"/>
      <c r="U107" s="2"/>
      <c r="AB107" s="2"/>
      <c r="AE107" s="2"/>
      <c r="AH107" s="2"/>
      <c r="AO107" s="2"/>
    </row>
    <row r="108" spans="2:41" x14ac:dyDescent="0.35">
      <c r="B108" s="271">
        <f t="shared" si="9"/>
        <v>2.6459859246666237</v>
      </c>
      <c r="C108" s="27" t="s">
        <v>269</v>
      </c>
      <c r="D108" s="30" t="s">
        <v>60</v>
      </c>
      <c r="E108" s="30" t="s">
        <v>38</v>
      </c>
      <c r="F108" s="31" t="s">
        <v>14</v>
      </c>
      <c r="G108" s="30">
        <f t="shared" si="10"/>
        <v>2.6459859246666237E-3</v>
      </c>
      <c r="H108" s="30" t="s">
        <v>271</v>
      </c>
      <c r="I108" s="30" t="s">
        <v>24</v>
      </c>
      <c r="J108" s="30" t="s">
        <v>56</v>
      </c>
      <c r="K108" s="30" t="s">
        <v>52</v>
      </c>
      <c r="L108" s="30" t="s">
        <v>273</v>
      </c>
      <c r="M108" s="269"/>
      <c r="U108" s="2"/>
      <c r="AB108" s="2"/>
      <c r="AE108" s="2"/>
      <c r="AH108" s="2"/>
      <c r="AO108" s="2"/>
    </row>
    <row r="109" spans="2:41" x14ac:dyDescent="0.35">
      <c r="B109" s="271">
        <f t="shared" si="9"/>
        <v>0.47526316725496198</v>
      </c>
      <c r="C109" s="27" t="s">
        <v>269</v>
      </c>
      <c r="D109" s="30" t="s">
        <v>60</v>
      </c>
      <c r="E109" s="30" t="s">
        <v>38</v>
      </c>
      <c r="F109" s="31" t="s">
        <v>15</v>
      </c>
      <c r="G109" s="30">
        <f t="shared" si="10"/>
        <v>4.7526316725496202E-4</v>
      </c>
      <c r="H109" s="30" t="s">
        <v>271</v>
      </c>
      <c r="I109" s="30" t="s">
        <v>24</v>
      </c>
      <c r="J109" s="30" t="s">
        <v>56</v>
      </c>
      <c r="K109" s="30" t="s">
        <v>52</v>
      </c>
      <c r="L109" s="30" t="s">
        <v>273</v>
      </c>
      <c r="M109" s="269"/>
      <c r="U109" s="2"/>
      <c r="AB109" s="2"/>
      <c r="AE109" s="2"/>
      <c r="AH109" s="2"/>
      <c r="AO109" s="2"/>
    </row>
    <row r="110" spans="2:41" x14ac:dyDescent="0.35">
      <c r="B110" s="271">
        <f t="shared" si="9"/>
        <v>0.2059226521211743</v>
      </c>
      <c r="C110" s="27" t="s">
        <v>269</v>
      </c>
      <c r="D110" s="30" t="s">
        <v>60</v>
      </c>
      <c r="E110" s="30" t="s">
        <v>38</v>
      </c>
      <c r="F110" s="31" t="s">
        <v>16</v>
      </c>
      <c r="G110" s="30">
        <f t="shared" si="10"/>
        <v>2.0592265212117432E-4</v>
      </c>
      <c r="H110" s="30" t="s">
        <v>271</v>
      </c>
      <c r="I110" s="30" t="s">
        <v>24</v>
      </c>
      <c r="J110" s="30" t="s">
        <v>56</v>
      </c>
      <c r="K110" s="30" t="s">
        <v>52</v>
      </c>
      <c r="L110" s="30" t="s">
        <v>273</v>
      </c>
      <c r="M110" s="269"/>
      <c r="U110" s="2"/>
      <c r="AB110" s="2"/>
      <c r="AE110" s="2"/>
      <c r="AH110" s="2"/>
      <c r="AO110" s="2"/>
    </row>
    <row r="111" spans="2:41" x14ac:dyDescent="0.35">
      <c r="B111" s="271">
        <f t="shared" si="9"/>
        <v>6.507615425719373</v>
      </c>
      <c r="C111" s="27" t="s">
        <v>269</v>
      </c>
      <c r="D111" s="30" t="s">
        <v>60</v>
      </c>
      <c r="E111" s="30" t="s">
        <v>38</v>
      </c>
      <c r="F111" s="30" t="s">
        <v>17</v>
      </c>
      <c r="G111" s="30">
        <f t="shared" si="10"/>
        <v>6.5076154257193734E-3</v>
      </c>
      <c r="H111" s="30" t="s">
        <v>271</v>
      </c>
      <c r="I111" s="30" t="s">
        <v>24</v>
      </c>
      <c r="J111" s="30" t="s">
        <v>56</v>
      </c>
      <c r="K111" s="30" t="s">
        <v>52</v>
      </c>
      <c r="L111" s="30" t="s">
        <v>273</v>
      </c>
      <c r="M111" s="269"/>
      <c r="U111" s="2"/>
      <c r="AB111" s="2"/>
      <c r="AE111" s="2"/>
      <c r="AH111" s="2"/>
      <c r="AO111" s="2"/>
    </row>
    <row r="112" spans="2:41" x14ac:dyDescent="0.35">
      <c r="B112" s="271">
        <f t="shared" si="9"/>
        <v>1.6912041696680119E-2</v>
      </c>
      <c r="C112" s="27" t="s">
        <v>269</v>
      </c>
      <c r="D112" s="30" t="s">
        <v>60</v>
      </c>
      <c r="E112" s="30" t="s">
        <v>38</v>
      </c>
      <c r="F112" s="30" t="s">
        <v>18</v>
      </c>
      <c r="G112" s="30">
        <f t="shared" si="10"/>
        <v>1.6912041696680119E-5</v>
      </c>
      <c r="H112" s="30" t="s">
        <v>271</v>
      </c>
      <c r="I112" s="30" t="s">
        <v>24</v>
      </c>
      <c r="J112" s="30" t="s">
        <v>56</v>
      </c>
      <c r="K112" s="30" t="s">
        <v>52</v>
      </c>
      <c r="L112" s="30" t="s">
        <v>273</v>
      </c>
      <c r="M112" s="269"/>
      <c r="U112" s="2"/>
      <c r="AB112" s="2"/>
      <c r="AE112" s="2"/>
      <c r="AH112" s="2"/>
      <c r="AO112" s="2"/>
    </row>
    <row r="113" spans="2:41" x14ac:dyDescent="0.35">
      <c r="B113" s="271">
        <f t="shared" si="9"/>
        <v>3.9921128435269182E-2</v>
      </c>
      <c r="C113" s="27" t="s">
        <v>269</v>
      </c>
      <c r="D113" s="30" t="s">
        <v>60</v>
      </c>
      <c r="E113" s="30" t="s">
        <v>38</v>
      </c>
      <c r="F113" s="30" t="s">
        <v>19</v>
      </c>
      <c r="G113" s="30">
        <f t="shared" si="10"/>
        <v>3.9921128435269181E-5</v>
      </c>
      <c r="H113" s="30" t="s">
        <v>271</v>
      </c>
      <c r="I113" s="30" t="s">
        <v>24</v>
      </c>
      <c r="J113" s="30" t="s">
        <v>56</v>
      </c>
      <c r="K113" s="30" t="s">
        <v>52</v>
      </c>
      <c r="L113" s="30" t="s">
        <v>273</v>
      </c>
      <c r="M113" s="269"/>
      <c r="U113" s="2"/>
      <c r="AB113" s="2"/>
      <c r="AE113" s="2"/>
      <c r="AH113" s="2"/>
      <c r="AO113" s="2"/>
    </row>
    <row r="114" spans="2:41" x14ac:dyDescent="0.35">
      <c r="B114" s="271">
        <f t="shared" si="9"/>
        <v>7.4794375016768395</v>
      </c>
      <c r="C114" s="27" t="s">
        <v>269</v>
      </c>
      <c r="D114" s="30" t="s">
        <v>60</v>
      </c>
      <c r="E114" s="30" t="s">
        <v>38</v>
      </c>
      <c r="F114" s="30" t="s">
        <v>20</v>
      </c>
      <c r="G114" s="30">
        <f t="shared" si="10"/>
        <v>7.4794375016768401E-3</v>
      </c>
      <c r="H114" s="30" t="s">
        <v>271</v>
      </c>
      <c r="I114" s="30" t="s">
        <v>24</v>
      </c>
      <c r="J114" s="30" t="s">
        <v>56</v>
      </c>
      <c r="K114" s="30" t="s">
        <v>52</v>
      </c>
      <c r="L114" s="30" t="s">
        <v>273</v>
      </c>
      <c r="M114" s="269"/>
      <c r="U114" s="2"/>
      <c r="AB114" s="2"/>
      <c r="AE114" s="2"/>
      <c r="AH114" s="2"/>
      <c r="AO114" s="2"/>
    </row>
    <row r="115" spans="2:41" x14ac:dyDescent="0.35">
      <c r="B115" s="271">
        <f t="shared" si="9"/>
        <v>5.9093875506317887E-2</v>
      </c>
      <c r="C115" s="27" t="s">
        <v>269</v>
      </c>
      <c r="D115" s="30" t="s">
        <v>60</v>
      </c>
      <c r="E115" s="30" t="s">
        <v>38</v>
      </c>
      <c r="F115" s="30" t="s">
        <v>21</v>
      </c>
      <c r="G115" s="30">
        <f t="shared" si="10"/>
        <v>5.9093875506317886E-5</v>
      </c>
      <c r="H115" s="30" t="s">
        <v>271</v>
      </c>
      <c r="I115" s="30" t="s">
        <v>24</v>
      </c>
      <c r="J115" s="30" t="s">
        <v>56</v>
      </c>
      <c r="K115" s="30" t="s">
        <v>52</v>
      </c>
      <c r="L115" s="30" t="s">
        <v>273</v>
      </c>
      <c r="M115" s="269"/>
      <c r="U115" s="2"/>
      <c r="AB115" s="2"/>
      <c r="AE115" s="2"/>
      <c r="AH115" s="2"/>
      <c r="AO115" s="2"/>
    </row>
    <row r="116" spans="2:41" x14ac:dyDescent="0.35">
      <c r="B116" s="270">
        <f t="shared" si="9"/>
        <v>3770.9597681803862</v>
      </c>
      <c r="C116" s="27" t="s">
        <v>269</v>
      </c>
      <c r="D116" s="30" t="s">
        <v>60</v>
      </c>
      <c r="E116" s="30" t="s">
        <v>38</v>
      </c>
      <c r="F116" s="30" t="s">
        <v>22</v>
      </c>
      <c r="G116" s="30">
        <f t="shared" si="10"/>
        <v>3.7709597681803864</v>
      </c>
      <c r="H116" s="30" t="s">
        <v>271</v>
      </c>
      <c r="I116" s="30" t="s">
        <v>24</v>
      </c>
      <c r="J116" s="30" t="s">
        <v>56</v>
      </c>
      <c r="K116" s="30" t="s">
        <v>52</v>
      </c>
      <c r="L116" s="30" t="s">
        <v>273</v>
      </c>
      <c r="M116" s="269"/>
      <c r="U116" s="2"/>
      <c r="AB116" s="2"/>
      <c r="AE116" s="2"/>
      <c r="AH116" s="2"/>
      <c r="AO116" s="2"/>
    </row>
    <row r="117" spans="2:41" x14ac:dyDescent="0.35">
      <c r="B117" s="271">
        <f>C69</f>
        <v>13.390604073428495</v>
      </c>
      <c r="C117" s="27" t="s">
        <v>269</v>
      </c>
      <c r="D117" s="30" t="s">
        <v>274</v>
      </c>
      <c r="E117" s="30" t="s">
        <v>60</v>
      </c>
      <c r="F117" s="31" t="s">
        <v>13</v>
      </c>
      <c r="G117" s="30">
        <f t="shared" si="10"/>
        <v>1.3390604073428495E-2</v>
      </c>
      <c r="H117" s="30" t="s">
        <v>271</v>
      </c>
      <c r="I117" s="30" t="s">
        <v>24</v>
      </c>
      <c r="J117" s="30" t="s">
        <v>56</v>
      </c>
      <c r="K117" s="30" t="s">
        <v>52</v>
      </c>
      <c r="L117" s="30" t="s">
        <v>272</v>
      </c>
      <c r="M117" s="269"/>
      <c r="U117" s="2"/>
      <c r="AB117" s="2"/>
      <c r="AE117" s="2"/>
      <c r="AH117" s="2"/>
      <c r="AO117" s="2"/>
    </row>
    <row r="118" spans="2:41" x14ac:dyDescent="0.35">
      <c r="B118" s="271">
        <f t="shared" ref="B118:B127" si="11">C70</f>
        <v>35.594265042710148</v>
      </c>
      <c r="C118" s="27" t="s">
        <v>269</v>
      </c>
      <c r="D118" s="30" t="s">
        <v>274</v>
      </c>
      <c r="E118" s="30" t="s">
        <v>60</v>
      </c>
      <c r="F118" s="31" t="s">
        <v>23</v>
      </c>
      <c r="G118" s="30">
        <f t="shared" si="10"/>
        <v>3.5594265042710148E-2</v>
      </c>
      <c r="H118" s="30" t="s">
        <v>271</v>
      </c>
      <c r="I118" s="30" t="s">
        <v>24</v>
      </c>
      <c r="J118" s="30" t="s">
        <v>56</v>
      </c>
      <c r="K118" s="30" t="s">
        <v>52</v>
      </c>
      <c r="L118" s="30" t="s">
        <v>272</v>
      </c>
      <c r="M118" s="269"/>
      <c r="U118" s="2"/>
      <c r="AB118" s="2"/>
      <c r="AE118" s="2"/>
      <c r="AH118" s="2"/>
      <c r="AO118" s="2"/>
    </row>
    <row r="119" spans="2:41" x14ac:dyDescent="0.35">
      <c r="B119" s="271">
        <f t="shared" si="11"/>
        <v>83.670422584385776</v>
      </c>
      <c r="C119" s="27" t="s">
        <v>269</v>
      </c>
      <c r="D119" s="30" t="s">
        <v>274</v>
      </c>
      <c r="E119" s="30" t="s">
        <v>60</v>
      </c>
      <c r="F119" s="31" t="s">
        <v>14</v>
      </c>
      <c r="G119" s="30">
        <f t="shared" si="10"/>
        <v>8.3670422584385784E-2</v>
      </c>
      <c r="H119" s="30" t="s">
        <v>271</v>
      </c>
      <c r="I119" s="30" t="s">
        <v>24</v>
      </c>
      <c r="J119" s="30" t="s">
        <v>56</v>
      </c>
      <c r="K119" s="30" t="s">
        <v>52</v>
      </c>
      <c r="L119" s="30" t="s">
        <v>272</v>
      </c>
      <c r="M119" s="269"/>
      <c r="U119" s="2"/>
      <c r="AB119" s="2"/>
      <c r="AE119" s="2"/>
      <c r="AH119" s="2"/>
      <c r="AO119" s="2"/>
    </row>
    <row r="120" spans="2:41" x14ac:dyDescent="0.35">
      <c r="B120" s="271">
        <f t="shared" si="11"/>
        <v>46.806776514987881</v>
      </c>
      <c r="C120" s="27" t="s">
        <v>269</v>
      </c>
      <c r="D120" s="30" t="s">
        <v>274</v>
      </c>
      <c r="E120" s="30" t="s">
        <v>60</v>
      </c>
      <c r="F120" s="31" t="s">
        <v>15</v>
      </c>
      <c r="G120" s="30">
        <f t="shared" si="10"/>
        <v>4.680677651498788E-2</v>
      </c>
      <c r="H120" s="30" t="s">
        <v>271</v>
      </c>
      <c r="I120" s="30" t="s">
        <v>24</v>
      </c>
      <c r="J120" s="30" t="s">
        <v>56</v>
      </c>
      <c r="K120" s="30" t="s">
        <v>52</v>
      </c>
      <c r="L120" s="30" t="s">
        <v>272</v>
      </c>
      <c r="M120" s="269"/>
      <c r="U120" s="2"/>
      <c r="AB120" s="2"/>
      <c r="AE120" s="2"/>
      <c r="AH120" s="2"/>
      <c r="AO120" s="2"/>
    </row>
    <row r="121" spans="2:41" x14ac:dyDescent="0.35">
      <c r="B121" s="271">
        <f t="shared" si="11"/>
        <v>15.203186381004972</v>
      </c>
      <c r="C121" s="27" t="s">
        <v>269</v>
      </c>
      <c r="D121" s="30" t="s">
        <v>274</v>
      </c>
      <c r="E121" s="30" t="s">
        <v>60</v>
      </c>
      <c r="F121" s="31" t="s">
        <v>16</v>
      </c>
      <c r="G121" s="30">
        <f t="shared" si="10"/>
        <v>1.5203186381004973E-2</v>
      </c>
      <c r="H121" s="30" t="s">
        <v>271</v>
      </c>
      <c r="I121" s="30" t="s">
        <v>24</v>
      </c>
      <c r="J121" s="30" t="s">
        <v>56</v>
      </c>
      <c r="K121" s="30" t="s">
        <v>52</v>
      </c>
      <c r="L121" s="30" t="s">
        <v>272</v>
      </c>
      <c r="M121" s="269"/>
      <c r="U121" s="2"/>
      <c r="AB121" s="2"/>
      <c r="AE121" s="2"/>
      <c r="AH121" s="2"/>
      <c r="AO121" s="2"/>
    </row>
    <row r="122" spans="2:41" x14ac:dyDescent="0.35">
      <c r="B122" s="271">
        <f t="shared" si="11"/>
        <v>787.79162518480177</v>
      </c>
      <c r="C122" s="27" t="s">
        <v>269</v>
      </c>
      <c r="D122" s="30" t="s">
        <v>274</v>
      </c>
      <c r="E122" s="30" t="s">
        <v>60</v>
      </c>
      <c r="F122" s="30" t="s">
        <v>17</v>
      </c>
      <c r="G122" s="30">
        <f t="shared" si="10"/>
        <v>0.78779162518480184</v>
      </c>
      <c r="H122" s="30" t="s">
        <v>271</v>
      </c>
      <c r="I122" s="30" t="s">
        <v>24</v>
      </c>
      <c r="J122" s="30" t="s">
        <v>56</v>
      </c>
      <c r="K122" s="30" t="s">
        <v>52</v>
      </c>
      <c r="L122" s="30" t="s">
        <v>272</v>
      </c>
      <c r="M122" s="269"/>
      <c r="U122" s="2"/>
      <c r="AB122" s="2"/>
      <c r="AE122" s="2"/>
      <c r="AH122" s="2"/>
      <c r="AO122" s="2"/>
    </row>
    <row r="123" spans="2:41" x14ac:dyDescent="0.35">
      <c r="B123" s="271">
        <f t="shared" si="11"/>
        <v>1.0211952023097233</v>
      </c>
      <c r="C123" s="27" t="s">
        <v>269</v>
      </c>
      <c r="D123" s="30" t="s">
        <v>274</v>
      </c>
      <c r="E123" s="30" t="s">
        <v>60</v>
      </c>
      <c r="F123" s="30" t="s">
        <v>18</v>
      </c>
      <c r="G123" s="30">
        <f t="shared" si="10"/>
        <v>1.0211952023097234E-3</v>
      </c>
      <c r="H123" s="30" t="s">
        <v>271</v>
      </c>
      <c r="I123" s="30" t="s">
        <v>24</v>
      </c>
      <c r="J123" s="30" t="s">
        <v>56</v>
      </c>
      <c r="K123" s="30" t="s">
        <v>52</v>
      </c>
      <c r="L123" s="30" t="s">
        <v>272</v>
      </c>
      <c r="M123" s="269"/>
      <c r="U123" s="2"/>
      <c r="AB123" s="2"/>
      <c r="AE123" s="2"/>
      <c r="AH123" s="2"/>
      <c r="AO123" s="2"/>
    </row>
    <row r="124" spans="2:41" x14ac:dyDescent="0.35">
      <c r="B124" s="271">
        <f t="shared" si="11"/>
        <v>1.1633913933338154</v>
      </c>
      <c r="C124" s="27" t="s">
        <v>269</v>
      </c>
      <c r="D124" s="30" t="s">
        <v>274</v>
      </c>
      <c r="E124" s="30" t="s">
        <v>60</v>
      </c>
      <c r="F124" s="30" t="s">
        <v>19</v>
      </c>
      <c r="G124" s="30">
        <f t="shared" si="10"/>
        <v>1.1633913933338153E-3</v>
      </c>
      <c r="H124" s="30" t="s">
        <v>271</v>
      </c>
      <c r="I124" s="30" t="s">
        <v>24</v>
      </c>
      <c r="J124" s="30" t="s">
        <v>56</v>
      </c>
      <c r="K124" s="30" t="s">
        <v>52</v>
      </c>
      <c r="L124" s="30" t="s">
        <v>272</v>
      </c>
      <c r="M124" s="269"/>
      <c r="U124" s="2"/>
      <c r="AB124" s="2"/>
      <c r="AE124" s="2"/>
      <c r="AH124" s="2"/>
      <c r="AO124" s="2"/>
    </row>
    <row r="125" spans="2:41" x14ac:dyDescent="0.35">
      <c r="B125" s="271">
        <f t="shared" si="11"/>
        <v>119.11402988906229</v>
      </c>
      <c r="C125" s="27" t="s">
        <v>269</v>
      </c>
      <c r="D125" s="30" t="s">
        <v>274</v>
      </c>
      <c r="E125" s="30" t="s">
        <v>60</v>
      </c>
      <c r="F125" s="30" t="s">
        <v>20</v>
      </c>
      <c r="G125" s="30">
        <f t="shared" si="10"/>
        <v>0.11911402988906229</v>
      </c>
      <c r="H125" s="30" t="s">
        <v>271</v>
      </c>
      <c r="I125" s="30" t="s">
        <v>24</v>
      </c>
      <c r="J125" s="30" t="s">
        <v>56</v>
      </c>
      <c r="K125" s="30" t="s">
        <v>52</v>
      </c>
      <c r="L125" s="30" t="s">
        <v>272</v>
      </c>
      <c r="M125" s="269"/>
      <c r="U125" s="2"/>
      <c r="AB125" s="2"/>
      <c r="AE125" s="2"/>
      <c r="AH125" s="2"/>
      <c r="AO125" s="2"/>
    </row>
    <row r="126" spans="2:41" x14ac:dyDescent="0.35">
      <c r="B126" s="271">
        <f t="shared" si="11"/>
        <v>1.0208289722884776</v>
      </c>
      <c r="C126" s="27" t="s">
        <v>269</v>
      </c>
      <c r="D126" s="30" t="s">
        <v>274</v>
      </c>
      <c r="E126" s="30" t="s">
        <v>60</v>
      </c>
      <c r="F126" s="30" t="s">
        <v>21</v>
      </c>
      <c r="G126" s="30">
        <f t="shared" si="10"/>
        <v>1.0208289722884777E-3</v>
      </c>
      <c r="H126" s="30" t="s">
        <v>271</v>
      </c>
      <c r="I126" s="30" t="s">
        <v>24</v>
      </c>
      <c r="J126" s="30" t="s">
        <v>56</v>
      </c>
      <c r="K126" s="30" t="s">
        <v>52</v>
      </c>
      <c r="L126" s="30" t="s">
        <v>272</v>
      </c>
      <c r="M126" s="269"/>
      <c r="U126" s="2"/>
      <c r="AB126" s="2"/>
      <c r="AE126" s="2"/>
      <c r="AH126" s="2"/>
      <c r="AO126" s="2"/>
    </row>
    <row r="127" spans="2:41" x14ac:dyDescent="0.35">
      <c r="B127" s="271">
        <f t="shared" si="11"/>
        <v>53282.368978162893</v>
      </c>
      <c r="C127" s="27" t="s">
        <v>269</v>
      </c>
      <c r="D127" s="30" t="s">
        <v>274</v>
      </c>
      <c r="E127" s="30" t="s">
        <v>60</v>
      </c>
      <c r="F127" s="30" t="s">
        <v>22</v>
      </c>
      <c r="G127" s="30">
        <f t="shared" si="10"/>
        <v>53.282368978162893</v>
      </c>
      <c r="H127" s="30" t="s">
        <v>271</v>
      </c>
      <c r="I127" s="30" t="s">
        <v>24</v>
      </c>
      <c r="J127" s="30" t="s">
        <v>56</v>
      </c>
      <c r="K127" s="30" t="s">
        <v>52</v>
      </c>
      <c r="L127" s="30" t="s">
        <v>272</v>
      </c>
      <c r="M127" s="269"/>
      <c r="U127" s="2"/>
      <c r="AB127" s="2"/>
      <c r="AE127" s="2"/>
      <c r="AH127" s="2"/>
      <c r="AO127" s="2"/>
    </row>
    <row r="128" spans="2:41" x14ac:dyDescent="0.35">
      <c r="B128" s="271">
        <f>D69</f>
        <v>2.1323536234821341</v>
      </c>
      <c r="C128" s="27" t="s">
        <v>269</v>
      </c>
      <c r="D128" s="30" t="s">
        <v>275</v>
      </c>
      <c r="E128" s="30" t="s">
        <v>60</v>
      </c>
      <c r="F128" s="31" t="s">
        <v>13</v>
      </c>
      <c r="G128" s="30">
        <f t="shared" si="10"/>
        <v>2.132353623482134E-3</v>
      </c>
      <c r="H128" s="30" t="s">
        <v>271</v>
      </c>
      <c r="I128" s="30" t="s">
        <v>24</v>
      </c>
      <c r="J128" s="30" t="s">
        <v>56</v>
      </c>
      <c r="K128" s="30" t="s">
        <v>52</v>
      </c>
      <c r="L128" s="30" t="s">
        <v>272</v>
      </c>
      <c r="M128" s="269"/>
      <c r="U128" s="2"/>
      <c r="AB128" s="2"/>
      <c r="AE128" s="2"/>
      <c r="AH128" s="2"/>
      <c r="AO128" s="2"/>
    </row>
    <row r="129" spans="2:41" x14ac:dyDescent="0.35">
      <c r="B129" s="271">
        <f t="shared" ref="B129:B138" si="12">D70</f>
        <v>8.5417123161176569</v>
      </c>
      <c r="C129" s="27" t="s">
        <v>269</v>
      </c>
      <c r="D129" s="30" t="s">
        <v>275</v>
      </c>
      <c r="E129" s="30" t="s">
        <v>60</v>
      </c>
      <c r="F129" s="31" t="s">
        <v>23</v>
      </c>
      <c r="G129" s="30">
        <f t="shared" si="10"/>
        <v>8.5417123161176563E-3</v>
      </c>
      <c r="H129" s="30" t="s">
        <v>271</v>
      </c>
      <c r="I129" s="30" t="s">
        <v>24</v>
      </c>
      <c r="J129" s="30" t="s">
        <v>56</v>
      </c>
      <c r="K129" s="30" t="s">
        <v>52</v>
      </c>
      <c r="L129" s="30" t="s">
        <v>272</v>
      </c>
      <c r="M129" s="269"/>
      <c r="U129" s="2"/>
      <c r="AB129" s="2"/>
      <c r="AE129" s="2"/>
      <c r="AH129" s="2"/>
      <c r="AO129" s="2"/>
    </row>
    <row r="130" spans="2:41" x14ac:dyDescent="0.35">
      <c r="B130" s="271">
        <f t="shared" si="12"/>
        <v>12.781863891683699</v>
      </c>
      <c r="C130" s="27" t="s">
        <v>269</v>
      </c>
      <c r="D130" s="30" t="s">
        <v>275</v>
      </c>
      <c r="E130" s="30" t="s">
        <v>60</v>
      </c>
      <c r="F130" s="31" t="s">
        <v>14</v>
      </c>
      <c r="G130" s="30">
        <f t="shared" si="10"/>
        <v>1.2781863891683698E-2</v>
      </c>
      <c r="H130" s="30" t="s">
        <v>271</v>
      </c>
      <c r="I130" s="30" t="s">
        <v>24</v>
      </c>
      <c r="J130" s="30" t="s">
        <v>56</v>
      </c>
      <c r="K130" s="30" t="s">
        <v>52</v>
      </c>
      <c r="L130" s="30" t="s">
        <v>272</v>
      </c>
      <c r="M130" s="269"/>
      <c r="U130" s="2"/>
      <c r="AB130" s="2"/>
      <c r="AE130" s="2"/>
      <c r="AH130" s="2"/>
      <c r="AO130" s="2"/>
    </row>
    <row r="131" spans="2:41" x14ac:dyDescent="0.35">
      <c r="B131" s="271">
        <f t="shared" si="12"/>
        <v>1.0032035865492381</v>
      </c>
      <c r="C131" s="27" t="s">
        <v>269</v>
      </c>
      <c r="D131" s="30" t="s">
        <v>275</v>
      </c>
      <c r="E131" s="30" t="s">
        <v>60</v>
      </c>
      <c r="F131" s="31" t="s">
        <v>15</v>
      </c>
      <c r="G131" s="30">
        <f t="shared" si="10"/>
        <v>1.0032035865492383E-3</v>
      </c>
      <c r="H131" s="30" t="s">
        <v>271</v>
      </c>
      <c r="I131" s="30" t="s">
        <v>24</v>
      </c>
      <c r="J131" s="30" t="s">
        <v>56</v>
      </c>
      <c r="K131" s="30" t="s">
        <v>52</v>
      </c>
      <c r="L131" s="30" t="s">
        <v>272</v>
      </c>
      <c r="M131" s="269"/>
      <c r="U131" s="2"/>
      <c r="AB131" s="2"/>
      <c r="AE131" s="2"/>
      <c r="AH131" s="2"/>
      <c r="AO131" s="2"/>
    </row>
    <row r="132" spans="2:41" x14ac:dyDescent="0.35">
      <c r="B132" s="271">
        <f t="shared" si="12"/>
        <v>0.72704668633805392</v>
      </c>
      <c r="C132" s="27" t="s">
        <v>269</v>
      </c>
      <c r="D132" s="30" t="s">
        <v>275</v>
      </c>
      <c r="E132" s="30" t="s">
        <v>60</v>
      </c>
      <c r="F132" s="31" t="s">
        <v>16</v>
      </c>
      <c r="G132" s="30">
        <f t="shared" si="10"/>
        <v>7.2704668633805395E-4</v>
      </c>
      <c r="H132" s="30" t="s">
        <v>271</v>
      </c>
      <c r="I132" s="30" t="s">
        <v>24</v>
      </c>
      <c r="J132" s="30" t="s">
        <v>56</v>
      </c>
      <c r="K132" s="30" t="s">
        <v>52</v>
      </c>
      <c r="L132" s="30" t="s">
        <v>272</v>
      </c>
      <c r="M132" s="269"/>
      <c r="U132" s="2"/>
      <c r="AB132" s="2"/>
      <c r="AE132" s="2"/>
      <c r="AH132" s="2"/>
      <c r="AO132" s="2"/>
    </row>
    <row r="133" spans="2:41" x14ac:dyDescent="0.35">
      <c r="B133" s="271">
        <f t="shared" si="12"/>
        <v>8.0757060516620847</v>
      </c>
      <c r="C133" s="27" t="s">
        <v>269</v>
      </c>
      <c r="D133" s="30" t="s">
        <v>275</v>
      </c>
      <c r="E133" s="30" t="s">
        <v>60</v>
      </c>
      <c r="F133" s="30" t="s">
        <v>17</v>
      </c>
      <c r="G133" s="30">
        <f t="shared" si="10"/>
        <v>8.0757060516620845E-3</v>
      </c>
      <c r="H133" s="30" t="s">
        <v>271</v>
      </c>
      <c r="I133" s="30" t="s">
        <v>24</v>
      </c>
      <c r="J133" s="30" t="s">
        <v>56</v>
      </c>
      <c r="K133" s="30" t="s">
        <v>52</v>
      </c>
      <c r="L133" s="30" t="s">
        <v>272</v>
      </c>
      <c r="M133" s="269"/>
      <c r="U133" s="2"/>
      <c r="AB133" s="2"/>
      <c r="AE133" s="2"/>
      <c r="AH133" s="2"/>
      <c r="AO133" s="2"/>
    </row>
    <row r="134" spans="2:41" x14ac:dyDescent="0.35">
      <c r="B134" s="271">
        <f t="shared" si="12"/>
        <v>0.11115606111770629</v>
      </c>
      <c r="C134" s="27" t="s">
        <v>269</v>
      </c>
      <c r="D134" s="30" t="s">
        <v>275</v>
      </c>
      <c r="E134" s="30" t="s">
        <v>60</v>
      </c>
      <c r="F134" s="30" t="s">
        <v>18</v>
      </c>
      <c r="G134" s="30">
        <f t="shared" si="10"/>
        <v>1.1115606111770629E-4</v>
      </c>
      <c r="H134" s="30" t="s">
        <v>271</v>
      </c>
      <c r="I134" s="30" t="s">
        <v>24</v>
      </c>
      <c r="J134" s="30" t="s">
        <v>56</v>
      </c>
      <c r="K134" s="30" t="s">
        <v>52</v>
      </c>
      <c r="L134" s="30" t="s">
        <v>272</v>
      </c>
      <c r="M134" s="269"/>
      <c r="U134" s="2"/>
      <c r="AB134" s="2"/>
      <c r="AE134" s="2"/>
      <c r="AH134" s="2"/>
      <c r="AO134" s="2"/>
    </row>
    <row r="135" spans="2:41" x14ac:dyDescent="0.35">
      <c r="B135" s="271">
        <f t="shared" si="12"/>
        <v>0.25910722854179286</v>
      </c>
      <c r="C135" s="27" t="s">
        <v>269</v>
      </c>
      <c r="D135" s="30" t="s">
        <v>275</v>
      </c>
      <c r="E135" s="30" t="s">
        <v>60</v>
      </c>
      <c r="F135" s="30" t="s">
        <v>19</v>
      </c>
      <c r="G135" s="30">
        <f t="shared" si="10"/>
        <v>2.5910722854179287E-4</v>
      </c>
      <c r="H135" s="30" t="s">
        <v>271</v>
      </c>
      <c r="I135" s="30" t="s">
        <v>24</v>
      </c>
      <c r="J135" s="30" t="s">
        <v>56</v>
      </c>
      <c r="K135" s="30" t="s">
        <v>52</v>
      </c>
      <c r="L135" s="30" t="s">
        <v>272</v>
      </c>
      <c r="M135" s="269"/>
      <c r="U135" s="2"/>
      <c r="AB135" s="2"/>
      <c r="AE135" s="2"/>
      <c r="AH135" s="2"/>
      <c r="AO135" s="2"/>
    </row>
    <row r="136" spans="2:41" x14ac:dyDescent="0.35">
      <c r="B136" s="271">
        <f t="shared" si="12"/>
        <v>36.704061039800138</v>
      </c>
      <c r="C136" s="27" t="s">
        <v>269</v>
      </c>
      <c r="D136" s="30" t="s">
        <v>275</v>
      </c>
      <c r="E136" s="30" t="s">
        <v>60</v>
      </c>
      <c r="F136" s="30" t="s">
        <v>20</v>
      </c>
      <c r="G136" s="30">
        <f t="shared" si="10"/>
        <v>3.6704061039800139E-2</v>
      </c>
      <c r="H136" s="30" t="s">
        <v>271</v>
      </c>
      <c r="I136" s="30" t="s">
        <v>24</v>
      </c>
      <c r="J136" s="30" t="s">
        <v>56</v>
      </c>
      <c r="K136" s="30" t="s">
        <v>52</v>
      </c>
      <c r="L136" s="30" t="s">
        <v>272</v>
      </c>
      <c r="M136" s="269"/>
      <c r="U136" s="2"/>
      <c r="AB136" s="2"/>
      <c r="AE136" s="2"/>
      <c r="AH136" s="2"/>
      <c r="AO136" s="2"/>
    </row>
    <row r="137" spans="2:41" x14ac:dyDescent="0.35">
      <c r="B137" s="271">
        <f t="shared" si="12"/>
        <v>0.34649247285621609</v>
      </c>
      <c r="C137" s="27" t="s">
        <v>269</v>
      </c>
      <c r="D137" s="30" t="s">
        <v>275</v>
      </c>
      <c r="E137" s="30" t="s">
        <v>60</v>
      </c>
      <c r="F137" s="30" t="s">
        <v>21</v>
      </c>
      <c r="G137" s="30">
        <f t="shared" si="10"/>
        <v>3.464924728562161E-4</v>
      </c>
      <c r="H137" s="30" t="s">
        <v>271</v>
      </c>
      <c r="I137" s="30" t="s">
        <v>24</v>
      </c>
      <c r="J137" s="30" t="s">
        <v>56</v>
      </c>
      <c r="K137" s="30" t="s">
        <v>52</v>
      </c>
      <c r="L137" s="30" t="s">
        <v>272</v>
      </c>
      <c r="M137" s="269"/>
      <c r="U137" s="2"/>
      <c r="AB137" s="2"/>
      <c r="AE137" s="2"/>
      <c r="AH137" s="2"/>
      <c r="AO137" s="2"/>
    </row>
    <row r="138" spans="2:41" x14ac:dyDescent="0.35">
      <c r="B138" s="271">
        <f t="shared" si="12"/>
        <v>12451.566712545904</v>
      </c>
      <c r="C138" s="27" t="s">
        <v>269</v>
      </c>
      <c r="D138" s="30" t="s">
        <v>275</v>
      </c>
      <c r="E138" s="30" t="s">
        <v>60</v>
      </c>
      <c r="F138" s="30" t="s">
        <v>22</v>
      </c>
      <c r="G138" s="30">
        <f t="shared" si="10"/>
        <v>12.451566712545905</v>
      </c>
      <c r="H138" s="30" t="s">
        <v>271</v>
      </c>
      <c r="I138" s="30" t="s">
        <v>24</v>
      </c>
      <c r="J138" s="30" t="s">
        <v>56</v>
      </c>
      <c r="K138" s="30" t="s">
        <v>52</v>
      </c>
      <c r="L138" s="30" t="s">
        <v>272</v>
      </c>
      <c r="M138" s="269"/>
      <c r="U138" s="2"/>
      <c r="AB138" s="2"/>
      <c r="AE138" s="2"/>
      <c r="AH138" s="2"/>
      <c r="AO138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34"/>
  <sheetViews>
    <sheetView topLeftCell="I46" zoomScale="70" zoomScaleNormal="70" workbookViewId="0">
      <selection activeCell="S66" sqref="S66"/>
    </sheetView>
  </sheetViews>
  <sheetFormatPr defaultRowHeight="14.5" x14ac:dyDescent="0.35"/>
  <cols>
    <col min="1" max="1" width="21.90625" style="2" customWidth="1"/>
    <col min="2" max="2" width="12.26953125" style="2" customWidth="1"/>
    <col min="3" max="3" width="9.9062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 t="s">
        <v>159</v>
      </c>
    </row>
    <row r="3" spans="1:41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1" s="14" customFormat="1" ht="43.5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tr">
        <f>B42</f>
        <v>Cast iron</v>
      </c>
      <c r="L4" s="33" t="str">
        <f>N42</f>
        <v>Forged iron</v>
      </c>
      <c r="S4" s="17"/>
      <c r="Z4" s="17"/>
      <c r="AC4" s="17"/>
      <c r="AF4" s="17"/>
      <c r="AM4" s="17"/>
    </row>
    <row r="5" spans="1:41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278">
        <f>$B$49*C5*10^6</f>
        <v>9.53392182433352</v>
      </c>
      <c r="L5" s="278">
        <f>$N$49*$C5*10^6</f>
        <v>27.331664089099935</v>
      </c>
      <c r="S5" s="9"/>
      <c r="U5" s="2"/>
      <c r="Z5" s="9"/>
      <c r="AB5" s="2"/>
      <c r="AC5" s="9"/>
      <c r="AE5" s="2"/>
      <c r="AF5" s="9"/>
      <c r="AH5" s="2"/>
      <c r="AM5" s="9"/>
      <c r="AO5" s="2"/>
    </row>
    <row r="6" spans="1:41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0">CONCATENATE(B6," from", " ", A6)</f>
        <v>co from electricity</v>
      </c>
      <c r="J6" s="19" t="s">
        <v>134</v>
      </c>
      <c r="K6" s="278">
        <f t="shared" ref="K6:K15" si="1">$B$49*C6*10^6</f>
        <v>30.209894829026958</v>
      </c>
      <c r="L6" s="278">
        <f t="shared" ref="L6:L15" si="2">$N$49*$C6*10^6</f>
        <v>86.605146638248456</v>
      </c>
      <c r="R6" s="9"/>
      <c r="U6" s="2"/>
      <c r="Y6" s="9"/>
      <c r="AH6" s="2"/>
      <c r="AL6" s="9"/>
      <c r="AO6" s="2"/>
    </row>
    <row r="7" spans="1:41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0"/>
        <v>nox from electricity</v>
      </c>
      <c r="J7" s="19" t="s">
        <v>134</v>
      </c>
      <c r="K7" s="278">
        <f t="shared" si="1"/>
        <v>59.177041926841433</v>
      </c>
      <c r="L7" s="278">
        <f t="shared" si="2"/>
        <v>169.64760793432245</v>
      </c>
      <c r="R7" s="9"/>
      <c r="U7" s="2"/>
      <c r="Y7" s="9"/>
      <c r="AH7" s="2"/>
      <c r="AL7" s="9"/>
      <c r="AO7" s="2"/>
    </row>
    <row r="8" spans="1:41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0"/>
        <v>pm10 from electricity</v>
      </c>
      <c r="J8" s="19" t="s">
        <v>134</v>
      </c>
      <c r="K8" s="278">
        <f t="shared" si="1"/>
        <v>10.62918291164903</v>
      </c>
      <c r="L8" s="278">
        <f t="shared" si="2"/>
        <v>30.471537551452617</v>
      </c>
      <c r="R8" s="9"/>
      <c r="U8" s="2"/>
      <c r="Y8" s="9"/>
      <c r="AH8" s="2"/>
      <c r="AL8" s="9"/>
      <c r="AO8" s="2"/>
    </row>
    <row r="9" spans="1:41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0"/>
        <v>pm2.5 from electricity</v>
      </c>
      <c r="J9" s="19" t="s">
        <v>134</v>
      </c>
      <c r="K9" s="278">
        <f t="shared" si="1"/>
        <v>4.6054263950011203</v>
      </c>
      <c r="L9" s="278">
        <f t="shared" si="2"/>
        <v>13.202747991280539</v>
      </c>
      <c r="R9" s="9"/>
      <c r="U9" s="2"/>
      <c r="Y9" s="9"/>
      <c r="AH9" s="2"/>
      <c r="AL9" s="9"/>
      <c r="AO9" s="2"/>
    </row>
    <row r="10" spans="1:41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0"/>
        <v>sox from electricity</v>
      </c>
      <c r="J10" s="19" t="s">
        <v>134</v>
      </c>
      <c r="K10" s="278">
        <f t="shared" si="1"/>
        <v>145.54175337878092</v>
      </c>
      <c r="L10" s="278">
        <f t="shared" si="2"/>
        <v>417.23630501507125</v>
      </c>
      <c r="R10" s="9"/>
      <c r="U10" s="2"/>
      <c r="Y10" s="9"/>
      <c r="AH10" s="2"/>
      <c r="AL10" s="9"/>
      <c r="AO10" s="2"/>
    </row>
    <row r="11" spans="1:41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0"/>
        <v>bc from electricity</v>
      </c>
      <c r="J11" s="19" t="s">
        <v>134</v>
      </c>
      <c r="K11" s="278">
        <f t="shared" si="1"/>
        <v>0.37823504321135965</v>
      </c>
      <c r="L11" s="278">
        <f t="shared" si="2"/>
        <v>1.0843169619236683</v>
      </c>
      <c r="R11" s="9"/>
      <c r="U11" s="2"/>
      <c r="Y11" s="9"/>
      <c r="AH11" s="2"/>
      <c r="AL11" s="9"/>
      <c r="AO11" s="2"/>
    </row>
    <row r="12" spans="1:41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0"/>
        <v>oc from electricity</v>
      </c>
      <c r="J12" s="19" t="s">
        <v>134</v>
      </c>
      <c r="K12" s="278">
        <f t="shared" si="1"/>
        <v>0.89282950039819053</v>
      </c>
      <c r="L12" s="278">
        <f t="shared" si="2"/>
        <v>2.5595464745095224</v>
      </c>
      <c r="R12" s="9"/>
      <c r="U12" s="2"/>
      <c r="Y12" s="9"/>
      <c r="AH12" s="2"/>
      <c r="AL12" s="9"/>
      <c r="AO12" s="2"/>
    </row>
    <row r="13" spans="1:41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0"/>
        <v>ch4 from electricity</v>
      </c>
      <c r="J13" s="19" t="s">
        <v>134</v>
      </c>
      <c r="K13" s="278">
        <f t="shared" si="1"/>
        <v>167.27639497239068</v>
      </c>
      <c r="L13" s="278">
        <f t="shared" si="2"/>
        <v>479.54475835452882</v>
      </c>
      <c r="R13" s="9"/>
      <c r="U13" s="2"/>
      <c r="Y13" s="9"/>
      <c r="AH13" s="2"/>
      <c r="AL13" s="9"/>
      <c r="AO13" s="2"/>
    </row>
    <row r="14" spans="1:41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0"/>
        <v>n2o from electricity</v>
      </c>
      <c r="J14" s="19" t="s">
        <v>134</v>
      </c>
      <c r="K14" s="278">
        <f t="shared" si="1"/>
        <v>1.3216248491183942</v>
      </c>
      <c r="L14" s="278">
        <f t="shared" si="2"/>
        <v>3.7888087497965715</v>
      </c>
      <c r="R14" s="9"/>
      <c r="U14" s="2"/>
      <c r="Y14" s="9"/>
      <c r="AH14" s="2"/>
      <c r="AL14" s="9"/>
      <c r="AO14" s="2"/>
    </row>
    <row r="15" spans="1:41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0"/>
        <v>co2 from electricity</v>
      </c>
      <c r="J15" s="19" t="s">
        <v>134</v>
      </c>
      <c r="K15" s="278">
        <f t="shared" si="1"/>
        <v>84336.897723353875</v>
      </c>
      <c r="L15" s="278">
        <f t="shared" si="2"/>
        <v>241775.39960609266</v>
      </c>
      <c r="R15" s="9"/>
      <c r="U15" s="2"/>
      <c r="Y15" s="9"/>
      <c r="AH15" s="2"/>
      <c r="AL15" s="9"/>
      <c r="AO15" s="2"/>
    </row>
    <row r="16" spans="1:41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0"/>
        <v>voc from h2</v>
      </c>
      <c r="J16" s="2" t="s">
        <v>134</v>
      </c>
      <c r="K16" s="23"/>
      <c r="L16" s="2"/>
      <c r="M16" s="18"/>
    </row>
    <row r="17" spans="1:41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0"/>
        <v>co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0"/>
        <v>nox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0"/>
        <v>pm10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0"/>
        <v>pm2.5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0"/>
        <v>sox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0"/>
        <v>bc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0"/>
        <v>oc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0"/>
        <v>ch4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0"/>
        <v>n2o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0"/>
        <v>co2 from h2</v>
      </c>
      <c r="J26" s="2" t="s">
        <v>134</v>
      </c>
      <c r="K26" s="23"/>
      <c r="L26" s="2"/>
      <c r="M26" s="18"/>
    </row>
    <row r="27" spans="1:41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41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41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J29" s="23"/>
      <c r="T29" s="9"/>
      <c r="U29" s="2"/>
      <c r="AA29" s="9"/>
      <c r="AB29" s="2"/>
      <c r="AD29" s="9"/>
      <c r="AE29" s="2"/>
      <c r="AG29" s="9"/>
      <c r="AH29" s="2"/>
      <c r="AN29" s="9"/>
      <c r="AO29" s="2"/>
    </row>
    <row r="30" spans="1:41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J30" s="23"/>
      <c r="T30" s="9"/>
      <c r="U30" s="2"/>
      <c r="AA30" s="9"/>
      <c r="AB30" s="2"/>
      <c r="AD30" s="9"/>
      <c r="AE30" s="2"/>
      <c r="AG30" s="9"/>
      <c r="AH30" s="2"/>
      <c r="AN30" s="9"/>
      <c r="AO30" s="2"/>
    </row>
    <row r="31" spans="1:41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L31" s="2"/>
      <c r="O31" s="9"/>
      <c r="R31" s="9"/>
      <c r="AE31" s="2"/>
      <c r="AH31" s="2"/>
      <c r="AO31" s="2"/>
    </row>
    <row r="32" spans="1:41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L32" s="2"/>
      <c r="O32" s="9"/>
      <c r="R32" s="9"/>
      <c r="AE32" s="2"/>
      <c r="AH32" s="2"/>
      <c r="AO32" s="2"/>
    </row>
    <row r="33" spans="1:41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L33" s="2"/>
      <c r="O33" s="9"/>
      <c r="R33" s="9"/>
      <c r="AE33" s="2"/>
      <c r="AH33" s="2"/>
      <c r="AO33" s="2"/>
    </row>
    <row r="34" spans="1:41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L34" s="2"/>
      <c r="O34" s="9"/>
      <c r="R34" s="9"/>
      <c r="AE34" s="2"/>
      <c r="AH34" s="2"/>
      <c r="AO34" s="2"/>
    </row>
    <row r="35" spans="1:41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L35" s="2"/>
      <c r="O35" s="9"/>
      <c r="R35" s="9"/>
      <c r="AE35" s="2"/>
      <c r="AH35" s="2"/>
      <c r="AO35" s="2"/>
    </row>
    <row r="36" spans="1:41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I36" s="101"/>
      <c r="J36" s="101"/>
      <c r="K36" s="101"/>
      <c r="L36" s="102"/>
      <c r="M36" s="102"/>
      <c r="N36" s="102"/>
      <c r="O36" s="101"/>
      <c r="P36" s="101"/>
      <c r="Q36" s="101"/>
      <c r="R36" s="101"/>
      <c r="S36" s="101"/>
      <c r="T36" s="9"/>
      <c r="U36" s="2"/>
      <c r="AA36" s="9"/>
      <c r="AB36" s="2"/>
      <c r="AD36" s="9"/>
      <c r="AE36" s="2"/>
      <c r="AG36" s="9"/>
      <c r="AH36" s="2"/>
      <c r="AN36" s="9"/>
      <c r="AO36" s="2"/>
    </row>
    <row r="37" spans="1:41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J37" s="23"/>
      <c r="T37" s="9"/>
      <c r="U37" s="2"/>
      <c r="AA37" s="9"/>
      <c r="AB37" s="2"/>
      <c r="AD37" s="9"/>
      <c r="AE37" s="2"/>
      <c r="AG37" s="9"/>
      <c r="AH37" s="2"/>
      <c r="AN37" s="9"/>
      <c r="AO37" s="2"/>
    </row>
    <row r="38" spans="1:41" x14ac:dyDescent="0.35">
      <c r="B38" s="24"/>
      <c r="K38" s="9"/>
      <c r="L38" s="2"/>
      <c r="T38" s="9"/>
      <c r="U38" s="2"/>
      <c r="AA38" s="9"/>
      <c r="AB38" s="2"/>
      <c r="AD38" s="9"/>
      <c r="AE38" s="2"/>
      <c r="AG38" s="9"/>
      <c r="AH38" s="2"/>
      <c r="AN38" s="9"/>
      <c r="AO38" s="2"/>
    </row>
    <row r="39" spans="1:41" ht="15.5" x14ac:dyDescent="0.35">
      <c r="A39" s="10" t="s">
        <v>161</v>
      </c>
      <c r="C39" s="3"/>
      <c r="K39" s="9"/>
      <c r="L39" s="2"/>
      <c r="T39" s="9"/>
      <c r="U39" s="2"/>
      <c r="AA39" s="9"/>
      <c r="AB39" s="2"/>
      <c r="AD39" s="9"/>
      <c r="AE39" s="2"/>
      <c r="AG39" s="9"/>
      <c r="AH39" s="2"/>
      <c r="AN39" s="9"/>
      <c r="AO39" s="2"/>
    </row>
    <row r="40" spans="1:41" ht="15.5" x14ac:dyDescent="0.35">
      <c r="A40" s="25" t="s">
        <v>34</v>
      </c>
      <c r="B40" s="19"/>
      <c r="C40" s="19"/>
      <c r="D40" s="19"/>
      <c r="E40" s="20"/>
      <c r="K40" s="9"/>
      <c r="L40" s="2"/>
      <c r="T40" s="9"/>
      <c r="U40" s="2"/>
      <c r="AA40" s="9"/>
      <c r="AB40" s="2"/>
      <c r="AD40" s="9"/>
      <c r="AE40" s="2"/>
      <c r="AG40" s="9"/>
      <c r="AH40" s="2"/>
      <c r="AN40" s="9"/>
      <c r="AO40" s="2"/>
    </row>
    <row r="41" spans="1:41" s="351" customFormat="1" ht="12.5" x14ac:dyDescent="0.25">
      <c r="A41" s="351" t="s">
        <v>162</v>
      </c>
    </row>
    <row r="42" spans="1:41" s="351" customFormat="1" ht="13" x14ac:dyDescent="0.3">
      <c r="A42" s="357"/>
      <c r="B42" s="352" t="s">
        <v>167</v>
      </c>
      <c r="C42" s="354"/>
      <c r="D42" s="355"/>
      <c r="E42" s="354"/>
      <c r="F42" s="354"/>
      <c r="G42" s="354"/>
      <c r="H42" s="354"/>
      <c r="I42" s="354"/>
      <c r="J42" s="354"/>
      <c r="K42" s="354"/>
      <c r="L42" s="354"/>
      <c r="M42" s="354"/>
      <c r="N42" s="363" t="s">
        <v>168</v>
      </c>
      <c r="O42" s="354"/>
      <c r="P42" s="355"/>
    </row>
    <row r="43" spans="1:41" s="362" customFormat="1" ht="13" x14ac:dyDescent="0.3">
      <c r="A43" s="353"/>
      <c r="B43" s="353" t="s">
        <v>163</v>
      </c>
      <c r="C43" s="364" t="s">
        <v>164</v>
      </c>
      <c r="D43" s="365" t="s">
        <v>166</v>
      </c>
      <c r="E43" s="364"/>
      <c r="F43" s="364"/>
      <c r="G43" s="364"/>
      <c r="H43" s="364"/>
      <c r="I43" s="364"/>
      <c r="J43" s="364"/>
      <c r="K43" s="364"/>
      <c r="L43" s="364"/>
      <c r="M43" s="364"/>
      <c r="N43" s="364" t="s">
        <v>163</v>
      </c>
      <c r="O43" s="364" t="s">
        <v>165</v>
      </c>
      <c r="P43" s="365" t="s">
        <v>166</v>
      </c>
    </row>
    <row r="44" spans="1:41" s="362" customFormat="1" ht="13" x14ac:dyDescent="0.3">
      <c r="A44" s="352" t="s">
        <v>94</v>
      </c>
      <c r="B44" s="352"/>
      <c r="C44" s="363"/>
      <c r="D44" s="366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6"/>
    </row>
    <row r="45" spans="1:41" s="351" customFormat="1" x14ac:dyDescent="0.35">
      <c r="A45" s="64" t="s">
        <v>118</v>
      </c>
      <c r="B45" s="370">
        <v>0</v>
      </c>
      <c r="C45" s="379"/>
      <c r="D45" s="380"/>
      <c r="E45" s="371"/>
      <c r="F45" s="371"/>
      <c r="G45" s="371"/>
      <c r="H45" s="371"/>
      <c r="I45" s="371"/>
      <c r="J45" s="371"/>
      <c r="K45" s="371"/>
      <c r="L45" s="371"/>
      <c r="M45" s="371"/>
      <c r="N45" s="371">
        <v>0</v>
      </c>
      <c r="O45" s="379"/>
      <c r="P45" s="380"/>
    </row>
    <row r="46" spans="1:41" s="351" customFormat="1" x14ac:dyDescent="0.35">
      <c r="A46" s="64" t="s">
        <v>32</v>
      </c>
      <c r="B46" s="370">
        <v>1.2452700000000001</v>
      </c>
      <c r="C46" s="379"/>
      <c r="D46" s="380"/>
      <c r="E46" s="371"/>
      <c r="F46" s="371"/>
      <c r="G46" s="371"/>
      <c r="H46" s="371"/>
      <c r="I46" s="371"/>
      <c r="J46" s="371"/>
      <c r="K46" s="371"/>
      <c r="L46" s="371"/>
      <c r="M46" s="371"/>
      <c r="N46" s="371">
        <v>1.2452700000000001</v>
      </c>
      <c r="O46" s="379"/>
      <c r="P46" s="380"/>
    </row>
    <row r="47" spans="1:41" s="351" customFormat="1" x14ac:dyDescent="0.35">
      <c r="A47" s="64" t="s">
        <v>62</v>
      </c>
      <c r="B47" s="370">
        <v>0</v>
      </c>
      <c r="C47" s="379"/>
      <c r="D47" s="380"/>
      <c r="E47" s="371"/>
      <c r="F47" s="371"/>
      <c r="G47" s="371"/>
      <c r="H47" s="371"/>
      <c r="I47" s="371"/>
      <c r="J47" s="371"/>
      <c r="K47" s="371"/>
      <c r="L47" s="371"/>
      <c r="M47" s="371"/>
      <c r="N47" s="371">
        <v>32.617964999999998</v>
      </c>
      <c r="O47" s="379"/>
      <c r="P47" s="380"/>
    </row>
    <row r="48" spans="1:41" s="351" customFormat="1" x14ac:dyDescent="0.35">
      <c r="A48" s="64" t="s">
        <v>30</v>
      </c>
      <c r="B48" s="370">
        <v>0</v>
      </c>
      <c r="C48" s="379"/>
      <c r="D48" s="380"/>
      <c r="E48" s="371"/>
      <c r="F48" s="371"/>
      <c r="G48" s="371"/>
      <c r="H48" s="371"/>
      <c r="I48" s="371"/>
      <c r="J48" s="371"/>
      <c r="K48" s="371"/>
      <c r="L48" s="371"/>
      <c r="M48" s="371"/>
      <c r="N48" s="371">
        <v>0</v>
      </c>
      <c r="O48" s="379"/>
      <c r="P48" s="380"/>
    </row>
    <row r="49" spans="1:67" s="351" customFormat="1" x14ac:dyDescent="0.35">
      <c r="A49" s="66" t="s">
        <v>38</v>
      </c>
      <c r="B49" s="370">
        <v>0.6337299999999999</v>
      </c>
      <c r="C49" s="379"/>
      <c r="D49" s="380"/>
      <c r="E49" s="371"/>
      <c r="F49" s="371"/>
      <c r="G49" s="371"/>
      <c r="H49" s="371"/>
      <c r="I49" s="371"/>
      <c r="J49" s="371"/>
      <c r="K49" s="371"/>
      <c r="L49" s="371"/>
      <c r="M49" s="371"/>
      <c r="N49" s="371">
        <v>1.8167650000000011</v>
      </c>
      <c r="O49" s="379"/>
      <c r="P49" s="380"/>
    </row>
    <row r="50" spans="1:67" s="362" customFormat="1" ht="13" x14ac:dyDescent="0.3">
      <c r="A50" s="352" t="s">
        <v>101</v>
      </c>
      <c r="B50" s="367"/>
      <c r="C50" s="368"/>
      <c r="D50" s="369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9"/>
    </row>
    <row r="51" spans="1:67" s="351" customFormat="1" x14ac:dyDescent="0.35">
      <c r="A51" s="64" t="s">
        <v>13</v>
      </c>
      <c r="B51" s="372">
        <v>35.971121758284283</v>
      </c>
      <c r="C51" s="373">
        <v>2241.4911843798386</v>
      </c>
      <c r="D51" s="374">
        <v>8.123834732678116</v>
      </c>
      <c r="E51" s="373"/>
      <c r="F51" s="373"/>
      <c r="G51" s="373"/>
      <c r="H51" s="373"/>
      <c r="I51" s="373"/>
      <c r="J51" s="373"/>
      <c r="K51" s="373"/>
      <c r="L51" s="373"/>
      <c r="M51" s="373"/>
      <c r="N51" s="373">
        <v>35.971121758284283</v>
      </c>
      <c r="O51" s="373">
        <v>437.26572563344951</v>
      </c>
      <c r="P51" s="374">
        <v>8.123834732678116</v>
      </c>
    </row>
    <row r="52" spans="1:67" s="351" customFormat="1" x14ac:dyDescent="0.35">
      <c r="A52" s="64" t="s">
        <v>23</v>
      </c>
      <c r="B52" s="372">
        <v>106.30211919182331</v>
      </c>
      <c r="C52" s="373">
        <v>570.33060386372551</v>
      </c>
      <c r="D52" s="374">
        <v>25.741787839733895</v>
      </c>
      <c r="E52" s="373"/>
      <c r="F52" s="373"/>
      <c r="G52" s="373"/>
      <c r="H52" s="373"/>
      <c r="I52" s="373"/>
      <c r="J52" s="373"/>
      <c r="K52" s="373"/>
      <c r="L52" s="373"/>
      <c r="M52" s="373"/>
      <c r="N52" s="373">
        <v>106.30211919182331</v>
      </c>
      <c r="O52" s="373">
        <v>1824.423453564898</v>
      </c>
      <c r="P52" s="374">
        <v>25.741787839733895</v>
      </c>
    </row>
    <row r="53" spans="1:67" s="351" customFormat="1" x14ac:dyDescent="0.35">
      <c r="A53" s="64" t="s">
        <v>14</v>
      </c>
      <c r="B53" s="372">
        <v>252.21534255775327</v>
      </c>
      <c r="C53" s="373">
        <v>888.97162924617339</v>
      </c>
      <c r="D53" s="374">
        <v>50.424632951721364</v>
      </c>
      <c r="E53" s="373"/>
      <c r="F53" s="373"/>
      <c r="G53" s="373"/>
      <c r="H53" s="373"/>
      <c r="I53" s="373"/>
      <c r="J53" s="373"/>
      <c r="K53" s="373"/>
      <c r="L53" s="373"/>
      <c r="M53" s="373"/>
      <c r="N53" s="373">
        <v>252.21534255775327</v>
      </c>
      <c r="O53" s="373">
        <v>2602.5687446575598</v>
      </c>
      <c r="P53" s="374">
        <v>50.424632951721364</v>
      </c>
    </row>
    <row r="54" spans="1:67" s="351" customFormat="1" x14ac:dyDescent="0.35">
      <c r="A54" s="64" t="s">
        <v>15</v>
      </c>
      <c r="B54" s="372">
        <v>10.877564831625772</v>
      </c>
      <c r="C54" s="373">
        <v>1129.9550712373541</v>
      </c>
      <c r="D54" s="374">
        <v>9.0571044013862014</v>
      </c>
      <c r="E54" s="373"/>
      <c r="F54" s="373"/>
      <c r="G54" s="373"/>
      <c r="H54" s="373"/>
      <c r="I54" s="373"/>
      <c r="J54" s="373"/>
      <c r="K54" s="373"/>
      <c r="L54" s="373"/>
      <c r="M54" s="373"/>
      <c r="N54" s="373">
        <v>10.877564831625772</v>
      </c>
      <c r="O54" s="373">
        <v>149.64653752759543</v>
      </c>
      <c r="P54" s="374">
        <v>9.0571044013862014</v>
      </c>
    </row>
    <row r="55" spans="1:67" s="351" customFormat="1" x14ac:dyDescent="0.35">
      <c r="A55" s="64" t="s">
        <v>16</v>
      </c>
      <c r="B55" s="372">
        <v>6.0029479803118635</v>
      </c>
      <c r="C55" s="373">
        <v>503.58057424841365</v>
      </c>
      <c r="D55" s="374">
        <v>3.9242741440370592</v>
      </c>
      <c r="E55" s="373"/>
      <c r="F55" s="373"/>
      <c r="G55" s="373"/>
      <c r="H55" s="373"/>
      <c r="I55" s="373"/>
      <c r="J55" s="373"/>
      <c r="K55" s="373"/>
      <c r="L55" s="373"/>
      <c r="M55" s="373"/>
      <c r="N55" s="373">
        <v>6.0029479803118635</v>
      </c>
      <c r="O55" s="373">
        <v>136.72556670229898</v>
      </c>
      <c r="P55" s="374">
        <v>3.9242741440370592</v>
      </c>
    </row>
    <row r="56" spans="1:67" s="351" customFormat="1" x14ac:dyDescent="0.35">
      <c r="A56" s="64" t="s">
        <v>17</v>
      </c>
      <c r="B56" s="372">
        <v>34.6370097854251</v>
      </c>
      <c r="C56" s="373">
        <v>3172.2797062230088</v>
      </c>
      <c r="D56" s="374">
        <v>124.01582191870627</v>
      </c>
      <c r="E56" s="373"/>
      <c r="F56" s="373"/>
      <c r="G56" s="373"/>
      <c r="H56" s="373"/>
      <c r="I56" s="373"/>
      <c r="J56" s="373"/>
      <c r="K56" s="373"/>
      <c r="L56" s="373"/>
      <c r="M56" s="373"/>
      <c r="N56" s="373">
        <v>34.6370097854251</v>
      </c>
      <c r="O56" s="373">
        <v>657.2394255570789</v>
      </c>
      <c r="P56" s="374">
        <v>124.01582191870627</v>
      </c>
    </row>
    <row r="57" spans="1:67" s="351" customFormat="1" x14ac:dyDescent="0.35">
      <c r="A57" s="64" t="s">
        <v>18</v>
      </c>
      <c r="B57" s="372">
        <v>0.65454531726024978</v>
      </c>
      <c r="C57" s="373">
        <v>2.9815706000813216</v>
      </c>
      <c r="D57" s="374">
        <v>0.32229328473345786</v>
      </c>
      <c r="E57" s="373"/>
      <c r="F57" s="373"/>
      <c r="G57" s="373"/>
      <c r="H57" s="373"/>
      <c r="I57" s="373"/>
      <c r="J57" s="373"/>
      <c r="K57" s="373"/>
      <c r="L57" s="373"/>
      <c r="M57" s="373"/>
      <c r="N57" s="373">
        <v>0.65454531726024978</v>
      </c>
      <c r="O57" s="373">
        <v>23.877764718374248</v>
      </c>
      <c r="P57" s="374">
        <v>0.32229328473345786</v>
      </c>
    </row>
    <row r="58" spans="1:67" s="351" customFormat="1" x14ac:dyDescent="0.35">
      <c r="A58" s="64" t="s">
        <v>19</v>
      </c>
      <c r="B58" s="372">
        <v>1.1844750031597737</v>
      </c>
      <c r="C58" s="373">
        <v>8.5652599225040191</v>
      </c>
      <c r="D58" s="374">
        <v>0.76077813929437299</v>
      </c>
      <c r="E58" s="373"/>
      <c r="F58" s="373"/>
      <c r="G58" s="373"/>
      <c r="H58" s="373"/>
      <c r="I58" s="373"/>
      <c r="J58" s="373"/>
      <c r="K58" s="373"/>
      <c r="L58" s="373"/>
      <c r="M58" s="373"/>
      <c r="N58" s="373">
        <v>1.1844750031597737</v>
      </c>
      <c r="O58" s="373">
        <v>55.557784194767159</v>
      </c>
      <c r="P58" s="374">
        <v>0.76077813929437299</v>
      </c>
    </row>
    <row r="59" spans="1:67" s="351" customFormat="1" x14ac:dyDescent="0.35">
      <c r="A59" s="64" t="s">
        <v>20</v>
      </c>
      <c r="B59" s="372">
        <v>184.63049558380746</v>
      </c>
      <c r="C59" s="373">
        <v>3273.5529903200336</v>
      </c>
      <c r="D59" s="374">
        <v>142.53586430355352</v>
      </c>
      <c r="E59" s="373"/>
      <c r="F59" s="373"/>
      <c r="G59" s="373"/>
      <c r="H59" s="373"/>
      <c r="I59" s="373"/>
      <c r="J59" s="373"/>
      <c r="K59" s="373"/>
      <c r="L59" s="373"/>
      <c r="M59" s="373"/>
      <c r="N59" s="373">
        <v>184.63049558380746</v>
      </c>
      <c r="O59" s="373">
        <v>7497.6973245523259</v>
      </c>
      <c r="P59" s="374">
        <v>142.53586430355352</v>
      </c>
    </row>
    <row r="60" spans="1:67" s="351" customFormat="1" x14ac:dyDescent="0.35">
      <c r="A60" s="64" t="s">
        <v>21</v>
      </c>
      <c r="B60" s="372">
        <v>0.60573906539223776</v>
      </c>
      <c r="C60" s="373">
        <v>2.3099716506474572</v>
      </c>
      <c r="D60" s="374">
        <v>1.1261537540023876</v>
      </c>
      <c r="E60" s="373"/>
      <c r="F60" s="373"/>
      <c r="G60" s="373"/>
      <c r="H60" s="373"/>
      <c r="I60" s="373"/>
      <c r="J60" s="373"/>
      <c r="K60" s="373"/>
      <c r="L60" s="373"/>
      <c r="M60" s="373"/>
      <c r="N60" s="373">
        <v>0.60573906539223776</v>
      </c>
      <c r="O60" s="373">
        <v>73.129589597838461</v>
      </c>
      <c r="P60" s="374">
        <v>1.1261537540023876</v>
      </c>
    </row>
    <row r="61" spans="1:67" s="351" customFormat="1" x14ac:dyDescent="0.35">
      <c r="A61" s="100" t="s">
        <v>22</v>
      </c>
      <c r="B61" s="375">
        <v>126428.61724431661</v>
      </c>
      <c r="C61" s="376">
        <v>300579.27666229848</v>
      </c>
      <c r="D61" s="377">
        <v>71863.293154199899</v>
      </c>
      <c r="E61" s="376"/>
      <c r="F61" s="376"/>
      <c r="G61" s="376"/>
      <c r="H61" s="376"/>
      <c r="I61" s="376"/>
      <c r="J61" s="376"/>
      <c r="K61" s="376"/>
      <c r="L61" s="376"/>
      <c r="M61" s="376"/>
      <c r="N61" s="376">
        <v>126428.61724431661</v>
      </c>
      <c r="O61" s="376">
        <v>2291730.6496400158</v>
      </c>
      <c r="P61" s="377">
        <v>71863.293154199899</v>
      </c>
    </row>
    <row r="62" spans="1:67" s="41" customFormat="1" x14ac:dyDescent="0.35">
      <c r="A62" s="40"/>
      <c r="N62" s="42"/>
      <c r="O62" s="42"/>
      <c r="P62" s="42"/>
      <c r="AA62" s="281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209"/>
      <c r="BD62" s="210"/>
      <c r="BE62" s="210"/>
      <c r="BF62" s="210"/>
      <c r="BG62" s="210"/>
      <c r="BH62" s="210"/>
      <c r="BI62" s="210"/>
      <c r="BJ62" s="210"/>
      <c r="BK62" s="210"/>
      <c r="BL62" s="210"/>
      <c r="BM62" s="210"/>
      <c r="BN62" s="210"/>
      <c r="BO62" s="210"/>
    </row>
    <row r="63" spans="1:67" ht="16" thickBot="1" x14ac:dyDescent="0.4">
      <c r="A63" s="10" t="s">
        <v>54</v>
      </c>
      <c r="B63" s="11"/>
      <c r="C63" s="11"/>
      <c r="D63" s="11"/>
      <c r="E63" s="12"/>
      <c r="F63" s="11"/>
      <c r="G63" s="11"/>
      <c r="H63" s="11"/>
      <c r="AB63" s="2"/>
      <c r="AE63" s="2"/>
      <c r="AH63" s="2"/>
      <c r="AO63" s="2"/>
    </row>
    <row r="64" spans="1:67" s="14" customFormat="1" x14ac:dyDescent="0.35">
      <c r="B64" s="277" t="str">
        <f>B42</f>
        <v>Cast iron</v>
      </c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5"/>
      <c r="N64" s="277" t="str">
        <f>N42</f>
        <v>Forged iron</v>
      </c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5"/>
    </row>
    <row r="65" spans="2:41" s="14" customFormat="1" x14ac:dyDescent="0.35">
      <c r="B65" s="266" t="s">
        <v>50</v>
      </c>
      <c r="C65" s="26" t="s">
        <v>51</v>
      </c>
      <c r="D65" s="28" t="s">
        <v>129</v>
      </c>
      <c r="E65" s="28" t="s">
        <v>59</v>
      </c>
      <c r="F65" s="28" t="s">
        <v>7</v>
      </c>
      <c r="G65" s="28" t="s">
        <v>8</v>
      </c>
      <c r="H65" s="29" t="s">
        <v>9</v>
      </c>
      <c r="I65" s="28" t="s">
        <v>10</v>
      </c>
      <c r="J65" s="28" t="s">
        <v>11</v>
      </c>
      <c r="K65" s="28" t="s">
        <v>61</v>
      </c>
      <c r="L65" s="28" t="s">
        <v>25</v>
      </c>
      <c r="M65" s="267" t="s">
        <v>49</v>
      </c>
      <c r="N65" s="266" t="s">
        <v>50</v>
      </c>
      <c r="O65" s="26" t="s">
        <v>51</v>
      </c>
      <c r="P65" s="28" t="s">
        <v>129</v>
      </c>
      <c r="Q65" s="28" t="s">
        <v>59</v>
      </c>
      <c r="R65" s="28" t="s">
        <v>7</v>
      </c>
      <c r="S65" s="28" t="s">
        <v>8</v>
      </c>
      <c r="T65" s="29" t="s">
        <v>9</v>
      </c>
      <c r="U65" s="28" t="s">
        <v>10</v>
      </c>
      <c r="V65" s="28" t="s">
        <v>11</v>
      </c>
      <c r="W65" s="28" t="s">
        <v>61</v>
      </c>
      <c r="X65" s="28" t="s">
        <v>25</v>
      </c>
      <c r="Y65" s="267" t="s">
        <v>49</v>
      </c>
    </row>
    <row r="66" spans="2:41" x14ac:dyDescent="0.35">
      <c r="B66" s="268">
        <f>B45</f>
        <v>0</v>
      </c>
      <c r="C66" s="27" t="s">
        <v>133</v>
      </c>
      <c r="D66" s="30" t="s">
        <v>60</v>
      </c>
      <c r="E66" s="31" t="s">
        <v>118</v>
      </c>
      <c r="F66" s="31" t="s">
        <v>118</v>
      </c>
      <c r="G66" s="32">
        <f>B66*1055.05585/907.185</f>
        <v>0</v>
      </c>
      <c r="H66" s="30" t="s">
        <v>63</v>
      </c>
      <c r="I66" s="30" t="s">
        <v>53</v>
      </c>
      <c r="J66" s="30" t="s">
        <v>55</v>
      </c>
      <c r="K66" s="30" t="s">
        <v>52</v>
      </c>
      <c r="L66" s="30" t="s">
        <v>171</v>
      </c>
      <c r="M66" s="269"/>
      <c r="N66" s="268">
        <f>N45</f>
        <v>0</v>
      </c>
      <c r="O66" s="27" t="s">
        <v>133</v>
      </c>
      <c r="P66" s="30" t="s">
        <v>60</v>
      </c>
      <c r="Q66" s="31" t="s">
        <v>118</v>
      </c>
      <c r="R66" s="31" t="s">
        <v>118</v>
      </c>
      <c r="S66" s="32">
        <f>N66*1055.05585/907.185</f>
        <v>0</v>
      </c>
      <c r="T66" s="30" t="s">
        <v>63</v>
      </c>
      <c r="U66" s="30" t="s">
        <v>53</v>
      </c>
      <c r="V66" s="30" t="s">
        <v>55</v>
      </c>
      <c r="W66" s="30" t="s">
        <v>52</v>
      </c>
      <c r="X66" s="30" t="s">
        <v>171</v>
      </c>
      <c r="Y66" s="269"/>
      <c r="AB66" s="2"/>
      <c r="AE66" s="2"/>
      <c r="AH66" s="2"/>
      <c r="AO66" s="2"/>
    </row>
    <row r="67" spans="2:41" x14ac:dyDescent="0.35">
      <c r="B67" s="268">
        <f t="shared" ref="B67:B70" si="3">B46</f>
        <v>1.2452700000000001</v>
      </c>
      <c r="C67" s="27" t="s">
        <v>133</v>
      </c>
      <c r="D67" s="30" t="s">
        <v>60</v>
      </c>
      <c r="E67" s="31" t="s">
        <v>32</v>
      </c>
      <c r="F67" s="31" t="s">
        <v>32</v>
      </c>
      <c r="G67" s="32">
        <f t="shared" ref="G67:G70" si="4">B67*1055.05585/907.185</f>
        <v>1.4482485913341823</v>
      </c>
      <c r="H67" s="30" t="s">
        <v>63</v>
      </c>
      <c r="I67" s="30" t="s">
        <v>53</v>
      </c>
      <c r="J67" s="30" t="s">
        <v>55</v>
      </c>
      <c r="K67" s="30" t="s">
        <v>52</v>
      </c>
      <c r="L67" s="30" t="s">
        <v>171</v>
      </c>
      <c r="M67" s="269"/>
      <c r="N67" s="268">
        <f t="shared" ref="N67:N70" si="5">N46</f>
        <v>1.2452700000000001</v>
      </c>
      <c r="O67" s="27" t="s">
        <v>133</v>
      </c>
      <c r="P67" s="30" t="s">
        <v>60</v>
      </c>
      <c r="Q67" s="31" t="s">
        <v>32</v>
      </c>
      <c r="R67" s="31" t="s">
        <v>32</v>
      </c>
      <c r="S67" s="32">
        <f t="shared" ref="S67:S70" si="6">N67*1055.05585/907.185</f>
        <v>1.4482485913341823</v>
      </c>
      <c r="T67" s="30" t="s">
        <v>63</v>
      </c>
      <c r="U67" s="30" t="s">
        <v>53</v>
      </c>
      <c r="V67" s="30" t="s">
        <v>55</v>
      </c>
      <c r="W67" s="30" t="s">
        <v>52</v>
      </c>
      <c r="X67" s="30" t="s">
        <v>171</v>
      </c>
      <c r="Y67" s="269"/>
      <c r="AB67" s="2"/>
      <c r="AE67" s="2"/>
      <c r="AH67" s="2"/>
      <c r="AO67" s="2"/>
    </row>
    <row r="68" spans="2:41" x14ac:dyDescent="0.35">
      <c r="B68" s="268">
        <f t="shared" si="3"/>
        <v>0</v>
      </c>
      <c r="C68" s="27" t="s">
        <v>133</v>
      </c>
      <c r="D68" s="30" t="s">
        <v>60</v>
      </c>
      <c r="E68" s="31" t="s">
        <v>62</v>
      </c>
      <c r="F68" s="31" t="s">
        <v>62</v>
      </c>
      <c r="G68" s="32">
        <f t="shared" si="4"/>
        <v>0</v>
      </c>
      <c r="H68" s="30" t="s">
        <v>63</v>
      </c>
      <c r="I68" s="30" t="s">
        <v>53</v>
      </c>
      <c r="J68" s="30" t="s">
        <v>55</v>
      </c>
      <c r="K68" s="30" t="s">
        <v>52</v>
      </c>
      <c r="L68" s="30" t="s">
        <v>171</v>
      </c>
      <c r="M68" s="269"/>
      <c r="N68" s="268">
        <f t="shared" si="5"/>
        <v>32.617964999999998</v>
      </c>
      <c r="O68" s="27" t="s">
        <v>133</v>
      </c>
      <c r="P68" s="30" t="s">
        <v>60</v>
      </c>
      <c r="Q68" s="31" t="s">
        <v>62</v>
      </c>
      <c r="R68" s="31" t="s">
        <v>62</v>
      </c>
      <c r="S68" s="32">
        <f t="shared" si="6"/>
        <v>37.934682328681852</v>
      </c>
      <c r="T68" s="30" t="s">
        <v>63</v>
      </c>
      <c r="U68" s="30" t="s">
        <v>53</v>
      </c>
      <c r="V68" s="30" t="s">
        <v>55</v>
      </c>
      <c r="W68" s="30" t="s">
        <v>52</v>
      </c>
      <c r="X68" s="30" t="s">
        <v>171</v>
      </c>
      <c r="Y68" s="269"/>
      <c r="AB68" s="2"/>
      <c r="AE68" s="2"/>
      <c r="AH68" s="2"/>
      <c r="AO68" s="2"/>
    </row>
    <row r="69" spans="2:41" x14ac:dyDescent="0.35">
      <c r="B69" s="268">
        <f t="shared" si="3"/>
        <v>0</v>
      </c>
      <c r="C69" s="27" t="s">
        <v>133</v>
      </c>
      <c r="D69" s="30" t="s">
        <v>60</v>
      </c>
      <c r="E69" s="31" t="s">
        <v>30</v>
      </c>
      <c r="F69" s="31" t="s">
        <v>30</v>
      </c>
      <c r="G69" s="32">
        <f t="shared" si="4"/>
        <v>0</v>
      </c>
      <c r="H69" s="30" t="s">
        <v>63</v>
      </c>
      <c r="I69" s="30" t="s">
        <v>53</v>
      </c>
      <c r="J69" s="30" t="s">
        <v>55</v>
      </c>
      <c r="K69" s="30" t="s">
        <v>52</v>
      </c>
      <c r="L69" s="30" t="s">
        <v>171</v>
      </c>
      <c r="M69" s="269"/>
      <c r="N69" s="268">
        <f t="shared" si="5"/>
        <v>0</v>
      </c>
      <c r="O69" s="27" t="s">
        <v>133</v>
      </c>
      <c r="P69" s="30" t="s">
        <v>60</v>
      </c>
      <c r="Q69" s="31" t="s">
        <v>30</v>
      </c>
      <c r="R69" s="31" t="s">
        <v>30</v>
      </c>
      <c r="S69" s="32">
        <f t="shared" si="6"/>
        <v>0</v>
      </c>
      <c r="T69" s="30" t="s">
        <v>63</v>
      </c>
      <c r="U69" s="30" t="s">
        <v>53</v>
      </c>
      <c r="V69" s="30" t="s">
        <v>55</v>
      </c>
      <c r="W69" s="30" t="s">
        <v>52</v>
      </c>
      <c r="X69" s="30" t="s">
        <v>171</v>
      </c>
      <c r="Y69" s="269"/>
      <c r="AB69" s="2"/>
      <c r="AE69" s="2"/>
      <c r="AH69" s="2"/>
      <c r="AO69" s="2"/>
    </row>
    <row r="70" spans="2:41" x14ac:dyDescent="0.35">
      <c r="B70" s="268">
        <f t="shared" si="3"/>
        <v>0.6337299999999999</v>
      </c>
      <c r="C70" s="27" t="s">
        <v>133</v>
      </c>
      <c r="D70" s="30" t="s">
        <v>60</v>
      </c>
      <c r="E70" s="31" t="s">
        <v>38</v>
      </c>
      <c r="F70" s="31" t="s">
        <v>38</v>
      </c>
      <c r="G70" s="32">
        <f t="shared" si="4"/>
        <v>0.73702777693689814</v>
      </c>
      <c r="H70" s="30" t="s">
        <v>63</v>
      </c>
      <c r="I70" s="30" t="s">
        <v>53</v>
      </c>
      <c r="J70" s="30" t="s">
        <v>55</v>
      </c>
      <c r="K70" s="30" t="s">
        <v>52</v>
      </c>
      <c r="L70" s="30" t="s">
        <v>171</v>
      </c>
      <c r="M70" s="269"/>
      <c r="N70" s="268">
        <f t="shared" si="5"/>
        <v>1.8167650000000011</v>
      </c>
      <c r="O70" s="27" t="s">
        <v>133</v>
      </c>
      <c r="P70" s="30" t="s">
        <v>60</v>
      </c>
      <c r="Q70" s="31" t="s">
        <v>38</v>
      </c>
      <c r="R70" s="31" t="s">
        <v>38</v>
      </c>
      <c r="S70" s="32">
        <f t="shared" si="6"/>
        <v>2.1128970841947909</v>
      </c>
      <c r="T70" s="30" t="s">
        <v>63</v>
      </c>
      <c r="U70" s="30" t="s">
        <v>53</v>
      </c>
      <c r="V70" s="30" t="s">
        <v>55</v>
      </c>
      <c r="W70" s="30" t="s">
        <v>52</v>
      </c>
      <c r="X70" s="30" t="s">
        <v>171</v>
      </c>
      <c r="Y70" s="269"/>
      <c r="AB70" s="2"/>
      <c r="AE70" s="2"/>
      <c r="AH70" s="2"/>
      <c r="AO70" s="2"/>
    </row>
    <row r="71" spans="2:41" x14ac:dyDescent="0.35">
      <c r="B71" s="270">
        <f>K5</f>
        <v>9.53392182433352</v>
      </c>
      <c r="C71" s="27" t="s">
        <v>134</v>
      </c>
      <c r="D71" s="30" t="s">
        <v>60</v>
      </c>
      <c r="E71" s="30" t="s">
        <v>38</v>
      </c>
      <c r="F71" s="31" t="s">
        <v>13</v>
      </c>
      <c r="G71" s="30">
        <f>B71*0.001/907.185</f>
        <v>1.050934685244302E-5</v>
      </c>
      <c r="H71" s="30" t="s">
        <v>135</v>
      </c>
      <c r="I71" s="30" t="s">
        <v>24</v>
      </c>
      <c r="J71" s="30" t="s">
        <v>56</v>
      </c>
      <c r="K71" s="30" t="s">
        <v>52</v>
      </c>
      <c r="L71" s="378" t="s">
        <v>172</v>
      </c>
      <c r="M71" s="269"/>
      <c r="N71" s="270">
        <f>L5</f>
        <v>27.331664089099935</v>
      </c>
      <c r="O71" s="27" t="s">
        <v>134</v>
      </c>
      <c r="P71" s="30" t="s">
        <v>60</v>
      </c>
      <c r="Q71" s="30" t="s">
        <v>38</v>
      </c>
      <c r="R71" s="31" t="s">
        <v>13</v>
      </c>
      <c r="S71" s="30">
        <f>N71*0.001/907.185</f>
        <v>3.0127993837089388E-5</v>
      </c>
      <c r="T71" s="30" t="s">
        <v>135</v>
      </c>
      <c r="U71" s="30" t="s">
        <v>24</v>
      </c>
      <c r="V71" s="30" t="s">
        <v>56</v>
      </c>
      <c r="W71" s="30" t="s">
        <v>52</v>
      </c>
      <c r="X71" s="378" t="s">
        <v>172</v>
      </c>
      <c r="Y71" s="269"/>
      <c r="AB71" s="2"/>
      <c r="AE71" s="2"/>
      <c r="AH71" s="2"/>
      <c r="AO71" s="2"/>
    </row>
    <row r="72" spans="2:41" x14ac:dyDescent="0.35">
      <c r="B72" s="270">
        <f t="shared" ref="B72:B81" si="7">K6</f>
        <v>30.209894829026958</v>
      </c>
      <c r="C72" s="27" t="s">
        <v>134</v>
      </c>
      <c r="D72" s="30" t="s">
        <v>60</v>
      </c>
      <c r="E72" s="30" t="s">
        <v>38</v>
      </c>
      <c r="F72" s="31" t="s">
        <v>23</v>
      </c>
      <c r="G72" s="30">
        <f t="shared" ref="G72:G114" si="8">B72*0.001/907.185</f>
        <v>3.330069922786087E-5</v>
      </c>
      <c r="H72" s="30" t="s">
        <v>135</v>
      </c>
      <c r="I72" s="30" t="s">
        <v>24</v>
      </c>
      <c r="J72" s="30" t="s">
        <v>56</v>
      </c>
      <c r="K72" s="30" t="s">
        <v>52</v>
      </c>
      <c r="L72" s="378" t="s">
        <v>172</v>
      </c>
      <c r="M72" s="269"/>
      <c r="N72" s="270">
        <f t="shared" ref="N72:N81" si="9">L6</f>
        <v>86.605146638248456</v>
      </c>
      <c r="O72" s="27" t="s">
        <v>134</v>
      </c>
      <c r="P72" s="30" t="s">
        <v>60</v>
      </c>
      <c r="Q72" s="30" t="s">
        <v>38</v>
      </c>
      <c r="R72" s="31" t="s">
        <v>23</v>
      </c>
      <c r="S72" s="30">
        <f t="shared" ref="S72:S114" si="10">N72*0.001/907.185</f>
        <v>9.5465805363016885E-5</v>
      </c>
      <c r="T72" s="30" t="s">
        <v>135</v>
      </c>
      <c r="U72" s="30" t="s">
        <v>24</v>
      </c>
      <c r="V72" s="30" t="s">
        <v>56</v>
      </c>
      <c r="W72" s="30" t="s">
        <v>52</v>
      </c>
      <c r="X72" s="378" t="s">
        <v>172</v>
      </c>
      <c r="Y72" s="269"/>
      <c r="AB72" s="2"/>
      <c r="AE72" s="2"/>
      <c r="AH72" s="2"/>
      <c r="AO72" s="2"/>
    </row>
    <row r="73" spans="2:41" x14ac:dyDescent="0.35">
      <c r="B73" s="270">
        <f t="shared" si="7"/>
        <v>59.177041926841433</v>
      </c>
      <c r="C73" s="27" t="s">
        <v>134</v>
      </c>
      <c r="D73" s="30" t="s">
        <v>60</v>
      </c>
      <c r="E73" s="30" t="s">
        <v>38</v>
      </c>
      <c r="F73" s="31" t="s">
        <v>14</v>
      </c>
      <c r="G73" s="30">
        <f t="shared" si="8"/>
        <v>6.5231503967593649E-5</v>
      </c>
      <c r="H73" s="30" t="s">
        <v>135</v>
      </c>
      <c r="I73" s="30" t="s">
        <v>24</v>
      </c>
      <c r="J73" s="30" t="s">
        <v>56</v>
      </c>
      <c r="K73" s="30" t="s">
        <v>52</v>
      </c>
      <c r="L73" s="378" t="s">
        <v>172</v>
      </c>
      <c r="M73" s="269"/>
      <c r="N73" s="270">
        <f t="shared" si="9"/>
        <v>169.64760793432245</v>
      </c>
      <c r="O73" s="27" t="s">
        <v>134</v>
      </c>
      <c r="P73" s="30" t="s">
        <v>60</v>
      </c>
      <c r="Q73" s="30" t="s">
        <v>38</v>
      </c>
      <c r="R73" s="31" t="s">
        <v>14</v>
      </c>
      <c r="S73" s="30">
        <f t="shared" si="10"/>
        <v>1.8700442350162589E-4</v>
      </c>
      <c r="T73" s="30" t="s">
        <v>135</v>
      </c>
      <c r="U73" s="30" t="s">
        <v>24</v>
      </c>
      <c r="V73" s="30" t="s">
        <v>56</v>
      </c>
      <c r="W73" s="30" t="s">
        <v>52</v>
      </c>
      <c r="X73" s="378" t="s">
        <v>172</v>
      </c>
      <c r="Y73" s="269"/>
      <c r="AB73" s="2"/>
      <c r="AE73" s="2"/>
      <c r="AH73" s="2"/>
      <c r="AO73" s="2"/>
    </row>
    <row r="74" spans="2:41" x14ac:dyDescent="0.35">
      <c r="B74" s="270">
        <f t="shared" si="7"/>
        <v>10.62918291164903</v>
      </c>
      <c r="C74" s="27" t="s">
        <v>134</v>
      </c>
      <c r="D74" s="30" t="s">
        <v>60</v>
      </c>
      <c r="E74" s="30" t="s">
        <v>38</v>
      </c>
      <c r="F74" s="31" t="s">
        <v>15</v>
      </c>
      <c r="G74" s="30">
        <f t="shared" si="8"/>
        <v>1.1716665191387677E-5</v>
      </c>
      <c r="H74" s="30" t="s">
        <v>135</v>
      </c>
      <c r="I74" s="30" t="s">
        <v>24</v>
      </c>
      <c r="J74" s="30" t="s">
        <v>56</v>
      </c>
      <c r="K74" s="30" t="s">
        <v>52</v>
      </c>
      <c r="L74" s="378" t="s">
        <v>172</v>
      </c>
      <c r="M74" s="269"/>
      <c r="N74" s="270">
        <f t="shared" si="9"/>
        <v>30.471537551452617</v>
      </c>
      <c r="O74" s="27" t="s">
        <v>134</v>
      </c>
      <c r="P74" s="30" t="s">
        <v>60</v>
      </c>
      <c r="Q74" s="30" t="s">
        <v>38</v>
      </c>
      <c r="R74" s="31" t="s">
        <v>15</v>
      </c>
      <c r="S74" s="30">
        <f t="shared" si="10"/>
        <v>3.358911087755267E-5</v>
      </c>
      <c r="T74" s="30" t="s">
        <v>135</v>
      </c>
      <c r="U74" s="30" t="s">
        <v>24</v>
      </c>
      <c r="V74" s="30" t="s">
        <v>56</v>
      </c>
      <c r="W74" s="30" t="s">
        <v>52</v>
      </c>
      <c r="X74" s="378" t="s">
        <v>172</v>
      </c>
      <c r="Y74" s="269"/>
      <c r="AB74" s="2"/>
      <c r="AE74" s="2"/>
      <c r="AH74" s="2"/>
      <c r="AO74" s="2"/>
    </row>
    <row r="75" spans="2:41" x14ac:dyDescent="0.35">
      <c r="B75" s="270">
        <f t="shared" si="7"/>
        <v>4.6054263950011203</v>
      </c>
      <c r="C75" s="27" t="s">
        <v>134</v>
      </c>
      <c r="D75" s="30" t="s">
        <v>60</v>
      </c>
      <c r="E75" s="30" t="s">
        <v>38</v>
      </c>
      <c r="F75" s="31" t="s">
        <v>16</v>
      </c>
      <c r="G75" s="30">
        <f t="shared" si="8"/>
        <v>5.0766121518776442E-6</v>
      </c>
      <c r="H75" s="30" t="s">
        <v>135</v>
      </c>
      <c r="I75" s="30" t="s">
        <v>24</v>
      </c>
      <c r="J75" s="30" t="s">
        <v>56</v>
      </c>
      <c r="K75" s="30" t="s">
        <v>52</v>
      </c>
      <c r="L75" s="378" t="s">
        <v>172</v>
      </c>
      <c r="M75" s="269"/>
      <c r="N75" s="270">
        <f t="shared" si="9"/>
        <v>13.202747991280539</v>
      </c>
      <c r="O75" s="27" t="s">
        <v>134</v>
      </c>
      <c r="P75" s="30" t="s">
        <v>60</v>
      </c>
      <c r="Q75" s="30" t="s">
        <v>38</v>
      </c>
      <c r="R75" s="31" t="s">
        <v>16</v>
      </c>
      <c r="S75" s="30">
        <f t="shared" si="10"/>
        <v>1.4553534275016165E-5</v>
      </c>
      <c r="T75" s="30" t="s">
        <v>135</v>
      </c>
      <c r="U75" s="30" t="s">
        <v>24</v>
      </c>
      <c r="V75" s="30" t="s">
        <v>56</v>
      </c>
      <c r="W75" s="30" t="s">
        <v>52</v>
      </c>
      <c r="X75" s="378" t="s">
        <v>172</v>
      </c>
      <c r="Y75" s="269"/>
      <c r="AB75" s="2"/>
      <c r="AE75" s="2"/>
      <c r="AH75" s="2"/>
      <c r="AO75" s="2"/>
    </row>
    <row r="76" spans="2:41" x14ac:dyDescent="0.35">
      <c r="B76" s="270">
        <f t="shared" si="7"/>
        <v>145.54175337878092</v>
      </c>
      <c r="C76" s="27" t="s">
        <v>134</v>
      </c>
      <c r="D76" s="30" t="s">
        <v>60</v>
      </c>
      <c r="E76" s="30" t="s">
        <v>38</v>
      </c>
      <c r="F76" s="30" t="s">
        <v>17</v>
      </c>
      <c r="G76" s="30">
        <f t="shared" si="8"/>
        <v>1.6043227498115702E-4</v>
      </c>
      <c r="H76" s="30" t="s">
        <v>135</v>
      </c>
      <c r="I76" s="30" t="s">
        <v>24</v>
      </c>
      <c r="J76" s="30" t="s">
        <v>56</v>
      </c>
      <c r="K76" s="30" t="s">
        <v>52</v>
      </c>
      <c r="L76" s="378" t="s">
        <v>172</v>
      </c>
      <c r="M76" s="269"/>
      <c r="N76" s="270">
        <f t="shared" si="9"/>
        <v>417.23630501507125</v>
      </c>
      <c r="O76" s="27" t="s">
        <v>134</v>
      </c>
      <c r="P76" s="30" t="s">
        <v>60</v>
      </c>
      <c r="Q76" s="30" t="s">
        <v>38</v>
      </c>
      <c r="R76" s="30" t="s">
        <v>17</v>
      </c>
      <c r="S76" s="30">
        <f t="shared" si="10"/>
        <v>4.5992416653171215E-4</v>
      </c>
      <c r="T76" s="30" t="s">
        <v>135</v>
      </c>
      <c r="U76" s="30" t="s">
        <v>24</v>
      </c>
      <c r="V76" s="30" t="s">
        <v>56</v>
      </c>
      <c r="W76" s="30" t="s">
        <v>52</v>
      </c>
      <c r="X76" s="378" t="s">
        <v>172</v>
      </c>
      <c r="Y76" s="269"/>
      <c r="AB76" s="2"/>
      <c r="AE76" s="2"/>
      <c r="AH76" s="2"/>
      <c r="AO76" s="2"/>
    </row>
    <row r="77" spans="2:41" x14ac:dyDescent="0.35">
      <c r="B77" s="270">
        <f t="shared" si="7"/>
        <v>0.37823504321135965</v>
      </c>
      <c r="C77" s="27" t="s">
        <v>134</v>
      </c>
      <c r="D77" s="30" t="s">
        <v>60</v>
      </c>
      <c r="E77" s="30" t="s">
        <v>38</v>
      </c>
      <c r="F77" s="30" t="s">
        <v>18</v>
      </c>
      <c r="G77" s="30">
        <f t="shared" si="8"/>
        <v>4.1693264682656755E-7</v>
      </c>
      <c r="H77" s="30" t="s">
        <v>135</v>
      </c>
      <c r="I77" s="30" t="s">
        <v>24</v>
      </c>
      <c r="J77" s="30" t="s">
        <v>56</v>
      </c>
      <c r="K77" s="30" t="s">
        <v>52</v>
      </c>
      <c r="L77" s="378" t="s">
        <v>172</v>
      </c>
      <c r="M77" s="269"/>
      <c r="N77" s="270">
        <f t="shared" si="9"/>
        <v>1.0843169619236683</v>
      </c>
      <c r="O77" s="27" t="s">
        <v>134</v>
      </c>
      <c r="P77" s="30" t="s">
        <v>60</v>
      </c>
      <c r="Q77" s="30" t="s">
        <v>38</v>
      </c>
      <c r="R77" s="30" t="s">
        <v>18</v>
      </c>
      <c r="S77" s="30">
        <f t="shared" si="10"/>
        <v>1.1952545091945618E-6</v>
      </c>
      <c r="T77" s="30" t="s">
        <v>135</v>
      </c>
      <c r="U77" s="30" t="s">
        <v>24</v>
      </c>
      <c r="V77" s="30" t="s">
        <v>56</v>
      </c>
      <c r="W77" s="30" t="s">
        <v>52</v>
      </c>
      <c r="X77" s="378" t="s">
        <v>172</v>
      </c>
      <c r="Y77" s="269"/>
      <c r="AB77" s="2"/>
      <c r="AE77" s="2"/>
      <c r="AH77" s="2"/>
      <c r="AO77" s="2"/>
    </row>
    <row r="78" spans="2:41" x14ac:dyDescent="0.35">
      <c r="B78" s="270">
        <f t="shared" si="7"/>
        <v>0.89282950039819053</v>
      </c>
      <c r="C78" s="27" t="s">
        <v>134</v>
      </c>
      <c r="D78" s="30" t="s">
        <v>60</v>
      </c>
      <c r="E78" s="30" t="s">
        <v>38</v>
      </c>
      <c r="F78" s="30" t="s">
        <v>19</v>
      </c>
      <c r="G78" s="30">
        <f t="shared" si="8"/>
        <v>9.841757749501927E-7</v>
      </c>
      <c r="H78" s="30" t="s">
        <v>135</v>
      </c>
      <c r="I78" s="30" t="s">
        <v>24</v>
      </c>
      <c r="J78" s="30" t="s">
        <v>56</v>
      </c>
      <c r="K78" s="30" t="s">
        <v>52</v>
      </c>
      <c r="L78" s="378" t="s">
        <v>172</v>
      </c>
      <c r="M78" s="269"/>
      <c r="N78" s="270">
        <f t="shared" si="9"/>
        <v>2.5595464745095224</v>
      </c>
      <c r="O78" s="27" t="s">
        <v>134</v>
      </c>
      <c r="P78" s="30" t="s">
        <v>60</v>
      </c>
      <c r="Q78" s="30" t="s">
        <v>38</v>
      </c>
      <c r="R78" s="30" t="s">
        <v>19</v>
      </c>
      <c r="S78" s="30">
        <f t="shared" si="10"/>
        <v>2.821416221067944E-6</v>
      </c>
      <c r="T78" s="30" t="s">
        <v>135</v>
      </c>
      <c r="U78" s="30" t="s">
        <v>24</v>
      </c>
      <c r="V78" s="30" t="s">
        <v>56</v>
      </c>
      <c r="W78" s="30" t="s">
        <v>52</v>
      </c>
      <c r="X78" s="378" t="s">
        <v>172</v>
      </c>
      <c r="Y78" s="269"/>
      <c r="AB78" s="2"/>
      <c r="AE78" s="2"/>
      <c r="AH78" s="2"/>
      <c r="AO78" s="2"/>
    </row>
    <row r="79" spans="2:41" x14ac:dyDescent="0.35">
      <c r="B79" s="270">
        <f t="shared" si="7"/>
        <v>167.27639497239068</v>
      </c>
      <c r="C79" s="27" t="s">
        <v>134</v>
      </c>
      <c r="D79" s="30" t="s">
        <v>60</v>
      </c>
      <c r="E79" s="30" t="s">
        <v>38</v>
      </c>
      <c r="F79" s="30" t="s">
        <v>20</v>
      </c>
      <c r="G79" s="30">
        <f t="shared" si="8"/>
        <v>1.8439060938219956E-4</v>
      </c>
      <c r="H79" s="30" t="s">
        <v>135</v>
      </c>
      <c r="I79" s="30" t="s">
        <v>24</v>
      </c>
      <c r="J79" s="30" t="s">
        <v>56</v>
      </c>
      <c r="K79" s="30" t="s">
        <v>52</v>
      </c>
      <c r="L79" s="378" t="s">
        <v>172</v>
      </c>
      <c r="M79" s="269"/>
      <c r="N79" s="270">
        <f t="shared" si="9"/>
        <v>479.54475835452882</v>
      </c>
      <c r="O79" s="27" t="s">
        <v>134</v>
      </c>
      <c r="P79" s="30" t="s">
        <v>60</v>
      </c>
      <c r="Q79" s="30" t="s">
        <v>38</v>
      </c>
      <c r="R79" s="30" t="s">
        <v>20</v>
      </c>
      <c r="S79" s="30">
        <f t="shared" si="10"/>
        <v>5.2860745972930416E-4</v>
      </c>
      <c r="T79" s="30" t="s">
        <v>135</v>
      </c>
      <c r="U79" s="30" t="s">
        <v>24</v>
      </c>
      <c r="V79" s="30" t="s">
        <v>56</v>
      </c>
      <c r="W79" s="30" t="s">
        <v>52</v>
      </c>
      <c r="X79" s="378" t="s">
        <v>172</v>
      </c>
      <c r="Y79" s="269"/>
      <c r="AB79" s="2"/>
      <c r="AE79" s="2"/>
      <c r="AH79" s="2"/>
      <c r="AO79" s="2"/>
    </row>
    <row r="80" spans="2:41" x14ac:dyDescent="0.35">
      <c r="B80" s="270">
        <f t="shared" si="7"/>
        <v>1.3216248491183942</v>
      </c>
      <c r="C80" s="27" t="s">
        <v>134</v>
      </c>
      <c r="D80" s="30" t="s">
        <v>60</v>
      </c>
      <c r="E80" s="30" t="s">
        <v>38</v>
      </c>
      <c r="F80" s="30" t="s">
        <v>21</v>
      </c>
      <c r="G80" s="30">
        <f t="shared" si="8"/>
        <v>1.4568416024497697E-6</v>
      </c>
      <c r="H80" s="30" t="s">
        <v>135</v>
      </c>
      <c r="I80" s="30" t="s">
        <v>24</v>
      </c>
      <c r="J80" s="30" t="s">
        <v>56</v>
      </c>
      <c r="K80" s="30" t="s">
        <v>52</v>
      </c>
      <c r="L80" s="378" t="s">
        <v>172</v>
      </c>
      <c r="M80" s="269"/>
      <c r="N80" s="270">
        <f t="shared" si="9"/>
        <v>3.7888087497965715</v>
      </c>
      <c r="O80" s="27" t="s">
        <v>134</v>
      </c>
      <c r="P80" s="30" t="s">
        <v>60</v>
      </c>
      <c r="Q80" s="30" t="s">
        <v>38</v>
      </c>
      <c r="R80" s="30" t="s">
        <v>21</v>
      </c>
      <c r="S80" s="30">
        <f t="shared" si="10"/>
        <v>4.1764455428568278E-6</v>
      </c>
      <c r="T80" s="30" t="s">
        <v>135</v>
      </c>
      <c r="U80" s="30" t="s">
        <v>24</v>
      </c>
      <c r="V80" s="30" t="s">
        <v>56</v>
      </c>
      <c r="W80" s="30" t="s">
        <v>52</v>
      </c>
      <c r="X80" s="378" t="s">
        <v>172</v>
      </c>
      <c r="Y80" s="269"/>
      <c r="AB80" s="2"/>
      <c r="AE80" s="2"/>
      <c r="AH80" s="2"/>
      <c r="AO80" s="2"/>
    </row>
    <row r="81" spans="2:41" x14ac:dyDescent="0.35">
      <c r="B81" s="270">
        <f t="shared" si="7"/>
        <v>84336.897723353875</v>
      </c>
      <c r="C81" s="27" t="s">
        <v>134</v>
      </c>
      <c r="D81" s="30" t="s">
        <v>60</v>
      </c>
      <c r="E81" s="30" t="s">
        <v>38</v>
      </c>
      <c r="F81" s="30" t="s">
        <v>22</v>
      </c>
      <c r="G81" s="30">
        <f t="shared" si="8"/>
        <v>9.2965489644729435E-2</v>
      </c>
      <c r="H81" s="30" t="s">
        <v>135</v>
      </c>
      <c r="I81" s="30" t="s">
        <v>24</v>
      </c>
      <c r="J81" s="30" t="s">
        <v>56</v>
      </c>
      <c r="K81" s="30" t="s">
        <v>52</v>
      </c>
      <c r="L81" s="378" t="s">
        <v>172</v>
      </c>
      <c r="M81" s="269"/>
      <c r="N81" s="270">
        <f t="shared" si="9"/>
        <v>241775.39960609266</v>
      </c>
      <c r="O81" s="27" t="s">
        <v>134</v>
      </c>
      <c r="P81" s="30" t="s">
        <v>60</v>
      </c>
      <c r="Q81" s="30" t="s">
        <v>38</v>
      </c>
      <c r="R81" s="30" t="s">
        <v>22</v>
      </c>
      <c r="S81" s="30">
        <f t="shared" si="10"/>
        <v>0.26651168130656117</v>
      </c>
      <c r="T81" s="30" t="s">
        <v>135</v>
      </c>
      <c r="U81" s="30" t="s">
        <v>24</v>
      </c>
      <c r="V81" s="30" t="s">
        <v>56</v>
      </c>
      <c r="W81" s="30" t="s">
        <v>52</v>
      </c>
      <c r="X81" s="378" t="s">
        <v>172</v>
      </c>
      <c r="Y81" s="269"/>
      <c r="AB81" s="2"/>
      <c r="AE81" s="2"/>
      <c r="AH81" s="2"/>
      <c r="AO81" s="2"/>
    </row>
    <row r="82" spans="2:41" x14ac:dyDescent="0.35">
      <c r="B82" s="271">
        <f>B51</f>
        <v>35.971121758284283</v>
      </c>
      <c r="C82" s="27" t="s">
        <v>134</v>
      </c>
      <c r="D82" s="30" t="s">
        <v>169</v>
      </c>
      <c r="E82" s="30" t="s">
        <v>60</v>
      </c>
      <c r="F82" s="31" t="s">
        <v>13</v>
      </c>
      <c r="G82" s="30">
        <f t="shared" si="8"/>
        <v>3.9651363016677181E-5</v>
      </c>
      <c r="H82" s="30" t="s">
        <v>135</v>
      </c>
      <c r="I82" s="30" t="s">
        <v>24</v>
      </c>
      <c r="J82" s="30" t="s">
        <v>56</v>
      </c>
      <c r="K82" s="30" t="s">
        <v>52</v>
      </c>
      <c r="L82" s="30" t="s">
        <v>171</v>
      </c>
      <c r="M82" s="269"/>
      <c r="N82" s="271">
        <f>N51</f>
        <v>35.971121758284283</v>
      </c>
      <c r="O82" s="27" t="s">
        <v>134</v>
      </c>
      <c r="P82" s="30" t="s">
        <v>169</v>
      </c>
      <c r="Q82" s="30" t="s">
        <v>60</v>
      </c>
      <c r="R82" s="31" t="s">
        <v>13</v>
      </c>
      <c r="S82" s="30">
        <f t="shared" si="10"/>
        <v>3.9651363016677181E-5</v>
      </c>
      <c r="T82" s="30" t="s">
        <v>135</v>
      </c>
      <c r="U82" s="30" t="s">
        <v>24</v>
      </c>
      <c r="V82" s="30" t="s">
        <v>56</v>
      </c>
      <c r="W82" s="30" t="s">
        <v>52</v>
      </c>
      <c r="X82" s="30" t="s">
        <v>171</v>
      </c>
      <c r="Y82" s="269"/>
      <c r="AB82" s="2"/>
      <c r="AE82" s="2"/>
      <c r="AH82" s="2"/>
      <c r="AO82" s="2"/>
    </row>
    <row r="83" spans="2:41" x14ac:dyDescent="0.35">
      <c r="B83" s="271">
        <f t="shared" ref="B83:B92" si="11">B52</f>
        <v>106.30211919182331</v>
      </c>
      <c r="C83" s="27" t="s">
        <v>134</v>
      </c>
      <c r="D83" s="30" t="s">
        <v>169</v>
      </c>
      <c r="E83" s="30" t="s">
        <v>60</v>
      </c>
      <c r="F83" s="31" t="s">
        <v>23</v>
      </c>
      <c r="G83" s="30">
        <f t="shared" si="8"/>
        <v>1.1717799477705574E-4</v>
      </c>
      <c r="H83" s="30" t="s">
        <v>135</v>
      </c>
      <c r="I83" s="30" t="s">
        <v>24</v>
      </c>
      <c r="J83" s="30" t="s">
        <v>56</v>
      </c>
      <c r="K83" s="30" t="s">
        <v>52</v>
      </c>
      <c r="L83" s="30" t="s">
        <v>171</v>
      </c>
      <c r="M83" s="269"/>
      <c r="N83" s="271">
        <f t="shared" ref="N83:N92" si="12">N52</f>
        <v>106.30211919182331</v>
      </c>
      <c r="O83" s="27" t="s">
        <v>134</v>
      </c>
      <c r="P83" s="30" t="s">
        <v>169</v>
      </c>
      <c r="Q83" s="30" t="s">
        <v>60</v>
      </c>
      <c r="R83" s="31" t="s">
        <v>23</v>
      </c>
      <c r="S83" s="30">
        <f t="shared" si="10"/>
        <v>1.1717799477705574E-4</v>
      </c>
      <c r="T83" s="30" t="s">
        <v>135</v>
      </c>
      <c r="U83" s="30" t="s">
        <v>24</v>
      </c>
      <c r="V83" s="30" t="s">
        <v>56</v>
      </c>
      <c r="W83" s="30" t="s">
        <v>52</v>
      </c>
      <c r="X83" s="30" t="s">
        <v>171</v>
      </c>
      <c r="Y83" s="269"/>
      <c r="AB83" s="2"/>
      <c r="AE83" s="2"/>
      <c r="AH83" s="2"/>
      <c r="AO83" s="2"/>
    </row>
    <row r="84" spans="2:41" x14ac:dyDescent="0.35">
      <c r="B84" s="271">
        <f t="shared" si="11"/>
        <v>252.21534255775327</v>
      </c>
      <c r="C84" s="27" t="s">
        <v>134</v>
      </c>
      <c r="D84" s="30" t="s">
        <v>169</v>
      </c>
      <c r="E84" s="30" t="s">
        <v>60</v>
      </c>
      <c r="F84" s="31" t="s">
        <v>14</v>
      </c>
      <c r="G84" s="30">
        <f t="shared" si="8"/>
        <v>2.7801974520936005E-4</v>
      </c>
      <c r="H84" s="30" t="s">
        <v>135</v>
      </c>
      <c r="I84" s="30" t="s">
        <v>24</v>
      </c>
      <c r="J84" s="30" t="s">
        <v>56</v>
      </c>
      <c r="K84" s="30" t="s">
        <v>52</v>
      </c>
      <c r="L84" s="30" t="s">
        <v>171</v>
      </c>
      <c r="M84" s="269"/>
      <c r="N84" s="271">
        <f t="shared" si="12"/>
        <v>252.21534255775327</v>
      </c>
      <c r="O84" s="27" t="s">
        <v>134</v>
      </c>
      <c r="P84" s="30" t="s">
        <v>169</v>
      </c>
      <c r="Q84" s="30" t="s">
        <v>60</v>
      </c>
      <c r="R84" s="31" t="s">
        <v>14</v>
      </c>
      <c r="S84" s="30">
        <f t="shared" si="10"/>
        <v>2.7801974520936005E-4</v>
      </c>
      <c r="T84" s="30" t="s">
        <v>135</v>
      </c>
      <c r="U84" s="30" t="s">
        <v>24</v>
      </c>
      <c r="V84" s="30" t="s">
        <v>56</v>
      </c>
      <c r="W84" s="30" t="s">
        <v>52</v>
      </c>
      <c r="X84" s="30" t="s">
        <v>171</v>
      </c>
      <c r="Y84" s="269"/>
      <c r="AB84" s="2"/>
      <c r="AE84" s="2"/>
      <c r="AH84" s="2"/>
      <c r="AO84" s="2"/>
    </row>
    <row r="85" spans="2:41" x14ac:dyDescent="0.35">
      <c r="B85" s="271">
        <f t="shared" si="11"/>
        <v>10.877564831625772</v>
      </c>
      <c r="C85" s="27" t="s">
        <v>134</v>
      </c>
      <c r="D85" s="30" t="s">
        <v>169</v>
      </c>
      <c r="E85" s="30" t="s">
        <v>60</v>
      </c>
      <c r="F85" s="31" t="s">
        <v>15</v>
      </c>
      <c r="G85" s="30">
        <f t="shared" si="8"/>
        <v>1.1990459312737504E-5</v>
      </c>
      <c r="H85" s="30" t="s">
        <v>135</v>
      </c>
      <c r="I85" s="30" t="s">
        <v>24</v>
      </c>
      <c r="J85" s="30" t="s">
        <v>56</v>
      </c>
      <c r="K85" s="30" t="s">
        <v>52</v>
      </c>
      <c r="L85" s="30" t="s">
        <v>171</v>
      </c>
      <c r="M85" s="269"/>
      <c r="N85" s="271">
        <f t="shared" si="12"/>
        <v>10.877564831625772</v>
      </c>
      <c r="O85" s="27" t="s">
        <v>134</v>
      </c>
      <c r="P85" s="30" t="s">
        <v>169</v>
      </c>
      <c r="Q85" s="30" t="s">
        <v>60</v>
      </c>
      <c r="R85" s="31" t="s">
        <v>15</v>
      </c>
      <c r="S85" s="30">
        <f t="shared" si="10"/>
        <v>1.1990459312737504E-5</v>
      </c>
      <c r="T85" s="30" t="s">
        <v>135</v>
      </c>
      <c r="U85" s="30" t="s">
        <v>24</v>
      </c>
      <c r="V85" s="30" t="s">
        <v>56</v>
      </c>
      <c r="W85" s="30" t="s">
        <v>52</v>
      </c>
      <c r="X85" s="30" t="s">
        <v>171</v>
      </c>
      <c r="Y85" s="269"/>
      <c r="AB85" s="2"/>
      <c r="AE85" s="2"/>
      <c r="AH85" s="2"/>
      <c r="AO85" s="2"/>
    </row>
    <row r="86" spans="2:41" x14ac:dyDescent="0.35">
      <c r="B86" s="271">
        <f t="shared" si="11"/>
        <v>6.0029479803118635</v>
      </c>
      <c r="C86" s="27" t="s">
        <v>134</v>
      </c>
      <c r="D86" s="30" t="s">
        <v>169</v>
      </c>
      <c r="E86" s="30" t="s">
        <v>60</v>
      </c>
      <c r="F86" s="31" t="s">
        <v>16</v>
      </c>
      <c r="G86" s="30">
        <f t="shared" si="8"/>
        <v>6.6171155611169318E-6</v>
      </c>
      <c r="H86" s="30" t="s">
        <v>135</v>
      </c>
      <c r="I86" s="30" t="s">
        <v>24</v>
      </c>
      <c r="J86" s="30" t="s">
        <v>56</v>
      </c>
      <c r="K86" s="30" t="s">
        <v>52</v>
      </c>
      <c r="L86" s="30" t="s">
        <v>171</v>
      </c>
      <c r="M86" s="269"/>
      <c r="N86" s="271">
        <f t="shared" si="12"/>
        <v>6.0029479803118635</v>
      </c>
      <c r="O86" s="27" t="s">
        <v>134</v>
      </c>
      <c r="P86" s="30" t="s">
        <v>169</v>
      </c>
      <c r="Q86" s="30" t="s">
        <v>60</v>
      </c>
      <c r="R86" s="31" t="s">
        <v>16</v>
      </c>
      <c r="S86" s="30">
        <f t="shared" si="10"/>
        <v>6.6171155611169318E-6</v>
      </c>
      <c r="T86" s="30" t="s">
        <v>135</v>
      </c>
      <c r="U86" s="30" t="s">
        <v>24</v>
      </c>
      <c r="V86" s="30" t="s">
        <v>56</v>
      </c>
      <c r="W86" s="30" t="s">
        <v>52</v>
      </c>
      <c r="X86" s="30" t="s">
        <v>171</v>
      </c>
      <c r="Y86" s="269"/>
      <c r="AB86" s="2"/>
      <c r="AE86" s="2"/>
      <c r="AH86" s="2"/>
      <c r="AO86" s="2"/>
    </row>
    <row r="87" spans="2:41" x14ac:dyDescent="0.35">
      <c r="B87" s="271">
        <f t="shared" si="11"/>
        <v>34.6370097854251</v>
      </c>
      <c r="C87" s="27" t="s">
        <v>134</v>
      </c>
      <c r="D87" s="30" t="s">
        <v>169</v>
      </c>
      <c r="E87" s="30" t="s">
        <v>60</v>
      </c>
      <c r="F87" s="30" t="s">
        <v>17</v>
      </c>
      <c r="G87" s="30">
        <f t="shared" si="8"/>
        <v>3.8180756720432E-5</v>
      </c>
      <c r="H87" s="30" t="s">
        <v>135</v>
      </c>
      <c r="I87" s="30" t="s">
        <v>24</v>
      </c>
      <c r="J87" s="30" t="s">
        <v>56</v>
      </c>
      <c r="K87" s="30" t="s">
        <v>52</v>
      </c>
      <c r="L87" s="30" t="s">
        <v>171</v>
      </c>
      <c r="M87" s="269"/>
      <c r="N87" s="271">
        <f t="shared" si="12"/>
        <v>34.6370097854251</v>
      </c>
      <c r="O87" s="27" t="s">
        <v>134</v>
      </c>
      <c r="P87" s="30" t="s">
        <v>169</v>
      </c>
      <c r="Q87" s="30" t="s">
        <v>60</v>
      </c>
      <c r="R87" s="30" t="s">
        <v>17</v>
      </c>
      <c r="S87" s="30">
        <f t="shared" si="10"/>
        <v>3.8180756720432E-5</v>
      </c>
      <c r="T87" s="30" t="s">
        <v>135</v>
      </c>
      <c r="U87" s="30" t="s">
        <v>24</v>
      </c>
      <c r="V87" s="30" t="s">
        <v>56</v>
      </c>
      <c r="W87" s="30" t="s">
        <v>52</v>
      </c>
      <c r="X87" s="30" t="s">
        <v>171</v>
      </c>
      <c r="Y87" s="269"/>
      <c r="AB87" s="2"/>
      <c r="AE87" s="2"/>
      <c r="AH87" s="2"/>
      <c r="AO87" s="2"/>
    </row>
    <row r="88" spans="2:41" x14ac:dyDescent="0.35">
      <c r="B88" s="271">
        <f t="shared" si="11"/>
        <v>0.65454531726024978</v>
      </c>
      <c r="C88" s="27" t="s">
        <v>134</v>
      </c>
      <c r="D88" s="30" t="s">
        <v>169</v>
      </c>
      <c r="E88" s="30" t="s">
        <v>60</v>
      </c>
      <c r="F88" s="30" t="s">
        <v>18</v>
      </c>
      <c r="G88" s="30">
        <f t="shared" si="8"/>
        <v>7.2151249994240411E-7</v>
      </c>
      <c r="H88" s="30" t="s">
        <v>135</v>
      </c>
      <c r="I88" s="30" t="s">
        <v>24</v>
      </c>
      <c r="J88" s="30" t="s">
        <v>56</v>
      </c>
      <c r="K88" s="30" t="s">
        <v>52</v>
      </c>
      <c r="L88" s="30" t="s">
        <v>171</v>
      </c>
      <c r="M88" s="269"/>
      <c r="N88" s="271">
        <f t="shared" si="12"/>
        <v>0.65454531726024978</v>
      </c>
      <c r="O88" s="27" t="s">
        <v>134</v>
      </c>
      <c r="P88" s="30" t="s">
        <v>169</v>
      </c>
      <c r="Q88" s="30" t="s">
        <v>60</v>
      </c>
      <c r="R88" s="30" t="s">
        <v>18</v>
      </c>
      <c r="S88" s="30">
        <f t="shared" si="10"/>
        <v>7.2151249994240411E-7</v>
      </c>
      <c r="T88" s="30" t="s">
        <v>135</v>
      </c>
      <c r="U88" s="30" t="s">
        <v>24</v>
      </c>
      <c r="V88" s="30" t="s">
        <v>56</v>
      </c>
      <c r="W88" s="30" t="s">
        <v>52</v>
      </c>
      <c r="X88" s="30" t="s">
        <v>171</v>
      </c>
      <c r="Y88" s="269"/>
      <c r="AB88" s="2"/>
      <c r="AE88" s="2"/>
      <c r="AH88" s="2"/>
      <c r="AO88" s="2"/>
    </row>
    <row r="89" spans="2:41" x14ac:dyDescent="0.35">
      <c r="B89" s="271">
        <f t="shared" si="11"/>
        <v>1.1844750031597737</v>
      </c>
      <c r="C89" s="27" t="s">
        <v>134</v>
      </c>
      <c r="D89" s="30" t="s">
        <v>169</v>
      </c>
      <c r="E89" s="30" t="s">
        <v>60</v>
      </c>
      <c r="F89" s="30" t="s">
        <v>19</v>
      </c>
      <c r="G89" s="30">
        <f t="shared" si="8"/>
        <v>1.3056598192868861E-6</v>
      </c>
      <c r="H89" s="30" t="s">
        <v>135</v>
      </c>
      <c r="I89" s="30" t="s">
        <v>24</v>
      </c>
      <c r="J89" s="30" t="s">
        <v>56</v>
      </c>
      <c r="K89" s="30" t="s">
        <v>52</v>
      </c>
      <c r="L89" s="30" t="s">
        <v>171</v>
      </c>
      <c r="M89" s="269"/>
      <c r="N89" s="271">
        <f t="shared" si="12"/>
        <v>1.1844750031597737</v>
      </c>
      <c r="O89" s="27" t="s">
        <v>134</v>
      </c>
      <c r="P89" s="30" t="s">
        <v>169</v>
      </c>
      <c r="Q89" s="30" t="s">
        <v>60</v>
      </c>
      <c r="R89" s="30" t="s">
        <v>19</v>
      </c>
      <c r="S89" s="30">
        <f t="shared" si="10"/>
        <v>1.3056598192868861E-6</v>
      </c>
      <c r="T89" s="30" t="s">
        <v>135</v>
      </c>
      <c r="U89" s="30" t="s">
        <v>24</v>
      </c>
      <c r="V89" s="30" t="s">
        <v>56</v>
      </c>
      <c r="W89" s="30" t="s">
        <v>52</v>
      </c>
      <c r="X89" s="30" t="s">
        <v>171</v>
      </c>
      <c r="Y89" s="269"/>
      <c r="AB89" s="2"/>
      <c r="AE89" s="2"/>
      <c r="AH89" s="2"/>
      <c r="AO89" s="2"/>
    </row>
    <row r="90" spans="2:41" x14ac:dyDescent="0.35">
      <c r="B90" s="271">
        <f t="shared" si="11"/>
        <v>184.63049558380746</v>
      </c>
      <c r="C90" s="27" t="s">
        <v>134</v>
      </c>
      <c r="D90" s="30" t="s">
        <v>169</v>
      </c>
      <c r="E90" s="30" t="s">
        <v>60</v>
      </c>
      <c r="F90" s="30" t="s">
        <v>20</v>
      </c>
      <c r="G90" s="30">
        <f t="shared" si="8"/>
        <v>2.0352022529451818E-4</v>
      </c>
      <c r="H90" s="30" t="s">
        <v>135</v>
      </c>
      <c r="I90" s="30" t="s">
        <v>24</v>
      </c>
      <c r="J90" s="30" t="s">
        <v>56</v>
      </c>
      <c r="K90" s="30" t="s">
        <v>52</v>
      </c>
      <c r="L90" s="30" t="s">
        <v>171</v>
      </c>
      <c r="M90" s="269"/>
      <c r="N90" s="271">
        <f t="shared" si="12"/>
        <v>184.63049558380746</v>
      </c>
      <c r="O90" s="27" t="s">
        <v>134</v>
      </c>
      <c r="P90" s="30" t="s">
        <v>169</v>
      </c>
      <c r="Q90" s="30" t="s">
        <v>60</v>
      </c>
      <c r="R90" s="30" t="s">
        <v>20</v>
      </c>
      <c r="S90" s="30">
        <f t="shared" si="10"/>
        <v>2.0352022529451818E-4</v>
      </c>
      <c r="T90" s="30" t="s">
        <v>135</v>
      </c>
      <c r="U90" s="30" t="s">
        <v>24</v>
      </c>
      <c r="V90" s="30" t="s">
        <v>56</v>
      </c>
      <c r="W90" s="30" t="s">
        <v>52</v>
      </c>
      <c r="X90" s="30" t="s">
        <v>171</v>
      </c>
      <c r="Y90" s="269"/>
      <c r="AB90" s="2"/>
      <c r="AE90" s="2"/>
      <c r="AH90" s="2"/>
      <c r="AO90" s="2"/>
    </row>
    <row r="91" spans="2:41" x14ac:dyDescent="0.35">
      <c r="B91" s="271">
        <f t="shared" si="11"/>
        <v>0.60573906539223776</v>
      </c>
      <c r="C91" s="27" t="s">
        <v>134</v>
      </c>
      <c r="D91" s="30" t="s">
        <v>169</v>
      </c>
      <c r="E91" s="30" t="s">
        <v>60</v>
      </c>
      <c r="F91" s="30" t="s">
        <v>21</v>
      </c>
      <c r="G91" s="30">
        <f t="shared" si="8"/>
        <v>6.6771283188350527E-7</v>
      </c>
      <c r="H91" s="30" t="s">
        <v>135</v>
      </c>
      <c r="I91" s="30" t="s">
        <v>24</v>
      </c>
      <c r="J91" s="30" t="s">
        <v>56</v>
      </c>
      <c r="K91" s="30" t="s">
        <v>52</v>
      </c>
      <c r="L91" s="30" t="s">
        <v>171</v>
      </c>
      <c r="M91" s="269"/>
      <c r="N91" s="271">
        <f t="shared" si="12"/>
        <v>0.60573906539223776</v>
      </c>
      <c r="O91" s="27" t="s">
        <v>134</v>
      </c>
      <c r="P91" s="30" t="s">
        <v>169</v>
      </c>
      <c r="Q91" s="30" t="s">
        <v>60</v>
      </c>
      <c r="R91" s="30" t="s">
        <v>21</v>
      </c>
      <c r="S91" s="30">
        <f t="shared" si="10"/>
        <v>6.6771283188350527E-7</v>
      </c>
      <c r="T91" s="30" t="s">
        <v>135</v>
      </c>
      <c r="U91" s="30" t="s">
        <v>24</v>
      </c>
      <c r="V91" s="30" t="s">
        <v>56</v>
      </c>
      <c r="W91" s="30" t="s">
        <v>52</v>
      </c>
      <c r="X91" s="30" t="s">
        <v>171</v>
      </c>
      <c r="Y91" s="269"/>
      <c r="AB91" s="2"/>
      <c r="AE91" s="2"/>
      <c r="AH91" s="2"/>
      <c r="AO91" s="2"/>
    </row>
    <row r="92" spans="2:41" x14ac:dyDescent="0.35">
      <c r="B92" s="271">
        <f t="shared" si="11"/>
        <v>126428.61724431661</v>
      </c>
      <c r="C92" s="27" t="s">
        <v>134</v>
      </c>
      <c r="D92" s="30" t="s">
        <v>169</v>
      </c>
      <c r="E92" s="30" t="s">
        <v>60</v>
      </c>
      <c r="F92" s="30" t="s">
        <v>22</v>
      </c>
      <c r="G92" s="30">
        <f t="shared" si="8"/>
        <v>0.13936365487118571</v>
      </c>
      <c r="H92" s="30" t="s">
        <v>135</v>
      </c>
      <c r="I92" s="30" t="s">
        <v>24</v>
      </c>
      <c r="J92" s="30" t="s">
        <v>56</v>
      </c>
      <c r="K92" s="30" t="s">
        <v>52</v>
      </c>
      <c r="L92" s="30" t="s">
        <v>171</v>
      </c>
      <c r="M92" s="269"/>
      <c r="N92" s="271">
        <f t="shared" si="12"/>
        <v>126428.61724431661</v>
      </c>
      <c r="O92" s="27" t="s">
        <v>134</v>
      </c>
      <c r="P92" s="30" t="s">
        <v>169</v>
      </c>
      <c r="Q92" s="30" t="s">
        <v>60</v>
      </c>
      <c r="R92" s="30" t="s">
        <v>22</v>
      </c>
      <c r="S92" s="30">
        <f t="shared" si="10"/>
        <v>0.13936365487118571</v>
      </c>
      <c r="T92" s="30" t="s">
        <v>135</v>
      </c>
      <c r="U92" s="30" t="s">
        <v>24</v>
      </c>
      <c r="V92" s="30" t="s">
        <v>56</v>
      </c>
      <c r="W92" s="30" t="s">
        <v>52</v>
      </c>
      <c r="X92" s="30" t="s">
        <v>171</v>
      </c>
      <c r="Y92" s="269"/>
      <c r="AB92" s="2"/>
      <c r="AE92" s="2"/>
      <c r="AH92" s="2"/>
      <c r="AO92" s="2"/>
    </row>
    <row r="93" spans="2:41" x14ac:dyDescent="0.35">
      <c r="B93" s="271">
        <f>C51</f>
        <v>2241.4911843798386</v>
      </c>
      <c r="C93" s="27" t="s">
        <v>134</v>
      </c>
      <c r="D93" s="30" t="s">
        <v>170</v>
      </c>
      <c r="E93" s="30" t="s">
        <v>60</v>
      </c>
      <c r="F93" s="31" t="s">
        <v>13</v>
      </c>
      <c r="G93" s="30">
        <f t="shared" si="8"/>
        <v>2.4708203777397543E-3</v>
      </c>
      <c r="H93" s="30" t="s">
        <v>135</v>
      </c>
      <c r="I93" s="30" t="s">
        <v>24</v>
      </c>
      <c r="J93" s="30" t="s">
        <v>56</v>
      </c>
      <c r="K93" s="30" t="s">
        <v>52</v>
      </c>
      <c r="L93" s="30" t="s">
        <v>171</v>
      </c>
      <c r="M93" s="269"/>
      <c r="N93" s="271">
        <f>O51</f>
        <v>437.26572563344951</v>
      </c>
      <c r="O93" s="27" t="s">
        <v>134</v>
      </c>
      <c r="P93" s="30" t="s">
        <v>173</v>
      </c>
      <c r="Q93" s="30" t="s">
        <v>60</v>
      </c>
      <c r="R93" s="31" t="s">
        <v>13</v>
      </c>
      <c r="S93" s="30">
        <f t="shared" si="10"/>
        <v>4.8200281710285059E-4</v>
      </c>
      <c r="T93" s="30" t="s">
        <v>135</v>
      </c>
      <c r="U93" s="30" t="s">
        <v>24</v>
      </c>
      <c r="V93" s="30" t="s">
        <v>56</v>
      </c>
      <c r="W93" s="30" t="s">
        <v>52</v>
      </c>
      <c r="X93" s="30" t="s">
        <v>171</v>
      </c>
      <c r="Y93" s="269"/>
      <c r="AB93" s="2"/>
      <c r="AE93" s="2"/>
      <c r="AH93" s="2"/>
      <c r="AO93" s="2"/>
    </row>
    <row r="94" spans="2:41" x14ac:dyDescent="0.35">
      <c r="B94" s="271">
        <f t="shared" ref="B94:B103" si="13">C52</f>
        <v>570.33060386372551</v>
      </c>
      <c r="C94" s="27" t="s">
        <v>134</v>
      </c>
      <c r="D94" s="30" t="s">
        <v>170</v>
      </c>
      <c r="E94" s="30" t="s">
        <v>60</v>
      </c>
      <c r="F94" s="31" t="s">
        <v>23</v>
      </c>
      <c r="G94" s="30">
        <f t="shared" si="8"/>
        <v>6.2868169542455569E-4</v>
      </c>
      <c r="H94" s="30" t="s">
        <v>135</v>
      </c>
      <c r="I94" s="30" t="s">
        <v>24</v>
      </c>
      <c r="J94" s="30" t="s">
        <v>56</v>
      </c>
      <c r="K94" s="30" t="s">
        <v>52</v>
      </c>
      <c r="L94" s="30" t="s">
        <v>171</v>
      </c>
      <c r="M94" s="269"/>
      <c r="N94" s="271">
        <f t="shared" ref="N94:N103" si="14">O52</f>
        <v>1824.423453564898</v>
      </c>
      <c r="O94" s="27" t="s">
        <v>134</v>
      </c>
      <c r="P94" s="30" t="s">
        <v>173</v>
      </c>
      <c r="Q94" s="30" t="s">
        <v>60</v>
      </c>
      <c r="R94" s="31" t="s">
        <v>23</v>
      </c>
      <c r="S94" s="30">
        <f t="shared" si="10"/>
        <v>2.0110820324023195E-3</v>
      </c>
      <c r="T94" s="30" t="s">
        <v>135</v>
      </c>
      <c r="U94" s="30" t="s">
        <v>24</v>
      </c>
      <c r="V94" s="30" t="s">
        <v>56</v>
      </c>
      <c r="W94" s="30" t="s">
        <v>52</v>
      </c>
      <c r="X94" s="30" t="s">
        <v>171</v>
      </c>
      <c r="Y94" s="269"/>
      <c r="AB94" s="2"/>
      <c r="AE94" s="2"/>
      <c r="AH94" s="2"/>
      <c r="AO94" s="2"/>
    </row>
    <row r="95" spans="2:41" x14ac:dyDescent="0.35">
      <c r="B95" s="271">
        <f t="shared" si="13"/>
        <v>888.97162924617339</v>
      </c>
      <c r="C95" s="27" t="s">
        <v>134</v>
      </c>
      <c r="D95" s="30" t="s">
        <v>170</v>
      </c>
      <c r="E95" s="30" t="s">
        <v>60</v>
      </c>
      <c r="F95" s="31" t="s">
        <v>14</v>
      </c>
      <c r="G95" s="30">
        <f t="shared" si="8"/>
        <v>9.7992320116202709E-4</v>
      </c>
      <c r="H95" s="30" t="s">
        <v>135</v>
      </c>
      <c r="I95" s="30" t="s">
        <v>24</v>
      </c>
      <c r="J95" s="30" t="s">
        <v>56</v>
      </c>
      <c r="K95" s="30" t="s">
        <v>52</v>
      </c>
      <c r="L95" s="30" t="s">
        <v>171</v>
      </c>
      <c r="M95" s="269"/>
      <c r="N95" s="271">
        <f t="shared" si="14"/>
        <v>2602.5687446575598</v>
      </c>
      <c r="O95" s="27" t="s">
        <v>134</v>
      </c>
      <c r="P95" s="30" t="s">
        <v>173</v>
      </c>
      <c r="Q95" s="30" t="s">
        <v>60</v>
      </c>
      <c r="R95" s="31" t="s">
        <v>14</v>
      </c>
      <c r="S95" s="30">
        <f t="shared" si="10"/>
        <v>2.8688401424820298E-3</v>
      </c>
      <c r="T95" s="30" t="s">
        <v>135</v>
      </c>
      <c r="U95" s="30" t="s">
        <v>24</v>
      </c>
      <c r="V95" s="30" t="s">
        <v>56</v>
      </c>
      <c r="W95" s="30" t="s">
        <v>52</v>
      </c>
      <c r="X95" s="30" t="s">
        <v>171</v>
      </c>
      <c r="Y95" s="269"/>
      <c r="AB95" s="2"/>
      <c r="AE95" s="2"/>
      <c r="AH95" s="2"/>
      <c r="AO95" s="2"/>
    </row>
    <row r="96" spans="2:41" x14ac:dyDescent="0.35">
      <c r="B96" s="271">
        <f t="shared" si="13"/>
        <v>1129.9550712373541</v>
      </c>
      <c r="C96" s="27" t="s">
        <v>134</v>
      </c>
      <c r="D96" s="30" t="s">
        <v>170</v>
      </c>
      <c r="E96" s="30" t="s">
        <v>60</v>
      </c>
      <c r="F96" s="31" t="s">
        <v>15</v>
      </c>
      <c r="G96" s="30">
        <f t="shared" si="8"/>
        <v>1.2455618988820958E-3</v>
      </c>
      <c r="H96" s="30" t="s">
        <v>135</v>
      </c>
      <c r="I96" s="30" t="s">
        <v>24</v>
      </c>
      <c r="J96" s="30" t="s">
        <v>56</v>
      </c>
      <c r="K96" s="30" t="s">
        <v>52</v>
      </c>
      <c r="L96" s="30" t="s">
        <v>171</v>
      </c>
      <c r="M96" s="269"/>
      <c r="N96" s="271">
        <f t="shared" si="14"/>
        <v>149.64653752759543</v>
      </c>
      <c r="O96" s="27" t="s">
        <v>134</v>
      </c>
      <c r="P96" s="30" t="s">
        <v>173</v>
      </c>
      <c r="Q96" s="30" t="s">
        <v>60</v>
      </c>
      <c r="R96" s="31" t="s">
        <v>15</v>
      </c>
      <c r="S96" s="30">
        <f t="shared" si="10"/>
        <v>1.6495702368050116E-4</v>
      </c>
      <c r="T96" s="30" t="s">
        <v>135</v>
      </c>
      <c r="U96" s="30" t="s">
        <v>24</v>
      </c>
      <c r="V96" s="30" t="s">
        <v>56</v>
      </c>
      <c r="W96" s="30" t="s">
        <v>52</v>
      </c>
      <c r="X96" s="30" t="s">
        <v>171</v>
      </c>
      <c r="Y96" s="269"/>
      <c r="AB96" s="2"/>
      <c r="AE96" s="2"/>
      <c r="AH96" s="2"/>
      <c r="AO96" s="2"/>
    </row>
    <row r="97" spans="2:41" x14ac:dyDescent="0.35">
      <c r="B97" s="271">
        <f t="shared" si="13"/>
        <v>503.58057424841365</v>
      </c>
      <c r="C97" s="27" t="s">
        <v>134</v>
      </c>
      <c r="D97" s="30" t="s">
        <v>170</v>
      </c>
      <c r="E97" s="30" t="s">
        <v>60</v>
      </c>
      <c r="F97" s="31" t="s">
        <v>16</v>
      </c>
      <c r="G97" s="30">
        <f t="shared" si="8"/>
        <v>5.5510240386295374E-4</v>
      </c>
      <c r="H97" s="30" t="s">
        <v>135</v>
      </c>
      <c r="I97" s="30" t="s">
        <v>24</v>
      </c>
      <c r="J97" s="30" t="s">
        <v>56</v>
      </c>
      <c r="K97" s="30" t="s">
        <v>52</v>
      </c>
      <c r="L97" s="30" t="s">
        <v>171</v>
      </c>
      <c r="M97" s="269"/>
      <c r="N97" s="271">
        <f t="shared" si="14"/>
        <v>136.72556670229898</v>
      </c>
      <c r="O97" s="27" t="s">
        <v>134</v>
      </c>
      <c r="P97" s="30" t="s">
        <v>173</v>
      </c>
      <c r="Q97" s="30" t="s">
        <v>60</v>
      </c>
      <c r="R97" s="31" t="s">
        <v>16</v>
      </c>
      <c r="S97" s="30">
        <f t="shared" si="10"/>
        <v>1.5071409547368948E-4</v>
      </c>
      <c r="T97" s="30" t="s">
        <v>135</v>
      </c>
      <c r="U97" s="30" t="s">
        <v>24</v>
      </c>
      <c r="V97" s="30" t="s">
        <v>56</v>
      </c>
      <c r="W97" s="30" t="s">
        <v>52</v>
      </c>
      <c r="X97" s="30" t="s">
        <v>171</v>
      </c>
      <c r="Y97" s="269"/>
      <c r="AB97" s="2"/>
      <c r="AE97" s="2"/>
      <c r="AH97" s="2"/>
      <c r="AO97" s="2"/>
    </row>
    <row r="98" spans="2:41" x14ac:dyDescent="0.35">
      <c r="B98" s="271">
        <f t="shared" si="13"/>
        <v>3172.2797062230088</v>
      </c>
      <c r="C98" s="27" t="s">
        <v>134</v>
      </c>
      <c r="D98" s="30" t="s">
        <v>170</v>
      </c>
      <c r="E98" s="30" t="s">
        <v>60</v>
      </c>
      <c r="F98" s="30" t="s">
        <v>17</v>
      </c>
      <c r="G98" s="30">
        <f t="shared" si="8"/>
        <v>3.4968387993882274E-3</v>
      </c>
      <c r="H98" s="30" t="s">
        <v>135</v>
      </c>
      <c r="I98" s="30" t="s">
        <v>24</v>
      </c>
      <c r="J98" s="30" t="s">
        <v>56</v>
      </c>
      <c r="K98" s="30" t="s">
        <v>52</v>
      </c>
      <c r="L98" s="30" t="s">
        <v>171</v>
      </c>
      <c r="M98" s="269"/>
      <c r="N98" s="271">
        <f t="shared" si="14"/>
        <v>657.2394255570789</v>
      </c>
      <c r="O98" s="27" t="s">
        <v>134</v>
      </c>
      <c r="P98" s="30" t="s">
        <v>173</v>
      </c>
      <c r="Q98" s="30" t="s">
        <v>60</v>
      </c>
      <c r="R98" s="30" t="s">
        <v>17</v>
      </c>
      <c r="S98" s="30">
        <f t="shared" si="10"/>
        <v>7.2448224513972225E-4</v>
      </c>
      <c r="T98" s="30" t="s">
        <v>135</v>
      </c>
      <c r="U98" s="30" t="s">
        <v>24</v>
      </c>
      <c r="V98" s="30" t="s">
        <v>56</v>
      </c>
      <c r="W98" s="30" t="s">
        <v>52</v>
      </c>
      <c r="X98" s="30" t="s">
        <v>171</v>
      </c>
      <c r="Y98" s="269"/>
      <c r="AB98" s="2"/>
      <c r="AE98" s="2"/>
      <c r="AH98" s="2"/>
      <c r="AO98" s="2"/>
    </row>
    <row r="99" spans="2:41" x14ac:dyDescent="0.35">
      <c r="B99" s="271">
        <f t="shared" si="13"/>
        <v>2.9815706000813216</v>
      </c>
      <c r="C99" s="27" t="s">
        <v>134</v>
      </c>
      <c r="D99" s="30" t="s">
        <v>170</v>
      </c>
      <c r="E99" s="30" t="s">
        <v>60</v>
      </c>
      <c r="F99" s="30" t="s">
        <v>18</v>
      </c>
      <c r="G99" s="30">
        <f t="shared" si="8"/>
        <v>3.286618054841429E-6</v>
      </c>
      <c r="H99" s="30" t="s">
        <v>135</v>
      </c>
      <c r="I99" s="30" t="s">
        <v>24</v>
      </c>
      <c r="J99" s="30" t="s">
        <v>56</v>
      </c>
      <c r="K99" s="30" t="s">
        <v>52</v>
      </c>
      <c r="L99" s="30" t="s">
        <v>171</v>
      </c>
      <c r="M99" s="269"/>
      <c r="N99" s="271">
        <f t="shared" si="14"/>
        <v>23.877764718374248</v>
      </c>
      <c r="O99" s="27" t="s">
        <v>134</v>
      </c>
      <c r="P99" s="30" t="s">
        <v>173</v>
      </c>
      <c r="Q99" s="30" t="s">
        <v>60</v>
      </c>
      <c r="R99" s="30" t="s">
        <v>18</v>
      </c>
      <c r="S99" s="30">
        <f t="shared" si="10"/>
        <v>2.632072258511136E-5</v>
      </c>
      <c r="T99" s="30" t="s">
        <v>135</v>
      </c>
      <c r="U99" s="30" t="s">
        <v>24</v>
      </c>
      <c r="V99" s="30" t="s">
        <v>56</v>
      </c>
      <c r="W99" s="30" t="s">
        <v>52</v>
      </c>
      <c r="X99" s="30" t="s">
        <v>171</v>
      </c>
      <c r="Y99" s="269"/>
      <c r="AB99" s="2"/>
      <c r="AE99" s="2"/>
      <c r="AH99" s="2"/>
      <c r="AO99" s="2"/>
    </row>
    <row r="100" spans="2:41" x14ac:dyDescent="0.35">
      <c r="B100" s="271">
        <f t="shared" si="13"/>
        <v>8.5652599225040191</v>
      </c>
      <c r="C100" s="27" t="s">
        <v>134</v>
      </c>
      <c r="D100" s="30" t="s">
        <v>170</v>
      </c>
      <c r="E100" s="30" t="s">
        <v>60</v>
      </c>
      <c r="F100" s="30" t="s">
        <v>19</v>
      </c>
      <c r="G100" s="30">
        <f t="shared" si="8"/>
        <v>9.4415801876177638E-6</v>
      </c>
      <c r="H100" s="30" t="s">
        <v>135</v>
      </c>
      <c r="I100" s="30" t="s">
        <v>24</v>
      </c>
      <c r="J100" s="30" t="s">
        <v>56</v>
      </c>
      <c r="K100" s="30" t="s">
        <v>52</v>
      </c>
      <c r="L100" s="30" t="s">
        <v>171</v>
      </c>
      <c r="M100" s="269"/>
      <c r="N100" s="271">
        <f t="shared" si="14"/>
        <v>55.557784194767159</v>
      </c>
      <c r="O100" s="27" t="s">
        <v>134</v>
      </c>
      <c r="P100" s="30" t="s">
        <v>173</v>
      </c>
      <c r="Q100" s="30" t="s">
        <v>60</v>
      </c>
      <c r="R100" s="30" t="s">
        <v>19</v>
      </c>
      <c r="S100" s="30">
        <f t="shared" si="10"/>
        <v>6.1241956375785713E-5</v>
      </c>
      <c r="T100" s="30" t="s">
        <v>135</v>
      </c>
      <c r="U100" s="30" t="s">
        <v>24</v>
      </c>
      <c r="V100" s="30" t="s">
        <v>56</v>
      </c>
      <c r="W100" s="30" t="s">
        <v>52</v>
      </c>
      <c r="X100" s="30" t="s">
        <v>171</v>
      </c>
      <c r="Y100" s="269"/>
      <c r="AB100" s="2"/>
      <c r="AE100" s="2"/>
      <c r="AH100" s="2"/>
      <c r="AO100" s="2"/>
    </row>
    <row r="101" spans="2:41" x14ac:dyDescent="0.35">
      <c r="B101" s="271">
        <f t="shared" si="13"/>
        <v>3273.5529903200336</v>
      </c>
      <c r="C101" s="27" t="s">
        <v>134</v>
      </c>
      <c r="D101" s="30" t="s">
        <v>170</v>
      </c>
      <c r="E101" s="30" t="s">
        <v>60</v>
      </c>
      <c r="F101" s="30" t="s">
        <v>20</v>
      </c>
      <c r="G101" s="30">
        <f t="shared" si="8"/>
        <v>3.6084734539482397E-3</v>
      </c>
      <c r="H101" s="30" t="s">
        <v>135</v>
      </c>
      <c r="I101" s="30" t="s">
        <v>24</v>
      </c>
      <c r="J101" s="30" t="s">
        <v>56</v>
      </c>
      <c r="K101" s="30" t="s">
        <v>52</v>
      </c>
      <c r="L101" s="30" t="s">
        <v>171</v>
      </c>
      <c r="M101" s="269"/>
      <c r="N101" s="271">
        <f t="shared" si="14"/>
        <v>7497.6973245523259</v>
      </c>
      <c r="O101" s="27" t="s">
        <v>134</v>
      </c>
      <c r="P101" s="30" t="s">
        <v>173</v>
      </c>
      <c r="Q101" s="30" t="s">
        <v>60</v>
      </c>
      <c r="R101" s="30" t="s">
        <v>20</v>
      </c>
      <c r="S101" s="30">
        <f t="shared" si="10"/>
        <v>8.2647941980437574E-3</v>
      </c>
      <c r="T101" s="30" t="s">
        <v>135</v>
      </c>
      <c r="U101" s="30" t="s">
        <v>24</v>
      </c>
      <c r="V101" s="30" t="s">
        <v>56</v>
      </c>
      <c r="W101" s="30" t="s">
        <v>52</v>
      </c>
      <c r="X101" s="30" t="s">
        <v>171</v>
      </c>
      <c r="Y101" s="269"/>
      <c r="AB101" s="2"/>
      <c r="AE101" s="2"/>
      <c r="AH101" s="2"/>
      <c r="AO101" s="2"/>
    </row>
    <row r="102" spans="2:41" x14ac:dyDescent="0.35">
      <c r="B102" s="271">
        <f t="shared" si="13"/>
        <v>2.3099716506474572</v>
      </c>
      <c r="C102" s="27" t="s">
        <v>134</v>
      </c>
      <c r="D102" s="30" t="s">
        <v>170</v>
      </c>
      <c r="E102" s="30" t="s">
        <v>60</v>
      </c>
      <c r="F102" s="30" t="s">
        <v>21</v>
      </c>
      <c r="G102" s="30">
        <f t="shared" si="8"/>
        <v>2.5463071486493466E-6</v>
      </c>
      <c r="H102" s="30" t="s">
        <v>135</v>
      </c>
      <c r="I102" s="30" t="s">
        <v>24</v>
      </c>
      <c r="J102" s="30" t="s">
        <v>56</v>
      </c>
      <c r="K102" s="30" t="s">
        <v>52</v>
      </c>
      <c r="L102" s="30" t="s">
        <v>171</v>
      </c>
      <c r="M102" s="269"/>
      <c r="N102" s="271">
        <f t="shared" si="14"/>
        <v>73.129589597838461</v>
      </c>
      <c r="O102" s="27" t="s">
        <v>134</v>
      </c>
      <c r="P102" s="30" t="s">
        <v>173</v>
      </c>
      <c r="Q102" s="30" t="s">
        <v>60</v>
      </c>
      <c r="R102" s="30" t="s">
        <v>21</v>
      </c>
      <c r="S102" s="30">
        <f t="shared" si="10"/>
        <v>8.061155067360954E-5</v>
      </c>
      <c r="T102" s="30" t="s">
        <v>135</v>
      </c>
      <c r="U102" s="30" t="s">
        <v>24</v>
      </c>
      <c r="V102" s="30" t="s">
        <v>56</v>
      </c>
      <c r="W102" s="30" t="s">
        <v>52</v>
      </c>
      <c r="X102" s="30" t="s">
        <v>171</v>
      </c>
      <c r="Y102" s="269"/>
      <c r="AB102" s="2"/>
      <c r="AE102" s="2"/>
      <c r="AH102" s="2"/>
      <c r="AO102" s="2"/>
    </row>
    <row r="103" spans="2:41" x14ac:dyDescent="0.35">
      <c r="B103" s="271">
        <f t="shared" si="13"/>
        <v>300579.27666229848</v>
      </c>
      <c r="C103" s="27" t="s">
        <v>134</v>
      </c>
      <c r="D103" s="30" t="s">
        <v>170</v>
      </c>
      <c r="E103" s="30" t="s">
        <v>60</v>
      </c>
      <c r="F103" s="30" t="s">
        <v>22</v>
      </c>
      <c r="G103" s="30">
        <f t="shared" si="8"/>
        <v>0.331331841534305</v>
      </c>
      <c r="H103" s="30" t="s">
        <v>135</v>
      </c>
      <c r="I103" s="30" t="s">
        <v>24</v>
      </c>
      <c r="J103" s="30" t="s">
        <v>56</v>
      </c>
      <c r="K103" s="30" t="s">
        <v>52</v>
      </c>
      <c r="L103" s="30" t="s">
        <v>171</v>
      </c>
      <c r="M103" s="269"/>
      <c r="N103" s="271">
        <f t="shared" si="14"/>
        <v>2291730.6496400158</v>
      </c>
      <c r="O103" s="27" t="s">
        <v>134</v>
      </c>
      <c r="P103" s="30" t="s">
        <v>173</v>
      </c>
      <c r="Q103" s="30" t="s">
        <v>60</v>
      </c>
      <c r="R103" s="30" t="s">
        <v>22</v>
      </c>
      <c r="S103" s="30">
        <f t="shared" si="10"/>
        <v>2.5261998926790192</v>
      </c>
      <c r="T103" s="30" t="s">
        <v>135</v>
      </c>
      <c r="U103" s="30" t="s">
        <v>24</v>
      </c>
      <c r="V103" s="30" t="s">
        <v>56</v>
      </c>
      <c r="W103" s="30" t="s">
        <v>52</v>
      </c>
      <c r="X103" s="30" t="s">
        <v>171</v>
      </c>
      <c r="Y103" s="269"/>
      <c r="AB103" s="2"/>
      <c r="AE103" s="2"/>
      <c r="AH103" s="2"/>
      <c r="AO103" s="2"/>
    </row>
    <row r="104" spans="2:41" x14ac:dyDescent="0.35">
      <c r="B104" s="268">
        <f>D51</f>
        <v>8.123834732678116</v>
      </c>
      <c r="C104" s="27" t="s">
        <v>134</v>
      </c>
      <c r="D104" s="30" t="s">
        <v>166</v>
      </c>
      <c r="E104" s="30" t="s">
        <v>60</v>
      </c>
      <c r="F104" s="31" t="s">
        <v>13</v>
      </c>
      <c r="G104" s="30">
        <f t="shared" si="8"/>
        <v>8.9549923474022569E-6</v>
      </c>
      <c r="H104" s="30" t="s">
        <v>135</v>
      </c>
      <c r="I104" s="30" t="s">
        <v>24</v>
      </c>
      <c r="J104" s="30" t="s">
        <v>56</v>
      </c>
      <c r="K104" s="30" t="s">
        <v>52</v>
      </c>
      <c r="L104" s="30" t="s">
        <v>171</v>
      </c>
      <c r="M104" s="269"/>
      <c r="N104" s="268">
        <f>P51</f>
        <v>8.123834732678116</v>
      </c>
      <c r="O104" s="27" t="s">
        <v>134</v>
      </c>
      <c r="P104" s="30" t="s">
        <v>166</v>
      </c>
      <c r="Q104" s="30" t="s">
        <v>60</v>
      </c>
      <c r="R104" s="31" t="s">
        <v>13</v>
      </c>
      <c r="S104" s="30">
        <f t="shared" si="10"/>
        <v>8.9549923474022569E-6</v>
      </c>
      <c r="T104" s="30" t="s">
        <v>135</v>
      </c>
      <c r="U104" s="30" t="s">
        <v>24</v>
      </c>
      <c r="V104" s="30" t="s">
        <v>56</v>
      </c>
      <c r="W104" s="30" t="s">
        <v>52</v>
      </c>
      <c r="X104" s="30" t="s">
        <v>171</v>
      </c>
      <c r="Y104" s="269"/>
      <c r="AB104" s="2"/>
      <c r="AE104" s="2"/>
      <c r="AH104" s="2"/>
      <c r="AO104" s="2"/>
    </row>
    <row r="105" spans="2:41" x14ac:dyDescent="0.35">
      <c r="B105" s="268">
        <f t="shared" ref="B105:B114" si="15">D52</f>
        <v>25.741787839733895</v>
      </c>
      <c r="C105" s="27" t="s">
        <v>134</v>
      </c>
      <c r="D105" s="30" t="s">
        <v>166</v>
      </c>
      <c r="E105" s="30" t="s">
        <v>60</v>
      </c>
      <c r="F105" s="31" t="s">
        <v>23</v>
      </c>
      <c r="G105" s="30">
        <f t="shared" si="8"/>
        <v>2.837545576672222E-5</v>
      </c>
      <c r="H105" s="30" t="s">
        <v>135</v>
      </c>
      <c r="I105" s="30" t="s">
        <v>24</v>
      </c>
      <c r="J105" s="30" t="s">
        <v>56</v>
      </c>
      <c r="K105" s="30" t="s">
        <v>52</v>
      </c>
      <c r="L105" s="30" t="s">
        <v>171</v>
      </c>
      <c r="M105" s="269"/>
      <c r="N105" s="268">
        <f t="shared" ref="N105:N114" si="16">P52</f>
        <v>25.741787839733895</v>
      </c>
      <c r="O105" s="27" t="s">
        <v>134</v>
      </c>
      <c r="P105" s="30" t="s">
        <v>166</v>
      </c>
      <c r="Q105" s="30" t="s">
        <v>60</v>
      </c>
      <c r="R105" s="31" t="s">
        <v>23</v>
      </c>
      <c r="S105" s="30">
        <f t="shared" si="10"/>
        <v>2.837545576672222E-5</v>
      </c>
      <c r="T105" s="30" t="s">
        <v>135</v>
      </c>
      <c r="U105" s="30" t="s">
        <v>24</v>
      </c>
      <c r="V105" s="30" t="s">
        <v>56</v>
      </c>
      <c r="W105" s="30" t="s">
        <v>52</v>
      </c>
      <c r="X105" s="30" t="s">
        <v>171</v>
      </c>
      <c r="Y105" s="269"/>
      <c r="AB105" s="2"/>
      <c r="AE105" s="2"/>
      <c r="AH105" s="2"/>
      <c r="AO105" s="2"/>
    </row>
    <row r="106" spans="2:41" x14ac:dyDescent="0.35">
      <c r="B106" s="268">
        <f t="shared" si="15"/>
        <v>50.424632951721364</v>
      </c>
      <c r="C106" s="27" t="s">
        <v>134</v>
      </c>
      <c r="D106" s="30" t="s">
        <v>166</v>
      </c>
      <c r="E106" s="30" t="s">
        <v>60</v>
      </c>
      <c r="F106" s="31" t="s">
        <v>14</v>
      </c>
      <c r="G106" s="30">
        <f t="shared" si="8"/>
        <v>5.5583627321573187E-5</v>
      </c>
      <c r="H106" s="30" t="s">
        <v>135</v>
      </c>
      <c r="I106" s="30" t="s">
        <v>24</v>
      </c>
      <c r="J106" s="30" t="s">
        <v>56</v>
      </c>
      <c r="K106" s="30" t="s">
        <v>52</v>
      </c>
      <c r="L106" s="30" t="s">
        <v>171</v>
      </c>
      <c r="M106" s="274"/>
      <c r="N106" s="268">
        <f t="shared" si="16"/>
        <v>50.424632951721364</v>
      </c>
      <c r="O106" s="27" t="s">
        <v>134</v>
      </c>
      <c r="P106" s="30" t="s">
        <v>166</v>
      </c>
      <c r="Q106" s="30" t="s">
        <v>60</v>
      </c>
      <c r="R106" s="31" t="s">
        <v>14</v>
      </c>
      <c r="S106" s="30">
        <f t="shared" si="10"/>
        <v>5.5583627321573187E-5</v>
      </c>
      <c r="T106" s="30" t="s">
        <v>135</v>
      </c>
      <c r="U106" s="30" t="s">
        <v>24</v>
      </c>
      <c r="V106" s="30" t="s">
        <v>56</v>
      </c>
      <c r="W106" s="30" t="s">
        <v>52</v>
      </c>
      <c r="X106" s="30" t="s">
        <v>171</v>
      </c>
      <c r="Y106" s="274"/>
      <c r="AB106" s="2"/>
      <c r="AE106" s="2"/>
      <c r="AH106" s="2"/>
      <c r="AO106" s="2"/>
    </row>
    <row r="107" spans="2:41" x14ac:dyDescent="0.35">
      <c r="B107" s="268">
        <f t="shared" si="15"/>
        <v>9.0571044013862014</v>
      </c>
      <c r="C107" s="27" t="s">
        <v>134</v>
      </c>
      <c r="D107" s="30" t="s">
        <v>166</v>
      </c>
      <c r="E107" s="30" t="s">
        <v>60</v>
      </c>
      <c r="F107" s="31" t="s">
        <v>15</v>
      </c>
      <c r="G107" s="30">
        <f t="shared" si="8"/>
        <v>9.9837457645201394E-6</v>
      </c>
      <c r="H107" s="30" t="s">
        <v>135</v>
      </c>
      <c r="I107" s="30" t="s">
        <v>24</v>
      </c>
      <c r="J107" s="30" t="s">
        <v>56</v>
      </c>
      <c r="K107" s="30" t="s">
        <v>52</v>
      </c>
      <c r="L107" s="30" t="s">
        <v>171</v>
      </c>
      <c r="M107" s="274"/>
      <c r="N107" s="268">
        <f t="shared" si="16"/>
        <v>9.0571044013862014</v>
      </c>
      <c r="O107" s="27" t="s">
        <v>134</v>
      </c>
      <c r="P107" s="30" t="s">
        <v>166</v>
      </c>
      <c r="Q107" s="30" t="s">
        <v>60</v>
      </c>
      <c r="R107" s="31" t="s">
        <v>15</v>
      </c>
      <c r="S107" s="30">
        <f t="shared" si="10"/>
        <v>9.9837457645201394E-6</v>
      </c>
      <c r="T107" s="30" t="s">
        <v>135</v>
      </c>
      <c r="U107" s="30" t="s">
        <v>24</v>
      </c>
      <c r="V107" s="30" t="s">
        <v>56</v>
      </c>
      <c r="W107" s="30" t="s">
        <v>52</v>
      </c>
      <c r="X107" s="30" t="s">
        <v>171</v>
      </c>
      <c r="Y107" s="274"/>
      <c r="AB107" s="2"/>
      <c r="AE107" s="2"/>
      <c r="AH107" s="2"/>
      <c r="AO107" s="2"/>
    </row>
    <row r="108" spans="2:41" x14ac:dyDescent="0.35">
      <c r="B108" s="268">
        <f t="shared" si="15"/>
        <v>3.9242741440370592</v>
      </c>
      <c r="C108" s="27" t="s">
        <v>134</v>
      </c>
      <c r="D108" s="30" t="s">
        <v>166</v>
      </c>
      <c r="E108" s="30" t="s">
        <v>60</v>
      </c>
      <c r="F108" s="31" t="s">
        <v>16</v>
      </c>
      <c r="G108" s="30">
        <f t="shared" si="8"/>
        <v>4.3257705363702661E-6</v>
      </c>
      <c r="H108" s="30" t="s">
        <v>135</v>
      </c>
      <c r="I108" s="30" t="s">
        <v>24</v>
      </c>
      <c r="J108" s="30" t="s">
        <v>56</v>
      </c>
      <c r="K108" s="30" t="s">
        <v>52</v>
      </c>
      <c r="L108" s="30" t="s">
        <v>171</v>
      </c>
      <c r="M108" s="274"/>
      <c r="N108" s="268">
        <f t="shared" si="16"/>
        <v>3.9242741440370592</v>
      </c>
      <c r="O108" s="27" t="s">
        <v>134</v>
      </c>
      <c r="P108" s="30" t="s">
        <v>166</v>
      </c>
      <c r="Q108" s="30" t="s">
        <v>60</v>
      </c>
      <c r="R108" s="31" t="s">
        <v>16</v>
      </c>
      <c r="S108" s="30">
        <f t="shared" si="10"/>
        <v>4.3257705363702661E-6</v>
      </c>
      <c r="T108" s="30" t="s">
        <v>135</v>
      </c>
      <c r="U108" s="30" t="s">
        <v>24</v>
      </c>
      <c r="V108" s="30" t="s">
        <v>56</v>
      </c>
      <c r="W108" s="30" t="s">
        <v>52</v>
      </c>
      <c r="X108" s="30" t="s">
        <v>171</v>
      </c>
      <c r="Y108" s="274"/>
      <c r="AB108" s="2"/>
      <c r="AE108" s="2"/>
      <c r="AH108" s="2"/>
      <c r="AO108" s="2"/>
    </row>
    <row r="109" spans="2:41" x14ac:dyDescent="0.35">
      <c r="B109" s="268">
        <f t="shared" si="15"/>
        <v>124.01582191870627</v>
      </c>
      <c r="C109" s="27" t="s">
        <v>134</v>
      </c>
      <c r="D109" s="30" t="s">
        <v>166</v>
      </c>
      <c r="E109" s="30" t="s">
        <v>60</v>
      </c>
      <c r="F109" s="30" t="s">
        <v>17</v>
      </c>
      <c r="G109" s="30">
        <f t="shared" si="8"/>
        <v>1.3670400405507837E-4</v>
      </c>
      <c r="H109" s="30" t="s">
        <v>135</v>
      </c>
      <c r="I109" s="30" t="s">
        <v>24</v>
      </c>
      <c r="J109" s="30" t="s">
        <v>56</v>
      </c>
      <c r="K109" s="30" t="s">
        <v>52</v>
      </c>
      <c r="L109" s="30" t="s">
        <v>171</v>
      </c>
      <c r="M109" s="274"/>
      <c r="N109" s="268">
        <f t="shared" si="16"/>
        <v>124.01582191870627</v>
      </c>
      <c r="O109" s="27" t="s">
        <v>134</v>
      </c>
      <c r="P109" s="30" t="s">
        <v>166</v>
      </c>
      <c r="Q109" s="30" t="s">
        <v>60</v>
      </c>
      <c r="R109" s="30" t="s">
        <v>17</v>
      </c>
      <c r="S109" s="30">
        <f t="shared" si="10"/>
        <v>1.3670400405507837E-4</v>
      </c>
      <c r="T109" s="30" t="s">
        <v>135</v>
      </c>
      <c r="U109" s="30" t="s">
        <v>24</v>
      </c>
      <c r="V109" s="30" t="s">
        <v>56</v>
      </c>
      <c r="W109" s="30" t="s">
        <v>52</v>
      </c>
      <c r="X109" s="30" t="s">
        <v>171</v>
      </c>
      <c r="Y109" s="274"/>
      <c r="AB109" s="2"/>
      <c r="AE109" s="2"/>
      <c r="AH109" s="2"/>
      <c r="AO109" s="2"/>
    </row>
    <row r="110" spans="2:41" x14ac:dyDescent="0.35">
      <c r="B110" s="268">
        <f t="shared" si="15"/>
        <v>0.32229328473345786</v>
      </c>
      <c r="C110" s="27" t="s">
        <v>134</v>
      </c>
      <c r="D110" s="30" t="s">
        <v>166</v>
      </c>
      <c r="E110" s="30" t="s">
        <v>60</v>
      </c>
      <c r="F110" s="30" t="s">
        <v>18</v>
      </c>
      <c r="G110" s="30">
        <f t="shared" si="8"/>
        <v>3.552674313766849E-7</v>
      </c>
      <c r="H110" s="30" t="s">
        <v>135</v>
      </c>
      <c r="I110" s="30" t="s">
        <v>24</v>
      </c>
      <c r="J110" s="30" t="s">
        <v>56</v>
      </c>
      <c r="K110" s="30" t="s">
        <v>52</v>
      </c>
      <c r="L110" s="30" t="s">
        <v>171</v>
      </c>
      <c r="M110" s="274"/>
      <c r="N110" s="268">
        <f t="shared" si="16"/>
        <v>0.32229328473345786</v>
      </c>
      <c r="O110" s="27" t="s">
        <v>134</v>
      </c>
      <c r="P110" s="30" t="s">
        <v>166</v>
      </c>
      <c r="Q110" s="30" t="s">
        <v>60</v>
      </c>
      <c r="R110" s="30" t="s">
        <v>18</v>
      </c>
      <c r="S110" s="30">
        <f t="shared" si="10"/>
        <v>3.552674313766849E-7</v>
      </c>
      <c r="T110" s="30" t="s">
        <v>135</v>
      </c>
      <c r="U110" s="30" t="s">
        <v>24</v>
      </c>
      <c r="V110" s="30" t="s">
        <v>56</v>
      </c>
      <c r="W110" s="30" t="s">
        <v>52</v>
      </c>
      <c r="X110" s="30" t="s">
        <v>171</v>
      </c>
      <c r="Y110" s="274"/>
      <c r="AB110" s="2"/>
      <c r="AE110" s="2"/>
      <c r="AH110" s="2"/>
      <c r="AO110" s="2"/>
    </row>
    <row r="111" spans="2:41" x14ac:dyDescent="0.35">
      <c r="B111" s="268">
        <f t="shared" si="15"/>
        <v>0.76077813929437299</v>
      </c>
      <c r="C111" s="27" t="s">
        <v>134</v>
      </c>
      <c r="D111" s="30" t="s">
        <v>166</v>
      </c>
      <c r="E111" s="30" t="s">
        <v>60</v>
      </c>
      <c r="F111" s="30" t="s">
        <v>19</v>
      </c>
      <c r="G111" s="30">
        <f t="shared" si="8"/>
        <v>8.3861410770060471E-7</v>
      </c>
      <c r="H111" s="30" t="s">
        <v>135</v>
      </c>
      <c r="I111" s="30" t="s">
        <v>24</v>
      </c>
      <c r="J111" s="30" t="s">
        <v>56</v>
      </c>
      <c r="K111" s="30" t="s">
        <v>52</v>
      </c>
      <c r="L111" s="30" t="s">
        <v>171</v>
      </c>
      <c r="M111" s="274"/>
      <c r="N111" s="268">
        <f t="shared" si="16"/>
        <v>0.76077813929437299</v>
      </c>
      <c r="O111" s="27" t="s">
        <v>134</v>
      </c>
      <c r="P111" s="30" t="s">
        <v>166</v>
      </c>
      <c r="Q111" s="30" t="s">
        <v>60</v>
      </c>
      <c r="R111" s="30" t="s">
        <v>19</v>
      </c>
      <c r="S111" s="30">
        <f t="shared" si="10"/>
        <v>8.3861410770060471E-7</v>
      </c>
      <c r="T111" s="30" t="s">
        <v>135</v>
      </c>
      <c r="U111" s="30" t="s">
        <v>24</v>
      </c>
      <c r="V111" s="30" t="s">
        <v>56</v>
      </c>
      <c r="W111" s="30" t="s">
        <v>52</v>
      </c>
      <c r="X111" s="30" t="s">
        <v>171</v>
      </c>
      <c r="Y111" s="274"/>
      <c r="AB111" s="2"/>
      <c r="AE111" s="2"/>
      <c r="AH111" s="2"/>
      <c r="AO111" s="2"/>
    </row>
    <row r="112" spans="2:41" x14ac:dyDescent="0.35">
      <c r="B112" s="268">
        <f t="shared" si="15"/>
        <v>142.53586430355352</v>
      </c>
      <c r="C112" s="27" t="s">
        <v>134</v>
      </c>
      <c r="D112" s="30" t="s">
        <v>166</v>
      </c>
      <c r="E112" s="30" t="s">
        <v>60</v>
      </c>
      <c r="F112" s="30" t="s">
        <v>20</v>
      </c>
      <c r="G112" s="30">
        <f t="shared" si="8"/>
        <v>1.5711885040378042E-4</v>
      </c>
      <c r="H112" s="30" t="s">
        <v>135</v>
      </c>
      <c r="I112" s="30" t="s">
        <v>24</v>
      </c>
      <c r="J112" s="30" t="s">
        <v>56</v>
      </c>
      <c r="K112" s="30" t="s">
        <v>52</v>
      </c>
      <c r="L112" s="30" t="s">
        <v>171</v>
      </c>
      <c r="M112" s="274"/>
      <c r="N112" s="268">
        <f t="shared" si="16"/>
        <v>142.53586430355352</v>
      </c>
      <c r="O112" s="27" t="s">
        <v>134</v>
      </c>
      <c r="P112" s="30" t="s">
        <v>166</v>
      </c>
      <c r="Q112" s="30" t="s">
        <v>60</v>
      </c>
      <c r="R112" s="30" t="s">
        <v>20</v>
      </c>
      <c r="S112" s="30">
        <f t="shared" si="10"/>
        <v>1.5711885040378042E-4</v>
      </c>
      <c r="T112" s="30" t="s">
        <v>135</v>
      </c>
      <c r="U112" s="30" t="s">
        <v>24</v>
      </c>
      <c r="V112" s="30" t="s">
        <v>56</v>
      </c>
      <c r="W112" s="30" t="s">
        <v>52</v>
      </c>
      <c r="X112" s="30" t="s">
        <v>171</v>
      </c>
      <c r="Y112" s="274"/>
      <c r="AB112" s="2"/>
      <c r="AE112" s="2"/>
      <c r="AH112" s="2"/>
      <c r="AO112" s="2"/>
    </row>
    <row r="113" spans="1:41" x14ac:dyDescent="0.35">
      <c r="B113" s="268">
        <f t="shared" si="15"/>
        <v>1.1261537540023876</v>
      </c>
      <c r="C113" s="27" t="s">
        <v>134</v>
      </c>
      <c r="D113" s="30" t="s">
        <v>166</v>
      </c>
      <c r="E113" s="30" t="s">
        <v>60</v>
      </c>
      <c r="F113" s="30" t="s">
        <v>21</v>
      </c>
      <c r="G113" s="30">
        <f t="shared" si="8"/>
        <v>1.2413716650985054E-6</v>
      </c>
      <c r="H113" s="30" t="s">
        <v>135</v>
      </c>
      <c r="I113" s="30" t="s">
        <v>24</v>
      </c>
      <c r="J113" s="30" t="s">
        <v>56</v>
      </c>
      <c r="K113" s="30" t="s">
        <v>52</v>
      </c>
      <c r="L113" s="30" t="s">
        <v>171</v>
      </c>
      <c r="M113" s="274"/>
      <c r="N113" s="268">
        <f t="shared" si="16"/>
        <v>1.1261537540023876</v>
      </c>
      <c r="O113" s="27" t="s">
        <v>134</v>
      </c>
      <c r="P113" s="30" t="s">
        <v>166</v>
      </c>
      <c r="Q113" s="30" t="s">
        <v>60</v>
      </c>
      <c r="R113" s="30" t="s">
        <v>21</v>
      </c>
      <c r="S113" s="30">
        <f t="shared" si="10"/>
        <v>1.2413716650985054E-6</v>
      </c>
      <c r="T113" s="30" t="s">
        <v>135</v>
      </c>
      <c r="U113" s="30" t="s">
        <v>24</v>
      </c>
      <c r="V113" s="30" t="s">
        <v>56</v>
      </c>
      <c r="W113" s="30" t="s">
        <v>52</v>
      </c>
      <c r="X113" s="30" t="s">
        <v>171</v>
      </c>
      <c r="Y113" s="274"/>
      <c r="AB113" s="2"/>
      <c r="AE113" s="2"/>
      <c r="AH113" s="2"/>
      <c r="AO113" s="2"/>
    </row>
    <row r="114" spans="1:41" ht="15" thickBot="1" x14ac:dyDescent="0.4">
      <c r="B114" s="268">
        <f t="shared" si="15"/>
        <v>71863.293154199899</v>
      </c>
      <c r="C114" s="272" t="s">
        <v>134</v>
      </c>
      <c r="D114" s="30" t="s">
        <v>166</v>
      </c>
      <c r="E114" s="273" t="s">
        <v>60</v>
      </c>
      <c r="F114" s="273" t="s">
        <v>22</v>
      </c>
      <c r="G114" s="273">
        <f t="shared" si="8"/>
        <v>7.9215698180856053E-2</v>
      </c>
      <c r="H114" s="273" t="s">
        <v>135</v>
      </c>
      <c r="I114" s="273" t="s">
        <v>24</v>
      </c>
      <c r="J114" s="273" t="s">
        <v>56</v>
      </c>
      <c r="K114" s="273" t="s">
        <v>52</v>
      </c>
      <c r="L114" s="30" t="s">
        <v>171</v>
      </c>
      <c r="M114" s="275"/>
      <c r="N114" s="268">
        <f t="shared" si="16"/>
        <v>71863.293154199899</v>
      </c>
      <c r="O114" s="272" t="s">
        <v>134</v>
      </c>
      <c r="P114" s="30" t="s">
        <v>166</v>
      </c>
      <c r="Q114" s="273" t="s">
        <v>60</v>
      </c>
      <c r="R114" s="273" t="s">
        <v>22</v>
      </c>
      <c r="S114" s="273">
        <f t="shared" si="10"/>
        <v>7.9215698180856053E-2</v>
      </c>
      <c r="T114" s="273" t="s">
        <v>135</v>
      </c>
      <c r="U114" s="273" t="s">
        <v>24</v>
      </c>
      <c r="V114" s="273" t="s">
        <v>56</v>
      </c>
      <c r="W114" s="273" t="s">
        <v>52</v>
      </c>
      <c r="X114" s="30" t="s">
        <v>171</v>
      </c>
      <c r="Y114" s="275"/>
      <c r="AB114" s="2"/>
      <c r="AE114" s="2"/>
      <c r="AH114" s="2"/>
      <c r="AO114" s="2"/>
    </row>
    <row r="115" spans="1:41" x14ac:dyDescent="0.35">
      <c r="A115" s="27"/>
      <c r="AB115" s="2"/>
      <c r="AE115" s="2"/>
      <c r="AH115" s="2"/>
      <c r="AO115" s="2"/>
    </row>
    <row r="116" spans="1:41" x14ac:dyDescent="0.35">
      <c r="AB116" s="2"/>
      <c r="AE116" s="2"/>
      <c r="AH116" s="2"/>
      <c r="AO116" s="2"/>
    </row>
    <row r="117" spans="1:41" x14ac:dyDescent="0.35">
      <c r="AB117" s="2"/>
      <c r="AE117" s="2"/>
      <c r="AH117" s="2"/>
      <c r="AO117" s="2"/>
    </row>
    <row r="118" spans="1:41" x14ac:dyDescent="0.35">
      <c r="AB118" s="2"/>
      <c r="AE118" s="2"/>
      <c r="AH118" s="2"/>
      <c r="AO118" s="2"/>
    </row>
    <row r="119" spans="1:41" x14ac:dyDescent="0.35">
      <c r="AB119" s="2"/>
      <c r="AE119" s="2"/>
      <c r="AH119" s="2"/>
      <c r="AO119" s="2"/>
    </row>
    <row r="120" spans="1:41" x14ac:dyDescent="0.35">
      <c r="AB120" s="2"/>
      <c r="AE120" s="2"/>
      <c r="AH120" s="2"/>
      <c r="AO120" s="2"/>
    </row>
    <row r="121" spans="1:41" x14ac:dyDescent="0.35">
      <c r="AB121" s="2"/>
      <c r="AE121" s="2"/>
      <c r="AH121" s="2"/>
      <c r="AO121" s="2"/>
    </row>
    <row r="122" spans="1:41" x14ac:dyDescent="0.35">
      <c r="AB122" s="2"/>
      <c r="AE122" s="2"/>
      <c r="AH122" s="2"/>
      <c r="AO122" s="2"/>
    </row>
    <row r="123" spans="1:41" x14ac:dyDescent="0.35">
      <c r="AB123" s="2"/>
      <c r="AE123" s="2"/>
      <c r="AH123" s="2"/>
      <c r="AO123" s="2"/>
    </row>
    <row r="124" spans="1:41" x14ac:dyDescent="0.35">
      <c r="AB124" s="2"/>
      <c r="AE124" s="2"/>
      <c r="AH124" s="2"/>
      <c r="AO124" s="2"/>
    </row>
    <row r="125" spans="1:41" x14ac:dyDescent="0.35">
      <c r="AB125" s="2"/>
      <c r="AE125" s="2"/>
      <c r="AH125" s="2"/>
      <c r="AO125" s="2"/>
    </row>
    <row r="126" spans="1:41" x14ac:dyDescent="0.35">
      <c r="AB126" s="2"/>
      <c r="AE126" s="2"/>
      <c r="AH126" s="2"/>
      <c r="AO126" s="2"/>
    </row>
    <row r="127" spans="1:41" x14ac:dyDescent="0.35">
      <c r="AB127" s="2"/>
      <c r="AE127" s="2"/>
      <c r="AH127" s="2"/>
      <c r="AO127" s="2"/>
    </row>
    <row r="128" spans="1:41" x14ac:dyDescent="0.35">
      <c r="AB128" s="2"/>
      <c r="AE128" s="2"/>
      <c r="AH128" s="2"/>
      <c r="AO128" s="2"/>
    </row>
    <row r="129" spans="28:41" x14ac:dyDescent="0.35">
      <c r="AB129" s="2"/>
      <c r="AE129" s="2"/>
      <c r="AH129" s="2"/>
      <c r="AO129" s="2"/>
    </row>
    <row r="130" spans="28:41" x14ac:dyDescent="0.35">
      <c r="AB130" s="2"/>
      <c r="AE130" s="2"/>
      <c r="AH130" s="2"/>
      <c r="AO130" s="2"/>
    </row>
    <row r="131" spans="28:41" x14ac:dyDescent="0.35">
      <c r="AB131" s="2"/>
      <c r="AE131" s="2"/>
      <c r="AH131" s="2"/>
      <c r="AO131" s="2"/>
    </row>
    <row r="132" spans="28:41" x14ac:dyDescent="0.35">
      <c r="AB132" s="2"/>
      <c r="AE132" s="2"/>
      <c r="AH132" s="2"/>
      <c r="AO132" s="2"/>
    </row>
    <row r="133" spans="28:41" x14ac:dyDescent="0.35">
      <c r="AB133" s="2"/>
      <c r="AE133" s="2"/>
      <c r="AH133" s="2"/>
      <c r="AO133" s="2"/>
    </row>
    <row r="134" spans="28:41" x14ac:dyDescent="0.35">
      <c r="AB134" s="2"/>
      <c r="AE134" s="2"/>
      <c r="AH134" s="2"/>
      <c r="AO134" s="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1"/>
  <sheetViews>
    <sheetView topLeftCell="O69" zoomScale="70" zoomScaleNormal="70" workbookViewId="0">
      <selection activeCell="AK111" sqref="AB77:AK111"/>
    </sheetView>
  </sheetViews>
  <sheetFormatPr defaultRowHeight="14.5" x14ac:dyDescent="0.35"/>
  <cols>
    <col min="1" max="1" width="21.90625" style="2" customWidth="1"/>
    <col min="2" max="2" width="12.26953125" style="2" customWidth="1"/>
    <col min="3" max="3" width="12.5429687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17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10.54296875" style="2" bestFit="1" customWidth="1"/>
    <col min="16" max="20" width="8.7265625" style="2"/>
    <col min="21" max="21" width="11.81640625" style="9" customWidth="1"/>
    <col min="22" max="25" width="8.7265625" style="2"/>
    <col min="26" max="26" width="17.1796875" style="2" customWidth="1"/>
    <col min="27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 t="s">
        <v>231</v>
      </c>
    </row>
    <row r="3" spans="1:41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1" s="14" customFormat="1" ht="77.5" customHeight="1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tr">
        <f>B41</f>
        <v>Virgin steel (GHG difference between hot/cold/galvanize processes is only ~3%_galvanized steel assumed here)</v>
      </c>
      <c r="L4" s="33" t="str">
        <f>N41</f>
        <v>Recycled steel</v>
      </c>
      <c r="M4" s="33" t="str">
        <f>Z41</f>
        <v>Stainless steel (from recycled materials)</v>
      </c>
      <c r="S4" s="17"/>
      <c r="Z4" s="17"/>
      <c r="AC4" s="17"/>
      <c r="AF4" s="17"/>
      <c r="AM4" s="17"/>
    </row>
    <row r="5" spans="1:41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441">
        <f>$B$49*C5*10^6</f>
        <v>75.1245663118696</v>
      </c>
      <c r="L5" s="441">
        <f t="shared" ref="L5:L15" si="0">$N$49*$C5*10^6</f>
        <v>102.67543722561997</v>
      </c>
      <c r="M5" s="441">
        <f t="shared" ref="M5:M15" si="1">$Z$49*$C5*10^6</f>
        <v>145.26988180617676</v>
      </c>
      <c r="S5" s="9"/>
      <c r="U5" s="2"/>
      <c r="Z5" s="9"/>
      <c r="AB5" s="2"/>
      <c r="AC5" s="9"/>
      <c r="AE5" s="2"/>
      <c r="AF5" s="9"/>
      <c r="AH5" s="2"/>
      <c r="AM5" s="9"/>
      <c r="AO5" s="2"/>
    </row>
    <row r="6" spans="1:41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2">CONCATENATE(B6," from", " ", A6)</f>
        <v>co from electricity</v>
      </c>
      <c r="J6" s="19" t="s">
        <v>134</v>
      </c>
      <c r="K6" s="441">
        <f t="shared" ref="K6:K15" si="3">$B$49*C6*10^6</f>
        <v>238.04529648705133</v>
      </c>
      <c r="L6" s="441">
        <f t="shared" si="0"/>
        <v>325.34503819755986</v>
      </c>
      <c r="M6" s="441">
        <f t="shared" si="1"/>
        <v>460.31296795288807</v>
      </c>
      <c r="R6" s="9"/>
      <c r="U6" s="2"/>
      <c r="Y6" s="9"/>
      <c r="AH6" s="2"/>
      <c r="AL6" s="9"/>
      <c r="AO6" s="2"/>
    </row>
    <row r="7" spans="1:41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2"/>
        <v>nox from electricity</v>
      </c>
      <c r="J7" s="19" t="s">
        <v>134</v>
      </c>
      <c r="K7" s="441">
        <f t="shared" si="3"/>
        <v>466.29809770692816</v>
      </c>
      <c r="L7" s="441">
        <f t="shared" si="0"/>
        <v>637.30632215269293</v>
      </c>
      <c r="M7" s="441">
        <f t="shared" si="1"/>
        <v>901.68999124894538</v>
      </c>
      <c r="R7" s="9"/>
      <c r="U7" s="2"/>
      <c r="Y7" s="9"/>
      <c r="AH7" s="2"/>
      <c r="AL7" s="9"/>
      <c r="AO7" s="2"/>
    </row>
    <row r="8" spans="1:41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2"/>
        <v>pm10 from electricity</v>
      </c>
      <c r="J8" s="19" t="s">
        <v>134</v>
      </c>
      <c r="K8" s="441">
        <f t="shared" si="3"/>
        <v>83.754909175898334</v>
      </c>
      <c r="L8" s="441">
        <f t="shared" si="0"/>
        <v>114.47083612739242</v>
      </c>
      <c r="M8" s="441">
        <f t="shared" si="1"/>
        <v>161.95854903387888</v>
      </c>
      <c r="R8" s="9"/>
      <c r="U8" s="2"/>
      <c r="Y8" s="9"/>
      <c r="AH8" s="2"/>
      <c r="AL8" s="9"/>
      <c r="AO8" s="2"/>
    </row>
    <row r="9" spans="1:41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2"/>
        <v>pm2.5 from electricity</v>
      </c>
      <c r="J9" s="19" t="s">
        <v>134</v>
      </c>
      <c r="K9" s="441">
        <f t="shared" si="3"/>
        <v>36.289437545276115</v>
      </c>
      <c r="L9" s="441">
        <f t="shared" si="0"/>
        <v>49.59807489822866</v>
      </c>
      <c r="M9" s="441">
        <f t="shared" si="1"/>
        <v>70.173613796715671</v>
      </c>
      <c r="R9" s="9"/>
      <c r="U9" s="2"/>
      <c r="Y9" s="9"/>
      <c r="AH9" s="2"/>
      <c r="AL9" s="9"/>
      <c r="AO9" s="2"/>
    </row>
    <row r="10" spans="1:41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2"/>
        <v>sox from electricity</v>
      </c>
      <c r="J10" s="19" t="s">
        <v>134</v>
      </c>
      <c r="K10" s="441">
        <f t="shared" si="3"/>
        <v>1146.8272243373817</v>
      </c>
      <c r="L10" s="441">
        <f t="shared" si="0"/>
        <v>1567.4098695259997</v>
      </c>
      <c r="M10" s="441">
        <f t="shared" si="1"/>
        <v>2217.642823254138</v>
      </c>
      <c r="R10" s="9"/>
      <c r="U10" s="2"/>
      <c r="Y10" s="9"/>
      <c r="AH10" s="2"/>
      <c r="AL10" s="9"/>
      <c r="AO10" s="2"/>
    </row>
    <row r="11" spans="1:41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2"/>
        <v>bc from electricity</v>
      </c>
      <c r="J11" s="19" t="s">
        <v>134</v>
      </c>
      <c r="K11" s="441">
        <f t="shared" si="3"/>
        <v>2.9803835303832078</v>
      </c>
      <c r="L11" s="441">
        <f t="shared" si="0"/>
        <v>4.0733969872353608</v>
      </c>
      <c r="M11" s="441">
        <f t="shared" si="1"/>
        <v>5.7632274560956391</v>
      </c>
      <c r="R11" s="9"/>
      <c r="U11" s="2"/>
      <c r="Y11" s="9"/>
      <c r="AH11" s="2"/>
      <c r="AL11" s="9"/>
      <c r="AO11" s="2"/>
    </row>
    <row r="12" spans="1:41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2"/>
        <v>oc from electricity</v>
      </c>
      <c r="J12" s="19" t="s">
        <v>134</v>
      </c>
      <c r="K12" s="441">
        <f t="shared" si="3"/>
        <v>7.0352400873127685</v>
      </c>
      <c r="L12" s="441">
        <f t="shared" si="0"/>
        <v>9.615314768717905</v>
      </c>
      <c r="M12" s="441">
        <f t="shared" si="1"/>
        <v>13.604184970855881</v>
      </c>
      <c r="R12" s="9"/>
      <c r="U12" s="2"/>
      <c r="Y12" s="9"/>
      <c r="AH12" s="2"/>
      <c r="AL12" s="9"/>
      <c r="AO12" s="2"/>
    </row>
    <row r="13" spans="1:41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2"/>
        <v>ch4 from electricity</v>
      </c>
      <c r="J13" s="19" t="s">
        <v>134</v>
      </c>
      <c r="K13" s="441">
        <f t="shared" si="3"/>
        <v>1318.0899589967357</v>
      </c>
      <c r="L13" s="441">
        <f t="shared" si="0"/>
        <v>1801.4807870019808</v>
      </c>
      <c r="M13" s="441">
        <f t="shared" si="1"/>
        <v>2548.817010915785</v>
      </c>
      <c r="R13" s="9"/>
      <c r="U13" s="2"/>
      <c r="Y13" s="9"/>
      <c r="AH13" s="2"/>
      <c r="AL13" s="9"/>
      <c r="AO13" s="2"/>
    </row>
    <row r="14" spans="1:41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2"/>
        <v>n2o from electricity</v>
      </c>
      <c r="J14" s="19" t="s">
        <v>134</v>
      </c>
      <c r="K14" s="441">
        <f t="shared" si="3"/>
        <v>10.414024306723345</v>
      </c>
      <c r="L14" s="441">
        <f t="shared" si="0"/>
        <v>14.233220256236086</v>
      </c>
      <c r="M14" s="441">
        <f t="shared" si="1"/>
        <v>20.137807836174147</v>
      </c>
      <c r="R14" s="9"/>
      <c r="U14" s="2"/>
      <c r="Y14" s="9"/>
      <c r="AH14" s="2"/>
      <c r="AL14" s="9"/>
      <c r="AO14" s="2"/>
    </row>
    <row r="15" spans="1:41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2"/>
        <v>co2 from electricity</v>
      </c>
      <c r="J15" s="19" t="s">
        <v>134</v>
      </c>
      <c r="K15" s="441">
        <f t="shared" si="3"/>
        <v>664550.53673553397</v>
      </c>
      <c r="L15" s="441">
        <f t="shared" si="0"/>
        <v>908265.03589493106</v>
      </c>
      <c r="M15" s="441">
        <f t="shared" si="1"/>
        <v>1285054.7119970429</v>
      </c>
      <c r="R15" s="9"/>
      <c r="U15" s="2"/>
      <c r="Y15" s="9"/>
      <c r="AH15" s="2"/>
      <c r="AL15" s="9"/>
      <c r="AO15" s="2"/>
    </row>
    <row r="16" spans="1:41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2"/>
        <v>voc from h2</v>
      </c>
      <c r="J16" s="2" t="s">
        <v>134</v>
      </c>
      <c r="K16" s="23"/>
      <c r="L16" s="2"/>
      <c r="M16" s="18"/>
    </row>
    <row r="17" spans="1:41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2"/>
        <v>co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2"/>
        <v>nox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2"/>
        <v>pm10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2"/>
        <v>pm2.5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2"/>
        <v>sox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2"/>
        <v>bc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2"/>
        <v>oc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2"/>
        <v>ch4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2"/>
        <v>n2o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2"/>
        <v>co2 from h2</v>
      </c>
      <c r="J26" s="2" t="s">
        <v>134</v>
      </c>
      <c r="K26" s="23"/>
      <c r="L26" s="2"/>
      <c r="M26" s="18"/>
    </row>
    <row r="27" spans="1:41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41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41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J29" s="23"/>
      <c r="T29" s="9"/>
      <c r="U29" s="2"/>
      <c r="AA29" s="9"/>
      <c r="AB29" s="2"/>
      <c r="AD29" s="9"/>
      <c r="AE29" s="2"/>
      <c r="AG29" s="9"/>
      <c r="AH29" s="2"/>
      <c r="AN29" s="9"/>
      <c r="AO29" s="2"/>
    </row>
    <row r="30" spans="1:41" ht="15.5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G30" s="10" t="s">
        <v>226</v>
      </c>
      <c r="J30" s="23"/>
      <c r="T30" s="9"/>
      <c r="U30" s="2"/>
      <c r="AA30" s="9"/>
      <c r="AB30" s="2"/>
      <c r="AD30" s="9"/>
      <c r="AE30" s="2"/>
      <c r="AG30" s="9"/>
      <c r="AH30" s="2"/>
      <c r="AN30" s="9"/>
      <c r="AO30" s="2"/>
    </row>
    <row r="31" spans="1:41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G31" s="14" t="s">
        <v>222</v>
      </c>
      <c r="L31" s="2"/>
      <c r="O31" s="9"/>
      <c r="R31" s="9"/>
      <c r="AE31" s="2"/>
      <c r="AH31" s="2"/>
      <c r="AO31" s="2"/>
    </row>
    <row r="32" spans="1:41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G32" s="416"/>
      <c r="H32" s="422" t="s">
        <v>190</v>
      </c>
      <c r="I32" s="423" t="s">
        <v>191</v>
      </c>
      <c r="J32" s="423" t="s">
        <v>192</v>
      </c>
      <c r="K32" s="423" t="s">
        <v>193</v>
      </c>
      <c r="L32" s="424" t="s">
        <v>194</v>
      </c>
      <c r="M32" s="422" t="s">
        <v>196</v>
      </c>
      <c r="N32" s="424" t="s">
        <v>166</v>
      </c>
      <c r="O32" s="9"/>
      <c r="R32" s="9"/>
      <c r="AE32" s="2"/>
      <c r="AH32" s="2"/>
      <c r="AO32" s="2"/>
    </row>
    <row r="33" spans="1:41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G33" s="425" t="s">
        <v>223</v>
      </c>
      <c r="H33" s="417">
        <v>1.0309999999999999</v>
      </c>
      <c r="I33" s="27">
        <v>1.0149999999999999</v>
      </c>
      <c r="J33" s="27">
        <v>1.054</v>
      </c>
      <c r="K33" s="27">
        <v>1</v>
      </c>
      <c r="L33" s="418">
        <v>1</v>
      </c>
      <c r="M33" s="417"/>
      <c r="N33" s="418"/>
      <c r="O33" s="9"/>
      <c r="R33" s="9"/>
      <c r="AE33" s="2"/>
      <c r="AH33" s="2"/>
      <c r="AO33" s="2"/>
    </row>
    <row r="34" spans="1:41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G34" s="425" t="s">
        <v>224</v>
      </c>
      <c r="H34" s="417"/>
      <c r="I34" s="27"/>
      <c r="J34" s="27"/>
      <c r="K34" s="27"/>
      <c r="L34" s="418"/>
      <c r="M34" s="417">
        <v>1.0429999999999999</v>
      </c>
      <c r="N34" s="418">
        <v>1</v>
      </c>
      <c r="O34" s="9"/>
      <c r="R34" s="9"/>
      <c r="AE34" s="2"/>
      <c r="AH34" s="2"/>
      <c r="AO34" s="2"/>
    </row>
    <row r="35" spans="1:41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G35" s="426" t="s">
        <v>225</v>
      </c>
      <c r="H35" s="420"/>
      <c r="I35" s="421"/>
      <c r="J35" s="421"/>
      <c r="K35" s="421"/>
      <c r="L35" s="419"/>
      <c r="M35" s="427">
        <v>1.61</v>
      </c>
      <c r="N35" s="428">
        <v>1</v>
      </c>
      <c r="O35" s="9"/>
      <c r="R35" s="9"/>
      <c r="AE35" s="2"/>
      <c r="AH35" s="2"/>
      <c r="AO35" s="2"/>
    </row>
    <row r="36" spans="1:41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G36" s="426"/>
      <c r="H36" s="420"/>
      <c r="I36" s="421"/>
      <c r="J36" s="421"/>
      <c r="K36" s="421"/>
      <c r="L36" s="419"/>
      <c r="M36" s="427"/>
      <c r="N36" s="428"/>
      <c r="O36" s="101"/>
      <c r="P36" s="101"/>
      <c r="Q36" s="101"/>
      <c r="R36" s="101"/>
      <c r="S36" s="101"/>
      <c r="T36" s="9"/>
      <c r="U36" s="2"/>
      <c r="AA36" s="9"/>
      <c r="AB36" s="2"/>
      <c r="AD36" s="9"/>
      <c r="AE36" s="2"/>
      <c r="AG36" s="9"/>
      <c r="AH36" s="2"/>
      <c r="AN36" s="9"/>
      <c r="AO36" s="2"/>
    </row>
    <row r="37" spans="1:41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J37" s="23"/>
      <c r="T37" s="9"/>
      <c r="U37" s="2"/>
      <c r="AA37" s="9"/>
      <c r="AB37" s="2"/>
      <c r="AD37" s="9"/>
      <c r="AE37" s="2"/>
      <c r="AG37" s="9"/>
      <c r="AH37" s="2"/>
      <c r="AN37" s="9"/>
      <c r="AO37" s="2"/>
    </row>
    <row r="38" spans="1:41" x14ac:dyDescent="0.35">
      <c r="B38" s="24"/>
      <c r="K38" s="9"/>
      <c r="L38" s="2"/>
      <c r="T38" s="9"/>
      <c r="U38" s="2"/>
      <c r="AA38" s="9"/>
      <c r="AB38" s="2"/>
      <c r="AD38" s="9"/>
      <c r="AE38" s="2"/>
      <c r="AG38" s="9"/>
      <c r="AH38" s="2"/>
      <c r="AN38" s="9"/>
      <c r="AO38" s="2"/>
    </row>
    <row r="39" spans="1:41" ht="15.5" x14ac:dyDescent="0.35">
      <c r="A39" s="10" t="s">
        <v>213</v>
      </c>
      <c r="C39" s="3"/>
      <c r="K39" s="9"/>
      <c r="L39" s="2"/>
      <c r="T39" s="9"/>
      <c r="U39" s="2"/>
      <c r="AA39" s="9"/>
      <c r="AB39" s="2"/>
      <c r="AD39" s="9"/>
      <c r="AE39" s="2"/>
      <c r="AG39" s="9"/>
      <c r="AH39" s="2"/>
      <c r="AN39" s="9"/>
      <c r="AO39" s="2"/>
    </row>
    <row r="40" spans="1:41" ht="15.5" x14ac:dyDescent="0.3">
      <c r="A40" s="25" t="s">
        <v>227</v>
      </c>
      <c r="B40" s="19"/>
      <c r="C40" s="19"/>
      <c r="D40" s="20"/>
      <c r="E40" s="434"/>
      <c r="J40" s="9"/>
      <c r="L40" s="2"/>
      <c r="M40" s="363"/>
      <c r="N40" s="351"/>
      <c r="S40" s="9"/>
      <c r="U40" s="2"/>
      <c r="Z40" s="9"/>
      <c r="AB40" s="2"/>
      <c r="AC40" s="9"/>
      <c r="AE40" s="2"/>
      <c r="AF40" s="9"/>
      <c r="AH40" s="2"/>
      <c r="AM40" s="9"/>
      <c r="AO40" s="2"/>
    </row>
    <row r="41" spans="1:41" s="412" customFormat="1" ht="55.75" customHeight="1" x14ac:dyDescent="0.35">
      <c r="A41" s="411"/>
      <c r="B41" s="429" t="s">
        <v>229</v>
      </c>
      <c r="C41" s="430"/>
      <c r="D41" s="430"/>
      <c r="E41" s="430"/>
      <c r="F41" s="430"/>
      <c r="G41" s="430"/>
      <c r="H41" s="430"/>
      <c r="I41" s="430"/>
      <c r="J41" s="430"/>
      <c r="K41" s="430"/>
      <c r="L41" s="430"/>
      <c r="M41" s="430"/>
      <c r="N41" s="430" t="s">
        <v>212</v>
      </c>
      <c r="O41" s="430"/>
      <c r="P41" s="430"/>
      <c r="Q41" s="430"/>
      <c r="R41" s="430"/>
      <c r="S41" s="430"/>
      <c r="T41" s="430"/>
      <c r="U41" s="430"/>
      <c r="V41" s="430"/>
      <c r="W41" s="430"/>
      <c r="X41" s="430"/>
      <c r="Y41" s="430"/>
      <c r="Z41" s="431" t="s">
        <v>230</v>
      </c>
      <c r="AA41" s="435" t="s">
        <v>184</v>
      </c>
      <c r="AB41" s="413" t="s">
        <v>185</v>
      </c>
      <c r="AC41" s="413" t="s">
        <v>186</v>
      </c>
      <c r="AD41" s="413" t="s">
        <v>187</v>
      </c>
      <c r="AE41" s="413" t="s">
        <v>188</v>
      </c>
      <c r="AF41" s="413" t="s">
        <v>189</v>
      </c>
      <c r="AG41" s="413" t="s">
        <v>190</v>
      </c>
      <c r="AH41" s="435" t="s">
        <v>191</v>
      </c>
      <c r="AI41" s="413" t="s">
        <v>192</v>
      </c>
      <c r="AJ41" s="413" t="s">
        <v>193</v>
      </c>
      <c r="AK41" s="413" t="s">
        <v>194</v>
      </c>
      <c r="AL41" s="413" t="s">
        <v>195</v>
      </c>
      <c r="AM41" s="413" t="s">
        <v>196</v>
      </c>
      <c r="AN41" s="413" t="s">
        <v>166</v>
      </c>
    </row>
    <row r="42" spans="1:41" s="412" customFormat="1" ht="27" customHeight="1" x14ac:dyDescent="0.35">
      <c r="A42" s="415"/>
      <c r="B42" s="432"/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  <c r="X42" s="432"/>
      <c r="Y42" s="432"/>
      <c r="Z42" s="432"/>
      <c r="AA42" s="435" t="s">
        <v>197</v>
      </c>
      <c r="AB42" s="413" t="s">
        <v>198</v>
      </c>
      <c r="AC42" s="413" t="s">
        <v>198</v>
      </c>
      <c r="AD42" s="413" t="s">
        <v>198</v>
      </c>
      <c r="AE42" s="413" t="s">
        <v>198</v>
      </c>
      <c r="AF42" s="413" t="s">
        <v>198</v>
      </c>
      <c r="AG42" s="413" t="s">
        <v>199</v>
      </c>
      <c r="AH42" s="435" t="s">
        <v>200</v>
      </c>
      <c r="AI42" s="413" t="s">
        <v>201</v>
      </c>
      <c r="AJ42" s="413" t="s">
        <v>202</v>
      </c>
      <c r="AK42" s="413" t="s">
        <v>203</v>
      </c>
      <c r="AL42" s="413" t="s">
        <v>204</v>
      </c>
      <c r="AM42" s="413" t="s">
        <v>205</v>
      </c>
      <c r="AN42" s="413"/>
    </row>
    <row r="43" spans="1:41" s="36" customFormat="1" x14ac:dyDescent="0.35">
      <c r="A43" s="358" t="s">
        <v>206</v>
      </c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5"/>
      <c r="R43" s="405"/>
      <c r="S43" s="405"/>
      <c r="T43" s="405"/>
      <c r="U43" s="405"/>
      <c r="V43" s="405"/>
      <c r="W43" s="405"/>
      <c r="X43" s="405"/>
      <c r="Y43" s="405"/>
      <c r="Z43" s="405"/>
      <c r="AA43" s="176"/>
      <c r="AH43" s="176"/>
    </row>
    <row r="44" spans="1:41" s="36" customFormat="1" x14ac:dyDescent="0.35">
      <c r="A44" s="406" t="s">
        <v>118</v>
      </c>
      <c r="B44" s="433">
        <f t="shared" ref="B44:B54" si="4">$L$33*AK44+((SUM(AB44:AF44)*$H$33+AG44)*$J$33+AI44)*$K$33+AJ44</f>
        <v>1.2240421120844798</v>
      </c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>
        <f t="shared" ref="N44:N54" si="5">(AL44*$M$34+AM44)*$N$34+AN44</f>
        <v>0</v>
      </c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33">
        <f>(AL44*$M$35+AM44)*$N$35+AN44</f>
        <v>0</v>
      </c>
      <c r="AA44" s="359">
        <v>0.18378752000000001</v>
      </c>
      <c r="AB44" s="408">
        <v>0</v>
      </c>
      <c r="AC44" s="408">
        <v>0</v>
      </c>
      <c r="AD44" s="408">
        <v>1.12641152</v>
      </c>
      <c r="AE44" s="408">
        <v>0</v>
      </c>
      <c r="AF44" s="408">
        <v>0</v>
      </c>
      <c r="AG44" s="408">
        <v>0</v>
      </c>
      <c r="AH44" s="359">
        <v>0</v>
      </c>
      <c r="AI44" s="408">
        <v>0</v>
      </c>
      <c r="AJ44" s="408">
        <v>0</v>
      </c>
      <c r="AK44" s="408">
        <v>0</v>
      </c>
      <c r="AL44" s="408">
        <v>0</v>
      </c>
      <c r="AM44" s="408">
        <v>0</v>
      </c>
      <c r="AN44" s="408">
        <v>0</v>
      </c>
    </row>
    <row r="45" spans="1:41" s="36" customFormat="1" x14ac:dyDescent="0.35">
      <c r="A45" s="406" t="s">
        <v>31</v>
      </c>
      <c r="B45" s="433">
        <f t="shared" si="4"/>
        <v>0</v>
      </c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>
        <f t="shared" si="5"/>
        <v>0</v>
      </c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433">
        <f t="shared" ref="Z45:Z70" si="6">(AL45*$M$35+AM45)*$N$35+AN45</f>
        <v>0</v>
      </c>
      <c r="AA45" s="359">
        <v>2.1537599999999998E-3</v>
      </c>
      <c r="AB45" s="408">
        <v>0</v>
      </c>
      <c r="AC45" s="408">
        <v>0</v>
      </c>
      <c r="AD45" s="408">
        <v>0</v>
      </c>
      <c r="AE45" s="408">
        <v>0</v>
      </c>
      <c r="AF45" s="408">
        <v>0</v>
      </c>
      <c r="AG45" s="408"/>
      <c r="AH45" s="359"/>
      <c r="AI45" s="408"/>
      <c r="AJ45" s="408"/>
      <c r="AK45" s="408"/>
      <c r="AL45" s="408"/>
      <c r="AM45" s="408"/>
      <c r="AN45" s="408"/>
    </row>
    <row r="46" spans="1:41" s="36" customFormat="1" x14ac:dyDescent="0.35">
      <c r="A46" s="406" t="s">
        <v>32</v>
      </c>
      <c r="B46" s="433">
        <f t="shared" si="4"/>
        <v>0</v>
      </c>
      <c r="C46" s="433"/>
      <c r="D46" s="433"/>
      <c r="E46" s="433"/>
      <c r="F46" s="433"/>
      <c r="G46" s="433"/>
      <c r="H46" s="433"/>
      <c r="I46" s="433"/>
      <c r="J46" s="433"/>
      <c r="K46" s="433"/>
      <c r="L46" s="433"/>
      <c r="M46" s="433"/>
      <c r="N46" s="433">
        <f t="shared" si="5"/>
        <v>0</v>
      </c>
      <c r="O46" s="433"/>
      <c r="P46" s="433"/>
      <c r="Q46" s="433"/>
      <c r="R46" s="433"/>
      <c r="S46" s="433"/>
      <c r="T46" s="433"/>
      <c r="U46" s="433"/>
      <c r="V46" s="433"/>
      <c r="W46" s="433"/>
      <c r="X46" s="433"/>
      <c r="Y46" s="433"/>
      <c r="Z46" s="433">
        <f t="shared" si="6"/>
        <v>0</v>
      </c>
      <c r="AA46" s="359">
        <v>2.8357840000000002E-2</v>
      </c>
      <c r="AB46" s="408">
        <v>0</v>
      </c>
      <c r="AC46" s="408">
        <v>0</v>
      </c>
      <c r="AD46" s="408">
        <v>0</v>
      </c>
      <c r="AE46" s="408">
        <v>0</v>
      </c>
      <c r="AF46" s="408">
        <v>0</v>
      </c>
      <c r="AG46" s="408">
        <v>0</v>
      </c>
      <c r="AH46" s="359">
        <v>0</v>
      </c>
      <c r="AI46" s="408">
        <v>0</v>
      </c>
      <c r="AJ46" s="408">
        <v>0</v>
      </c>
      <c r="AK46" s="408">
        <v>0</v>
      </c>
      <c r="AL46" s="408">
        <v>0</v>
      </c>
      <c r="AM46" s="408">
        <v>0</v>
      </c>
      <c r="AN46" s="408">
        <v>0</v>
      </c>
    </row>
    <row r="47" spans="1:41" s="36" customFormat="1" x14ac:dyDescent="0.35">
      <c r="A47" s="406" t="s">
        <v>62</v>
      </c>
      <c r="B47" s="433">
        <f t="shared" si="4"/>
        <v>1.0335023303792641</v>
      </c>
      <c r="C47" s="433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>
        <f t="shared" si="5"/>
        <v>3.3975269629200002</v>
      </c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>
        <f t="shared" si="6"/>
        <v>4.072046288400001</v>
      </c>
      <c r="AA47" s="359">
        <v>0.19419736000000001</v>
      </c>
      <c r="AB47" s="408">
        <v>0</v>
      </c>
      <c r="AC47" s="408">
        <v>0</v>
      </c>
      <c r="AD47" s="408">
        <v>0.3033536</v>
      </c>
      <c r="AE47" s="408">
        <v>3.6999936000000004E-2</v>
      </c>
      <c r="AF47" s="408">
        <v>0</v>
      </c>
      <c r="AG47" s="408">
        <v>0.62964799999999999</v>
      </c>
      <c r="AH47" s="359">
        <v>0</v>
      </c>
      <c r="AI47" s="408">
        <v>0</v>
      </c>
      <c r="AJ47" s="408">
        <v>0</v>
      </c>
      <c r="AK47" s="408">
        <v>0</v>
      </c>
      <c r="AL47" s="408">
        <v>1.1896284400000001</v>
      </c>
      <c r="AM47" s="408">
        <v>2.1567445000000003</v>
      </c>
      <c r="AN47" s="408">
        <v>0</v>
      </c>
    </row>
    <row r="48" spans="1:41" s="36" customFormat="1" x14ac:dyDescent="0.35">
      <c r="A48" s="406" t="s">
        <v>30</v>
      </c>
      <c r="B48" s="433">
        <f t="shared" si="4"/>
        <v>16.75017155045802</v>
      </c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>
        <f t="shared" si="5"/>
        <v>0</v>
      </c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433">
        <f t="shared" si="6"/>
        <v>0</v>
      </c>
      <c r="AA48" s="359">
        <v>0</v>
      </c>
      <c r="AB48" s="408">
        <v>15.414164275999999</v>
      </c>
      <c r="AC48" s="408">
        <v>0</v>
      </c>
      <c r="AD48" s="408">
        <v>0</v>
      </c>
      <c r="AE48" s="408">
        <v>0</v>
      </c>
      <c r="AF48" s="408">
        <v>0</v>
      </c>
      <c r="AG48" s="408">
        <v>0</v>
      </c>
      <c r="AH48" s="359">
        <v>0</v>
      </c>
      <c r="AI48" s="408">
        <v>0</v>
      </c>
      <c r="AJ48" s="408">
        <v>0</v>
      </c>
      <c r="AK48" s="408">
        <v>0</v>
      </c>
      <c r="AL48" s="408">
        <v>0</v>
      </c>
      <c r="AM48" s="408">
        <v>0</v>
      </c>
      <c r="AN48" s="408">
        <v>0</v>
      </c>
    </row>
    <row r="49" spans="1:41" s="36" customFormat="1" x14ac:dyDescent="0.35">
      <c r="A49" s="36" t="s">
        <v>38</v>
      </c>
      <c r="B49" s="433">
        <f t="shared" si="4"/>
        <v>4.9936104245483737</v>
      </c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>
        <f t="shared" si="5"/>
        <v>6.8249463370800001</v>
      </c>
      <c r="O49" s="433"/>
      <c r="P49" s="433"/>
      <c r="Q49" s="433"/>
      <c r="R49" s="433"/>
      <c r="S49" s="433"/>
      <c r="T49" s="433"/>
      <c r="U49" s="433"/>
      <c r="V49" s="433"/>
      <c r="W49" s="433"/>
      <c r="X49" s="433"/>
      <c r="Y49" s="433"/>
      <c r="Z49" s="433">
        <f t="shared" si="6"/>
        <v>9.6562447115999994</v>
      </c>
      <c r="AA49" s="359">
        <v>1.38630352</v>
      </c>
      <c r="AB49" s="408">
        <v>0.1692357239999997</v>
      </c>
      <c r="AC49" s="408">
        <v>6.0299999999999999E-2</v>
      </c>
      <c r="AD49" s="408">
        <v>0.34943488</v>
      </c>
      <c r="AE49" s="408">
        <v>0.65420006400000008</v>
      </c>
      <c r="AF49" s="408">
        <v>-4.0800000000000003E-2</v>
      </c>
      <c r="AG49" s="408">
        <v>0.70435200000000009</v>
      </c>
      <c r="AH49" s="359">
        <v>4.1799999999999997E-2</v>
      </c>
      <c r="AI49" s="408">
        <v>1.3998999999999999</v>
      </c>
      <c r="AJ49" s="408">
        <v>0.69569999999999999</v>
      </c>
      <c r="AK49" s="408">
        <v>0.85990521327014202</v>
      </c>
      <c r="AL49" s="408">
        <v>4.9934715600000006</v>
      </c>
      <c r="AM49" s="408">
        <v>1.0767555</v>
      </c>
      <c r="AN49" s="408">
        <v>0.54</v>
      </c>
    </row>
    <row r="50" spans="1:41" s="36" customFormat="1" x14ac:dyDescent="0.35">
      <c r="A50" s="383" t="s">
        <v>217</v>
      </c>
      <c r="B50" s="433">
        <f t="shared" si="4"/>
        <v>-2.0964114808000014</v>
      </c>
      <c r="C50" s="433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>
        <f t="shared" si="5"/>
        <v>0.17751859999999997</v>
      </c>
      <c r="O50" s="433"/>
      <c r="P50" s="433"/>
      <c r="Q50" s="433"/>
      <c r="R50" s="433"/>
      <c r="S50" s="433"/>
      <c r="T50" s="433"/>
      <c r="U50" s="433"/>
      <c r="V50" s="433"/>
      <c r="W50" s="433"/>
      <c r="X50" s="433"/>
      <c r="Y50" s="433"/>
      <c r="Z50" s="433">
        <f t="shared" si="6"/>
        <v>0.27402199999999999</v>
      </c>
      <c r="AA50" s="183"/>
      <c r="AB50" s="382">
        <v>-12.154200000000001</v>
      </c>
      <c r="AC50" s="382">
        <v>0.154</v>
      </c>
      <c r="AD50" s="382">
        <v>10.071</v>
      </c>
      <c r="AE50" s="382"/>
      <c r="AF50" s="382"/>
      <c r="AG50" s="382"/>
      <c r="AH50" s="183"/>
      <c r="AI50" s="382"/>
      <c r="AJ50" s="382"/>
      <c r="AK50" s="382"/>
      <c r="AL50" s="382">
        <v>0.17019999999999999</v>
      </c>
      <c r="AM50" s="382"/>
      <c r="AN50" s="382"/>
    </row>
    <row r="51" spans="1:41" s="36" customFormat="1" x14ac:dyDescent="0.35">
      <c r="A51" s="383" t="s">
        <v>218</v>
      </c>
      <c r="B51" s="433">
        <f t="shared" si="4"/>
        <v>-1.5065648336000002</v>
      </c>
      <c r="C51" s="43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>
        <f t="shared" si="5"/>
        <v>0</v>
      </c>
      <c r="O51" s="433"/>
      <c r="P51" s="433"/>
      <c r="Q51" s="433"/>
      <c r="R51" s="433"/>
      <c r="S51" s="433"/>
      <c r="T51" s="433"/>
      <c r="U51" s="433"/>
      <c r="V51" s="433"/>
      <c r="W51" s="433"/>
      <c r="X51" s="433"/>
      <c r="Y51" s="433"/>
      <c r="Z51" s="433">
        <f t="shared" si="6"/>
        <v>0</v>
      </c>
      <c r="AA51" s="183"/>
      <c r="AB51" s="382">
        <v>-1.4149</v>
      </c>
      <c r="AC51" s="382"/>
      <c r="AD51" s="382">
        <v>2.8500000000000001E-2</v>
      </c>
      <c r="AE51" s="382"/>
      <c r="AF51" s="382"/>
      <c r="AG51" s="382"/>
      <c r="AH51" s="183"/>
      <c r="AI51" s="382"/>
      <c r="AJ51" s="382"/>
      <c r="AK51" s="382"/>
      <c r="AL51" s="382"/>
      <c r="AM51" s="382"/>
      <c r="AN51" s="382"/>
    </row>
    <row r="52" spans="1:41" s="36" customFormat="1" x14ac:dyDescent="0.35">
      <c r="A52" s="383" t="s">
        <v>219</v>
      </c>
      <c r="B52" s="433">
        <f t="shared" si="4"/>
        <v>-0.57876257239999995</v>
      </c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>
        <f t="shared" si="5"/>
        <v>0</v>
      </c>
      <c r="O52" s="433"/>
      <c r="P52" s="433"/>
      <c r="Q52" s="433"/>
      <c r="R52" s="433"/>
      <c r="S52" s="433"/>
      <c r="T52" s="433"/>
      <c r="U52" s="433"/>
      <c r="V52" s="433"/>
      <c r="W52" s="433"/>
      <c r="X52" s="433"/>
      <c r="Y52" s="433"/>
      <c r="Z52" s="433">
        <f t="shared" si="6"/>
        <v>0</v>
      </c>
      <c r="AA52" s="183"/>
      <c r="AB52" s="382">
        <v>-0.53259999999999996</v>
      </c>
      <c r="AC52" s="382"/>
      <c r="AD52" s="382"/>
      <c r="AE52" s="382"/>
      <c r="AF52" s="382"/>
      <c r="AG52" s="382"/>
      <c r="AH52" s="183"/>
      <c r="AI52" s="382"/>
      <c r="AJ52" s="382"/>
      <c r="AK52" s="382"/>
      <c r="AL52" s="382"/>
      <c r="AM52" s="382"/>
      <c r="AN52" s="382"/>
    </row>
    <row r="53" spans="1:41" s="36" customFormat="1" x14ac:dyDescent="0.35">
      <c r="A53" s="383" t="s">
        <v>220</v>
      </c>
      <c r="B53" s="433">
        <f t="shared" si="4"/>
        <v>0.24770292899999991</v>
      </c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>
        <f t="shared" si="5"/>
        <v>0</v>
      </c>
      <c r="O53" s="433"/>
      <c r="P53" s="433"/>
      <c r="Q53" s="433"/>
      <c r="R53" s="433"/>
      <c r="S53" s="433"/>
      <c r="T53" s="433"/>
      <c r="U53" s="433"/>
      <c r="V53" s="433"/>
      <c r="W53" s="433"/>
      <c r="X53" s="433"/>
      <c r="Y53" s="433"/>
      <c r="Z53" s="433">
        <f t="shared" si="6"/>
        <v>0</v>
      </c>
      <c r="AA53" s="183"/>
      <c r="AB53" s="382">
        <v>0.3614</v>
      </c>
      <c r="AC53" s="382"/>
      <c r="AD53" s="382">
        <v>-1.4912000000000001</v>
      </c>
      <c r="AE53" s="382">
        <v>0.33489999999999998</v>
      </c>
      <c r="AF53" s="382">
        <v>0.60340000000000005</v>
      </c>
      <c r="AG53" s="382">
        <v>3.15E-2</v>
      </c>
      <c r="AH53" s="183">
        <v>3.15E-2</v>
      </c>
      <c r="AI53" s="382">
        <v>0.2467</v>
      </c>
      <c r="AJ53" s="382">
        <v>0.1759</v>
      </c>
      <c r="AK53" s="382"/>
      <c r="AL53" s="382"/>
      <c r="AM53" s="382"/>
      <c r="AN53" s="382"/>
    </row>
    <row r="54" spans="1:41" s="437" customFormat="1" x14ac:dyDescent="0.35">
      <c r="A54" s="409" t="s">
        <v>221</v>
      </c>
      <c r="B54" s="436">
        <f t="shared" si="4"/>
        <v>1.5079767274</v>
      </c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>
        <f t="shared" si="5"/>
        <v>0</v>
      </c>
      <c r="O54" s="436"/>
      <c r="P54" s="436"/>
      <c r="Q54" s="436"/>
      <c r="R54" s="436"/>
      <c r="S54" s="436"/>
      <c r="T54" s="436"/>
      <c r="U54" s="436"/>
      <c r="V54" s="436"/>
      <c r="W54" s="436"/>
      <c r="X54" s="436"/>
      <c r="Y54" s="436"/>
      <c r="Z54" s="436">
        <f t="shared" si="6"/>
        <v>0</v>
      </c>
      <c r="AA54" s="187"/>
      <c r="AB54" s="410">
        <v>-1.8614000000000002</v>
      </c>
      <c r="AC54" s="410">
        <v>2.46E-2</v>
      </c>
      <c r="AD54" s="410">
        <v>0.5504</v>
      </c>
      <c r="AE54" s="410">
        <v>5.8900000000000001E-2</v>
      </c>
      <c r="AF54" s="410">
        <v>1.7600000000000001E-2</v>
      </c>
      <c r="AG54" s="410">
        <v>1.2934000000000001</v>
      </c>
      <c r="AH54" s="187">
        <v>8.9999999999999998E-4</v>
      </c>
      <c r="AI54" s="410">
        <v>0.34250000000000003</v>
      </c>
      <c r="AJ54" s="410">
        <v>1.117</v>
      </c>
      <c r="AK54" s="410"/>
      <c r="AL54" s="410"/>
      <c r="AM54" s="410"/>
      <c r="AN54" s="410"/>
    </row>
    <row r="55" spans="1:41" s="437" customFormat="1" x14ac:dyDescent="0.35">
      <c r="A55" s="356" t="s">
        <v>214</v>
      </c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/>
      <c r="Y55" s="436"/>
      <c r="Z55" s="436"/>
      <c r="AA55" s="438"/>
      <c r="AB55" s="439"/>
      <c r="AC55" s="439"/>
      <c r="AD55" s="439"/>
      <c r="AE55" s="439"/>
      <c r="AF55" s="439"/>
      <c r="AG55" s="439"/>
      <c r="AH55" s="438"/>
      <c r="AI55" s="439"/>
      <c r="AJ55" s="439"/>
      <c r="AK55" s="439"/>
      <c r="AL55" s="439"/>
      <c r="AM55" s="439"/>
      <c r="AN55" s="439"/>
    </row>
    <row r="56" spans="1:41" s="36" customFormat="1" x14ac:dyDescent="0.35">
      <c r="A56" s="383" t="s">
        <v>215</v>
      </c>
      <c r="B56" s="433">
        <f>$L$33*AK56+((SUM(AB56:AF56)*$H$33+AG56)*$J$33+AI56)*$K$33+AJ56</f>
        <v>5.6615715399999995E-2</v>
      </c>
      <c r="C56" s="433"/>
      <c r="D56" s="433"/>
      <c r="E56" s="433"/>
      <c r="F56" s="433"/>
      <c r="G56" s="433"/>
      <c r="H56" s="433"/>
      <c r="I56" s="433"/>
      <c r="J56" s="433"/>
      <c r="K56" s="433"/>
      <c r="L56" s="433"/>
      <c r="M56" s="433"/>
      <c r="N56" s="433">
        <f>(AL56*$M$34+AM56)*$N$34+AN56</f>
        <v>0</v>
      </c>
      <c r="O56" s="433"/>
      <c r="P56" s="433"/>
      <c r="Q56" s="433"/>
      <c r="R56" s="433"/>
      <c r="S56" s="433"/>
      <c r="T56" s="433"/>
      <c r="U56" s="433"/>
      <c r="V56" s="433"/>
      <c r="W56" s="433"/>
      <c r="X56" s="433"/>
      <c r="Y56" s="433"/>
      <c r="Z56" s="433">
        <f t="shared" si="6"/>
        <v>0</v>
      </c>
      <c r="AA56" s="183"/>
      <c r="AB56" s="382"/>
      <c r="AC56" s="382">
        <v>9.1999999999999998E-3</v>
      </c>
      <c r="AD56" s="382">
        <v>4.2900000000000001E-2</v>
      </c>
      <c r="AE56" s="382"/>
      <c r="AF56" s="382"/>
      <c r="AG56" s="382"/>
      <c r="AH56" s="382"/>
      <c r="AI56" s="382"/>
      <c r="AJ56" s="382"/>
      <c r="AK56" s="382"/>
      <c r="AL56" s="382"/>
      <c r="AM56" s="382"/>
      <c r="AN56" s="382"/>
    </row>
    <row r="57" spans="1:41" s="36" customFormat="1" x14ac:dyDescent="0.35">
      <c r="A57" s="383" t="s">
        <v>216</v>
      </c>
      <c r="B57" s="433">
        <f>$L$33*AK57+((SUM(AB57:AF57)*$H$33+AG57)*$J$33+AI57)*$K$33+AJ57</f>
        <v>6.8243127199999989E-2</v>
      </c>
      <c r="C57" s="433"/>
      <c r="D57" s="433"/>
      <c r="E57" s="433"/>
      <c r="F57" s="433"/>
      <c r="G57" s="433"/>
      <c r="H57" s="433"/>
      <c r="I57" s="433"/>
      <c r="J57" s="433"/>
      <c r="K57" s="433"/>
      <c r="L57" s="433"/>
      <c r="M57" s="433"/>
      <c r="N57" s="433">
        <f>(AL57*$M$34+AM57)*$N$34+AN57</f>
        <v>0</v>
      </c>
      <c r="O57" s="433"/>
      <c r="P57" s="433"/>
      <c r="Q57" s="433"/>
      <c r="R57" s="433"/>
      <c r="S57" s="433"/>
      <c r="T57" s="433"/>
      <c r="U57" s="433"/>
      <c r="V57" s="433"/>
      <c r="W57" s="433"/>
      <c r="X57" s="433"/>
      <c r="Y57" s="433"/>
      <c r="Z57" s="433">
        <f t="shared" si="6"/>
        <v>0</v>
      </c>
      <c r="AA57" s="183"/>
      <c r="AB57" s="382"/>
      <c r="AC57" s="382"/>
      <c r="AD57" s="382"/>
      <c r="AE57" s="382">
        <v>6.2799999999999995E-2</v>
      </c>
      <c r="AF57" s="382"/>
      <c r="AG57" s="382"/>
      <c r="AH57" s="382"/>
      <c r="AI57" s="382"/>
      <c r="AJ57" s="382"/>
      <c r="AK57" s="382"/>
      <c r="AL57" s="382"/>
      <c r="AM57" s="382"/>
      <c r="AN57" s="382"/>
    </row>
    <row r="58" spans="1:41" s="437" customFormat="1" x14ac:dyDescent="0.35">
      <c r="A58" s="409" t="s">
        <v>208</v>
      </c>
      <c r="B58" s="436">
        <f>$L$33*AK58+((SUM(AB58:AF58)*$H$33+AG58)*$J$33+AI58)*$K$33+AJ58</f>
        <v>1.2457630735999998</v>
      </c>
      <c r="C58" s="436"/>
      <c r="D58" s="436"/>
      <c r="E58" s="436"/>
      <c r="F58" s="436"/>
      <c r="G58" s="436"/>
      <c r="H58" s="436"/>
      <c r="I58" s="436"/>
      <c r="J58" s="436"/>
      <c r="K58" s="436"/>
      <c r="L58" s="436"/>
      <c r="M58" s="436"/>
      <c r="N58" s="436">
        <f>(AL58*$M$34+AM58)*$N$34+AN58</f>
        <v>0</v>
      </c>
      <c r="O58" s="436"/>
      <c r="P58" s="436"/>
      <c r="Q58" s="436"/>
      <c r="R58" s="436"/>
      <c r="S58" s="436"/>
      <c r="T58" s="436"/>
      <c r="U58" s="436"/>
      <c r="V58" s="436"/>
      <c r="W58" s="436"/>
      <c r="X58" s="436"/>
      <c r="Y58" s="436"/>
      <c r="Z58" s="436">
        <f t="shared" si="6"/>
        <v>0</v>
      </c>
      <c r="AA58" s="187"/>
      <c r="AB58" s="410"/>
      <c r="AC58" s="410">
        <v>2.3999999999999998E-3</v>
      </c>
      <c r="AD58" s="410">
        <v>1.1439999999999999</v>
      </c>
      <c r="AE58" s="410"/>
      <c r="AF58" s="410"/>
      <c r="AG58" s="410"/>
      <c r="AH58" s="410"/>
      <c r="AI58" s="410"/>
      <c r="AJ58" s="410"/>
      <c r="AK58" s="410"/>
      <c r="AL58" s="410"/>
      <c r="AM58" s="410"/>
      <c r="AN58" s="410"/>
    </row>
    <row r="59" spans="1:41" s="36" customFormat="1" x14ac:dyDescent="0.35">
      <c r="A59" s="360" t="s">
        <v>207</v>
      </c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  <c r="R59" s="433"/>
      <c r="S59" s="433"/>
      <c r="T59" s="433"/>
      <c r="U59" s="433"/>
      <c r="V59" s="433"/>
      <c r="W59" s="433"/>
      <c r="X59" s="433"/>
      <c r="Y59" s="433"/>
      <c r="Z59" s="433"/>
      <c r="AA59" s="183"/>
      <c r="AB59" s="382"/>
      <c r="AC59" s="382"/>
      <c r="AD59" s="382"/>
      <c r="AE59" s="382"/>
      <c r="AF59" s="382"/>
      <c r="AG59" s="382"/>
      <c r="AH59" s="382"/>
      <c r="AI59" s="382"/>
      <c r="AJ59" s="382"/>
      <c r="AK59" s="382"/>
      <c r="AL59" s="382"/>
      <c r="AM59" s="382"/>
      <c r="AN59" s="382"/>
    </row>
    <row r="60" spans="1:41" s="36" customFormat="1" x14ac:dyDescent="0.35">
      <c r="A60" s="406" t="s">
        <v>13</v>
      </c>
      <c r="B60" s="440">
        <f t="shared" ref="B60:B70" si="7">$L$33*AK60+((SUM(AB60:AF60)*$H$33+AG60)*$J$33+AI60)*$K$33+AJ60</f>
        <v>3147.9351145009086</v>
      </c>
      <c r="C60" s="440"/>
      <c r="D60" s="440"/>
      <c r="E60" s="440"/>
      <c r="F60" s="440"/>
      <c r="G60" s="440"/>
      <c r="H60" s="440"/>
      <c r="I60" s="440"/>
      <c r="J60" s="440"/>
      <c r="K60" s="440"/>
      <c r="L60" s="440"/>
      <c r="M60" s="440"/>
      <c r="N60" s="440">
        <f t="shared" ref="N60:N70" si="8">(AL60*$M$34+AM60)*$N$34+AN60</f>
        <v>328.38687828323049</v>
      </c>
      <c r="O60" s="440"/>
      <c r="P60" s="440"/>
      <c r="Q60" s="440"/>
      <c r="R60" s="440"/>
      <c r="S60" s="440"/>
      <c r="T60" s="440"/>
      <c r="U60" s="440"/>
      <c r="V60" s="440"/>
      <c r="W60" s="440"/>
      <c r="X60" s="440"/>
      <c r="Y60" s="440"/>
      <c r="Z60" s="440">
        <f t="shared" si="6"/>
        <v>478.60566610660231</v>
      </c>
      <c r="AA60" s="183">
        <v>27.345275127417899</v>
      </c>
      <c r="AB60" s="382">
        <v>1579.887096346567</v>
      </c>
      <c r="AC60" s="382">
        <v>48.268034581952982</v>
      </c>
      <c r="AD60" s="382">
        <v>1188.727062101008</v>
      </c>
      <c r="AE60" s="382">
        <v>17.025483414515115</v>
      </c>
      <c r="AF60" s="382">
        <v>0.15623915353098689</v>
      </c>
      <c r="AG60" s="382">
        <v>20.336536651474518</v>
      </c>
      <c r="AH60" s="382">
        <v>0.66902098486286143</v>
      </c>
      <c r="AI60" s="382">
        <v>21.790897337548323</v>
      </c>
      <c r="AJ60" s="382">
        <v>12.069403080600306</v>
      </c>
      <c r="AK60" s="382">
        <v>12.936533034027708</v>
      </c>
      <c r="AL60" s="382">
        <v>264.93613372728703</v>
      </c>
      <c r="AM60" s="382">
        <v>43.934656072992027</v>
      </c>
      <c r="AN60" s="382">
        <v>8.123834732678116</v>
      </c>
      <c r="AO60" s="382"/>
    </row>
    <row r="61" spans="1:41" s="36" customFormat="1" x14ac:dyDescent="0.35">
      <c r="A61" s="406" t="s">
        <v>23</v>
      </c>
      <c r="B61" s="440">
        <f t="shared" si="7"/>
        <v>22187.500781650448</v>
      </c>
      <c r="C61" s="440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40">
        <f t="shared" si="8"/>
        <v>3648.4395841420337</v>
      </c>
      <c r="O61" s="440"/>
      <c r="P61" s="440"/>
      <c r="Q61" s="440"/>
      <c r="R61" s="440"/>
      <c r="S61" s="440"/>
      <c r="T61" s="440"/>
      <c r="U61" s="440"/>
      <c r="V61" s="440"/>
      <c r="W61" s="440"/>
      <c r="X61" s="440"/>
      <c r="Y61" s="440"/>
      <c r="Z61" s="440">
        <f t="shared" si="6"/>
        <v>5526.3699176893897</v>
      </c>
      <c r="AA61" s="183">
        <v>93.629607630922351</v>
      </c>
      <c r="AB61" s="382">
        <v>382.50692067897376</v>
      </c>
      <c r="AC61" s="382">
        <v>3108.5844508488617</v>
      </c>
      <c r="AD61" s="382">
        <v>14962.951985125061</v>
      </c>
      <c r="AE61" s="382">
        <v>1712.1498234623339</v>
      </c>
      <c r="AF61" s="382">
        <v>7.9960329187756614</v>
      </c>
      <c r="AG61" s="382">
        <v>88.91496110474813</v>
      </c>
      <c r="AH61" s="382">
        <v>2.5112642587053271</v>
      </c>
      <c r="AI61" s="382">
        <v>76.165115075636066</v>
      </c>
      <c r="AJ61" s="382">
        <v>53.86074653352383</v>
      </c>
      <c r="AK61" s="382">
        <v>40.991662152372449</v>
      </c>
      <c r="AL61" s="382">
        <v>3312.0464436461307</v>
      </c>
      <c r="AM61" s="382">
        <v>168.23335557938572</v>
      </c>
      <c r="AN61" s="382">
        <v>25.741787839733895</v>
      </c>
      <c r="AO61" s="382"/>
    </row>
    <row r="62" spans="1:41" s="36" customFormat="1" x14ac:dyDescent="0.35">
      <c r="A62" s="406" t="s">
        <v>14</v>
      </c>
      <c r="B62" s="440">
        <f t="shared" si="7"/>
        <v>2754.680669514144</v>
      </c>
      <c r="C62" s="440"/>
      <c r="D62" s="440"/>
      <c r="E62" s="440"/>
      <c r="F62" s="440"/>
      <c r="G62" s="440"/>
      <c r="H62" s="440"/>
      <c r="I62" s="440"/>
      <c r="J62" s="440"/>
      <c r="K62" s="440"/>
      <c r="L62" s="440"/>
      <c r="M62" s="440"/>
      <c r="N62" s="440">
        <f t="shared" si="8"/>
        <v>965.0494828041376</v>
      </c>
      <c r="O62" s="440"/>
      <c r="P62" s="440"/>
      <c r="Q62" s="440"/>
      <c r="R62" s="440"/>
      <c r="S62" s="440"/>
      <c r="T62" s="440"/>
      <c r="U62" s="440"/>
      <c r="V62" s="440"/>
      <c r="W62" s="440"/>
      <c r="X62" s="440"/>
      <c r="Y62" s="440"/>
      <c r="Z62" s="440">
        <f t="shared" si="6"/>
        <v>1318.0233506108461</v>
      </c>
      <c r="AA62" s="183">
        <v>188.59555983187479</v>
      </c>
      <c r="AB62" s="382">
        <v>584.30733793676336</v>
      </c>
      <c r="AC62" s="382">
        <v>27.161802626590685</v>
      </c>
      <c r="AD62" s="382">
        <v>823.77203408525088</v>
      </c>
      <c r="AE62" s="382">
        <v>216.44014682973398</v>
      </c>
      <c r="AF62" s="382">
        <v>75.907245443647724</v>
      </c>
      <c r="AG62" s="382">
        <v>311.77903204203562</v>
      </c>
      <c r="AH62" s="382">
        <v>8.061988906262874</v>
      </c>
      <c r="AI62" s="382">
        <v>213.57461917984207</v>
      </c>
      <c r="AJ62" s="382">
        <v>254.86832635280101</v>
      </c>
      <c r="AK62" s="382">
        <v>80.297045837812192</v>
      </c>
      <c r="AL62" s="382">
        <v>622.52886738396569</v>
      </c>
      <c r="AM62" s="382">
        <v>265.32724117094006</v>
      </c>
      <c r="AN62" s="382">
        <v>50.424632951721364</v>
      </c>
      <c r="AO62" s="382"/>
    </row>
    <row r="63" spans="1:41" s="36" customFormat="1" x14ac:dyDescent="0.35">
      <c r="A63" s="406" t="s">
        <v>15</v>
      </c>
      <c r="B63" s="440">
        <f t="shared" si="7"/>
        <v>1618.6546287074589</v>
      </c>
      <c r="C63" s="440"/>
      <c r="D63" s="440"/>
      <c r="E63" s="440"/>
      <c r="F63" s="440"/>
      <c r="G63" s="440"/>
      <c r="H63" s="440"/>
      <c r="I63" s="440"/>
      <c r="J63" s="440"/>
      <c r="K63" s="440"/>
      <c r="L63" s="440"/>
      <c r="M63" s="440"/>
      <c r="N63" s="440">
        <f t="shared" si="8"/>
        <v>735.26667491783735</v>
      </c>
      <c r="O63" s="440"/>
      <c r="P63" s="440"/>
      <c r="Q63" s="440"/>
      <c r="R63" s="440"/>
      <c r="S63" s="440"/>
      <c r="T63" s="440"/>
      <c r="U63" s="440"/>
      <c r="V63" s="440"/>
      <c r="W63" s="440"/>
      <c r="X63" s="440"/>
      <c r="Y63" s="440"/>
      <c r="Z63" s="440">
        <f t="shared" si="6"/>
        <v>1115.5681709768596</v>
      </c>
      <c r="AA63" s="183">
        <v>31.536366355063436</v>
      </c>
      <c r="AB63" s="382">
        <v>799.39983456340462</v>
      </c>
      <c r="AC63" s="382">
        <v>286.08627839884076</v>
      </c>
      <c r="AD63" s="382">
        <v>97.305092344501247</v>
      </c>
      <c r="AE63" s="382">
        <v>239.02334511060599</v>
      </c>
      <c r="AF63" s="382">
        <v>0.83713544522859829</v>
      </c>
      <c r="AG63" s="382">
        <v>17.565392792466632</v>
      </c>
      <c r="AH63" s="382">
        <v>0.7804669703295245</v>
      </c>
      <c r="AI63" s="382">
        <v>24.923244539815819</v>
      </c>
      <c r="AJ63" s="382">
        <v>14.836174503785891</v>
      </c>
      <c r="AK63" s="382">
        <v>14.42268757756286</v>
      </c>
      <c r="AL63" s="382">
        <v>670.72574260850479</v>
      </c>
      <c r="AM63" s="382">
        <v>26.642620975780691</v>
      </c>
      <c r="AN63" s="382">
        <v>9.0571044013862014</v>
      </c>
      <c r="AO63" s="382"/>
    </row>
    <row r="64" spans="1:41" s="36" customFormat="1" x14ac:dyDescent="0.35">
      <c r="A64" s="406" t="s">
        <v>16</v>
      </c>
      <c r="B64" s="440">
        <f t="shared" si="7"/>
        <v>765.81903745884563</v>
      </c>
      <c r="C64" s="440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>
        <f t="shared" si="8"/>
        <v>366.58170746804029</v>
      </c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>
        <f t="shared" si="6"/>
        <v>554.87161566315194</v>
      </c>
      <c r="AA64" s="183">
        <v>14.753435661081182</v>
      </c>
      <c r="AB64" s="382">
        <v>354.97505069453905</v>
      </c>
      <c r="AC64" s="382">
        <v>142.99602634864203</v>
      </c>
      <c r="AD64" s="382">
        <v>49.574793990117101</v>
      </c>
      <c r="AE64" s="382">
        <v>121.44532842587589</v>
      </c>
      <c r="AF64" s="382">
        <v>1.2249492868949781</v>
      </c>
      <c r="AG64" s="382">
        <v>10.838005300146808</v>
      </c>
      <c r="AH64" s="382">
        <v>0.38314788744583156</v>
      </c>
      <c r="AI64" s="382">
        <v>11.616857359699033</v>
      </c>
      <c r="AJ64" s="382">
        <v>8.2233781889010764</v>
      </c>
      <c r="AK64" s="382">
        <v>6.2490811014049834</v>
      </c>
      <c r="AL64" s="382">
        <v>332.08096683441175</v>
      </c>
      <c r="AM64" s="382">
        <v>16.296984915711793</v>
      </c>
      <c r="AN64" s="382">
        <v>3.9242741440370592</v>
      </c>
      <c r="AO64" s="382"/>
    </row>
    <row r="65" spans="1:67" s="36" customFormat="1" x14ac:dyDescent="0.35">
      <c r="A65" s="406" t="s">
        <v>17</v>
      </c>
      <c r="B65" s="440">
        <f t="shared" si="7"/>
        <v>11357.884180533612</v>
      </c>
      <c r="C65" s="440"/>
      <c r="D65" s="440"/>
      <c r="E65" s="440"/>
      <c r="F65" s="440"/>
      <c r="G65" s="440"/>
      <c r="H65" s="440"/>
      <c r="I65" s="440"/>
      <c r="J65" s="440"/>
      <c r="K65" s="440"/>
      <c r="L65" s="440"/>
      <c r="M65" s="440"/>
      <c r="N65" s="440">
        <f t="shared" si="8"/>
        <v>1971.086526185338</v>
      </c>
      <c r="O65" s="440"/>
      <c r="P65" s="440"/>
      <c r="Q65" s="440"/>
      <c r="R65" s="440"/>
      <c r="S65" s="440"/>
      <c r="T65" s="440"/>
      <c r="U65" s="440"/>
      <c r="V65" s="440"/>
      <c r="W65" s="440"/>
      <c r="X65" s="440"/>
      <c r="Y65" s="440"/>
      <c r="Z65" s="440">
        <f t="shared" si="6"/>
        <v>2826.9093862515219</v>
      </c>
      <c r="AA65" s="183">
        <v>448.63115937176167</v>
      </c>
      <c r="AB65" s="382">
        <v>2235.3142666156932</v>
      </c>
      <c r="AC65" s="382">
        <v>65.292723686377784</v>
      </c>
      <c r="AD65" s="382">
        <v>4472.2537647592171</v>
      </c>
      <c r="AE65" s="382">
        <v>428.94375641548567</v>
      </c>
      <c r="AF65" s="382">
        <v>412.38579167725322</v>
      </c>
      <c r="AG65" s="382">
        <v>1069.016960241496</v>
      </c>
      <c r="AH65" s="382">
        <v>31.604397652225778</v>
      </c>
      <c r="AI65" s="382">
        <v>721.65825057777192</v>
      </c>
      <c r="AJ65" s="382">
        <v>1037.8545096385997</v>
      </c>
      <c r="AK65" s="382">
        <v>197.48491073310566</v>
      </c>
      <c r="AL65" s="382">
        <v>1509.3877602578191</v>
      </c>
      <c r="AM65" s="382">
        <v>272.77927031772646</v>
      </c>
      <c r="AN65" s="382">
        <v>124.01582191870627</v>
      </c>
      <c r="AO65" s="382"/>
    </row>
    <row r="66" spans="1:67" s="36" customFormat="1" x14ac:dyDescent="0.35">
      <c r="A66" s="59" t="s">
        <v>18</v>
      </c>
      <c r="B66" s="440">
        <f t="shared" si="7"/>
        <v>12.459237121021555</v>
      </c>
      <c r="C66" s="440"/>
      <c r="D66" s="440"/>
      <c r="E66" s="440"/>
      <c r="F66" s="440"/>
      <c r="G66" s="440"/>
      <c r="H66" s="440"/>
      <c r="I66" s="440"/>
      <c r="J66" s="440"/>
      <c r="K66" s="440"/>
      <c r="L66" s="440"/>
      <c r="M66" s="440"/>
      <c r="N66" s="440">
        <f t="shared" si="8"/>
        <v>6.4869876906431614</v>
      </c>
      <c r="O66" s="440"/>
      <c r="P66" s="440"/>
      <c r="Q66" s="440"/>
      <c r="R66" s="440"/>
      <c r="S66" s="440"/>
      <c r="T66" s="440"/>
      <c r="U66" s="440"/>
      <c r="V66" s="440"/>
      <c r="W66" s="440"/>
      <c r="X66" s="440"/>
      <c r="Y66" s="440"/>
      <c r="Z66" s="440">
        <f t="shared" si="6"/>
        <v>8.6559942163869579</v>
      </c>
      <c r="AA66" s="183">
        <v>1.5982835168354121</v>
      </c>
      <c r="AB66" s="382">
        <v>1.637116977765906</v>
      </c>
      <c r="AC66" s="382">
        <v>5.1811854262761914E-2</v>
      </c>
      <c r="AD66" s="382">
        <v>4.6595469441019892</v>
      </c>
      <c r="AE66" s="382">
        <v>1.2058115678352326</v>
      </c>
      <c r="AF66" s="382">
        <v>0.2266882018201388</v>
      </c>
      <c r="AG66" s="382">
        <v>1.4032754931645668</v>
      </c>
      <c r="AH66" s="382">
        <v>3.8045587596034325E-2</v>
      </c>
      <c r="AI66" s="382">
        <v>1.073699598700681</v>
      </c>
      <c r="AJ66" s="382">
        <v>0.93787600683160499</v>
      </c>
      <c r="AK66" s="382">
        <v>0.5132253254523309</v>
      </c>
      <c r="AL66" s="382">
        <v>3.8254083346451395</v>
      </c>
      <c r="AM66" s="382">
        <v>2.1747935128748237</v>
      </c>
      <c r="AN66" s="382">
        <v>0.32229328473345786</v>
      </c>
      <c r="AO66" s="382"/>
    </row>
    <row r="67" spans="1:67" s="36" customFormat="1" x14ac:dyDescent="0.35">
      <c r="A67" s="59" t="s">
        <v>19</v>
      </c>
      <c r="B67" s="440">
        <f t="shared" si="7"/>
        <v>27.368473146102325</v>
      </c>
      <c r="C67" s="440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>
        <f t="shared" si="8"/>
        <v>15.228673969474681</v>
      </c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>
        <f t="shared" si="6"/>
        <v>20.331978082835327</v>
      </c>
      <c r="AA67" s="183">
        <v>2.6502755952825279</v>
      </c>
      <c r="AB67" s="382">
        <v>5.2708169730480217</v>
      </c>
      <c r="AC67" s="382">
        <v>0.11864359738365343</v>
      </c>
      <c r="AD67" s="382">
        <v>7.842117260084696</v>
      </c>
      <c r="AE67" s="382">
        <v>2.3933379731828239</v>
      </c>
      <c r="AF67" s="382">
        <v>0.59369958503109188</v>
      </c>
      <c r="AG67" s="382">
        <v>3.421913300029706</v>
      </c>
      <c r="AH67" s="382">
        <v>9.2864503375008872E-2</v>
      </c>
      <c r="AI67" s="382">
        <v>2.5900820037003567</v>
      </c>
      <c r="AJ67" s="382">
        <v>2.3358707761242505</v>
      </c>
      <c r="AK67" s="382">
        <v>1.2114760891133141</v>
      </c>
      <c r="AL67" s="382">
        <v>9.0005363551334181</v>
      </c>
      <c r="AM67" s="382">
        <v>5.0803364117761518</v>
      </c>
      <c r="AN67" s="382">
        <v>0.76077813929437299</v>
      </c>
      <c r="AO67" s="382"/>
    </row>
    <row r="68" spans="1:67" s="36" customFormat="1" x14ac:dyDescent="0.35">
      <c r="A68" s="406" t="s">
        <v>20</v>
      </c>
      <c r="B68" s="440">
        <f t="shared" si="7"/>
        <v>4532.2888765414518</v>
      </c>
      <c r="C68" s="440"/>
      <c r="D68" s="440"/>
      <c r="E68" s="440"/>
      <c r="F68" s="440"/>
      <c r="G68" s="440"/>
      <c r="H68" s="440"/>
      <c r="I68" s="440"/>
      <c r="J68" s="440"/>
      <c r="K68" s="440"/>
      <c r="L68" s="440"/>
      <c r="M68" s="440"/>
      <c r="N68" s="440">
        <f t="shared" si="8"/>
        <v>2550.0656674143938</v>
      </c>
      <c r="O68" s="440"/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>
        <f t="shared" si="6"/>
        <v>3446.0692264206864</v>
      </c>
      <c r="AA68" s="183">
        <v>431.64805595415032</v>
      </c>
      <c r="AB68" s="382">
        <v>2122.9814008212616</v>
      </c>
      <c r="AC68" s="382">
        <v>17.080252725578813</v>
      </c>
      <c r="AD68" s="382">
        <v>781.94943350216568</v>
      </c>
      <c r="AE68" s="382">
        <v>221.11653193837654</v>
      </c>
      <c r="AF68" s="382">
        <v>-8.1728512851895392</v>
      </c>
      <c r="AG68" s="382">
        <v>325.39326397701996</v>
      </c>
      <c r="AH68" s="382">
        <v>11.168871943985708</v>
      </c>
      <c r="AI68" s="382">
        <v>370.73729653762172</v>
      </c>
      <c r="AJ68" s="382">
        <v>184.93670032553536</v>
      </c>
      <c r="AK68" s="382">
        <v>226.97654220850225</v>
      </c>
      <c r="AL68" s="382">
        <v>1580.2531904872885</v>
      </c>
      <c r="AM68" s="382">
        <v>759.32572543259835</v>
      </c>
      <c r="AN68" s="382">
        <v>142.53586430355352</v>
      </c>
      <c r="AO68" s="382"/>
    </row>
    <row r="69" spans="1:67" s="36" customFormat="1" x14ac:dyDescent="0.35">
      <c r="A69" s="406" t="s">
        <v>21</v>
      </c>
      <c r="B69" s="440">
        <f t="shared" si="7"/>
        <v>229854.32318914833</v>
      </c>
      <c r="C69" s="440"/>
      <c r="D69" s="440"/>
      <c r="E69" s="440"/>
      <c r="F69" s="440"/>
      <c r="G69" s="440"/>
      <c r="H69" s="440"/>
      <c r="I69" s="440"/>
      <c r="J69" s="440"/>
      <c r="K69" s="440"/>
      <c r="L69" s="440"/>
      <c r="M69" s="440"/>
      <c r="N69" s="440">
        <f t="shared" si="8"/>
        <v>21.593502500112855</v>
      </c>
      <c r="O69" s="440"/>
      <c r="P69" s="440"/>
      <c r="Q69" s="440"/>
      <c r="R69" s="440"/>
      <c r="S69" s="440"/>
      <c r="T69" s="440"/>
      <c r="U69" s="440"/>
      <c r="V69" s="440"/>
      <c r="W69" s="440"/>
      <c r="X69" s="440"/>
      <c r="Y69" s="440"/>
      <c r="Z69" s="440">
        <f t="shared" si="6"/>
        <v>28.959344889406523</v>
      </c>
      <c r="AA69" s="183">
        <v>184493.23515996255</v>
      </c>
      <c r="AB69" s="382">
        <v>1.2775829942054564</v>
      </c>
      <c r="AC69" s="382">
        <v>442.92230682548131</v>
      </c>
      <c r="AD69" s="382">
        <v>211064.91242840263</v>
      </c>
      <c r="AE69" s="382">
        <v>1.7035586217247967</v>
      </c>
      <c r="AF69" s="382">
        <v>0.22307008013537519</v>
      </c>
      <c r="AG69" s="382">
        <v>3.4904038241057065</v>
      </c>
      <c r="AH69" s="382">
        <v>0.10325041214344406</v>
      </c>
      <c r="AI69" s="382">
        <v>3.2118265531874481</v>
      </c>
      <c r="AJ69" s="382">
        <v>2.0924339027737426</v>
      </c>
      <c r="AK69" s="382">
        <v>1.7933064518711002</v>
      </c>
      <c r="AL69" s="382">
        <v>12.990903684821284</v>
      </c>
      <c r="AM69" s="382">
        <v>6.917836202841869</v>
      </c>
      <c r="AN69" s="382">
        <v>1.1261537540023876</v>
      </c>
      <c r="AO69" s="382"/>
    </row>
    <row r="70" spans="1:67" s="36" customFormat="1" x14ac:dyDescent="0.35">
      <c r="A70" s="407" t="s">
        <v>22</v>
      </c>
      <c r="B70" s="440">
        <f t="shared" si="7"/>
        <v>2774649.6390663348</v>
      </c>
      <c r="C70" s="440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>
        <f t="shared" si="8"/>
        <v>1154914.5394916062</v>
      </c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>
        <f t="shared" si="6"/>
        <v>1589071.3429704346</v>
      </c>
      <c r="AA70" s="190">
        <v>217510.02675022563</v>
      </c>
      <c r="AB70" s="414">
        <v>192646.77314799337</v>
      </c>
      <c r="AC70" s="414">
        <v>38938.836129613053</v>
      </c>
      <c r="AD70" s="414">
        <v>1149416.0059340496</v>
      </c>
      <c r="AE70" s="414">
        <v>262671.74207397987</v>
      </c>
      <c r="AF70" s="414">
        <v>172750.40276168269</v>
      </c>
      <c r="AG70" s="414">
        <v>204343.64204084285</v>
      </c>
      <c r="AH70" s="414">
        <v>14863.6212108251</v>
      </c>
      <c r="AI70" s="414">
        <v>274741.15389363782</v>
      </c>
      <c r="AJ70" s="414">
        <v>196233.47931366085</v>
      </c>
      <c r="AK70" s="414">
        <v>114436.33412232777</v>
      </c>
      <c r="AL70" s="414">
        <v>765708.64811080822</v>
      </c>
      <c r="AM70" s="414">
        <v>284417.12635783339</v>
      </c>
      <c r="AN70" s="414">
        <v>71863.293154199899</v>
      </c>
      <c r="AO70" s="382"/>
    </row>
    <row r="71" spans="1:67" s="351" customFormat="1" x14ac:dyDescent="0.35">
      <c r="A71" s="381"/>
      <c r="B71" s="361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</row>
    <row r="72" spans="1:67" s="41" customFormat="1" x14ac:dyDescent="0.35">
      <c r="A72" s="40"/>
      <c r="N72" s="42"/>
      <c r="O72" s="42"/>
      <c r="P72" s="42"/>
      <c r="AA72" s="281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209"/>
      <c r="BD72" s="210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</row>
    <row r="73" spans="1:67" ht="16" thickBot="1" x14ac:dyDescent="0.4">
      <c r="A73" s="10" t="s">
        <v>54</v>
      </c>
      <c r="B73" s="11"/>
      <c r="C73" s="11"/>
      <c r="D73" s="11"/>
      <c r="E73" s="12"/>
      <c r="F73" s="11"/>
      <c r="G73" s="11"/>
      <c r="H73" s="11"/>
      <c r="AB73" s="2"/>
      <c r="AE73" s="2"/>
      <c r="AH73" s="2"/>
      <c r="AO73" s="2"/>
    </row>
    <row r="74" spans="1:67" s="14" customFormat="1" x14ac:dyDescent="0.35">
      <c r="B74" s="277" t="str">
        <f>B41</f>
        <v>Virgin steel (GHG difference between hot/cold/galvanize processes is only ~3%_galvanized steel assumed here)</v>
      </c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5"/>
      <c r="N74" s="277" t="str">
        <f>N41</f>
        <v>Recycled steel</v>
      </c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5"/>
      <c r="Z74" s="277" t="str">
        <f>Z41</f>
        <v>Stainless steel (from recycled materials)</v>
      </c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5"/>
    </row>
    <row r="75" spans="1:67" s="14" customFormat="1" x14ac:dyDescent="0.35">
      <c r="B75" s="266" t="s">
        <v>50</v>
      </c>
      <c r="C75" s="26" t="s">
        <v>51</v>
      </c>
      <c r="D75" s="28" t="s">
        <v>129</v>
      </c>
      <c r="E75" s="28" t="s">
        <v>59</v>
      </c>
      <c r="F75" s="28" t="s">
        <v>7</v>
      </c>
      <c r="G75" s="28" t="s">
        <v>8</v>
      </c>
      <c r="H75" s="29" t="s">
        <v>9</v>
      </c>
      <c r="I75" s="28" t="s">
        <v>10</v>
      </c>
      <c r="J75" s="28" t="s">
        <v>11</v>
      </c>
      <c r="K75" s="28" t="s">
        <v>61</v>
      </c>
      <c r="L75" s="28" t="s">
        <v>25</v>
      </c>
      <c r="M75" s="267" t="s">
        <v>49</v>
      </c>
      <c r="N75" s="266" t="s">
        <v>50</v>
      </c>
      <c r="O75" s="26" t="s">
        <v>51</v>
      </c>
      <c r="P75" s="28" t="s">
        <v>129</v>
      </c>
      <c r="Q75" s="28" t="s">
        <v>59</v>
      </c>
      <c r="R75" s="28" t="s">
        <v>7</v>
      </c>
      <c r="S75" s="28" t="s">
        <v>8</v>
      </c>
      <c r="T75" s="29" t="s">
        <v>9</v>
      </c>
      <c r="U75" s="28" t="s">
        <v>10</v>
      </c>
      <c r="V75" s="28" t="s">
        <v>11</v>
      </c>
      <c r="W75" s="28" t="s">
        <v>61</v>
      </c>
      <c r="X75" s="28" t="s">
        <v>25</v>
      </c>
      <c r="Y75" s="267" t="s">
        <v>49</v>
      </c>
      <c r="Z75" s="266" t="s">
        <v>50</v>
      </c>
      <c r="AA75" s="26" t="s">
        <v>51</v>
      </c>
      <c r="AB75" s="28" t="s">
        <v>129</v>
      </c>
      <c r="AC75" s="28" t="s">
        <v>59</v>
      </c>
      <c r="AD75" s="28" t="s">
        <v>7</v>
      </c>
      <c r="AE75" s="28" t="s">
        <v>8</v>
      </c>
      <c r="AF75" s="29" t="s">
        <v>9</v>
      </c>
      <c r="AG75" s="28" t="s">
        <v>10</v>
      </c>
      <c r="AH75" s="28" t="s">
        <v>11</v>
      </c>
      <c r="AI75" s="28" t="s">
        <v>61</v>
      </c>
      <c r="AJ75" s="28" t="s">
        <v>25</v>
      </c>
      <c r="AK75" s="267" t="s">
        <v>49</v>
      </c>
    </row>
    <row r="76" spans="1:67" s="14" customFormat="1" x14ac:dyDescent="0.35">
      <c r="B76" s="266">
        <f>B58</f>
        <v>1.2457630735999998</v>
      </c>
      <c r="C76" s="26" t="s">
        <v>228</v>
      </c>
      <c r="D76" s="28" t="s">
        <v>60</v>
      </c>
      <c r="E76" s="28" t="s">
        <v>208</v>
      </c>
      <c r="F76" s="28" t="s">
        <v>208</v>
      </c>
      <c r="G76" s="28">
        <f>B76</f>
        <v>1.2457630735999998</v>
      </c>
      <c r="H76" s="29" t="s">
        <v>135</v>
      </c>
      <c r="I76" s="28" t="s">
        <v>53</v>
      </c>
      <c r="J76" s="28" t="s">
        <v>56</v>
      </c>
      <c r="K76" s="28" t="s">
        <v>52</v>
      </c>
      <c r="L76" s="28" t="s">
        <v>171</v>
      </c>
      <c r="M76" s="267" t="s">
        <v>209</v>
      </c>
      <c r="N76" s="266"/>
      <c r="O76" s="26"/>
      <c r="P76" s="28"/>
      <c r="Q76" s="28"/>
      <c r="R76" s="28"/>
      <c r="S76" s="28"/>
      <c r="T76" s="29"/>
      <c r="U76" s="28"/>
      <c r="V76" s="28"/>
      <c r="W76" s="28"/>
      <c r="X76" s="28"/>
      <c r="Y76" s="267"/>
      <c r="Z76" s="266"/>
      <c r="AA76" s="26"/>
      <c r="AB76" s="28"/>
      <c r="AC76" s="28"/>
      <c r="AD76" s="28"/>
      <c r="AE76" s="28"/>
      <c r="AF76" s="29"/>
      <c r="AG76" s="28"/>
      <c r="AH76" s="28"/>
      <c r="AI76" s="28"/>
      <c r="AJ76" s="28"/>
      <c r="AK76" s="267"/>
    </row>
    <row r="77" spans="1:67" x14ac:dyDescent="0.35">
      <c r="B77" s="268">
        <f>B44</f>
        <v>1.2240421120844798</v>
      </c>
      <c r="C77" s="27" t="s">
        <v>133</v>
      </c>
      <c r="D77" s="30" t="s">
        <v>60</v>
      </c>
      <c r="E77" s="31" t="s">
        <v>118</v>
      </c>
      <c r="F77" s="31" t="s">
        <v>118</v>
      </c>
      <c r="G77" s="32">
        <f>B77*1055.05585/907.185</f>
        <v>1.4235605648253511</v>
      </c>
      <c r="H77" s="30" t="s">
        <v>63</v>
      </c>
      <c r="I77" s="30" t="s">
        <v>53</v>
      </c>
      <c r="J77" s="30" t="s">
        <v>55</v>
      </c>
      <c r="K77" s="30" t="s">
        <v>52</v>
      </c>
      <c r="L77" s="30" t="s">
        <v>171</v>
      </c>
      <c r="M77" s="269"/>
      <c r="N77" s="268">
        <f>N44</f>
        <v>0</v>
      </c>
      <c r="O77" s="27" t="s">
        <v>133</v>
      </c>
      <c r="P77" s="30" t="s">
        <v>60</v>
      </c>
      <c r="Q77" s="31" t="s">
        <v>118</v>
      </c>
      <c r="R77" s="31" t="s">
        <v>118</v>
      </c>
      <c r="S77" s="32">
        <f>N77*1055.05585/907.185</f>
        <v>0</v>
      </c>
      <c r="T77" s="30" t="s">
        <v>63</v>
      </c>
      <c r="U77" s="30" t="s">
        <v>53</v>
      </c>
      <c r="V77" s="30" t="s">
        <v>55</v>
      </c>
      <c r="W77" s="30" t="s">
        <v>52</v>
      </c>
      <c r="X77" s="30" t="s">
        <v>171</v>
      </c>
      <c r="Y77" s="269"/>
      <c r="Z77" s="268">
        <f>Z44</f>
        <v>0</v>
      </c>
      <c r="AA77" s="27" t="s">
        <v>133</v>
      </c>
      <c r="AB77" s="30" t="s">
        <v>60</v>
      </c>
      <c r="AC77" s="31" t="s">
        <v>118</v>
      </c>
      <c r="AD77" s="31" t="s">
        <v>118</v>
      </c>
      <c r="AE77" s="32">
        <f>Z77*1055.05585/907.185</f>
        <v>0</v>
      </c>
      <c r="AF77" s="30" t="s">
        <v>63</v>
      </c>
      <c r="AG77" s="30" t="s">
        <v>53</v>
      </c>
      <c r="AH77" s="30" t="s">
        <v>55</v>
      </c>
      <c r="AI77" s="30" t="s">
        <v>52</v>
      </c>
      <c r="AJ77" s="30" t="s">
        <v>171</v>
      </c>
      <c r="AK77" s="269"/>
      <c r="AO77" s="2"/>
    </row>
    <row r="78" spans="1:67" x14ac:dyDescent="0.35">
      <c r="B78" s="268">
        <f t="shared" ref="B78:B87" si="9">B45</f>
        <v>0</v>
      </c>
      <c r="C78" s="27" t="s">
        <v>133</v>
      </c>
      <c r="D78" s="30" t="s">
        <v>60</v>
      </c>
      <c r="E78" s="31" t="s">
        <v>31</v>
      </c>
      <c r="F78" s="31" t="s">
        <v>31</v>
      </c>
      <c r="G78" s="32">
        <f>B78*1055.05585/907.185</f>
        <v>0</v>
      </c>
      <c r="H78" s="30" t="s">
        <v>63</v>
      </c>
      <c r="I78" s="30" t="s">
        <v>53</v>
      </c>
      <c r="J78" s="30" t="s">
        <v>55</v>
      </c>
      <c r="K78" s="30" t="s">
        <v>52</v>
      </c>
      <c r="L78" s="30" t="s">
        <v>171</v>
      </c>
      <c r="M78" s="269"/>
      <c r="N78" s="268">
        <f t="shared" ref="N78:N87" si="10">N45</f>
        <v>0</v>
      </c>
      <c r="O78" s="27" t="s">
        <v>133</v>
      </c>
      <c r="P78" s="30" t="s">
        <v>60</v>
      </c>
      <c r="Q78" s="31" t="s">
        <v>31</v>
      </c>
      <c r="R78" s="31" t="s">
        <v>31</v>
      </c>
      <c r="S78" s="32">
        <f>N78*1055.05585/907.185</f>
        <v>0</v>
      </c>
      <c r="T78" s="30" t="s">
        <v>63</v>
      </c>
      <c r="U78" s="30" t="s">
        <v>53</v>
      </c>
      <c r="V78" s="30" t="s">
        <v>55</v>
      </c>
      <c r="W78" s="30" t="s">
        <v>52</v>
      </c>
      <c r="X78" s="30" t="s">
        <v>171</v>
      </c>
      <c r="Y78" s="269"/>
      <c r="Z78" s="268">
        <f t="shared" ref="Z78:Z87" si="11">Z45</f>
        <v>0</v>
      </c>
      <c r="AA78" s="27" t="s">
        <v>133</v>
      </c>
      <c r="AB78" s="30" t="s">
        <v>60</v>
      </c>
      <c r="AC78" s="31" t="s">
        <v>31</v>
      </c>
      <c r="AD78" s="31" t="s">
        <v>31</v>
      </c>
      <c r="AE78" s="32">
        <f>Z78*1055.05585/907.185</f>
        <v>0</v>
      </c>
      <c r="AF78" s="30" t="s">
        <v>63</v>
      </c>
      <c r="AG78" s="30" t="s">
        <v>53</v>
      </c>
      <c r="AH78" s="30" t="s">
        <v>55</v>
      </c>
      <c r="AI78" s="30" t="s">
        <v>52</v>
      </c>
      <c r="AJ78" s="30" t="s">
        <v>171</v>
      </c>
      <c r="AK78" s="269"/>
      <c r="AO78" s="2"/>
    </row>
    <row r="79" spans="1:67" x14ac:dyDescent="0.35">
      <c r="B79" s="268">
        <f t="shared" si="9"/>
        <v>0</v>
      </c>
      <c r="C79" s="27" t="s">
        <v>133</v>
      </c>
      <c r="D79" s="30" t="s">
        <v>60</v>
      </c>
      <c r="E79" s="31" t="s">
        <v>32</v>
      </c>
      <c r="F79" s="31" t="s">
        <v>32</v>
      </c>
      <c r="G79" s="32">
        <f t="shared" ref="G79:G82" si="12">B79*1055.05585/907.185</f>
        <v>0</v>
      </c>
      <c r="H79" s="30" t="s">
        <v>63</v>
      </c>
      <c r="I79" s="30" t="s">
        <v>53</v>
      </c>
      <c r="J79" s="30" t="s">
        <v>55</v>
      </c>
      <c r="K79" s="30" t="s">
        <v>52</v>
      </c>
      <c r="L79" s="30" t="s">
        <v>171</v>
      </c>
      <c r="M79" s="269"/>
      <c r="N79" s="268">
        <f t="shared" si="10"/>
        <v>0</v>
      </c>
      <c r="O79" s="27" t="s">
        <v>133</v>
      </c>
      <c r="P79" s="30" t="s">
        <v>60</v>
      </c>
      <c r="Q79" s="31" t="s">
        <v>32</v>
      </c>
      <c r="R79" s="31" t="s">
        <v>32</v>
      </c>
      <c r="S79" s="32">
        <f t="shared" ref="S79:S87" si="13">N79*1055.05585/907.185</f>
        <v>0</v>
      </c>
      <c r="T79" s="30" t="s">
        <v>63</v>
      </c>
      <c r="U79" s="30" t="s">
        <v>53</v>
      </c>
      <c r="V79" s="30" t="s">
        <v>55</v>
      </c>
      <c r="W79" s="30" t="s">
        <v>52</v>
      </c>
      <c r="X79" s="30" t="s">
        <v>171</v>
      </c>
      <c r="Y79" s="269"/>
      <c r="Z79" s="268">
        <f t="shared" si="11"/>
        <v>0</v>
      </c>
      <c r="AA79" s="27" t="s">
        <v>133</v>
      </c>
      <c r="AB79" s="30" t="s">
        <v>60</v>
      </c>
      <c r="AC79" s="31" t="s">
        <v>32</v>
      </c>
      <c r="AD79" s="31" t="s">
        <v>32</v>
      </c>
      <c r="AE79" s="32">
        <f t="shared" ref="AE79:AE87" si="14">Z79*1055.05585/907.185</f>
        <v>0</v>
      </c>
      <c r="AF79" s="30" t="s">
        <v>63</v>
      </c>
      <c r="AG79" s="30" t="s">
        <v>53</v>
      </c>
      <c r="AH79" s="30" t="s">
        <v>55</v>
      </c>
      <c r="AI79" s="30" t="s">
        <v>52</v>
      </c>
      <c r="AJ79" s="30" t="s">
        <v>171</v>
      </c>
      <c r="AK79" s="269"/>
      <c r="AO79" s="2"/>
    </row>
    <row r="80" spans="1:67" x14ac:dyDescent="0.35">
      <c r="B80" s="268">
        <f t="shared" si="9"/>
        <v>1.0335023303792641</v>
      </c>
      <c r="C80" s="27" t="s">
        <v>133</v>
      </c>
      <c r="D80" s="30" t="s">
        <v>60</v>
      </c>
      <c r="E80" s="31" t="s">
        <v>62</v>
      </c>
      <c r="F80" s="31" t="s">
        <v>62</v>
      </c>
      <c r="G80" s="32">
        <f t="shared" si="12"/>
        <v>1.2019628627625847</v>
      </c>
      <c r="H80" s="30" t="s">
        <v>63</v>
      </c>
      <c r="I80" s="30" t="s">
        <v>53</v>
      </c>
      <c r="J80" s="30" t="s">
        <v>55</v>
      </c>
      <c r="K80" s="30" t="s">
        <v>52</v>
      </c>
      <c r="L80" s="30" t="s">
        <v>171</v>
      </c>
      <c r="M80" s="269"/>
      <c r="N80" s="268">
        <f t="shared" si="10"/>
        <v>3.3975269629200002</v>
      </c>
      <c r="O80" s="27" t="s">
        <v>133</v>
      </c>
      <c r="P80" s="30" t="s">
        <v>60</v>
      </c>
      <c r="Q80" s="31" t="s">
        <v>62</v>
      </c>
      <c r="R80" s="31" t="s">
        <v>62</v>
      </c>
      <c r="S80" s="32">
        <f t="shared" si="13"/>
        <v>3.9513227156109059</v>
      </c>
      <c r="T80" s="30" t="s">
        <v>63</v>
      </c>
      <c r="U80" s="30" t="s">
        <v>53</v>
      </c>
      <c r="V80" s="30" t="s">
        <v>55</v>
      </c>
      <c r="W80" s="30" t="s">
        <v>52</v>
      </c>
      <c r="X80" s="30" t="s">
        <v>171</v>
      </c>
      <c r="Y80" s="269"/>
      <c r="Z80" s="268">
        <f t="shared" si="11"/>
        <v>4.072046288400001</v>
      </c>
      <c r="AA80" s="27" t="s">
        <v>133</v>
      </c>
      <c r="AB80" s="30" t="s">
        <v>60</v>
      </c>
      <c r="AC80" s="31" t="s">
        <v>62</v>
      </c>
      <c r="AD80" s="31" t="s">
        <v>62</v>
      </c>
      <c r="AE80" s="32">
        <f t="shared" si="14"/>
        <v>4.7357884643674755</v>
      </c>
      <c r="AF80" s="30" t="s">
        <v>63</v>
      </c>
      <c r="AG80" s="30" t="s">
        <v>53</v>
      </c>
      <c r="AH80" s="30" t="s">
        <v>55</v>
      </c>
      <c r="AI80" s="30" t="s">
        <v>52</v>
      </c>
      <c r="AJ80" s="30" t="s">
        <v>171</v>
      </c>
      <c r="AK80" s="269"/>
      <c r="AO80" s="2"/>
    </row>
    <row r="81" spans="2:41" x14ac:dyDescent="0.35">
      <c r="B81" s="268">
        <f t="shared" si="9"/>
        <v>16.75017155045802</v>
      </c>
      <c r="C81" s="27" t="s">
        <v>133</v>
      </c>
      <c r="D81" s="30" t="s">
        <v>60</v>
      </c>
      <c r="E81" s="31" t="s">
        <v>30</v>
      </c>
      <c r="F81" s="31" t="s">
        <v>30</v>
      </c>
      <c r="G81" s="32">
        <f t="shared" si="12"/>
        <v>19.480443881693706</v>
      </c>
      <c r="H81" s="30" t="s">
        <v>63</v>
      </c>
      <c r="I81" s="30" t="s">
        <v>53</v>
      </c>
      <c r="J81" s="30" t="s">
        <v>55</v>
      </c>
      <c r="K81" s="30" t="s">
        <v>52</v>
      </c>
      <c r="L81" s="30" t="s">
        <v>171</v>
      </c>
      <c r="M81" s="269"/>
      <c r="N81" s="268">
        <f t="shared" si="10"/>
        <v>0</v>
      </c>
      <c r="O81" s="27" t="s">
        <v>133</v>
      </c>
      <c r="P81" s="30" t="s">
        <v>60</v>
      </c>
      <c r="Q81" s="31" t="s">
        <v>30</v>
      </c>
      <c r="R81" s="31" t="s">
        <v>30</v>
      </c>
      <c r="S81" s="32">
        <f t="shared" si="13"/>
        <v>0</v>
      </c>
      <c r="T81" s="30" t="s">
        <v>63</v>
      </c>
      <c r="U81" s="30" t="s">
        <v>53</v>
      </c>
      <c r="V81" s="30" t="s">
        <v>55</v>
      </c>
      <c r="W81" s="30" t="s">
        <v>52</v>
      </c>
      <c r="X81" s="30" t="s">
        <v>171</v>
      </c>
      <c r="Y81" s="269"/>
      <c r="Z81" s="268">
        <f t="shared" si="11"/>
        <v>0</v>
      </c>
      <c r="AA81" s="27" t="s">
        <v>133</v>
      </c>
      <c r="AB81" s="30" t="s">
        <v>60</v>
      </c>
      <c r="AC81" s="31" t="s">
        <v>30</v>
      </c>
      <c r="AD81" s="31" t="s">
        <v>30</v>
      </c>
      <c r="AE81" s="32">
        <f t="shared" si="14"/>
        <v>0</v>
      </c>
      <c r="AF81" s="30" t="s">
        <v>63</v>
      </c>
      <c r="AG81" s="30" t="s">
        <v>53</v>
      </c>
      <c r="AH81" s="30" t="s">
        <v>55</v>
      </c>
      <c r="AI81" s="30" t="s">
        <v>52</v>
      </c>
      <c r="AJ81" s="30" t="s">
        <v>171</v>
      </c>
      <c r="AK81" s="269"/>
      <c r="AO81" s="2"/>
    </row>
    <row r="82" spans="2:41" x14ac:dyDescent="0.35">
      <c r="B82" s="268">
        <f t="shared" si="9"/>
        <v>4.9936104245483737</v>
      </c>
      <c r="C82" s="27" t="s">
        <v>133</v>
      </c>
      <c r="D82" s="30" t="s">
        <v>60</v>
      </c>
      <c r="E82" s="31" t="s">
        <v>38</v>
      </c>
      <c r="F82" s="31" t="s">
        <v>38</v>
      </c>
      <c r="G82" s="32">
        <f t="shared" si="12"/>
        <v>5.8075672448736979</v>
      </c>
      <c r="H82" s="30" t="s">
        <v>63</v>
      </c>
      <c r="I82" s="30" t="s">
        <v>53</v>
      </c>
      <c r="J82" s="30" t="s">
        <v>55</v>
      </c>
      <c r="K82" s="30" t="s">
        <v>52</v>
      </c>
      <c r="L82" s="30" t="s">
        <v>171</v>
      </c>
      <c r="M82" s="269"/>
      <c r="N82" s="268">
        <f t="shared" si="10"/>
        <v>6.8249463370800001</v>
      </c>
      <c r="O82" s="27" t="s">
        <v>133</v>
      </c>
      <c r="P82" s="30" t="s">
        <v>60</v>
      </c>
      <c r="Q82" s="31" t="s">
        <v>38</v>
      </c>
      <c r="R82" s="31" t="s">
        <v>38</v>
      </c>
      <c r="S82" s="32">
        <f t="shared" si="13"/>
        <v>7.9374102954439572</v>
      </c>
      <c r="T82" s="30" t="s">
        <v>63</v>
      </c>
      <c r="U82" s="30" t="s">
        <v>53</v>
      </c>
      <c r="V82" s="30" t="s">
        <v>55</v>
      </c>
      <c r="W82" s="30" t="s">
        <v>52</v>
      </c>
      <c r="X82" s="30" t="s">
        <v>171</v>
      </c>
      <c r="Y82" s="269"/>
      <c r="Z82" s="268">
        <f t="shared" si="11"/>
        <v>9.6562447115999994</v>
      </c>
      <c r="AA82" s="27" t="s">
        <v>133</v>
      </c>
      <c r="AB82" s="30" t="s">
        <v>60</v>
      </c>
      <c r="AC82" s="31" t="s">
        <v>38</v>
      </c>
      <c r="AD82" s="31" t="s">
        <v>38</v>
      </c>
      <c r="AE82" s="32">
        <f t="shared" si="14"/>
        <v>11.230209353114462</v>
      </c>
      <c r="AF82" s="30" t="s">
        <v>63</v>
      </c>
      <c r="AG82" s="30" t="s">
        <v>53</v>
      </c>
      <c r="AH82" s="30" t="s">
        <v>55</v>
      </c>
      <c r="AI82" s="30" t="s">
        <v>52</v>
      </c>
      <c r="AJ82" s="30" t="s">
        <v>171</v>
      </c>
      <c r="AK82" s="269"/>
      <c r="AO82" s="2"/>
    </row>
    <row r="83" spans="2:41" x14ac:dyDescent="0.35">
      <c r="B83" s="268">
        <f t="shared" si="9"/>
        <v>-2.0964114808000014</v>
      </c>
      <c r="C83" s="27" t="s">
        <v>133</v>
      </c>
      <c r="D83" s="30" t="s">
        <v>60</v>
      </c>
      <c r="E83" s="31" t="s">
        <v>217</v>
      </c>
      <c r="F83" s="31" t="s">
        <v>217</v>
      </c>
      <c r="G83" s="32">
        <f t="shared" ref="G83:G87" si="15">B83*1055.05585/907.185</f>
        <v>-2.4381258473466869</v>
      </c>
      <c r="H83" s="30" t="s">
        <v>63</v>
      </c>
      <c r="I83" s="30" t="s">
        <v>53</v>
      </c>
      <c r="J83" s="30" t="s">
        <v>55</v>
      </c>
      <c r="K83" s="30" t="s">
        <v>52</v>
      </c>
      <c r="L83" s="30" t="s">
        <v>171</v>
      </c>
      <c r="M83" s="269"/>
      <c r="N83" s="268">
        <f t="shared" si="10"/>
        <v>0.17751859999999997</v>
      </c>
      <c r="O83" s="27" t="s">
        <v>133</v>
      </c>
      <c r="P83" s="30" t="s">
        <v>60</v>
      </c>
      <c r="Q83" s="31" t="s">
        <v>217</v>
      </c>
      <c r="R83" s="31" t="s">
        <v>217</v>
      </c>
      <c r="S83" s="32">
        <f t="shared" si="13"/>
        <v>0.20645407211738506</v>
      </c>
      <c r="T83" s="30" t="s">
        <v>63</v>
      </c>
      <c r="U83" s="30" t="s">
        <v>53</v>
      </c>
      <c r="V83" s="30" t="s">
        <v>55</v>
      </c>
      <c r="W83" s="30" t="s">
        <v>52</v>
      </c>
      <c r="X83" s="30" t="s">
        <v>171</v>
      </c>
      <c r="Y83" s="269"/>
      <c r="Z83" s="268">
        <f t="shared" si="11"/>
        <v>0.27402199999999999</v>
      </c>
      <c r="AA83" s="27" t="s">
        <v>133</v>
      </c>
      <c r="AB83" s="30" t="s">
        <v>60</v>
      </c>
      <c r="AC83" s="31" t="s">
        <v>217</v>
      </c>
      <c r="AD83" s="31" t="s">
        <v>217</v>
      </c>
      <c r="AE83" s="32">
        <f t="shared" si="14"/>
        <v>0.31868749387247364</v>
      </c>
      <c r="AF83" s="30" t="s">
        <v>63</v>
      </c>
      <c r="AG83" s="30" t="s">
        <v>53</v>
      </c>
      <c r="AH83" s="30" t="s">
        <v>55</v>
      </c>
      <c r="AI83" s="30" t="s">
        <v>52</v>
      </c>
      <c r="AJ83" s="30" t="s">
        <v>171</v>
      </c>
      <c r="AK83" s="269"/>
      <c r="AO83" s="2"/>
    </row>
    <row r="84" spans="2:41" x14ac:dyDescent="0.35">
      <c r="B84" s="268">
        <f t="shared" si="9"/>
        <v>-1.5065648336000002</v>
      </c>
      <c r="C84" s="27" t="s">
        <v>133</v>
      </c>
      <c r="D84" s="30" t="s">
        <v>60</v>
      </c>
      <c r="E84" s="31" t="s">
        <v>218</v>
      </c>
      <c r="F84" s="31" t="s">
        <v>218</v>
      </c>
      <c r="G84" s="32">
        <f t="shared" si="15"/>
        <v>-1.7521343949623911</v>
      </c>
      <c r="H84" s="30" t="s">
        <v>63</v>
      </c>
      <c r="I84" s="30" t="s">
        <v>53</v>
      </c>
      <c r="J84" s="30" t="s">
        <v>55</v>
      </c>
      <c r="K84" s="30" t="s">
        <v>52</v>
      </c>
      <c r="L84" s="30" t="s">
        <v>171</v>
      </c>
      <c r="M84" s="269"/>
      <c r="N84" s="268">
        <f t="shared" si="10"/>
        <v>0</v>
      </c>
      <c r="O84" s="27" t="s">
        <v>133</v>
      </c>
      <c r="P84" s="30" t="s">
        <v>60</v>
      </c>
      <c r="Q84" s="31" t="s">
        <v>218</v>
      </c>
      <c r="R84" s="31" t="s">
        <v>218</v>
      </c>
      <c r="S84" s="32">
        <f t="shared" si="13"/>
        <v>0</v>
      </c>
      <c r="T84" s="30" t="s">
        <v>63</v>
      </c>
      <c r="U84" s="30" t="s">
        <v>53</v>
      </c>
      <c r="V84" s="30" t="s">
        <v>55</v>
      </c>
      <c r="W84" s="30" t="s">
        <v>52</v>
      </c>
      <c r="X84" s="30" t="s">
        <v>171</v>
      </c>
      <c r="Y84" s="269"/>
      <c r="Z84" s="268">
        <f t="shared" si="11"/>
        <v>0</v>
      </c>
      <c r="AA84" s="27" t="s">
        <v>133</v>
      </c>
      <c r="AB84" s="30" t="s">
        <v>60</v>
      </c>
      <c r="AC84" s="31" t="s">
        <v>218</v>
      </c>
      <c r="AD84" s="31" t="s">
        <v>218</v>
      </c>
      <c r="AE84" s="32">
        <f t="shared" si="14"/>
        <v>0</v>
      </c>
      <c r="AF84" s="30" t="s">
        <v>63</v>
      </c>
      <c r="AG84" s="30" t="s">
        <v>53</v>
      </c>
      <c r="AH84" s="30" t="s">
        <v>55</v>
      </c>
      <c r="AI84" s="30" t="s">
        <v>52</v>
      </c>
      <c r="AJ84" s="30" t="s">
        <v>171</v>
      </c>
      <c r="AK84" s="269"/>
      <c r="AO84" s="2"/>
    </row>
    <row r="85" spans="2:41" x14ac:dyDescent="0.35">
      <c r="B85" s="268">
        <f t="shared" si="9"/>
        <v>-0.57876257239999995</v>
      </c>
      <c r="C85" s="27" t="s">
        <v>133</v>
      </c>
      <c r="D85" s="30" t="s">
        <v>60</v>
      </c>
      <c r="E85" s="31" t="s">
        <v>219</v>
      </c>
      <c r="F85" s="31" t="s">
        <v>219</v>
      </c>
      <c r="G85" s="32">
        <f t="shared" si="15"/>
        <v>-0.67310067711841404</v>
      </c>
      <c r="H85" s="30" t="s">
        <v>63</v>
      </c>
      <c r="I85" s="30" t="s">
        <v>53</v>
      </c>
      <c r="J85" s="30" t="s">
        <v>55</v>
      </c>
      <c r="K85" s="30" t="s">
        <v>52</v>
      </c>
      <c r="L85" s="30" t="s">
        <v>171</v>
      </c>
      <c r="M85" s="269"/>
      <c r="N85" s="268">
        <f t="shared" si="10"/>
        <v>0</v>
      </c>
      <c r="O85" s="27" t="s">
        <v>133</v>
      </c>
      <c r="P85" s="30" t="s">
        <v>60</v>
      </c>
      <c r="Q85" s="31" t="s">
        <v>219</v>
      </c>
      <c r="R85" s="31" t="s">
        <v>219</v>
      </c>
      <c r="S85" s="32">
        <f t="shared" si="13"/>
        <v>0</v>
      </c>
      <c r="T85" s="30" t="s">
        <v>63</v>
      </c>
      <c r="U85" s="30" t="s">
        <v>53</v>
      </c>
      <c r="V85" s="30" t="s">
        <v>55</v>
      </c>
      <c r="W85" s="30" t="s">
        <v>52</v>
      </c>
      <c r="X85" s="30" t="s">
        <v>171</v>
      </c>
      <c r="Y85" s="269"/>
      <c r="Z85" s="268">
        <f t="shared" si="11"/>
        <v>0</v>
      </c>
      <c r="AA85" s="27" t="s">
        <v>133</v>
      </c>
      <c r="AB85" s="30" t="s">
        <v>60</v>
      </c>
      <c r="AC85" s="31" t="s">
        <v>219</v>
      </c>
      <c r="AD85" s="31" t="s">
        <v>219</v>
      </c>
      <c r="AE85" s="32">
        <f t="shared" si="14"/>
        <v>0</v>
      </c>
      <c r="AF85" s="30" t="s">
        <v>63</v>
      </c>
      <c r="AG85" s="30" t="s">
        <v>53</v>
      </c>
      <c r="AH85" s="30" t="s">
        <v>55</v>
      </c>
      <c r="AI85" s="30" t="s">
        <v>52</v>
      </c>
      <c r="AJ85" s="30" t="s">
        <v>171</v>
      </c>
      <c r="AK85" s="269"/>
      <c r="AO85" s="2"/>
    </row>
    <row r="86" spans="2:41" x14ac:dyDescent="0.35">
      <c r="B86" s="268">
        <f t="shared" si="9"/>
        <v>0.24770292899999991</v>
      </c>
      <c r="C86" s="27" t="s">
        <v>133</v>
      </c>
      <c r="D86" s="30" t="s">
        <v>60</v>
      </c>
      <c r="E86" s="31" t="s">
        <v>220</v>
      </c>
      <c r="F86" s="31" t="s">
        <v>220</v>
      </c>
      <c r="G86" s="32">
        <f t="shared" si="15"/>
        <v>0.28807842314807297</v>
      </c>
      <c r="H86" s="30" t="s">
        <v>63</v>
      </c>
      <c r="I86" s="30" t="s">
        <v>53</v>
      </c>
      <c r="J86" s="30" t="s">
        <v>55</v>
      </c>
      <c r="K86" s="30" t="s">
        <v>52</v>
      </c>
      <c r="L86" s="30" t="s">
        <v>171</v>
      </c>
      <c r="M86" s="269"/>
      <c r="N86" s="268">
        <f t="shared" si="10"/>
        <v>0</v>
      </c>
      <c r="O86" s="27" t="s">
        <v>133</v>
      </c>
      <c r="P86" s="30" t="s">
        <v>60</v>
      </c>
      <c r="Q86" s="31" t="s">
        <v>220</v>
      </c>
      <c r="R86" s="31" t="s">
        <v>220</v>
      </c>
      <c r="S86" s="32">
        <f t="shared" si="13"/>
        <v>0</v>
      </c>
      <c r="T86" s="30" t="s">
        <v>63</v>
      </c>
      <c r="U86" s="30" t="s">
        <v>53</v>
      </c>
      <c r="V86" s="30" t="s">
        <v>55</v>
      </c>
      <c r="W86" s="30" t="s">
        <v>52</v>
      </c>
      <c r="X86" s="30" t="s">
        <v>171</v>
      </c>
      <c r="Y86" s="269"/>
      <c r="Z86" s="268">
        <f t="shared" si="11"/>
        <v>0</v>
      </c>
      <c r="AA86" s="27" t="s">
        <v>133</v>
      </c>
      <c r="AB86" s="30" t="s">
        <v>60</v>
      </c>
      <c r="AC86" s="31" t="s">
        <v>220</v>
      </c>
      <c r="AD86" s="31" t="s">
        <v>220</v>
      </c>
      <c r="AE86" s="32">
        <f t="shared" si="14"/>
        <v>0</v>
      </c>
      <c r="AF86" s="30" t="s">
        <v>63</v>
      </c>
      <c r="AG86" s="30" t="s">
        <v>53</v>
      </c>
      <c r="AH86" s="30" t="s">
        <v>55</v>
      </c>
      <c r="AI86" s="30" t="s">
        <v>52</v>
      </c>
      <c r="AJ86" s="30" t="s">
        <v>171</v>
      </c>
      <c r="AK86" s="269"/>
      <c r="AO86" s="2"/>
    </row>
    <row r="87" spans="2:41" x14ac:dyDescent="0.35">
      <c r="B87" s="268">
        <f t="shared" si="9"/>
        <v>1.5079767274</v>
      </c>
      <c r="C87" s="27" t="s">
        <v>133</v>
      </c>
      <c r="D87" s="30" t="s">
        <v>60</v>
      </c>
      <c r="E87" s="31" t="s">
        <v>221</v>
      </c>
      <c r="F87" s="31" t="s">
        <v>221</v>
      </c>
      <c r="G87" s="32">
        <f t="shared" si="15"/>
        <v>1.7537764269771055</v>
      </c>
      <c r="H87" s="30" t="s">
        <v>63</v>
      </c>
      <c r="I87" s="30" t="s">
        <v>53</v>
      </c>
      <c r="J87" s="30" t="s">
        <v>55</v>
      </c>
      <c r="K87" s="30" t="s">
        <v>52</v>
      </c>
      <c r="L87" s="30" t="s">
        <v>171</v>
      </c>
      <c r="M87" s="269"/>
      <c r="N87" s="268">
        <f t="shared" si="10"/>
        <v>0</v>
      </c>
      <c r="O87" s="27" t="s">
        <v>133</v>
      </c>
      <c r="P87" s="30" t="s">
        <v>60</v>
      </c>
      <c r="Q87" s="31" t="s">
        <v>221</v>
      </c>
      <c r="R87" s="31" t="s">
        <v>221</v>
      </c>
      <c r="S87" s="32">
        <f t="shared" si="13"/>
        <v>0</v>
      </c>
      <c r="T87" s="30" t="s">
        <v>63</v>
      </c>
      <c r="U87" s="30" t="s">
        <v>53</v>
      </c>
      <c r="V87" s="30" t="s">
        <v>55</v>
      </c>
      <c r="W87" s="30" t="s">
        <v>52</v>
      </c>
      <c r="X87" s="30" t="s">
        <v>171</v>
      </c>
      <c r="Y87" s="269"/>
      <c r="Z87" s="268">
        <f t="shared" si="11"/>
        <v>0</v>
      </c>
      <c r="AA87" s="27" t="s">
        <v>133</v>
      </c>
      <c r="AB87" s="30" t="s">
        <v>60</v>
      </c>
      <c r="AC87" s="31" t="s">
        <v>221</v>
      </c>
      <c r="AD87" s="31" t="s">
        <v>221</v>
      </c>
      <c r="AE87" s="32">
        <f t="shared" si="14"/>
        <v>0</v>
      </c>
      <c r="AF87" s="30" t="s">
        <v>63</v>
      </c>
      <c r="AG87" s="30" t="s">
        <v>53</v>
      </c>
      <c r="AH87" s="30" t="s">
        <v>55</v>
      </c>
      <c r="AI87" s="30" t="s">
        <v>52</v>
      </c>
      <c r="AJ87" s="30" t="s">
        <v>171</v>
      </c>
      <c r="AK87" s="269"/>
      <c r="AO87" s="2"/>
    </row>
    <row r="88" spans="2:41" x14ac:dyDescent="0.35">
      <c r="B88" s="268">
        <f>B56</f>
        <v>5.6615715399999995E-2</v>
      </c>
      <c r="C88" s="27" t="s">
        <v>228</v>
      </c>
      <c r="D88" s="30" t="s">
        <v>60</v>
      </c>
      <c r="E88" s="31" t="s">
        <v>215</v>
      </c>
      <c r="F88" s="31" t="s">
        <v>215</v>
      </c>
      <c r="G88" s="32">
        <f>B88</f>
        <v>5.6615715399999995E-2</v>
      </c>
      <c r="H88" s="30" t="s">
        <v>135</v>
      </c>
      <c r="I88" s="30" t="s">
        <v>53</v>
      </c>
      <c r="J88" s="30" t="s">
        <v>56</v>
      </c>
      <c r="K88" s="30" t="s">
        <v>52</v>
      </c>
      <c r="L88" s="30" t="s">
        <v>171</v>
      </c>
      <c r="M88" s="269"/>
      <c r="N88" s="268">
        <f>N56</f>
        <v>0</v>
      </c>
      <c r="O88" s="27" t="s">
        <v>228</v>
      </c>
      <c r="P88" s="30" t="s">
        <v>60</v>
      </c>
      <c r="Q88" s="31" t="s">
        <v>215</v>
      </c>
      <c r="R88" s="31" t="s">
        <v>215</v>
      </c>
      <c r="S88" s="32">
        <f>N88</f>
        <v>0</v>
      </c>
      <c r="T88" s="30" t="s">
        <v>135</v>
      </c>
      <c r="U88" s="30" t="s">
        <v>53</v>
      </c>
      <c r="V88" s="30" t="s">
        <v>56</v>
      </c>
      <c r="W88" s="30" t="s">
        <v>52</v>
      </c>
      <c r="X88" s="30" t="s">
        <v>171</v>
      </c>
      <c r="Y88" s="269"/>
      <c r="Z88" s="268">
        <f>Z56</f>
        <v>0</v>
      </c>
      <c r="AA88" s="27" t="s">
        <v>228</v>
      </c>
      <c r="AB88" s="30" t="s">
        <v>60</v>
      </c>
      <c r="AC88" s="31" t="s">
        <v>215</v>
      </c>
      <c r="AD88" s="31" t="s">
        <v>215</v>
      </c>
      <c r="AE88" s="32">
        <f>Z88</f>
        <v>0</v>
      </c>
      <c r="AF88" s="30" t="s">
        <v>135</v>
      </c>
      <c r="AG88" s="30" t="s">
        <v>53</v>
      </c>
      <c r="AH88" s="30" t="s">
        <v>56</v>
      </c>
      <c r="AI88" s="30" t="s">
        <v>52</v>
      </c>
      <c r="AJ88" s="30" t="s">
        <v>171</v>
      </c>
      <c r="AK88" s="269"/>
      <c r="AO88" s="2"/>
    </row>
    <row r="89" spans="2:41" x14ac:dyDescent="0.35">
      <c r="B89" s="268">
        <f>B57</f>
        <v>6.8243127199999989E-2</v>
      </c>
      <c r="C89" s="27" t="s">
        <v>228</v>
      </c>
      <c r="D89" s="30" t="s">
        <v>60</v>
      </c>
      <c r="E89" s="31" t="s">
        <v>216</v>
      </c>
      <c r="F89" s="31" t="s">
        <v>216</v>
      </c>
      <c r="G89" s="32">
        <f t="shared" ref="G89" si="16">B89</f>
        <v>6.8243127199999989E-2</v>
      </c>
      <c r="H89" s="30" t="s">
        <v>135</v>
      </c>
      <c r="I89" s="30" t="s">
        <v>53</v>
      </c>
      <c r="J89" s="30" t="s">
        <v>56</v>
      </c>
      <c r="K89" s="30" t="s">
        <v>52</v>
      </c>
      <c r="L89" s="30" t="s">
        <v>171</v>
      </c>
      <c r="M89" s="269"/>
      <c r="N89" s="268">
        <f>N57</f>
        <v>0</v>
      </c>
      <c r="O89" s="27" t="s">
        <v>228</v>
      </c>
      <c r="P89" s="30" t="s">
        <v>60</v>
      </c>
      <c r="Q89" s="31" t="s">
        <v>216</v>
      </c>
      <c r="R89" s="31" t="s">
        <v>216</v>
      </c>
      <c r="S89" s="32">
        <f t="shared" ref="S89" si="17">N89</f>
        <v>0</v>
      </c>
      <c r="T89" s="30" t="s">
        <v>135</v>
      </c>
      <c r="U89" s="30" t="s">
        <v>53</v>
      </c>
      <c r="V89" s="30" t="s">
        <v>56</v>
      </c>
      <c r="W89" s="30" t="s">
        <v>52</v>
      </c>
      <c r="X89" s="30" t="s">
        <v>171</v>
      </c>
      <c r="Y89" s="269"/>
      <c r="Z89" s="268">
        <f>Z57</f>
        <v>0</v>
      </c>
      <c r="AA89" s="27" t="s">
        <v>228</v>
      </c>
      <c r="AB89" s="30" t="s">
        <v>60</v>
      </c>
      <c r="AC89" s="31" t="s">
        <v>216</v>
      </c>
      <c r="AD89" s="31" t="s">
        <v>216</v>
      </c>
      <c r="AE89" s="32">
        <f t="shared" ref="AE89" si="18">Z89</f>
        <v>0</v>
      </c>
      <c r="AF89" s="30" t="s">
        <v>135</v>
      </c>
      <c r="AG89" s="30" t="s">
        <v>53</v>
      </c>
      <c r="AH89" s="30" t="s">
        <v>56</v>
      </c>
      <c r="AI89" s="30" t="s">
        <v>52</v>
      </c>
      <c r="AJ89" s="30" t="s">
        <v>171</v>
      </c>
      <c r="AK89" s="269"/>
      <c r="AO89" s="2"/>
    </row>
    <row r="90" spans="2:41" x14ac:dyDescent="0.35">
      <c r="B90" s="270">
        <f t="shared" ref="B90:B100" si="19">K5</f>
        <v>75.1245663118696</v>
      </c>
      <c r="C90" s="27" t="s">
        <v>134</v>
      </c>
      <c r="D90" s="30" t="s">
        <v>60</v>
      </c>
      <c r="E90" s="30" t="s">
        <v>38</v>
      </c>
      <c r="F90" s="31" t="s">
        <v>13</v>
      </c>
      <c r="G90" s="30">
        <f>B90*0.001/907.185</f>
        <v>8.2810635440257069E-5</v>
      </c>
      <c r="H90" s="30" t="s">
        <v>135</v>
      </c>
      <c r="I90" s="30" t="s">
        <v>24</v>
      </c>
      <c r="J90" s="30" t="s">
        <v>56</v>
      </c>
      <c r="K90" s="30" t="s">
        <v>52</v>
      </c>
      <c r="L90" s="378" t="s">
        <v>172</v>
      </c>
      <c r="M90" s="269"/>
      <c r="N90" s="270">
        <f>L5</f>
        <v>102.67543722561997</v>
      </c>
      <c r="O90" s="27" t="s">
        <v>134</v>
      </c>
      <c r="P90" s="30" t="s">
        <v>60</v>
      </c>
      <c r="Q90" s="30" t="s">
        <v>38</v>
      </c>
      <c r="R90" s="31" t="s">
        <v>13</v>
      </c>
      <c r="S90" s="30">
        <f>N90*0.001/907.185</f>
        <v>1.1318026337033789E-4</v>
      </c>
      <c r="T90" s="30" t="s">
        <v>135</v>
      </c>
      <c r="U90" s="30" t="s">
        <v>24</v>
      </c>
      <c r="V90" s="30" t="s">
        <v>56</v>
      </c>
      <c r="W90" s="30" t="s">
        <v>52</v>
      </c>
      <c r="X90" s="378" t="s">
        <v>172</v>
      </c>
      <c r="Y90" s="269"/>
      <c r="Z90" s="270">
        <f>M5</f>
        <v>145.26988180617676</v>
      </c>
      <c r="AA90" s="27" t="s">
        <v>134</v>
      </c>
      <c r="AB90" s="30" t="s">
        <v>60</v>
      </c>
      <c r="AC90" s="30" t="s">
        <v>38</v>
      </c>
      <c r="AD90" s="31" t="s">
        <v>13</v>
      </c>
      <c r="AE90" s="30">
        <f>Z90*0.001/907.185</f>
        <v>1.6013258795744722E-4</v>
      </c>
      <c r="AF90" s="30" t="s">
        <v>135</v>
      </c>
      <c r="AG90" s="30" t="s">
        <v>24</v>
      </c>
      <c r="AH90" s="30" t="s">
        <v>56</v>
      </c>
      <c r="AI90" s="30" t="s">
        <v>52</v>
      </c>
      <c r="AJ90" s="378" t="s">
        <v>172</v>
      </c>
      <c r="AK90" s="269"/>
      <c r="AO90" s="2"/>
    </row>
    <row r="91" spans="2:41" x14ac:dyDescent="0.35">
      <c r="B91" s="270">
        <f t="shared" si="19"/>
        <v>238.04529648705133</v>
      </c>
      <c r="C91" s="27" t="s">
        <v>134</v>
      </c>
      <c r="D91" s="30" t="s">
        <v>60</v>
      </c>
      <c r="E91" s="30" t="s">
        <v>38</v>
      </c>
      <c r="F91" s="31" t="s">
        <v>23</v>
      </c>
      <c r="G91" s="30">
        <f t="shared" ref="G91:G111" si="20">B91*0.001/907.185</f>
        <v>2.6239994762595429E-4</v>
      </c>
      <c r="H91" s="30" t="s">
        <v>135</v>
      </c>
      <c r="I91" s="30" t="s">
        <v>24</v>
      </c>
      <c r="J91" s="30" t="s">
        <v>56</v>
      </c>
      <c r="K91" s="30" t="s">
        <v>52</v>
      </c>
      <c r="L91" s="378" t="s">
        <v>172</v>
      </c>
      <c r="M91" s="269"/>
      <c r="N91" s="270">
        <f t="shared" ref="N91:N100" si="21">L6</f>
        <v>325.34503819755986</v>
      </c>
      <c r="O91" s="27" t="s">
        <v>134</v>
      </c>
      <c r="P91" s="30" t="s">
        <v>60</v>
      </c>
      <c r="Q91" s="30" t="s">
        <v>38</v>
      </c>
      <c r="R91" s="31" t="s">
        <v>23</v>
      </c>
      <c r="S91" s="30">
        <f t="shared" ref="S91:S111" si="22">N91*0.001/907.185</f>
        <v>3.5863141277419703E-4</v>
      </c>
      <c r="T91" s="30" t="s">
        <v>135</v>
      </c>
      <c r="U91" s="30" t="s">
        <v>24</v>
      </c>
      <c r="V91" s="30" t="s">
        <v>56</v>
      </c>
      <c r="W91" s="30" t="s">
        <v>52</v>
      </c>
      <c r="X91" s="378" t="s">
        <v>172</v>
      </c>
      <c r="Y91" s="269"/>
      <c r="Z91" s="270">
        <f t="shared" ref="Z91:Z100" si="23">M6</f>
        <v>460.31296795288807</v>
      </c>
      <c r="AA91" s="27" t="s">
        <v>134</v>
      </c>
      <c r="AB91" s="30" t="s">
        <v>60</v>
      </c>
      <c r="AC91" s="30" t="s">
        <v>38</v>
      </c>
      <c r="AD91" s="31" t="s">
        <v>23</v>
      </c>
      <c r="AE91" s="30">
        <f t="shared" ref="AE91:AE111" si="24">Z91*0.001/907.185</f>
        <v>5.0740804571602059E-4</v>
      </c>
      <c r="AF91" s="30" t="s">
        <v>135</v>
      </c>
      <c r="AG91" s="30" t="s">
        <v>24</v>
      </c>
      <c r="AH91" s="30" t="s">
        <v>56</v>
      </c>
      <c r="AI91" s="30" t="s">
        <v>52</v>
      </c>
      <c r="AJ91" s="378" t="s">
        <v>172</v>
      </c>
      <c r="AK91" s="269"/>
      <c r="AO91" s="2"/>
    </row>
    <row r="92" spans="2:41" x14ac:dyDescent="0.35">
      <c r="B92" s="270">
        <f t="shared" si="19"/>
        <v>466.29809770692816</v>
      </c>
      <c r="C92" s="27" t="s">
        <v>134</v>
      </c>
      <c r="D92" s="30" t="s">
        <v>60</v>
      </c>
      <c r="E92" s="30" t="s">
        <v>38</v>
      </c>
      <c r="F92" s="31" t="s">
        <v>14</v>
      </c>
      <c r="G92" s="30">
        <f t="shared" si="20"/>
        <v>5.1400552005040671E-4</v>
      </c>
      <c r="H92" s="30" t="s">
        <v>135</v>
      </c>
      <c r="I92" s="30" t="s">
        <v>24</v>
      </c>
      <c r="J92" s="30" t="s">
        <v>56</v>
      </c>
      <c r="K92" s="30" t="s">
        <v>52</v>
      </c>
      <c r="L92" s="378" t="s">
        <v>172</v>
      </c>
      <c r="M92" s="269"/>
      <c r="N92" s="270">
        <f t="shared" si="21"/>
        <v>637.30632215269293</v>
      </c>
      <c r="O92" s="27" t="s">
        <v>134</v>
      </c>
      <c r="P92" s="30" t="s">
        <v>60</v>
      </c>
      <c r="Q92" s="30" t="s">
        <v>38</v>
      </c>
      <c r="R92" s="31" t="s">
        <v>14</v>
      </c>
      <c r="S92" s="30">
        <f t="shared" si="22"/>
        <v>7.0250976609257526E-4</v>
      </c>
      <c r="T92" s="30" t="s">
        <v>135</v>
      </c>
      <c r="U92" s="30" t="s">
        <v>24</v>
      </c>
      <c r="V92" s="30" t="s">
        <v>56</v>
      </c>
      <c r="W92" s="30" t="s">
        <v>52</v>
      </c>
      <c r="X92" s="378" t="s">
        <v>172</v>
      </c>
      <c r="Y92" s="269"/>
      <c r="Z92" s="270">
        <f t="shared" si="23"/>
        <v>901.68999124894538</v>
      </c>
      <c r="AA92" s="27" t="s">
        <v>134</v>
      </c>
      <c r="AB92" s="30" t="s">
        <v>60</v>
      </c>
      <c r="AC92" s="30" t="s">
        <v>38</v>
      </c>
      <c r="AD92" s="31" t="s">
        <v>14</v>
      </c>
      <c r="AE92" s="30">
        <f t="shared" si="24"/>
        <v>9.9394279143608577E-4</v>
      </c>
      <c r="AF92" s="30" t="s">
        <v>135</v>
      </c>
      <c r="AG92" s="30" t="s">
        <v>24</v>
      </c>
      <c r="AH92" s="30" t="s">
        <v>56</v>
      </c>
      <c r="AI92" s="30" t="s">
        <v>52</v>
      </c>
      <c r="AJ92" s="378" t="s">
        <v>172</v>
      </c>
      <c r="AK92" s="269"/>
      <c r="AO92" s="2"/>
    </row>
    <row r="93" spans="2:41" x14ac:dyDescent="0.35">
      <c r="B93" s="270">
        <f t="shared" si="19"/>
        <v>83.754909175898334</v>
      </c>
      <c r="C93" s="27" t="s">
        <v>134</v>
      </c>
      <c r="D93" s="30" t="s">
        <v>60</v>
      </c>
      <c r="E93" s="30" t="s">
        <v>38</v>
      </c>
      <c r="F93" s="31" t="s">
        <v>15</v>
      </c>
      <c r="G93" s="30">
        <f t="shared" si="20"/>
        <v>9.2323957269904529E-5</v>
      </c>
      <c r="H93" s="30" t="s">
        <v>135</v>
      </c>
      <c r="I93" s="30" t="s">
        <v>24</v>
      </c>
      <c r="J93" s="30" t="s">
        <v>56</v>
      </c>
      <c r="K93" s="30" t="s">
        <v>52</v>
      </c>
      <c r="L93" s="378" t="s">
        <v>172</v>
      </c>
      <c r="M93" s="269"/>
      <c r="N93" s="270">
        <f t="shared" si="21"/>
        <v>114.47083612739242</v>
      </c>
      <c r="O93" s="27" t="s">
        <v>134</v>
      </c>
      <c r="P93" s="30" t="s">
        <v>60</v>
      </c>
      <c r="Q93" s="30" t="s">
        <v>38</v>
      </c>
      <c r="R93" s="31" t="s">
        <v>15</v>
      </c>
      <c r="S93" s="30">
        <f t="shared" si="22"/>
        <v>1.2618246127018461E-4</v>
      </c>
      <c r="T93" s="30" t="s">
        <v>135</v>
      </c>
      <c r="U93" s="30" t="s">
        <v>24</v>
      </c>
      <c r="V93" s="30" t="s">
        <v>56</v>
      </c>
      <c r="W93" s="30" t="s">
        <v>52</v>
      </c>
      <c r="X93" s="378" t="s">
        <v>172</v>
      </c>
      <c r="Y93" s="269"/>
      <c r="Z93" s="270">
        <f t="shared" si="23"/>
        <v>161.95854903387888</v>
      </c>
      <c r="AA93" s="27" t="s">
        <v>134</v>
      </c>
      <c r="AB93" s="30" t="s">
        <v>60</v>
      </c>
      <c r="AC93" s="30" t="s">
        <v>38</v>
      </c>
      <c r="AD93" s="31" t="s">
        <v>15</v>
      </c>
      <c r="AE93" s="30">
        <f t="shared" si="24"/>
        <v>1.7852868933445647E-4</v>
      </c>
      <c r="AF93" s="30" t="s">
        <v>135</v>
      </c>
      <c r="AG93" s="30" t="s">
        <v>24</v>
      </c>
      <c r="AH93" s="30" t="s">
        <v>56</v>
      </c>
      <c r="AI93" s="30" t="s">
        <v>52</v>
      </c>
      <c r="AJ93" s="378" t="s">
        <v>172</v>
      </c>
      <c r="AK93" s="269"/>
      <c r="AO93" s="2"/>
    </row>
    <row r="94" spans="2:41" x14ac:dyDescent="0.35">
      <c r="B94" s="270">
        <f t="shared" si="19"/>
        <v>36.289437545276115</v>
      </c>
      <c r="C94" s="27" t="s">
        <v>134</v>
      </c>
      <c r="D94" s="30" t="s">
        <v>60</v>
      </c>
      <c r="E94" s="30" t="s">
        <v>38</v>
      </c>
      <c r="F94" s="31" t="s">
        <v>16</v>
      </c>
      <c r="G94" s="30">
        <f t="shared" si="20"/>
        <v>4.0002246008560678E-5</v>
      </c>
      <c r="H94" s="30" t="s">
        <v>135</v>
      </c>
      <c r="I94" s="30" t="s">
        <v>24</v>
      </c>
      <c r="J94" s="30" t="s">
        <v>56</v>
      </c>
      <c r="K94" s="30" t="s">
        <v>52</v>
      </c>
      <c r="L94" s="378" t="s">
        <v>172</v>
      </c>
      <c r="M94" s="269"/>
      <c r="N94" s="270">
        <f t="shared" si="21"/>
        <v>49.59807489822866</v>
      </c>
      <c r="O94" s="27" t="s">
        <v>134</v>
      </c>
      <c r="P94" s="30" t="s">
        <v>60</v>
      </c>
      <c r="Q94" s="30" t="s">
        <v>38</v>
      </c>
      <c r="R94" s="31" t="s">
        <v>16</v>
      </c>
      <c r="S94" s="30">
        <f t="shared" si="22"/>
        <v>5.4672503291201535E-5</v>
      </c>
      <c r="T94" s="30" t="s">
        <v>135</v>
      </c>
      <c r="U94" s="30" t="s">
        <v>24</v>
      </c>
      <c r="V94" s="30" t="s">
        <v>56</v>
      </c>
      <c r="W94" s="30" t="s">
        <v>52</v>
      </c>
      <c r="X94" s="378" t="s">
        <v>172</v>
      </c>
      <c r="Y94" s="269"/>
      <c r="Z94" s="270">
        <f t="shared" si="23"/>
        <v>70.173613796715671</v>
      </c>
      <c r="AA94" s="27" t="s">
        <v>134</v>
      </c>
      <c r="AB94" s="30" t="s">
        <v>60</v>
      </c>
      <c r="AC94" s="30" t="s">
        <v>38</v>
      </c>
      <c r="AD94" s="31" t="s">
        <v>16</v>
      </c>
      <c r="AE94" s="30">
        <f t="shared" si="24"/>
        <v>7.7353146047074936E-5</v>
      </c>
      <c r="AF94" s="30" t="s">
        <v>135</v>
      </c>
      <c r="AG94" s="30" t="s">
        <v>24</v>
      </c>
      <c r="AH94" s="30" t="s">
        <v>56</v>
      </c>
      <c r="AI94" s="30" t="s">
        <v>52</v>
      </c>
      <c r="AJ94" s="378" t="s">
        <v>172</v>
      </c>
      <c r="AK94" s="269"/>
      <c r="AO94" s="2"/>
    </row>
    <row r="95" spans="2:41" x14ac:dyDescent="0.35">
      <c r="B95" s="270">
        <f t="shared" si="19"/>
        <v>1146.8272243373817</v>
      </c>
      <c r="C95" s="27" t="s">
        <v>134</v>
      </c>
      <c r="D95" s="30" t="s">
        <v>60</v>
      </c>
      <c r="E95" s="30" t="s">
        <v>38</v>
      </c>
      <c r="F95" s="30" t="s">
        <v>17</v>
      </c>
      <c r="G95" s="30">
        <f t="shared" si="20"/>
        <v>1.264160258753597E-3</v>
      </c>
      <c r="H95" s="30" t="s">
        <v>135</v>
      </c>
      <c r="I95" s="30" t="s">
        <v>24</v>
      </c>
      <c r="J95" s="30" t="s">
        <v>56</v>
      </c>
      <c r="K95" s="30" t="s">
        <v>52</v>
      </c>
      <c r="L95" s="378" t="s">
        <v>172</v>
      </c>
      <c r="M95" s="269"/>
      <c r="N95" s="270">
        <f t="shared" si="21"/>
        <v>1567.4098695259997</v>
      </c>
      <c r="O95" s="27" t="s">
        <v>134</v>
      </c>
      <c r="P95" s="30" t="s">
        <v>60</v>
      </c>
      <c r="Q95" s="30" t="s">
        <v>38</v>
      </c>
      <c r="R95" s="30" t="s">
        <v>17</v>
      </c>
      <c r="S95" s="30">
        <f t="shared" si="22"/>
        <v>1.7277731328516233E-3</v>
      </c>
      <c r="T95" s="30" t="s">
        <v>135</v>
      </c>
      <c r="U95" s="30" t="s">
        <v>24</v>
      </c>
      <c r="V95" s="30" t="s">
        <v>56</v>
      </c>
      <c r="W95" s="30" t="s">
        <v>52</v>
      </c>
      <c r="X95" s="378" t="s">
        <v>172</v>
      </c>
      <c r="Y95" s="269"/>
      <c r="Z95" s="270">
        <f t="shared" si="23"/>
        <v>2217.642823254138</v>
      </c>
      <c r="AA95" s="27" t="s">
        <v>134</v>
      </c>
      <c r="AB95" s="30" t="s">
        <v>60</v>
      </c>
      <c r="AC95" s="30" t="s">
        <v>38</v>
      </c>
      <c r="AD95" s="30" t="s">
        <v>17</v>
      </c>
      <c r="AE95" s="30">
        <f t="shared" si="24"/>
        <v>2.4445320670581391E-3</v>
      </c>
      <c r="AF95" s="30" t="s">
        <v>135</v>
      </c>
      <c r="AG95" s="30" t="s">
        <v>24</v>
      </c>
      <c r="AH95" s="30" t="s">
        <v>56</v>
      </c>
      <c r="AI95" s="30" t="s">
        <v>52</v>
      </c>
      <c r="AJ95" s="378" t="s">
        <v>172</v>
      </c>
      <c r="AK95" s="269"/>
      <c r="AO95" s="2"/>
    </row>
    <row r="96" spans="2:41" x14ac:dyDescent="0.35">
      <c r="B96" s="270">
        <f t="shared" si="19"/>
        <v>2.9803835303832078</v>
      </c>
      <c r="C96" s="27" t="s">
        <v>134</v>
      </c>
      <c r="D96" s="30" t="s">
        <v>60</v>
      </c>
      <c r="E96" s="30" t="s">
        <v>38</v>
      </c>
      <c r="F96" s="30" t="s">
        <v>18</v>
      </c>
      <c r="G96" s="30">
        <f t="shared" si="20"/>
        <v>3.2853095348613658E-6</v>
      </c>
      <c r="H96" s="30" t="s">
        <v>135</v>
      </c>
      <c r="I96" s="30" t="s">
        <v>24</v>
      </c>
      <c r="J96" s="30" t="s">
        <v>56</v>
      </c>
      <c r="K96" s="30" t="s">
        <v>52</v>
      </c>
      <c r="L96" s="378" t="s">
        <v>172</v>
      </c>
      <c r="M96" s="269"/>
      <c r="N96" s="270">
        <f t="shared" si="21"/>
        <v>4.0733969872353608</v>
      </c>
      <c r="O96" s="27" t="s">
        <v>134</v>
      </c>
      <c r="P96" s="30" t="s">
        <v>60</v>
      </c>
      <c r="Q96" s="30" t="s">
        <v>38</v>
      </c>
      <c r="R96" s="30" t="s">
        <v>18</v>
      </c>
      <c r="S96" s="30">
        <f t="shared" si="22"/>
        <v>4.4901502860335672E-6</v>
      </c>
      <c r="T96" s="30" t="s">
        <v>135</v>
      </c>
      <c r="U96" s="30" t="s">
        <v>24</v>
      </c>
      <c r="V96" s="30" t="s">
        <v>56</v>
      </c>
      <c r="W96" s="30" t="s">
        <v>52</v>
      </c>
      <c r="X96" s="378" t="s">
        <v>172</v>
      </c>
      <c r="Y96" s="269"/>
      <c r="Z96" s="270">
        <f t="shared" si="23"/>
        <v>5.7632274560956391</v>
      </c>
      <c r="AA96" s="27" t="s">
        <v>134</v>
      </c>
      <c r="AB96" s="30" t="s">
        <v>60</v>
      </c>
      <c r="AC96" s="30" t="s">
        <v>38</v>
      </c>
      <c r="AD96" s="30" t="s">
        <v>18</v>
      </c>
      <c r="AE96" s="30">
        <f t="shared" si="24"/>
        <v>6.3528689915459801E-6</v>
      </c>
      <c r="AF96" s="30" t="s">
        <v>135</v>
      </c>
      <c r="AG96" s="30" t="s">
        <v>24</v>
      </c>
      <c r="AH96" s="30" t="s">
        <v>56</v>
      </c>
      <c r="AI96" s="30" t="s">
        <v>52</v>
      </c>
      <c r="AJ96" s="378" t="s">
        <v>172</v>
      </c>
      <c r="AK96" s="269"/>
      <c r="AO96" s="2"/>
    </row>
    <row r="97" spans="1:41" x14ac:dyDescent="0.35">
      <c r="B97" s="270">
        <f t="shared" si="19"/>
        <v>7.0352400873127685</v>
      </c>
      <c r="C97" s="27" t="s">
        <v>134</v>
      </c>
      <c r="D97" s="30" t="s">
        <v>60</v>
      </c>
      <c r="E97" s="30" t="s">
        <v>38</v>
      </c>
      <c r="F97" s="30" t="s">
        <v>19</v>
      </c>
      <c r="G97" s="30">
        <f t="shared" si="20"/>
        <v>7.7550225007167993E-6</v>
      </c>
      <c r="H97" s="30" t="s">
        <v>135</v>
      </c>
      <c r="I97" s="30" t="s">
        <v>24</v>
      </c>
      <c r="J97" s="30" t="s">
        <v>56</v>
      </c>
      <c r="K97" s="30" t="s">
        <v>52</v>
      </c>
      <c r="L97" s="378" t="s">
        <v>172</v>
      </c>
      <c r="M97" s="269"/>
      <c r="N97" s="270">
        <f t="shared" si="21"/>
        <v>9.615314768717905</v>
      </c>
      <c r="O97" s="27" t="s">
        <v>134</v>
      </c>
      <c r="P97" s="30" t="s">
        <v>60</v>
      </c>
      <c r="Q97" s="30" t="s">
        <v>38</v>
      </c>
      <c r="R97" s="30" t="s">
        <v>19</v>
      </c>
      <c r="S97" s="30">
        <f t="shared" si="22"/>
        <v>1.0599067189953433E-5</v>
      </c>
      <c r="T97" s="30" t="s">
        <v>135</v>
      </c>
      <c r="U97" s="30" t="s">
        <v>24</v>
      </c>
      <c r="V97" s="30" t="s">
        <v>56</v>
      </c>
      <c r="W97" s="30" t="s">
        <v>52</v>
      </c>
      <c r="X97" s="378" t="s">
        <v>172</v>
      </c>
      <c r="Y97" s="269"/>
      <c r="Z97" s="270">
        <f t="shared" si="23"/>
        <v>13.604184970855881</v>
      </c>
      <c r="AA97" s="27" t="s">
        <v>134</v>
      </c>
      <c r="AB97" s="30" t="s">
        <v>60</v>
      </c>
      <c r="AC97" s="30" t="s">
        <v>38</v>
      </c>
      <c r="AD97" s="30" t="s">
        <v>19</v>
      </c>
      <c r="AE97" s="30">
        <f t="shared" si="24"/>
        <v>1.4996042671402065E-5</v>
      </c>
      <c r="AF97" s="30" t="s">
        <v>135</v>
      </c>
      <c r="AG97" s="30" t="s">
        <v>24</v>
      </c>
      <c r="AH97" s="30" t="s">
        <v>56</v>
      </c>
      <c r="AI97" s="30" t="s">
        <v>52</v>
      </c>
      <c r="AJ97" s="378" t="s">
        <v>172</v>
      </c>
      <c r="AK97" s="269"/>
      <c r="AO97" s="2"/>
    </row>
    <row r="98" spans="1:41" x14ac:dyDescent="0.35">
      <c r="B98" s="270">
        <f t="shared" si="19"/>
        <v>1318.0899589967357</v>
      </c>
      <c r="C98" s="27" t="s">
        <v>134</v>
      </c>
      <c r="D98" s="30" t="s">
        <v>60</v>
      </c>
      <c r="E98" s="30" t="s">
        <v>38</v>
      </c>
      <c r="F98" s="30" t="s">
        <v>20</v>
      </c>
      <c r="G98" s="30">
        <f t="shared" si="20"/>
        <v>1.4529450542025452E-3</v>
      </c>
      <c r="H98" s="30" t="s">
        <v>135</v>
      </c>
      <c r="I98" s="30" t="s">
        <v>24</v>
      </c>
      <c r="J98" s="30" t="s">
        <v>56</v>
      </c>
      <c r="K98" s="30" t="s">
        <v>52</v>
      </c>
      <c r="L98" s="378" t="s">
        <v>172</v>
      </c>
      <c r="M98" s="269"/>
      <c r="N98" s="270">
        <f t="shared" si="21"/>
        <v>1801.4807870019808</v>
      </c>
      <c r="O98" s="27" t="s">
        <v>134</v>
      </c>
      <c r="P98" s="30" t="s">
        <v>60</v>
      </c>
      <c r="Q98" s="30" t="s">
        <v>38</v>
      </c>
      <c r="R98" s="30" t="s">
        <v>20</v>
      </c>
      <c r="S98" s="30">
        <f t="shared" si="22"/>
        <v>1.9857920787953736E-3</v>
      </c>
      <c r="T98" s="30" t="s">
        <v>135</v>
      </c>
      <c r="U98" s="30" t="s">
        <v>24</v>
      </c>
      <c r="V98" s="30" t="s">
        <v>56</v>
      </c>
      <c r="W98" s="30" t="s">
        <v>52</v>
      </c>
      <c r="X98" s="378" t="s">
        <v>172</v>
      </c>
      <c r="Y98" s="269"/>
      <c r="Z98" s="270">
        <f t="shared" si="23"/>
        <v>2548.817010915785</v>
      </c>
      <c r="AA98" s="27" t="s">
        <v>134</v>
      </c>
      <c r="AB98" s="30" t="s">
        <v>60</v>
      </c>
      <c r="AC98" s="30" t="s">
        <v>38</v>
      </c>
      <c r="AD98" s="30" t="s">
        <v>20</v>
      </c>
      <c r="AE98" s="30">
        <f t="shared" si="24"/>
        <v>2.8095890153781037E-3</v>
      </c>
      <c r="AF98" s="30" t="s">
        <v>135</v>
      </c>
      <c r="AG98" s="30" t="s">
        <v>24</v>
      </c>
      <c r="AH98" s="30" t="s">
        <v>56</v>
      </c>
      <c r="AI98" s="30" t="s">
        <v>52</v>
      </c>
      <c r="AJ98" s="378" t="s">
        <v>172</v>
      </c>
      <c r="AK98" s="269"/>
      <c r="AO98" s="2"/>
    </row>
    <row r="99" spans="1:41" x14ac:dyDescent="0.35">
      <c r="B99" s="270">
        <f t="shared" si="19"/>
        <v>10.414024306723345</v>
      </c>
      <c r="C99" s="27" t="s">
        <v>134</v>
      </c>
      <c r="D99" s="30" t="s">
        <v>60</v>
      </c>
      <c r="E99" s="30" t="s">
        <v>38</v>
      </c>
      <c r="F99" s="30" t="s">
        <v>21</v>
      </c>
      <c r="G99" s="30">
        <f t="shared" si="20"/>
        <v>1.1479493495509016E-5</v>
      </c>
      <c r="H99" s="30" t="s">
        <v>135</v>
      </c>
      <c r="I99" s="30" t="s">
        <v>24</v>
      </c>
      <c r="J99" s="30" t="s">
        <v>56</v>
      </c>
      <c r="K99" s="30" t="s">
        <v>52</v>
      </c>
      <c r="L99" s="378" t="s">
        <v>172</v>
      </c>
      <c r="M99" s="269"/>
      <c r="N99" s="270">
        <f t="shared" si="21"/>
        <v>14.233220256236086</v>
      </c>
      <c r="O99" s="27" t="s">
        <v>134</v>
      </c>
      <c r="P99" s="30" t="s">
        <v>60</v>
      </c>
      <c r="Q99" s="30" t="s">
        <v>38</v>
      </c>
      <c r="R99" s="30" t="s">
        <v>21</v>
      </c>
      <c r="S99" s="30">
        <f t="shared" si="22"/>
        <v>1.5689435182720269E-5</v>
      </c>
      <c r="T99" s="30" t="s">
        <v>135</v>
      </c>
      <c r="U99" s="30" t="s">
        <v>24</v>
      </c>
      <c r="V99" s="30" t="s">
        <v>56</v>
      </c>
      <c r="W99" s="30" t="s">
        <v>52</v>
      </c>
      <c r="X99" s="378" t="s">
        <v>172</v>
      </c>
      <c r="Y99" s="269"/>
      <c r="Z99" s="270">
        <f t="shared" si="23"/>
        <v>20.137807836174147</v>
      </c>
      <c r="AA99" s="27" t="s">
        <v>134</v>
      </c>
      <c r="AB99" s="30" t="s">
        <v>60</v>
      </c>
      <c r="AC99" s="30" t="s">
        <v>38</v>
      </c>
      <c r="AD99" s="30" t="s">
        <v>21</v>
      </c>
      <c r="AE99" s="30">
        <f t="shared" si="24"/>
        <v>2.2198126993032457E-5</v>
      </c>
      <c r="AF99" s="30" t="s">
        <v>135</v>
      </c>
      <c r="AG99" s="30" t="s">
        <v>24</v>
      </c>
      <c r="AH99" s="30" t="s">
        <v>56</v>
      </c>
      <c r="AI99" s="30" t="s">
        <v>52</v>
      </c>
      <c r="AJ99" s="378" t="s">
        <v>172</v>
      </c>
      <c r="AK99" s="269"/>
      <c r="AO99" s="2"/>
    </row>
    <row r="100" spans="1:41" x14ac:dyDescent="0.35">
      <c r="B100" s="270">
        <f t="shared" si="19"/>
        <v>664550.53673553397</v>
      </c>
      <c r="C100" s="27" t="s">
        <v>134</v>
      </c>
      <c r="D100" s="30" t="s">
        <v>60</v>
      </c>
      <c r="E100" s="30" t="s">
        <v>38</v>
      </c>
      <c r="F100" s="30" t="s">
        <v>22</v>
      </c>
      <c r="G100" s="30">
        <f t="shared" si="20"/>
        <v>0.73254136337740816</v>
      </c>
      <c r="H100" s="30" t="s">
        <v>135</v>
      </c>
      <c r="I100" s="30" t="s">
        <v>24</v>
      </c>
      <c r="J100" s="30" t="s">
        <v>56</v>
      </c>
      <c r="K100" s="30" t="s">
        <v>52</v>
      </c>
      <c r="L100" s="378" t="s">
        <v>172</v>
      </c>
      <c r="M100" s="269"/>
      <c r="N100" s="270">
        <f t="shared" si="21"/>
        <v>908265.03589493106</v>
      </c>
      <c r="O100" s="27" t="s">
        <v>134</v>
      </c>
      <c r="P100" s="30" t="s">
        <v>60</v>
      </c>
      <c r="Q100" s="30" t="s">
        <v>38</v>
      </c>
      <c r="R100" s="30" t="s">
        <v>22</v>
      </c>
      <c r="S100" s="30">
        <f t="shared" si="22"/>
        <v>1.0011905354419783</v>
      </c>
      <c r="T100" s="30" t="s">
        <v>135</v>
      </c>
      <c r="U100" s="30" t="s">
        <v>24</v>
      </c>
      <c r="V100" s="30" t="s">
        <v>56</v>
      </c>
      <c r="W100" s="30" t="s">
        <v>52</v>
      </c>
      <c r="X100" s="378" t="s">
        <v>172</v>
      </c>
      <c r="Y100" s="269"/>
      <c r="Z100" s="270">
        <f t="shared" si="23"/>
        <v>1285054.7119970429</v>
      </c>
      <c r="AA100" s="27" t="s">
        <v>134</v>
      </c>
      <c r="AB100" s="30" t="s">
        <v>60</v>
      </c>
      <c r="AC100" s="30" t="s">
        <v>38</v>
      </c>
      <c r="AD100" s="30" t="s">
        <v>22</v>
      </c>
      <c r="AE100" s="30">
        <f t="shared" si="24"/>
        <v>1.4165299382122092</v>
      </c>
      <c r="AF100" s="30" t="s">
        <v>135</v>
      </c>
      <c r="AG100" s="30" t="s">
        <v>24</v>
      </c>
      <c r="AH100" s="30" t="s">
        <v>56</v>
      </c>
      <c r="AI100" s="30" t="s">
        <v>52</v>
      </c>
      <c r="AJ100" s="378" t="s">
        <v>172</v>
      </c>
      <c r="AK100" s="269"/>
      <c r="AO100" s="2"/>
    </row>
    <row r="101" spans="1:41" x14ac:dyDescent="0.35">
      <c r="B101" s="268">
        <f>B60</f>
        <v>3147.9351145009086</v>
      </c>
      <c r="C101" s="27" t="s">
        <v>134</v>
      </c>
      <c r="D101" s="30" t="s">
        <v>60</v>
      </c>
      <c r="E101" s="30" t="s">
        <v>60</v>
      </c>
      <c r="F101" s="31" t="s">
        <v>13</v>
      </c>
      <c r="G101" s="30">
        <f t="shared" si="20"/>
        <v>3.4700034882641454E-3</v>
      </c>
      <c r="H101" s="30" t="s">
        <v>135</v>
      </c>
      <c r="I101" s="30" t="s">
        <v>24</v>
      </c>
      <c r="J101" s="30" t="s">
        <v>56</v>
      </c>
      <c r="K101" s="30" t="s">
        <v>52</v>
      </c>
      <c r="L101" s="30" t="s">
        <v>171</v>
      </c>
      <c r="M101" s="269"/>
      <c r="N101" s="268">
        <f>N60</f>
        <v>328.38687828323049</v>
      </c>
      <c r="O101" s="27" t="s">
        <v>134</v>
      </c>
      <c r="P101" s="30" t="s">
        <v>60</v>
      </c>
      <c r="Q101" s="30" t="s">
        <v>60</v>
      </c>
      <c r="R101" s="31" t="s">
        <v>13</v>
      </c>
      <c r="S101" s="30">
        <f t="shared" si="22"/>
        <v>3.6198446654566656E-4</v>
      </c>
      <c r="T101" s="30" t="s">
        <v>135</v>
      </c>
      <c r="U101" s="30" t="s">
        <v>24</v>
      </c>
      <c r="V101" s="30" t="s">
        <v>56</v>
      </c>
      <c r="W101" s="30" t="s">
        <v>52</v>
      </c>
      <c r="X101" s="30" t="s">
        <v>171</v>
      </c>
      <c r="Y101" s="269"/>
      <c r="Z101" s="268">
        <f>Z60</f>
        <v>478.60566610660231</v>
      </c>
      <c r="AA101" s="27" t="s">
        <v>134</v>
      </c>
      <c r="AB101" s="30" t="s">
        <v>60</v>
      </c>
      <c r="AC101" s="30" t="s">
        <v>60</v>
      </c>
      <c r="AD101" s="31" t="s">
        <v>13</v>
      </c>
      <c r="AE101" s="30">
        <f t="shared" si="24"/>
        <v>5.275722880190946E-4</v>
      </c>
      <c r="AF101" s="30" t="s">
        <v>135</v>
      </c>
      <c r="AG101" s="30" t="s">
        <v>24</v>
      </c>
      <c r="AH101" s="30" t="s">
        <v>56</v>
      </c>
      <c r="AI101" s="30" t="s">
        <v>52</v>
      </c>
      <c r="AJ101" s="30" t="s">
        <v>171</v>
      </c>
      <c r="AK101" s="269"/>
      <c r="AO101" s="2"/>
    </row>
    <row r="102" spans="1:41" x14ac:dyDescent="0.35">
      <c r="B102" s="268">
        <f t="shared" ref="B102:B111" si="25">B61</f>
        <v>22187.500781650448</v>
      </c>
      <c r="C102" s="27" t="s">
        <v>134</v>
      </c>
      <c r="D102" s="30" t="s">
        <v>60</v>
      </c>
      <c r="E102" s="30" t="s">
        <v>60</v>
      </c>
      <c r="F102" s="31" t="s">
        <v>23</v>
      </c>
      <c r="G102" s="30">
        <f t="shared" si="20"/>
        <v>2.4457526063207009E-2</v>
      </c>
      <c r="H102" s="30" t="s">
        <v>135</v>
      </c>
      <c r="I102" s="30" t="s">
        <v>24</v>
      </c>
      <c r="J102" s="30" t="s">
        <v>56</v>
      </c>
      <c r="K102" s="30" t="s">
        <v>52</v>
      </c>
      <c r="L102" s="30" t="s">
        <v>171</v>
      </c>
      <c r="M102" s="269"/>
      <c r="N102" s="268">
        <f t="shared" ref="N102:N111" si="26">N61</f>
        <v>3648.4395841420337</v>
      </c>
      <c r="O102" s="27" t="s">
        <v>134</v>
      </c>
      <c r="P102" s="30" t="s">
        <v>60</v>
      </c>
      <c r="Q102" s="30" t="s">
        <v>60</v>
      </c>
      <c r="R102" s="31" t="s">
        <v>23</v>
      </c>
      <c r="S102" s="30">
        <f t="shared" si="22"/>
        <v>4.0217150681967117E-3</v>
      </c>
      <c r="T102" s="30" t="s">
        <v>135</v>
      </c>
      <c r="U102" s="30" t="s">
        <v>24</v>
      </c>
      <c r="V102" s="30" t="s">
        <v>56</v>
      </c>
      <c r="W102" s="30" t="s">
        <v>52</v>
      </c>
      <c r="X102" s="30" t="s">
        <v>171</v>
      </c>
      <c r="Y102" s="269"/>
      <c r="Z102" s="268">
        <f t="shared" ref="Z102:Z111" si="27">Z61</f>
        <v>5526.3699176893897</v>
      </c>
      <c r="AA102" s="27" t="s">
        <v>134</v>
      </c>
      <c r="AB102" s="30" t="s">
        <v>60</v>
      </c>
      <c r="AC102" s="30" t="s">
        <v>60</v>
      </c>
      <c r="AD102" s="31" t="s">
        <v>23</v>
      </c>
      <c r="AE102" s="30">
        <f t="shared" si="24"/>
        <v>6.0917783227118954E-3</v>
      </c>
      <c r="AF102" s="30" t="s">
        <v>135</v>
      </c>
      <c r="AG102" s="30" t="s">
        <v>24</v>
      </c>
      <c r="AH102" s="30" t="s">
        <v>56</v>
      </c>
      <c r="AI102" s="30" t="s">
        <v>52</v>
      </c>
      <c r="AJ102" s="30" t="s">
        <v>171</v>
      </c>
      <c r="AK102" s="269"/>
      <c r="AO102" s="2"/>
    </row>
    <row r="103" spans="1:41" x14ac:dyDescent="0.35">
      <c r="B103" s="268">
        <f t="shared" si="25"/>
        <v>2754.680669514144</v>
      </c>
      <c r="C103" s="27" t="s">
        <v>134</v>
      </c>
      <c r="D103" s="30" t="s">
        <v>60</v>
      </c>
      <c r="E103" s="30" t="s">
        <v>60</v>
      </c>
      <c r="F103" s="31" t="s">
        <v>14</v>
      </c>
      <c r="G103" s="30">
        <f t="shared" si="20"/>
        <v>3.0365147897222114E-3</v>
      </c>
      <c r="H103" s="30" t="s">
        <v>135</v>
      </c>
      <c r="I103" s="30" t="s">
        <v>24</v>
      </c>
      <c r="J103" s="30" t="s">
        <v>56</v>
      </c>
      <c r="K103" s="30" t="s">
        <v>52</v>
      </c>
      <c r="L103" s="30" t="s">
        <v>171</v>
      </c>
      <c r="M103" s="274"/>
      <c r="N103" s="268">
        <f t="shared" si="26"/>
        <v>965.0494828041376</v>
      </c>
      <c r="O103" s="27" t="s">
        <v>134</v>
      </c>
      <c r="P103" s="30" t="s">
        <v>60</v>
      </c>
      <c r="Q103" s="30" t="s">
        <v>60</v>
      </c>
      <c r="R103" s="31" t="s">
        <v>14</v>
      </c>
      <c r="S103" s="30">
        <f t="shared" si="22"/>
        <v>1.0637846556150483E-3</v>
      </c>
      <c r="T103" s="30" t="s">
        <v>135</v>
      </c>
      <c r="U103" s="30" t="s">
        <v>24</v>
      </c>
      <c r="V103" s="30" t="s">
        <v>56</v>
      </c>
      <c r="W103" s="30" t="s">
        <v>52</v>
      </c>
      <c r="X103" s="30" t="s">
        <v>171</v>
      </c>
      <c r="Y103" s="274"/>
      <c r="Z103" s="268">
        <f t="shared" si="27"/>
        <v>1318.0233506108461</v>
      </c>
      <c r="AA103" s="27" t="s">
        <v>134</v>
      </c>
      <c r="AB103" s="30" t="s">
        <v>60</v>
      </c>
      <c r="AC103" s="30" t="s">
        <v>60</v>
      </c>
      <c r="AD103" s="31" t="s">
        <v>14</v>
      </c>
      <c r="AE103" s="30">
        <f t="shared" si="24"/>
        <v>1.4528716310464197E-3</v>
      </c>
      <c r="AF103" s="30" t="s">
        <v>135</v>
      </c>
      <c r="AG103" s="30" t="s">
        <v>24</v>
      </c>
      <c r="AH103" s="30" t="s">
        <v>56</v>
      </c>
      <c r="AI103" s="30" t="s">
        <v>52</v>
      </c>
      <c r="AJ103" s="30" t="s">
        <v>171</v>
      </c>
      <c r="AK103" s="274"/>
      <c r="AO103" s="2"/>
    </row>
    <row r="104" spans="1:41" x14ac:dyDescent="0.35">
      <c r="B104" s="268">
        <f t="shared" si="25"/>
        <v>1618.6546287074589</v>
      </c>
      <c r="C104" s="27" t="s">
        <v>134</v>
      </c>
      <c r="D104" s="30" t="s">
        <v>60</v>
      </c>
      <c r="E104" s="30" t="s">
        <v>60</v>
      </c>
      <c r="F104" s="31" t="s">
        <v>15</v>
      </c>
      <c r="G104" s="30">
        <f t="shared" si="20"/>
        <v>1.7842607943335249E-3</v>
      </c>
      <c r="H104" s="30" t="s">
        <v>135</v>
      </c>
      <c r="I104" s="30" t="s">
        <v>24</v>
      </c>
      <c r="J104" s="30" t="s">
        <v>56</v>
      </c>
      <c r="K104" s="30" t="s">
        <v>52</v>
      </c>
      <c r="L104" s="30" t="s">
        <v>171</v>
      </c>
      <c r="M104" s="274"/>
      <c r="N104" s="268">
        <f t="shared" si="26"/>
        <v>735.26667491783735</v>
      </c>
      <c r="O104" s="27" t="s">
        <v>134</v>
      </c>
      <c r="P104" s="30" t="s">
        <v>60</v>
      </c>
      <c r="Q104" s="30" t="s">
        <v>60</v>
      </c>
      <c r="R104" s="31" t="s">
        <v>15</v>
      </c>
      <c r="S104" s="30">
        <f t="shared" si="22"/>
        <v>8.1049254001977261E-4</v>
      </c>
      <c r="T104" s="30" t="s">
        <v>135</v>
      </c>
      <c r="U104" s="30" t="s">
        <v>24</v>
      </c>
      <c r="V104" s="30" t="s">
        <v>56</v>
      </c>
      <c r="W104" s="30" t="s">
        <v>52</v>
      </c>
      <c r="X104" s="30" t="s">
        <v>171</v>
      </c>
      <c r="Y104" s="274"/>
      <c r="Z104" s="268">
        <f t="shared" si="27"/>
        <v>1115.5681709768596</v>
      </c>
      <c r="AA104" s="27" t="s">
        <v>134</v>
      </c>
      <c r="AB104" s="30" t="s">
        <v>60</v>
      </c>
      <c r="AC104" s="30" t="s">
        <v>60</v>
      </c>
      <c r="AD104" s="31" t="s">
        <v>15</v>
      </c>
      <c r="AE104" s="30">
        <f t="shared" si="24"/>
        <v>1.2297030605409698E-3</v>
      </c>
      <c r="AF104" s="30" t="s">
        <v>135</v>
      </c>
      <c r="AG104" s="30" t="s">
        <v>24</v>
      </c>
      <c r="AH104" s="30" t="s">
        <v>56</v>
      </c>
      <c r="AI104" s="30" t="s">
        <v>52</v>
      </c>
      <c r="AJ104" s="30" t="s">
        <v>171</v>
      </c>
      <c r="AK104" s="274"/>
      <c r="AO104" s="2"/>
    </row>
    <row r="105" spans="1:41" x14ac:dyDescent="0.35">
      <c r="B105" s="268">
        <f t="shared" si="25"/>
        <v>765.81903745884563</v>
      </c>
      <c r="C105" s="27" t="s">
        <v>134</v>
      </c>
      <c r="D105" s="30" t="s">
        <v>60</v>
      </c>
      <c r="E105" s="30" t="s">
        <v>60</v>
      </c>
      <c r="F105" s="31" t="s">
        <v>16</v>
      </c>
      <c r="G105" s="30">
        <f t="shared" si="20"/>
        <v>8.4417074517198324E-4</v>
      </c>
      <c r="H105" s="30" t="s">
        <v>135</v>
      </c>
      <c r="I105" s="30" t="s">
        <v>24</v>
      </c>
      <c r="J105" s="30" t="s">
        <v>56</v>
      </c>
      <c r="K105" s="30" t="s">
        <v>52</v>
      </c>
      <c r="L105" s="30" t="s">
        <v>171</v>
      </c>
      <c r="M105" s="274"/>
      <c r="N105" s="268">
        <f t="shared" si="26"/>
        <v>366.58170746804029</v>
      </c>
      <c r="O105" s="27" t="s">
        <v>134</v>
      </c>
      <c r="P105" s="30" t="s">
        <v>60</v>
      </c>
      <c r="Q105" s="30" t="s">
        <v>60</v>
      </c>
      <c r="R105" s="31" t="s">
        <v>16</v>
      </c>
      <c r="S105" s="30">
        <f t="shared" si="22"/>
        <v>4.0408704670826824E-4</v>
      </c>
      <c r="T105" s="30" t="s">
        <v>135</v>
      </c>
      <c r="U105" s="30" t="s">
        <v>24</v>
      </c>
      <c r="V105" s="30" t="s">
        <v>56</v>
      </c>
      <c r="W105" s="30" t="s">
        <v>52</v>
      </c>
      <c r="X105" s="30" t="s">
        <v>171</v>
      </c>
      <c r="Y105" s="274"/>
      <c r="Z105" s="268">
        <f t="shared" si="27"/>
        <v>554.87161566315194</v>
      </c>
      <c r="AA105" s="27" t="s">
        <v>134</v>
      </c>
      <c r="AB105" s="30" t="s">
        <v>60</v>
      </c>
      <c r="AC105" s="30" t="s">
        <v>60</v>
      </c>
      <c r="AD105" s="31" t="s">
        <v>16</v>
      </c>
      <c r="AE105" s="30">
        <f t="shared" si="24"/>
        <v>6.1164108275947235E-4</v>
      </c>
      <c r="AF105" s="30" t="s">
        <v>135</v>
      </c>
      <c r="AG105" s="30" t="s">
        <v>24</v>
      </c>
      <c r="AH105" s="30" t="s">
        <v>56</v>
      </c>
      <c r="AI105" s="30" t="s">
        <v>52</v>
      </c>
      <c r="AJ105" s="30" t="s">
        <v>171</v>
      </c>
      <c r="AK105" s="274"/>
      <c r="AO105" s="2"/>
    </row>
    <row r="106" spans="1:41" x14ac:dyDescent="0.35">
      <c r="B106" s="268">
        <f t="shared" si="25"/>
        <v>11357.884180533612</v>
      </c>
      <c r="C106" s="27" t="s">
        <v>134</v>
      </c>
      <c r="D106" s="30" t="s">
        <v>60</v>
      </c>
      <c r="E106" s="30" t="s">
        <v>60</v>
      </c>
      <c r="F106" s="30" t="s">
        <v>17</v>
      </c>
      <c r="G106" s="30">
        <f t="shared" si="20"/>
        <v>1.2519920612150348E-2</v>
      </c>
      <c r="H106" s="30" t="s">
        <v>135</v>
      </c>
      <c r="I106" s="30" t="s">
        <v>24</v>
      </c>
      <c r="J106" s="30" t="s">
        <v>56</v>
      </c>
      <c r="K106" s="30" t="s">
        <v>52</v>
      </c>
      <c r="L106" s="30" t="s">
        <v>171</v>
      </c>
      <c r="M106" s="274"/>
      <c r="N106" s="268">
        <f t="shared" si="26"/>
        <v>1971.086526185338</v>
      </c>
      <c r="O106" s="27" t="s">
        <v>134</v>
      </c>
      <c r="P106" s="30" t="s">
        <v>60</v>
      </c>
      <c r="Q106" s="30" t="s">
        <v>60</v>
      </c>
      <c r="R106" s="30" t="s">
        <v>17</v>
      </c>
      <c r="S106" s="30">
        <f t="shared" si="22"/>
        <v>2.1727503499124634E-3</v>
      </c>
      <c r="T106" s="30" t="s">
        <v>135</v>
      </c>
      <c r="U106" s="30" t="s">
        <v>24</v>
      </c>
      <c r="V106" s="30" t="s">
        <v>56</v>
      </c>
      <c r="W106" s="30" t="s">
        <v>52</v>
      </c>
      <c r="X106" s="30" t="s">
        <v>171</v>
      </c>
      <c r="Y106" s="274"/>
      <c r="Z106" s="268">
        <f t="shared" si="27"/>
        <v>2826.9093862515219</v>
      </c>
      <c r="AA106" s="27" t="s">
        <v>134</v>
      </c>
      <c r="AB106" s="30" t="s">
        <v>60</v>
      </c>
      <c r="AC106" s="30" t="s">
        <v>60</v>
      </c>
      <c r="AD106" s="30" t="s">
        <v>17</v>
      </c>
      <c r="AE106" s="30">
        <f t="shared" si="24"/>
        <v>3.1161332983366372E-3</v>
      </c>
      <c r="AF106" s="30" t="s">
        <v>135</v>
      </c>
      <c r="AG106" s="30" t="s">
        <v>24</v>
      </c>
      <c r="AH106" s="30" t="s">
        <v>56</v>
      </c>
      <c r="AI106" s="30" t="s">
        <v>52</v>
      </c>
      <c r="AJ106" s="30" t="s">
        <v>171</v>
      </c>
      <c r="AK106" s="274"/>
      <c r="AO106" s="2"/>
    </row>
    <row r="107" spans="1:41" x14ac:dyDescent="0.35">
      <c r="B107" s="268">
        <f t="shared" si="25"/>
        <v>12.459237121021555</v>
      </c>
      <c r="C107" s="27" t="s">
        <v>134</v>
      </c>
      <c r="D107" s="30" t="s">
        <v>60</v>
      </c>
      <c r="E107" s="30" t="s">
        <v>60</v>
      </c>
      <c r="F107" s="30" t="s">
        <v>18</v>
      </c>
      <c r="G107" s="30">
        <f t="shared" si="20"/>
        <v>1.373395406782691E-5</v>
      </c>
      <c r="H107" s="30" t="s">
        <v>135</v>
      </c>
      <c r="I107" s="30" t="s">
        <v>24</v>
      </c>
      <c r="J107" s="30" t="s">
        <v>56</v>
      </c>
      <c r="K107" s="30" t="s">
        <v>52</v>
      </c>
      <c r="L107" s="30" t="s">
        <v>171</v>
      </c>
      <c r="M107" s="274"/>
      <c r="N107" s="268">
        <f t="shared" si="26"/>
        <v>6.4869876906431614</v>
      </c>
      <c r="O107" s="27" t="s">
        <v>134</v>
      </c>
      <c r="P107" s="30" t="s">
        <v>60</v>
      </c>
      <c r="Q107" s="30" t="s">
        <v>60</v>
      </c>
      <c r="R107" s="30" t="s">
        <v>18</v>
      </c>
      <c r="S107" s="30">
        <f t="shared" si="22"/>
        <v>7.15067785583223E-6</v>
      </c>
      <c r="T107" s="30" t="s">
        <v>135</v>
      </c>
      <c r="U107" s="30" t="s">
        <v>24</v>
      </c>
      <c r="V107" s="30" t="s">
        <v>56</v>
      </c>
      <c r="W107" s="30" t="s">
        <v>52</v>
      </c>
      <c r="X107" s="30" t="s">
        <v>171</v>
      </c>
      <c r="Y107" s="274"/>
      <c r="Z107" s="268">
        <f t="shared" si="27"/>
        <v>8.6559942163869579</v>
      </c>
      <c r="AA107" s="27" t="s">
        <v>134</v>
      </c>
      <c r="AB107" s="30" t="s">
        <v>60</v>
      </c>
      <c r="AC107" s="30" t="s">
        <v>60</v>
      </c>
      <c r="AD107" s="30" t="s">
        <v>18</v>
      </c>
      <c r="AE107" s="30">
        <f t="shared" si="24"/>
        <v>9.5415975973885805E-6</v>
      </c>
      <c r="AF107" s="30" t="s">
        <v>135</v>
      </c>
      <c r="AG107" s="30" t="s">
        <v>24</v>
      </c>
      <c r="AH107" s="30" t="s">
        <v>56</v>
      </c>
      <c r="AI107" s="30" t="s">
        <v>52</v>
      </c>
      <c r="AJ107" s="30" t="s">
        <v>171</v>
      </c>
      <c r="AK107" s="274"/>
      <c r="AO107" s="2"/>
    </row>
    <row r="108" spans="1:41" x14ac:dyDescent="0.35">
      <c r="B108" s="268">
        <f t="shared" si="25"/>
        <v>27.368473146102325</v>
      </c>
      <c r="C108" s="27" t="s">
        <v>134</v>
      </c>
      <c r="D108" s="30" t="s">
        <v>60</v>
      </c>
      <c r="E108" s="30" t="s">
        <v>60</v>
      </c>
      <c r="F108" s="30" t="s">
        <v>19</v>
      </c>
      <c r="G108" s="30">
        <f t="shared" si="20"/>
        <v>3.0168568865338742E-5</v>
      </c>
      <c r="H108" s="30" t="s">
        <v>135</v>
      </c>
      <c r="I108" s="30" t="s">
        <v>24</v>
      </c>
      <c r="J108" s="30" t="s">
        <v>56</v>
      </c>
      <c r="K108" s="30" t="s">
        <v>52</v>
      </c>
      <c r="L108" s="30" t="s">
        <v>171</v>
      </c>
      <c r="M108" s="274"/>
      <c r="N108" s="268">
        <f t="shared" si="26"/>
        <v>15.228673969474681</v>
      </c>
      <c r="O108" s="27" t="s">
        <v>134</v>
      </c>
      <c r="P108" s="30" t="s">
        <v>60</v>
      </c>
      <c r="Q108" s="30" t="s">
        <v>60</v>
      </c>
      <c r="R108" s="30" t="s">
        <v>19</v>
      </c>
      <c r="S108" s="30">
        <f t="shared" si="22"/>
        <v>1.6786734755837764E-5</v>
      </c>
      <c r="T108" s="30" t="s">
        <v>135</v>
      </c>
      <c r="U108" s="30" t="s">
        <v>24</v>
      </c>
      <c r="V108" s="30" t="s">
        <v>56</v>
      </c>
      <c r="W108" s="30" t="s">
        <v>52</v>
      </c>
      <c r="X108" s="30" t="s">
        <v>171</v>
      </c>
      <c r="Y108" s="274"/>
      <c r="Z108" s="268">
        <f t="shared" si="27"/>
        <v>20.331978082835327</v>
      </c>
      <c r="AA108" s="27" t="s">
        <v>134</v>
      </c>
      <c r="AB108" s="30" t="s">
        <v>60</v>
      </c>
      <c r="AC108" s="30" t="s">
        <v>60</v>
      </c>
      <c r="AD108" s="30" t="s">
        <v>19</v>
      </c>
      <c r="AE108" s="30">
        <f t="shared" si="24"/>
        <v>2.2412162990829138E-5</v>
      </c>
      <c r="AF108" s="30" t="s">
        <v>135</v>
      </c>
      <c r="AG108" s="30" t="s">
        <v>24</v>
      </c>
      <c r="AH108" s="30" t="s">
        <v>56</v>
      </c>
      <c r="AI108" s="30" t="s">
        <v>52</v>
      </c>
      <c r="AJ108" s="30" t="s">
        <v>171</v>
      </c>
      <c r="AK108" s="274"/>
      <c r="AO108" s="2"/>
    </row>
    <row r="109" spans="1:41" x14ac:dyDescent="0.35">
      <c r="B109" s="268">
        <f t="shared" si="25"/>
        <v>4532.2888765414518</v>
      </c>
      <c r="C109" s="27" t="s">
        <v>134</v>
      </c>
      <c r="D109" s="30" t="s">
        <v>60</v>
      </c>
      <c r="E109" s="30" t="s">
        <v>60</v>
      </c>
      <c r="F109" s="30" t="s">
        <v>20</v>
      </c>
      <c r="G109" s="30">
        <f t="shared" si="20"/>
        <v>4.9959918611324622E-3</v>
      </c>
      <c r="H109" s="30" t="s">
        <v>135</v>
      </c>
      <c r="I109" s="30" t="s">
        <v>24</v>
      </c>
      <c r="J109" s="30" t="s">
        <v>56</v>
      </c>
      <c r="K109" s="30" t="s">
        <v>52</v>
      </c>
      <c r="L109" s="30" t="s">
        <v>171</v>
      </c>
      <c r="M109" s="274"/>
      <c r="N109" s="268">
        <f t="shared" si="26"/>
        <v>2550.0656674143938</v>
      </c>
      <c r="O109" s="27" t="s">
        <v>134</v>
      </c>
      <c r="P109" s="30" t="s">
        <v>60</v>
      </c>
      <c r="Q109" s="30" t="s">
        <v>60</v>
      </c>
      <c r="R109" s="30" t="s">
        <v>20</v>
      </c>
      <c r="S109" s="30">
        <f t="shared" si="22"/>
        <v>2.8109654231654999E-3</v>
      </c>
      <c r="T109" s="30" t="s">
        <v>135</v>
      </c>
      <c r="U109" s="30" t="s">
        <v>24</v>
      </c>
      <c r="V109" s="30" t="s">
        <v>56</v>
      </c>
      <c r="W109" s="30" t="s">
        <v>52</v>
      </c>
      <c r="X109" s="30" t="s">
        <v>171</v>
      </c>
      <c r="Y109" s="274"/>
      <c r="Z109" s="268">
        <f t="shared" si="27"/>
        <v>3446.0692264206864</v>
      </c>
      <c r="AA109" s="27" t="s">
        <v>134</v>
      </c>
      <c r="AB109" s="30" t="s">
        <v>60</v>
      </c>
      <c r="AC109" s="30" t="s">
        <v>60</v>
      </c>
      <c r="AD109" s="30" t="s">
        <v>20</v>
      </c>
      <c r="AE109" s="30">
        <f t="shared" si="24"/>
        <v>3.7986399978181809E-3</v>
      </c>
      <c r="AF109" s="30" t="s">
        <v>135</v>
      </c>
      <c r="AG109" s="30" t="s">
        <v>24</v>
      </c>
      <c r="AH109" s="30" t="s">
        <v>56</v>
      </c>
      <c r="AI109" s="30" t="s">
        <v>52</v>
      </c>
      <c r="AJ109" s="30" t="s">
        <v>171</v>
      </c>
      <c r="AK109" s="274"/>
      <c r="AO109" s="2"/>
    </row>
    <row r="110" spans="1:41" x14ac:dyDescent="0.35">
      <c r="B110" s="268">
        <f t="shared" si="25"/>
        <v>229854.32318914833</v>
      </c>
      <c r="C110" s="27" t="s">
        <v>134</v>
      </c>
      <c r="D110" s="30" t="s">
        <v>60</v>
      </c>
      <c r="E110" s="30" t="s">
        <v>60</v>
      </c>
      <c r="F110" s="30" t="s">
        <v>21</v>
      </c>
      <c r="G110" s="30">
        <f t="shared" si="20"/>
        <v>0.25337094769991608</v>
      </c>
      <c r="H110" s="30" t="s">
        <v>135</v>
      </c>
      <c r="I110" s="30" t="s">
        <v>24</v>
      </c>
      <c r="J110" s="30" t="s">
        <v>56</v>
      </c>
      <c r="K110" s="30" t="s">
        <v>52</v>
      </c>
      <c r="L110" s="30" t="s">
        <v>171</v>
      </c>
      <c r="M110" s="274"/>
      <c r="N110" s="268">
        <f t="shared" si="26"/>
        <v>21.593502500112855</v>
      </c>
      <c r="O110" s="27" t="s">
        <v>134</v>
      </c>
      <c r="P110" s="30" t="s">
        <v>60</v>
      </c>
      <c r="Q110" s="30" t="s">
        <v>60</v>
      </c>
      <c r="R110" s="30" t="s">
        <v>21</v>
      </c>
      <c r="S110" s="30">
        <f t="shared" si="22"/>
        <v>2.3802755226456409E-5</v>
      </c>
      <c r="T110" s="30" t="s">
        <v>135</v>
      </c>
      <c r="U110" s="30" t="s">
        <v>24</v>
      </c>
      <c r="V110" s="30" t="s">
        <v>56</v>
      </c>
      <c r="W110" s="30" t="s">
        <v>52</v>
      </c>
      <c r="X110" s="30" t="s">
        <v>171</v>
      </c>
      <c r="Y110" s="274"/>
      <c r="Z110" s="268">
        <f t="shared" si="27"/>
        <v>28.959344889406523</v>
      </c>
      <c r="AA110" s="27" t="s">
        <v>134</v>
      </c>
      <c r="AB110" s="30" t="s">
        <v>60</v>
      </c>
      <c r="AC110" s="30" t="s">
        <v>60</v>
      </c>
      <c r="AD110" s="30" t="s">
        <v>21</v>
      </c>
      <c r="AE110" s="30">
        <f t="shared" si="24"/>
        <v>3.1922204279619401E-5</v>
      </c>
      <c r="AF110" s="30" t="s">
        <v>135</v>
      </c>
      <c r="AG110" s="30" t="s">
        <v>24</v>
      </c>
      <c r="AH110" s="30" t="s">
        <v>56</v>
      </c>
      <c r="AI110" s="30" t="s">
        <v>52</v>
      </c>
      <c r="AJ110" s="30" t="s">
        <v>171</v>
      </c>
      <c r="AK110" s="274"/>
      <c r="AO110" s="2"/>
    </row>
    <row r="111" spans="1:41" ht="15" thickBot="1" x14ac:dyDescent="0.4">
      <c r="B111" s="268">
        <f t="shared" si="25"/>
        <v>2774649.6390663348</v>
      </c>
      <c r="C111" s="272" t="s">
        <v>134</v>
      </c>
      <c r="D111" s="30" t="s">
        <v>60</v>
      </c>
      <c r="E111" s="273" t="s">
        <v>60</v>
      </c>
      <c r="F111" s="273" t="s">
        <v>22</v>
      </c>
      <c r="G111" s="273">
        <f t="shared" si="20"/>
        <v>3.0585268044184315</v>
      </c>
      <c r="H111" s="273" t="s">
        <v>135</v>
      </c>
      <c r="I111" s="273" t="s">
        <v>24</v>
      </c>
      <c r="J111" s="273" t="s">
        <v>56</v>
      </c>
      <c r="K111" s="273" t="s">
        <v>52</v>
      </c>
      <c r="L111" s="30" t="s">
        <v>171</v>
      </c>
      <c r="M111" s="275"/>
      <c r="N111" s="268">
        <f t="shared" si="26"/>
        <v>1154914.5394916062</v>
      </c>
      <c r="O111" s="272" t="s">
        <v>134</v>
      </c>
      <c r="P111" s="30" t="s">
        <v>60</v>
      </c>
      <c r="Q111" s="273" t="s">
        <v>60</v>
      </c>
      <c r="R111" s="273" t="s">
        <v>22</v>
      </c>
      <c r="S111" s="273">
        <f t="shared" si="22"/>
        <v>1.2730749951681368</v>
      </c>
      <c r="T111" s="273" t="s">
        <v>135</v>
      </c>
      <c r="U111" s="273" t="s">
        <v>24</v>
      </c>
      <c r="V111" s="273" t="s">
        <v>56</v>
      </c>
      <c r="W111" s="273" t="s">
        <v>52</v>
      </c>
      <c r="X111" s="30" t="s">
        <v>171</v>
      </c>
      <c r="Y111" s="275"/>
      <c r="Z111" s="268">
        <f t="shared" si="27"/>
        <v>1589071.3429704346</v>
      </c>
      <c r="AA111" s="272" t="s">
        <v>134</v>
      </c>
      <c r="AB111" s="30" t="s">
        <v>60</v>
      </c>
      <c r="AC111" s="273" t="s">
        <v>60</v>
      </c>
      <c r="AD111" s="273" t="s">
        <v>22</v>
      </c>
      <c r="AE111" s="273">
        <f t="shared" si="24"/>
        <v>1.7516508131973465</v>
      </c>
      <c r="AF111" s="273" t="s">
        <v>135</v>
      </c>
      <c r="AG111" s="273" t="s">
        <v>24</v>
      </c>
      <c r="AH111" s="273" t="s">
        <v>56</v>
      </c>
      <c r="AI111" s="273" t="s">
        <v>52</v>
      </c>
      <c r="AJ111" s="30" t="s">
        <v>171</v>
      </c>
      <c r="AK111" s="275"/>
      <c r="AO111" s="2"/>
    </row>
    <row r="112" spans="1:41" x14ac:dyDescent="0.35">
      <c r="A112" s="27"/>
      <c r="U112" s="2"/>
      <c r="AB112" s="2"/>
      <c r="AE112" s="2"/>
      <c r="AH112" s="2"/>
      <c r="AO112" s="2"/>
    </row>
    <row r="113" spans="21:41" x14ac:dyDescent="0.35">
      <c r="U113" s="2"/>
      <c r="AB113" s="2"/>
      <c r="AE113" s="2"/>
      <c r="AH113" s="2"/>
      <c r="AO113" s="2"/>
    </row>
    <row r="114" spans="21:41" x14ac:dyDescent="0.35">
      <c r="U114" s="2"/>
      <c r="AB114" s="2"/>
      <c r="AE114" s="2"/>
      <c r="AH114" s="2"/>
      <c r="AO114" s="2"/>
    </row>
    <row r="115" spans="21:41" x14ac:dyDescent="0.35">
      <c r="U115" s="2"/>
      <c r="AB115" s="2"/>
      <c r="AE115" s="2"/>
      <c r="AH115" s="2"/>
      <c r="AO115" s="2"/>
    </row>
    <row r="116" spans="21:41" x14ac:dyDescent="0.35">
      <c r="U116" s="2"/>
      <c r="AB116" s="2"/>
      <c r="AE116" s="2"/>
      <c r="AH116" s="2"/>
      <c r="AO116" s="2"/>
    </row>
    <row r="117" spans="21:41" x14ac:dyDescent="0.35">
      <c r="U117" s="2"/>
      <c r="AB117" s="2"/>
      <c r="AE117" s="2"/>
      <c r="AH117" s="2"/>
      <c r="AO117" s="2"/>
    </row>
    <row r="118" spans="21:41" x14ac:dyDescent="0.35">
      <c r="U118" s="2"/>
      <c r="AB118" s="2"/>
      <c r="AE118" s="2"/>
      <c r="AH118" s="2"/>
      <c r="AO118" s="2"/>
    </row>
    <row r="119" spans="21:41" x14ac:dyDescent="0.35">
      <c r="AB119" s="2"/>
      <c r="AE119" s="2"/>
      <c r="AH119" s="2"/>
      <c r="AO119" s="2"/>
    </row>
    <row r="120" spans="21:41" x14ac:dyDescent="0.35">
      <c r="AB120" s="2"/>
      <c r="AE120" s="2"/>
      <c r="AH120" s="2"/>
      <c r="AO120" s="2"/>
    </row>
    <row r="121" spans="21:41" x14ac:dyDescent="0.35">
      <c r="AB121" s="2"/>
      <c r="AE121" s="2"/>
      <c r="AH121" s="2"/>
      <c r="AO121" s="2"/>
    </row>
    <row r="122" spans="21:41" x14ac:dyDescent="0.35">
      <c r="AB122" s="2"/>
      <c r="AE122" s="2"/>
      <c r="AH122" s="2"/>
      <c r="AO122" s="2"/>
    </row>
    <row r="123" spans="21:41" x14ac:dyDescent="0.35">
      <c r="AB123" s="2"/>
      <c r="AE123" s="2"/>
      <c r="AH123" s="2"/>
      <c r="AO123" s="2"/>
    </row>
    <row r="124" spans="21:41" x14ac:dyDescent="0.35">
      <c r="AB124" s="2"/>
      <c r="AE124" s="2"/>
      <c r="AH124" s="2"/>
      <c r="AO124" s="2"/>
    </row>
    <row r="125" spans="21:41" x14ac:dyDescent="0.35">
      <c r="AB125" s="2"/>
      <c r="AE125" s="2"/>
      <c r="AH125" s="2"/>
      <c r="AO125" s="2"/>
    </row>
    <row r="126" spans="21:41" x14ac:dyDescent="0.35">
      <c r="AB126" s="2"/>
      <c r="AE126" s="2"/>
      <c r="AH126" s="2"/>
      <c r="AO126" s="2"/>
    </row>
    <row r="127" spans="21:41" x14ac:dyDescent="0.35">
      <c r="AB127" s="2"/>
      <c r="AE127" s="2"/>
      <c r="AH127" s="2"/>
      <c r="AO127" s="2"/>
    </row>
    <row r="128" spans="21:41" x14ac:dyDescent="0.35">
      <c r="AB128" s="2"/>
      <c r="AE128" s="2"/>
      <c r="AH128" s="2"/>
      <c r="AO128" s="2"/>
    </row>
    <row r="129" spans="28:41" x14ac:dyDescent="0.35">
      <c r="AB129" s="2"/>
      <c r="AE129" s="2"/>
      <c r="AH129" s="2"/>
      <c r="AO129" s="2"/>
    </row>
    <row r="130" spans="28:41" x14ac:dyDescent="0.35">
      <c r="AB130" s="2"/>
      <c r="AE130" s="2"/>
      <c r="AH130" s="2"/>
      <c r="AO130" s="2"/>
    </row>
    <row r="131" spans="28:41" x14ac:dyDescent="0.35">
      <c r="AB131" s="2"/>
      <c r="AE131" s="2"/>
      <c r="AH131" s="2"/>
      <c r="AO131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4"/>
  <sheetViews>
    <sheetView topLeftCell="A71" zoomScale="70" zoomScaleNormal="70" workbookViewId="0">
      <selection activeCell="D66" sqref="D66:M94"/>
    </sheetView>
  </sheetViews>
  <sheetFormatPr defaultRowHeight="14.5" x14ac:dyDescent="0.35"/>
  <cols>
    <col min="1" max="1" width="21.90625" style="2" customWidth="1"/>
    <col min="2" max="2" width="12.26953125" style="2" customWidth="1"/>
    <col min="3" max="3" width="9.9062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 t="s">
        <v>182</v>
      </c>
    </row>
    <row r="3" spans="1:41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1" s="14" customFormat="1" ht="72.5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tr">
        <f>B42</f>
        <v>Iron Ore Extraction and Processing</v>
      </c>
      <c r="R4" s="17"/>
      <c r="Y4" s="17"/>
      <c r="AB4" s="17"/>
      <c r="AE4" s="17"/>
      <c r="AL4" s="17"/>
    </row>
    <row r="5" spans="1:41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278">
        <f>$B$50*C5*10^6</f>
        <v>20.85574201075913</v>
      </c>
      <c r="L5" s="2"/>
      <c r="R5" s="9"/>
      <c r="U5" s="2"/>
      <c r="Y5" s="9"/>
      <c r="AH5" s="2"/>
      <c r="AL5" s="9"/>
      <c r="AO5" s="2"/>
    </row>
    <row r="6" spans="1:41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0">CONCATENATE(B6," from", " ", A6)</f>
        <v>co from electricity</v>
      </c>
      <c r="J6" s="19" t="s">
        <v>134</v>
      </c>
      <c r="K6" s="278">
        <f t="shared" ref="K6:K15" si="1">$B$50*C6*10^6</f>
        <v>66.085057580215349</v>
      </c>
      <c r="L6" s="2"/>
      <c r="Q6" s="9"/>
      <c r="U6" s="2"/>
      <c r="X6" s="9"/>
      <c r="AA6" s="9"/>
      <c r="AB6" s="2"/>
      <c r="AD6" s="9"/>
      <c r="AE6" s="2"/>
      <c r="AH6" s="2"/>
      <c r="AK6" s="9"/>
      <c r="AO6" s="2"/>
    </row>
    <row r="7" spans="1:41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0"/>
        <v>nox from electricity</v>
      </c>
      <c r="J7" s="19" t="s">
        <v>134</v>
      </c>
      <c r="K7" s="278">
        <f t="shared" si="1"/>
        <v>129.45156695496169</v>
      </c>
      <c r="L7" s="2"/>
      <c r="Q7" s="9"/>
      <c r="U7" s="2"/>
      <c r="X7" s="9"/>
      <c r="AA7" s="9"/>
      <c r="AB7" s="2"/>
      <c r="AD7" s="9"/>
      <c r="AE7" s="2"/>
      <c r="AH7" s="2"/>
      <c r="AK7" s="9"/>
      <c r="AO7" s="2"/>
    </row>
    <row r="8" spans="1:41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0"/>
        <v>pm10 from electricity</v>
      </c>
      <c r="J8" s="19" t="s">
        <v>134</v>
      </c>
      <c r="K8" s="278">
        <f t="shared" si="1"/>
        <v>23.25165872712812</v>
      </c>
      <c r="L8" s="2"/>
      <c r="Q8" s="9"/>
      <c r="U8" s="2"/>
      <c r="X8" s="9"/>
      <c r="AA8" s="9"/>
      <c r="AB8" s="2"/>
      <c r="AD8" s="9"/>
      <c r="AE8" s="2"/>
      <c r="AH8" s="2"/>
      <c r="AK8" s="9"/>
      <c r="AO8" s="2"/>
    </row>
    <row r="9" spans="1:41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0"/>
        <v>pm2.5 from electricity</v>
      </c>
      <c r="J9" s="19" t="s">
        <v>134</v>
      </c>
      <c r="K9" s="278">
        <f t="shared" si="1"/>
        <v>10.074509369117706</v>
      </c>
      <c r="L9" s="2"/>
      <c r="Q9" s="9"/>
      <c r="U9" s="2"/>
      <c r="X9" s="9"/>
      <c r="AA9" s="9"/>
      <c r="AB9" s="2"/>
      <c r="AD9" s="9"/>
      <c r="AE9" s="2"/>
      <c r="AH9" s="2"/>
      <c r="AK9" s="9"/>
      <c r="AO9" s="2"/>
    </row>
    <row r="10" spans="1:41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0"/>
        <v>sox from electricity</v>
      </c>
      <c r="J10" s="19" t="s">
        <v>134</v>
      </c>
      <c r="K10" s="278">
        <f t="shared" si="1"/>
        <v>318.37698233628822</v>
      </c>
      <c r="L10" s="2"/>
      <c r="Q10" s="9"/>
      <c r="U10" s="2"/>
      <c r="X10" s="9"/>
      <c r="AA10" s="9"/>
      <c r="AB10" s="2"/>
      <c r="AD10" s="9"/>
      <c r="AE10" s="2"/>
      <c r="AH10" s="2"/>
      <c r="AK10" s="9"/>
      <c r="AO10" s="2"/>
    </row>
    <row r="11" spans="1:41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0"/>
        <v>bc from electricity</v>
      </c>
      <c r="J11" s="19" t="s">
        <v>134</v>
      </c>
      <c r="K11" s="278">
        <f t="shared" si="1"/>
        <v>0.82740058351547197</v>
      </c>
      <c r="L11" s="2"/>
      <c r="Q11" s="9"/>
      <c r="U11" s="2"/>
      <c r="X11" s="9"/>
      <c r="AA11" s="9"/>
      <c r="AB11" s="2"/>
      <c r="AD11" s="9"/>
      <c r="AE11" s="2"/>
      <c r="AH11" s="2"/>
      <c r="AK11" s="9"/>
      <c r="AO11" s="2"/>
    </row>
    <row r="12" spans="1:41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0"/>
        <v>oc from electricity</v>
      </c>
      <c r="J12" s="19" t="s">
        <v>134</v>
      </c>
      <c r="K12" s="278">
        <f t="shared" si="1"/>
        <v>1.9530915045237769</v>
      </c>
      <c r="L12" s="2"/>
      <c r="Q12" s="9"/>
      <c r="U12" s="2"/>
      <c r="X12" s="9"/>
      <c r="AA12" s="9"/>
      <c r="AB12" s="2"/>
      <c r="AD12" s="9"/>
      <c r="AE12" s="2"/>
      <c r="AH12" s="2"/>
      <c r="AK12" s="9"/>
      <c r="AO12" s="2"/>
    </row>
    <row r="13" spans="1:41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0"/>
        <v>ch4 from electricity</v>
      </c>
      <c r="J13" s="19" t="s">
        <v>134</v>
      </c>
      <c r="K13" s="278">
        <f t="shared" si="1"/>
        <v>365.92216742640477</v>
      </c>
      <c r="L13" s="2"/>
      <c r="Q13" s="9"/>
      <c r="U13" s="2"/>
      <c r="X13" s="9"/>
      <c r="AA13" s="9"/>
      <c r="AB13" s="2"/>
      <c r="AD13" s="9"/>
      <c r="AE13" s="2"/>
      <c r="AH13" s="2"/>
      <c r="AK13" s="9"/>
      <c r="AO13" s="2"/>
    </row>
    <row r="14" spans="1:41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0"/>
        <v>n2o from electricity</v>
      </c>
      <c r="J14" s="19" t="s">
        <v>134</v>
      </c>
      <c r="K14" s="278">
        <f t="shared" si="1"/>
        <v>2.8910942837680071</v>
      </c>
      <c r="L14" s="2"/>
      <c r="Q14" s="9"/>
      <c r="U14" s="2"/>
      <c r="X14" s="9"/>
      <c r="AA14" s="9"/>
      <c r="AB14" s="2"/>
      <c r="AD14" s="9"/>
      <c r="AE14" s="2"/>
      <c r="AH14" s="2"/>
      <c r="AK14" s="9"/>
      <c r="AO14" s="2"/>
    </row>
    <row r="15" spans="1:41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0"/>
        <v>co2 from electricity</v>
      </c>
      <c r="J15" s="19" t="s">
        <v>134</v>
      </c>
      <c r="K15" s="278">
        <f t="shared" si="1"/>
        <v>184489.51158973927</v>
      </c>
      <c r="L15" s="2"/>
      <c r="Q15" s="9"/>
      <c r="U15" s="2"/>
      <c r="X15" s="9"/>
      <c r="AA15" s="9"/>
      <c r="AB15" s="2"/>
      <c r="AD15" s="9"/>
      <c r="AE15" s="2"/>
      <c r="AH15" s="2"/>
      <c r="AK15" s="9"/>
      <c r="AO15" s="2"/>
    </row>
    <row r="16" spans="1:41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0"/>
        <v>voc from h2</v>
      </c>
      <c r="J16" s="2" t="s">
        <v>134</v>
      </c>
      <c r="K16" s="23"/>
      <c r="L16" s="2"/>
      <c r="M16" s="18"/>
    </row>
    <row r="17" spans="1:41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0"/>
        <v>co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0"/>
        <v>nox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0"/>
        <v>pm10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0"/>
        <v>pm2.5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0"/>
        <v>sox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0"/>
        <v>bc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0"/>
        <v>oc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0"/>
        <v>ch4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0"/>
        <v>n2o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0"/>
        <v>co2 from h2</v>
      </c>
      <c r="J26" s="2" t="s">
        <v>134</v>
      </c>
      <c r="K26" s="23"/>
      <c r="L26" s="2"/>
      <c r="M26" s="18"/>
    </row>
    <row r="27" spans="1:41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41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41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J29" s="23"/>
      <c r="T29" s="9"/>
      <c r="U29" s="2"/>
      <c r="AA29" s="9"/>
      <c r="AB29" s="2"/>
      <c r="AD29" s="9"/>
      <c r="AE29" s="2"/>
      <c r="AG29" s="9"/>
      <c r="AH29" s="2"/>
      <c r="AN29" s="9"/>
      <c r="AO29" s="2"/>
    </row>
    <row r="30" spans="1:41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J30" s="23"/>
      <c r="T30" s="9"/>
      <c r="U30" s="2"/>
      <c r="AA30" s="9"/>
      <c r="AB30" s="2"/>
      <c r="AD30" s="9"/>
      <c r="AE30" s="2"/>
      <c r="AG30" s="9"/>
      <c r="AH30" s="2"/>
      <c r="AN30" s="9"/>
      <c r="AO30" s="2"/>
    </row>
    <row r="31" spans="1:41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L31" s="2"/>
      <c r="O31" s="9"/>
      <c r="R31" s="9"/>
      <c r="AE31" s="2"/>
      <c r="AH31" s="2"/>
      <c r="AO31" s="2"/>
    </row>
    <row r="32" spans="1:41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L32" s="2"/>
      <c r="O32" s="9"/>
      <c r="R32" s="9"/>
      <c r="AE32" s="2"/>
      <c r="AH32" s="2"/>
      <c r="AO32" s="2"/>
    </row>
    <row r="33" spans="1:41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L33" s="2"/>
      <c r="O33" s="9"/>
      <c r="R33" s="9"/>
      <c r="AE33" s="2"/>
      <c r="AH33" s="2"/>
      <c r="AO33" s="2"/>
    </row>
    <row r="34" spans="1:41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L34" s="2"/>
      <c r="O34" s="9"/>
      <c r="R34" s="9"/>
      <c r="AE34" s="2"/>
      <c r="AH34" s="2"/>
      <c r="AO34" s="2"/>
    </row>
    <row r="35" spans="1:41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L35" s="2"/>
      <c r="O35" s="9"/>
      <c r="R35" s="9"/>
      <c r="AE35" s="2"/>
      <c r="AH35" s="2"/>
      <c r="AO35" s="2"/>
    </row>
    <row r="36" spans="1:41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I36" s="101"/>
      <c r="J36" s="101"/>
      <c r="K36" s="101"/>
      <c r="L36" s="102"/>
      <c r="M36" s="102"/>
      <c r="N36" s="102"/>
      <c r="O36" s="101"/>
      <c r="P36" s="101"/>
      <c r="Q36" s="101"/>
      <c r="R36" s="101"/>
      <c r="S36" s="101"/>
      <c r="T36" s="9"/>
      <c r="U36" s="2"/>
      <c r="AA36" s="9"/>
      <c r="AB36" s="2"/>
      <c r="AD36" s="9"/>
      <c r="AE36" s="2"/>
      <c r="AG36" s="9"/>
      <c r="AH36" s="2"/>
      <c r="AN36" s="9"/>
      <c r="AO36" s="2"/>
    </row>
    <row r="37" spans="1:41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J37" s="23"/>
      <c r="T37" s="9"/>
      <c r="U37" s="2"/>
      <c r="AA37" s="9"/>
      <c r="AB37" s="2"/>
      <c r="AD37" s="9"/>
      <c r="AE37" s="2"/>
      <c r="AG37" s="9"/>
      <c r="AH37" s="2"/>
      <c r="AN37" s="9"/>
      <c r="AO37" s="2"/>
    </row>
    <row r="38" spans="1:41" x14ac:dyDescent="0.35">
      <c r="B38" s="24"/>
      <c r="K38" s="9"/>
      <c r="L38" s="2"/>
      <c r="T38" s="9"/>
      <c r="U38" s="2"/>
      <c r="AA38" s="9"/>
      <c r="AB38" s="2"/>
      <c r="AD38" s="9"/>
      <c r="AE38" s="2"/>
      <c r="AG38" s="9"/>
      <c r="AH38" s="2"/>
      <c r="AN38" s="9"/>
      <c r="AO38" s="2"/>
    </row>
    <row r="39" spans="1:41" ht="15.5" x14ac:dyDescent="0.35">
      <c r="A39" s="10" t="s">
        <v>183</v>
      </c>
      <c r="C39" s="3"/>
      <c r="K39" s="9"/>
      <c r="L39" s="2"/>
      <c r="T39" s="9"/>
      <c r="U39" s="2"/>
      <c r="AA39" s="9"/>
      <c r="AB39" s="2"/>
      <c r="AD39" s="9"/>
      <c r="AE39" s="2"/>
      <c r="AG39" s="9"/>
      <c r="AH39" s="2"/>
      <c r="AN39" s="9"/>
      <c r="AO39" s="2"/>
    </row>
    <row r="40" spans="1:41" ht="15.5" x14ac:dyDescent="0.35">
      <c r="A40" s="25" t="s">
        <v>34</v>
      </c>
      <c r="B40" s="19"/>
      <c r="C40" s="19"/>
      <c r="D40" s="19"/>
      <c r="E40" s="20"/>
      <c r="K40" s="9"/>
      <c r="L40" s="2"/>
      <c r="T40" s="9"/>
      <c r="U40" s="2"/>
      <c r="AA40" s="9"/>
      <c r="AB40" s="2"/>
      <c r="AD40" s="9"/>
      <c r="AE40" s="2"/>
      <c r="AG40" s="9"/>
      <c r="AH40" s="2"/>
      <c r="AN40" s="9"/>
      <c r="AO40" s="2"/>
    </row>
    <row r="41" spans="1:41" s="386" customFormat="1" x14ac:dyDescent="0.35">
      <c r="A41" s="385" t="s">
        <v>162</v>
      </c>
    </row>
    <row r="42" spans="1:41" s="386" customFormat="1" x14ac:dyDescent="0.35">
      <c r="A42" s="387"/>
      <c r="B42" s="384" t="s">
        <v>184</v>
      </c>
    </row>
    <row r="43" spans="1:41" s="386" customFormat="1" x14ac:dyDescent="0.35">
      <c r="A43" s="388"/>
      <c r="B43" s="384" t="s">
        <v>197</v>
      </c>
    </row>
    <row r="44" spans="1:41" s="386" customFormat="1" x14ac:dyDescent="0.35">
      <c r="A44" s="389" t="s">
        <v>206</v>
      </c>
      <c r="B44" s="390"/>
    </row>
    <row r="45" spans="1:41" s="386" customFormat="1" x14ac:dyDescent="0.35">
      <c r="A45" s="390" t="s">
        <v>118</v>
      </c>
      <c r="B45" s="391">
        <v>0.18378752000000001</v>
      </c>
    </row>
    <row r="46" spans="1:41" s="386" customFormat="1" x14ac:dyDescent="0.35">
      <c r="A46" s="390" t="s">
        <v>31</v>
      </c>
      <c r="B46" s="391">
        <v>2.1537599999999998E-3</v>
      </c>
    </row>
    <row r="47" spans="1:41" s="386" customFormat="1" x14ac:dyDescent="0.35">
      <c r="A47" s="390" t="s">
        <v>32</v>
      </c>
      <c r="B47" s="391">
        <v>2.8357840000000002E-2</v>
      </c>
    </row>
    <row r="48" spans="1:41" s="386" customFormat="1" x14ac:dyDescent="0.35">
      <c r="A48" s="390" t="s">
        <v>62</v>
      </c>
      <c r="B48" s="391">
        <v>0.19419736000000001</v>
      </c>
    </row>
    <row r="49" spans="1:67" s="386" customFormat="1" x14ac:dyDescent="0.35">
      <c r="A49" s="390" t="s">
        <v>30</v>
      </c>
      <c r="B49" s="391">
        <v>0</v>
      </c>
    </row>
    <row r="50" spans="1:67" s="386" customFormat="1" x14ac:dyDescent="0.35">
      <c r="A50" s="390" t="s">
        <v>38</v>
      </c>
      <c r="B50" s="391">
        <v>1.38630352</v>
      </c>
    </row>
    <row r="51" spans="1:67" s="386" customFormat="1" x14ac:dyDescent="0.35">
      <c r="A51" s="392" t="s">
        <v>207</v>
      </c>
      <c r="B51" s="393"/>
    </row>
    <row r="52" spans="1:67" s="386" customFormat="1" x14ac:dyDescent="0.35">
      <c r="A52" s="390" t="s">
        <v>13</v>
      </c>
      <c r="B52" s="394">
        <v>27.345275127417899</v>
      </c>
    </row>
    <row r="53" spans="1:67" s="386" customFormat="1" x14ac:dyDescent="0.35">
      <c r="A53" s="390" t="s">
        <v>23</v>
      </c>
      <c r="B53" s="394">
        <v>93.629607630922351</v>
      </c>
    </row>
    <row r="54" spans="1:67" s="386" customFormat="1" x14ac:dyDescent="0.35">
      <c r="A54" s="390" t="s">
        <v>14</v>
      </c>
      <c r="B54" s="394">
        <v>188.59555983187479</v>
      </c>
    </row>
    <row r="55" spans="1:67" s="386" customFormat="1" x14ac:dyDescent="0.35">
      <c r="A55" s="390" t="s">
        <v>15</v>
      </c>
      <c r="B55" s="394">
        <v>31.536366355063436</v>
      </c>
    </row>
    <row r="56" spans="1:67" s="396" customFormat="1" x14ac:dyDescent="0.35">
      <c r="A56" s="395" t="s">
        <v>16</v>
      </c>
      <c r="B56" s="394">
        <v>14.753435661081182</v>
      </c>
    </row>
    <row r="57" spans="1:67" s="386" customFormat="1" x14ac:dyDescent="0.35">
      <c r="A57" s="390" t="s">
        <v>17</v>
      </c>
      <c r="B57" s="394">
        <v>448.63115937176167</v>
      </c>
    </row>
    <row r="58" spans="1:67" s="386" customFormat="1" x14ac:dyDescent="0.35">
      <c r="A58" s="397" t="s">
        <v>18</v>
      </c>
      <c r="B58" s="394">
        <v>1.5982835168354121</v>
      </c>
    </row>
    <row r="59" spans="1:67" s="386" customFormat="1" x14ac:dyDescent="0.35">
      <c r="A59" s="397" t="s">
        <v>19</v>
      </c>
      <c r="B59" s="394">
        <v>2.6502755952825279</v>
      </c>
    </row>
    <row r="60" spans="1:67" s="386" customFormat="1" x14ac:dyDescent="0.35">
      <c r="A60" s="390" t="s">
        <v>20</v>
      </c>
      <c r="B60" s="394">
        <v>431.64805595415032</v>
      </c>
    </row>
    <row r="61" spans="1:67" s="386" customFormat="1" x14ac:dyDescent="0.35">
      <c r="A61" s="390" t="s">
        <v>21</v>
      </c>
      <c r="B61" s="394">
        <v>3.7235702232528305</v>
      </c>
    </row>
    <row r="62" spans="1:67" s="386" customFormat="1" x14ac:dyDescent="0.35">
      <c r="A62" s="388" t="s">
        <v>22</v>
      </c>
      <c r="B62" s="398">
        <v>217510.02675022563</v>
      </c>
    </row>
    <row r="63" spans="1:67" s="399" customFormat="1" x14ac:dyDescent="0.35">
      <c r="A63" s="385"/>
      <c r="N63" s="400"/>
      <c r="O63" s="400"/>
      <c r="P63" s="400"/>
      <c r="AA63" s="401"/>
      <c r="AB63" s="402"/>
      <c r="AC63" s="402"/>
      <c r="AD63" s="402"/>
      <c r="AE63" s="402"/>
      <c r="AF63" s="402"/>
      <c r="AG63" s="402"/>
      <c r="AH63" s="402"/>
      <c r="AI63" s="402"/>
      <c r="AJ63" s="402"/>
      <c r="AK63" s="402"/>
      <c r="AL63" s="402"/>
      <c r="AM63" s="402"/>
      <c r="AN63" s="402"/>
      <c r="AO63" s="402"/>
      <c r="AP63" s="402"/>
      <c r="AQ63" s="402"/>
      <c r="AR63" s="402"/>
      <c r="AS63" s="402"/>
      <c r="AT63" s="402"/>
      <c r="AU63" s="402"/>
      <c r="AV63" s="402"/>
      <c r="AW63" s="402"/>
      <c r="AX63" s="402"/>
      <c r="AY63" s="402"/>
      <c r="AZ63" s="402"/>
      <c r="BA63" s="402"/>
      <c r="BB63" s="402"/>
      <c r="BC63" s="403"/>
      <c r="BD63" s="404"/>
      <c r="BE63" s="404"/>
      <c r="BF63" s="404"/>
      <c r="BG63" s="404"/>
      <c r="BH63" s="404"/>
      <c r="BI63" s="404"/>
      <c r="BJ63" s="404"/>
      <c r="BK63" s="404"/>
      <c r="BL63" s="404"/>
      <c r="BM63" s="404"/>
      <c r="BN63" s="404"/>
      <c r="BO63" s="404"/>
    </row>
    <row r="64" spans="1:67" ht="16" thickBot="1" x14ac:dyDescent="0.4">
      <c r="A64" s="10" t="s">
        <v>54</v>
      </c>
      <c r="B64" s="11"/>
      <c r="C64" s="11"/>
      <c r="D64" s="11"/>
      <c r="E64" s="12"/>
      <c r="F64" s="11"/>
      <c r="G64" s="11"/>
      <c r="H64" s="11"/>
      <c r="AB64" s="2"/>
      <c r="AE64" s="2"/>
      <c r="AH64" s="2"/>
      <c r="AO64" s="2"/>
    </row>
    <row r="65" spans="2:41" s="14" customFormat="1" x14ac:dyDescent="0.35">
      <c r="B65" s="277" t="str">
        <f>B42</f>
        <v>Iron Ore Extraction and Processing</v>
      </c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5"/>
    </row>
    <row r="66" spans="2:41" s="14" customFormat="1" x14ac:dyDescent="0.35">
      <c r="B66" s="266" t="s">
        <v>50</v>
      </c>
      <c r="C66" s="26" t="s">
        <v>51</v>
      </c>
      <c r="D66" s="28" t="s">
        <v>129</v>
      </c>
      <c r="E66" s="28" t="s">
        <v>59</v>
      </c>
      <c r="F66" s="28" t="s">
        <v>7</v>
      </c>
      <c r="G66" s="28" t="s">
        <v>8</v>
      </c>
      <c r="H66" s="29" t="s">
        <v>9</v>
      </c>
      <c r="I66" s="28" t="s">
        <v>10</v>
      </c>
      <c r="J66" s="28" t="s">
        <v>11</v>
      </c>
      <c r="K66" s="28" t="s">
        <v>61</v>
      </c>
      <c r="L66" s="28" t="s">
        <v>25</v>
      </c>
      <c r="M66" s="267" t="s">
        <v>49</v>
      </c>
    </row>
    <row r="67" spans="2:41" x14ac:dyDescent="0.35">
      <c r="B67" s="268">
        <f>B45</f>
        <v>0.18378752000000001</v>
      </c>
      <c r="C67" s="27" t="s">
        <v>133</v>
      </c>
      <c r="D67" s="30" t="s">
        <v>60</v>
      </c>
      <c r="E67" s="31" t="s">
        <v>118</v>
      </c>
      <c r="F67" s="31" t="s">
        <v>118</v>
      </c>
      <c r="G67" s="32">
        <f>B67*1055.05585/907.185</f>
        <v>0.21374482396974379</v>
      </c>
      <c r="H67" s="30" t="s">
        <v>63</v>
      </c>
      <c r="I67" s="30" t="s">
        <v>53</v>
      </c>
      <c r="J67" s="30" t="s">
        <v>55</v>
      </c>
      <c r="K67" s="30" t="s">
        <v>52</v>
      </c>
      <c r="L67" s="30" t="s">
        <v>210</v>
      </c>
      <c r="M67" s="269"/>
      <c r="U67" s="2"/>
      <c r="AB67" s="2"/>
      <c r="AE67" s="2"/>
      <c r="AH67" s="2"/>
      <c r="AO67" s="2"/>
    </row>
    <row r="68" spans="2:41" x14ac:dyDescent="0.35">
      <c r="B68" s="268">
        <f t="shared" ref="B68:B72" si="2">B46</f>
        <v>2.1537599999999998E-3</v>
      </c>
      <c r="C68" s="27" t="s">
        <v>133</v>
      </c>
      <c r="D68" s="30" t="s">
        <v>60</v>
      </c>
      <c r="E68" s="31" t="s">
        <v>31</v>
      </c>
      <c r="F68" s="31" t="s">
        <v>31</v>
      </c>
      <c r="G68" s="32">
        <f>B68*1055.05585/907.185</f>
        <v>2.5048221558954344E-3</v>
      </c>
      <c r="H68" s="30" t="s">
        <v>63</v>
      </c>
      <c r="I68" s="30" t="s">
        <v>53</v>
      </c>
      <c r="J68" s="30" t="s">
        <v>55</v>
      </c>
      <c r="K68" s="30" t="s">
        <v>52</v>
      </c>
      <c r="L68" s="30" t="s">
        <v>210</v>
      </c>
      <c r="M68" s="269"/>
      <c r="U68" s="2"/>
      <c r="AB68" s="2"/>
      <c r="AE68" s="2"/>
      <c r="AH68" s="2"/>
      <c r="AO68" s="2"/>
    </row>
    <row r="69" spans="2:41" x14ac:dyDescent="0.35">
      <c r="B69" s="268">
        <f t="shared" si="2"/>
        <v>2.8357840000000002E-2</v>
      </c>
      <c r="C69" s="27" t="s">
        <v>133</v>
      </c>
      <c r="D69" s="30" t="s">
        <v>60</v>
      </c>
      <c r="E69" s="31" t="s">
        <v>32</v>
      </c>
      <c r="F69" s="31" t="s">
        <v>32</v>
      </c>
      <c r="G69" s="32">
        <f t="shared" ref="G69:G72" si="3">B69*1055.05585/907.185</f>
        <v>3.2980158385956561E-2</v>
      </c>
      <c r="H69" s="30" t="s">
        <v>63</v>
      </c>
      <c r="I69" s="30" t="s">
        <v>53</v>
      </c>
      <c r="J69" s="30" t="s">
        <v>55</v>
      </c>
      <c r="K69" s="30" t="s">
        <v>52</v>
      </c>
      <c r="L69" s="30" t="s">
        <v>210</v>
      </c>
      <c r="M69" s="269"/>
      <c r="U69" s="2"/>
      <c r="AB69" s="2"/>
      <c r="AE69" s="2"/>
      <c r="AH69" s="2"/>
      <c r="AO69" s="2"/>
    </row>
    <row r="70" spans="2:41" x14ac:dyDescent="0.35">
      <c r="B70" s="268">
        <f t="shared" si="2"/>
        <v>0.19419736000000001</v>
      </c>
      <c r="C70" s="27" t="s">
        <v>133</v>
      </c>
      <c r="D70" s="30" t="s">
        <v>60</v>
      </c>
      <c r="E70" s="31" t="s">
        <v>62</v>
      </c>
      <c r="F70" s="31" t="s">
        <v>62</v>
      </c>
      <c r="G70" s="32">
        <f t="shared" si="3"/>
        <v>0.22585146438990505</v>
      </c>
      <c r="H70" s="30" t="s">
        <v>63</v>
      </c>
      <c r="I70" s="30" t="s">
        <v>53</v>
      </c>
      <c r="J70" s="30" t="s">
        <v>55</v>
      </c>
      <c r="K70" s="30" t="s">
        <v>52</v>
      </c>
      <c r="L70" s="30" t="s">
        <v>210</v>
      </c>
      <c r="M70" s="269"/>
      <c r="U70" s="2"/>
      <c r="AB70" s="2"/>
      <c r="AE70" s="2"/>
      <c r="AH70" s="2"/>
      <c r="AO70" s="2"/>
    </row>
    <row r="71" spans="2:41" x14ac:dyDescent="0.35">
      <c r="B71" s="268">
        <f t="shared" si="2"/>
        <v>0</v>
      </c>
      <c r="C71" s="27" t="s">
        <v>133</v>
      </c>
      <c r="D71" s="30" t="s">
        <v>60</v>
      </c>
      <c r="E71" s="31" t="s">
        <v>30</v>
      </c>
      <c r="F71" s="31" t="s">
        <v>30</v>
      </c>
      <c r="G71" s="32">
        <f t="shared" si="3"/>
        <v>0</v>
      </c>
      <c r="H71" s="30" t="s">
        <v>63</v>
      </c>
      <c r="I71" s="30" t="s">
        <v>53</v>
      </c>
      <c r="J71" s="30" t="s">
        <v>55</v>
      </c>
      <c r="K71" s="30" t="s">
        <v>52</v>
      </c>
      <c r="L71" s="30" t="s">
        <v>210</v>
      </c>
      <c r="M71" s="269"/>
      <c r="U71" s="2"/>
      <c r="AB71" s="2"/>
      <c r="AE71" s="2"/>
      <c r="AH71" s="2"/>
      <c r="AO71" s="2"/>
    </row>
    <row r="72" spans="2:41" x14ac:dyDescent="0.35">
      <c r="B72" s="268">
        <f t="shared" si="2"/>
        <v>1.38630352</v>
      </c>
      <c r="C72" s="27" t="s">
        <v>133</v>
      </c>
      <c r="D72" s="30" t="s">
        <v>60</v>
      </c>
      <c r="E72" s="31" t="s">
        <v>38</v>
      </c>
      <c r="F72" s="31" t="s">
        <v>38</v>
      </c>
      <c r="G72" s="32">
        <f t="shared" si="3"/>
        <v>1.6122705276780283</v>
      </c>
      <c r="H72" s="30" t="s">
        <v>63</v>
      </c>
      <c r="I72" s="30" t="s">
        <v>53</v>
      </c>
      <c r="J72" s="30" t="s">
        <v>55</v>
      </c>
      <c r="K72" s="30" t="s">
        <v>52</v>
      </c>
      <c r="L72" s="30" t="s">
        <v>210</v>
      </c>
      <c r="M72" s="269"/>
      <c r="U72" s="2"/>
      <c r="AB72" s="2"/>
      <c r="AE72" s="2"/>
      <c r="AH72" s="2"/>
      <c r="AO72" s="2"/>
    </row>
    <row r="73" spans="2:41" x14ac:dyDescent="0.35">
      <c r="B73" s="270">
        <f t="shared" ref="B73:B83" si="4">K5</f>
        <v>20.85574201075913</v>
      </c>
      <c r="C73" s="27" t="s">
        <v>134</v>
      </c>
      <c r="D73" s="30" t="s">
        <v>60</v>
      </c>
      <c r="E73" s="30" t="s">
        <v>38</v>
      </c>
      <c r="F73" s="31" t="s">
        <v>13</v>
      </c>
      <c r="G73" s="30">
        <f>B73*0.001/907.185</f>
        <v>2.2989513727364464E-5</v>
      </c>
      <c r="H73" s="30" t="s">
        <v>135</v>
      </c>
      <c r="I73" s="30" t="s">
        <v>24</v>
      </c>
      <c r="J73" s="30" t="s">
        <v>56</v>
      </c>
      <c r="K73" s="30" t="s">
        <v>52</v>
      </c>
      <c r="L73" s="378" t="s">
        <v>211</v>
      </c>
      <c r="M73" s="269"/>
      <c r="U73" s="2"/>
      <c r="AB73" s="2"/>
      <c r="AE73" s="2"/>
      <c r="AH73" s="2"/>
      <c r="AO73" s="2"/>
    </row>
    <row r="74" spans="2:41" x14ac:dyDescent="0.35">
      <c r="B74" s="270">
        <f t="shared" si="4"/>
        <v>66.085057580215349</v>
      </c>
      <c r="C74" s="27" t="s">
        <v>134</v>
      </c>
      <c r="D74" s="30" t="s">
        <v>60</v>
      </c>
      <c r="E74" s="30" t="s">
        <v>38</v>
      </c>
      <c r="F74" s="31" t="s">
        <v>23</v>
      </c>
      <c r="G74" s="30">
        <f t="shared" ref="G74:G94" si="5">B74*0.001/907.185</f>
        <v>7.2846285575946869E-5</v>
      </c>
      <c r="H74" s="30" t="s">
        <v>135</v>
      </c>
      <c r="I74" s="30" t="s">
        <v>24</v>
      </c>
      <c r="J74" s="30" t="s">
        <v>56</v>
      </c>
      <c r="K74" s="30" t="s">
        <v>52</v>
      </c>
      <c r="L74" s="378" t="s">
        <v>211</v>
      </c>
      <c r="M74" s="269"/>
      <c r="U74" s="2"/>
      <c r="AB74" s="2"/>
      <c r="AE74" s="2"/>
      <c r="AH74" s="2"/>
      <c r="AO74" s="2"/>
    </row>
    <row r="75" spans="2:41" x14ac:dyDescent="0.35">
      <c r="B75" s="270">
        <f t="shared" si="4"/>
        <v>129.45156695496169</v>
      </c>
      <c r="C75" s="27" t="s">
        <v>134</v>
      </c>
      <c r="D75" s="30" t="s">
        <v>60</v>
      </c>
      <c r="E75" s="30" t="s">
        <v>38</v>
      </c>
      <c r="F75" s="31" t="s">
        <v>14</v>
      </c>
      <c r="G75" s="30">
        <f t="shared" si="5"/>
        <v>1.4269588557456493E-4</v>
      </c>
      <c r="H75" s="30" t="s">
        <v>135</v>
      </c>
      <c r="I75" s="30" t="s">
        <v>24</v>
      </c>
      <c r="J75" s="30" t="s">
        <v>56</v>
      </c>
      <c r="K75" s="30" t="s">
        <v>52</v>
      </c>
      <c r="L75" s="378" t="s">
        <v>211</v>
      </c>
      <c r="M75" s="269"/>
      <c r="U75" s="2"/>
      <c r="AB75" s="2"/>
      <c r="AE75" s="2"/>
      <c r="AH75" s="2"/>
      <c r="AO75" s="2"/>
    </row>
    <row r="76" spans="2:41" x14ac:dyDescent="0.35">
      <c r="B76" s="270">
        <f t="shared" si="4"/>
        <v>23.25165872712812</v>
      </c>
      <c r="C76" s="27" t="s">
        <v>134</v>
      </c>
      <c r="D76" s="30" t="s">
        <v>60</v>
      </c>
      <c r="E76" s="30" t="s">
        <v>38</v>
      </c>
      <c r="F76" s="31" t="s">
        <v>15</v>
      </c>
      <c r="G76" s="30">
        <f t="shared" si="5"/>
        <v>2.563055906692474E-5</v>
      </c>
      <c r="H76" s="30" t="s">
        <v>135</v>
      </c>
      <c r="I76" s="30" t="s">
        <v>24</v>
      </c>
      <c r="J76" s="30" t="s">
        <v>56</v>
      </c>
      <c r="K76" s="30" t="s">
        <v>52</v>
      </c>
      <c r="L76" s="378" t="s">
        <v>211</v>
      </c>
      <c r="M76" s="269"/>
      <c r="U76" s="2"/>
      <c r="AB76" s="2"/>
      <c r="AE76" s="2"/>
      <c r="AH76" s="2"/>
      <c r="AO76" s="2"/>
    </row>
    <row r="77" spans="2:41" x14ac:dyDescent="0.35">
      <c r="B77" s="270">
        <f t="shared" si="4"/>
        <v>10.074509369117706</v>
      </c>
      <c r="C77" s="27" t="s">
        <v>134</v>
      </c>
      <c r="D77" s="30" t="s">
        <v>60</v>
      </c>
      <c r="E77" s="30" t="s">
        <v>38</v>
      </c>
      <c r="F77" s="31" t="s">
        <v>16</v>
      </c>
      <c r="G77" s="30">
        <f t="shared" si="5"/>
        <v>1.1105242446819234E-5</v>
      </c>
      <c r="H77" s="30" t="s">
        <v>135</v>
      </c>
      <c r="I77" s="30" t="s">
        <v>24</v>
      </c>
      <c r="J77" s="30" t="s">
        <v>56</v>
      </c>
      <c r="K77" s="30" t="s">
        <v>52</v>
      </c>
      <c r="L77" s="378" t="s">
        <v>211</v>
      </c>
      <c r="M77" s="269"/>
      <c r="U77" s="2"/>
      <c r="AB77" s="2"/>
      <c r="AE77" s="2"/>
      <c r="AH77" s="2"/>
      <c r="AO77" s="2"/>
    </row>
    <row r="78" spans="2:41" x14ac:dyDescent="0.35">
      <c r="B78" s="270">
        <f t="shared" si="4"/>
        <v>318.37698233628822</v>
      </c>
      <c r="C78" s="27" t="s">
        <v>134</v>
      </c>
      <c r="D78" s="30" t="s">
        <v>60</v>
      </c>
      <c r="E78" s="30" t="s">
        <v>38</v>
      </c>
      <c r="F78" s="30" t="s">
        <v>17</v>
      </c>
      <c r="G78" s="30">
        <f t="shared" si="5"/>
        <v>3.5095044818453597E-4</v>
      </c>
      <c r="H78" s="30" t="s">
        <v>135</v>
      </c>
      <c r="I78" s="30" t="s">
        <v>24</v>
      </c>
      <c r="J78" s="30" t="s">
        <v>56</v>
      </c>
      <c r="K78" s="30" t="s">
        <v>52</v>
      </c>
      <c r="L78" s="378" t="s">
        <v>211</v>
      </c>
      <c r="M78" s="269"/>
      <c r="U78" s="2"/>
      <c r="AB78" s="2"/>
      <c r="AE78" s="2"/>
      <c r="AH78" s="2"/>
      <c r="AO78" s="2"/>
    </row>
    <row r="79" spans="2:41" x14ac:dyDescent="0.35">
      <c r="B79" s="270">
        <f t="shared" si="4"/>
        <v>0.82740058351547197</v>
      </c>
      <c r="C79" s="27" t="s">
        <v>134</v>
      </c>
      <c r="D79" s="30" t="s">
        <v>60</v>
      </c>
      <c r="E79" s="30" t="s">
        <v>38</v>
      </c>
      <c r="F79" s="30" t="s">
        <v>18</v>
      </c>
      <c r="G79" s="30">
        <f t="shared" si="5"/>
        <v>9.1205276047936429E-7</v>
      </c>
      <c r="H79" s="30" t="s">
        <v>135</v>
      </c>
      <c r="I79" s="30" t="s">
        <v>24</v>
      </c>
      <c r="J79" s="30" t="s">
        <v>56</v>
      </c>
      <c r="K79" s="30" t="s">
        <v>52</v>
      </c>
      <c r="L79" s="378" t="s">
        <v>211</v>
      </c>
      <c r="M79" s="269"/>
      <c r="U79" s="2"/>
      <c r="AB79" s="2"/>
      <c r="AE79" s="2"/>
      <c r="AH79" s="2"/>
      <c r="AO79" s="2"/>
    </row>
    <row r="80" spans="2:41" x14ac:dyDescent="0.35">
      <c r="B80" s="270">
        <f t="shared" si="4"/>
        <v>1.9530915045237769</v>
      </c>
      <c r="C80" s="27" t="s">
        <v>134</v>
      </c>
      <c r="D80" s="30" t="s">
        <v>60</v>
      </c>
      <c r="E80" s="30" t="s">
        <v>38</v>
      </c>
      <c r="F80" s="30" t="s">
        <v>19</v>
      </c>
      <c r="G80" s="30">
        <f t="shared" si="5"/>
        <v>2.152914239679643E-6</v>
      </c>
      <c r="H80" s="30" t="s">
        <v>135</v>
      </c>
      <c r="I80" s="30" t="s">
        <v>24</v>
      </c>
      <c r="J80" s="30" t="s">
        <v>56</v>
      </c>
      <c r="K80" s="30" t="s">
        <v>52</v>
      </c>
      <c r="L80" s="378" t="s">
        <v>211</v>
      </c>
      <c r="M80" s="269"/>
      <c r="U80" s="2"/>
      <c r="AB80" s="2"/>
      <c r="AE80" s="2"/>
      <c r="AH80" s="2"/>
      <c r="AO80" s="2"/>
    </row>
    <row r="81" spans="1:41" x14ac:dyDescent="0.35">
      <c r="B81" s="270">
        <f t="shared" si="4"/>
        <v>365.92216742640477</v>
      </c>
      <c r="C81" s="27" t="s">
        <v>134</v>
      </c>
      <c r="D81" s="30" t="s">
        <v>60</v>
      </c>
      <c r="E81" s="30" t="s">
        <v>38</v>
      </c>
      <c r="F81" s="30" t="s">
        <v>20</v>
      </c>
      <c r="G81" s="30">
        <f t="shared" si="5"/>
        <v>4.0336002846872994E-4</v>
      </c>
      <c r="H81" s="30" t="s">
        <v>135</v>
      </c>
      <c r="I81" s="30" t="s">
        <v>24</v>
      </c>
      <c r="J81" s="30" t="s">
        <v>56</v>
      </c>
      <c r="K81" s="30" t="s">
        <v>52</v>
      </c>
      <c r="L81" s="378" t="s">
        <v>211</v>
      </c>
      <c r="M81" s="269"/>
      <c r="U81" s="2"/>
      <c r="AB81" s="2"/>
      <c r="AE81" s="2"/>
      <c r="AH81" s="2"/>
      <c r="AO81" s="2"/>
    </row>
    <row r="82" spans="1:41" x14ac:dyDescent="0.35">
      <c r="B82" s="270">
        <f t="shared" si="4"/>
        <v>2.8910942837680071</v>
      </c>
      <c r="C82" s="27" t="s">
        <v>134</v>
      </c>
      <c r="D82" s="30" t="s">
        <v>60</v>
      </c>
      <c r="E82" s="30" t="s">
        <v>38</v>
      </c>
      <c r="F82" s="30" t="s">
        <v>21</v>
      </c>
      <c r="G82" s="30">
        <f t="shared" si="5"/>
        <v>3.1868850165820724E-6</v>
      </c>
      <c r="H82" s="30" t="s">
        <v>135</v>
      </c>
      <c r="I82" s="30" t="s">
        <v>24</v>
      </c>
      <c r="J82" s="30" t="s">
        <v>56</v>
      </c>
      <c r="K82" s="30" t="s">
        <v>52</v>
      </c>
      <c r="L82" s="378" t="s">
        <v>211</v>
      </c>
      <c r="M82" s="269"/>
      <c r="U82" s="2"/>
      <c r="AB82" s="2"/>
      <c r="AE82" s="2"/>
      <c r="AH82" s="2"/>
      <c r="AO82" s="2"/>
    </row>
    <row r="83" spans="1:41" x14ac:dyDescent="0.35">
      <c r="B83" s="270">
        <f t="shared" si="4"/>
        <v>184489.51158973927</v>
      </c>
      <c r="C83" s="27" t="s">
        <v>134</v>
      </c>
      <c r="D83" s="30" t="s">
        <v>60</v>
      </c>
      <c r="E83" s="30" t="s">
        <v>38</v>
      </c>
      <c r="F83" s="30" t="s">
        <v>22</v>
      </c>
      <c r="G83" s="30">
        <f t="shared" si="5"/>
        <v>0.20336481708773765</v>
      </c>
      <c r="H83" s="30" t="s">
        <v>135</v>
      </c>
      <c r="I83" s="30" t="s">
        <v>24</v>
      </c>
      <c r="J83" s="30" t="s">
        <v>56</v>
      </c>
      <c r="K83" s="30" t="s">
        <v>52</v>
      </c>
      <c r="L83" s="378" t="s">
        <v>211</v>
      </c>
      <c r="M83" s="269"/>
      <c r="U83" s="2"/>
      <c r="AB83" s="2"/>
      <c r="AE83" s="2"/>
      <c r="AH83" s="2"/>
      <c r="AO83" s="2"/>
    </row>
    <row r="84" spans="1:41" x14ac:dyDescent="0.35">
      <c r="B84" s="271">
        <f>B52</f>
        <v>27.345275127417899</v>
      </c>
      <c r="C84" s="27" t="s">
        <v>134</v>
      </c>
      <c r="D84" s="30" t="s">
        <v>60</v>
      </c>
      <c r="E84" s="30" t="s">
        <v>60</v>
      </c>
      <c r="F84" s="31" t="s">
        <v>13</v>
      </c>
      <c r="G84" s="30">
        <f t="shared" si="5"/>
        <v>3.0142997434280664E-5</v>
      </c>
      <c r="H84" s="30" t="s">
        <v>135</v>
      </c>
      <c r="I84" s="30" t="s">
        <v>24</v>
      </c>
      <c r="J84" s="30" t="s">
        <v>56</v>
      </c>
      <c r="K84" s="30" t="s">
        <v>52</v>
      </c>
      <c r="L84" s="30" t="s">
        <v>210</v>
      </c>
      <c r="M84" s="269"/>
      <c r="U84" s="2"/>
      <c r="AB84" s="2"/>
      <c r="AE84" s="2"/>
      <c r="AH84" s="2"/>
      <c r="AO84" s="2"/>
    </row>
    <row r="85" spans="1:41" x14ac:dyDescent="0.35">
      <c r="B85" s="271">
        <f t="shared" ref="B85:B94" si="6">B53</f>
        <v>93.629607630922351</v>
      </c>
      <c r="C85" s="27" t="s">
        <v>134</v>
      </c>
      <c r="D85" s="30" t="s">
        <v>60</v>
      </c>
      <c r="E85" s="30" t="s">
        <v>60</v>
      </c>
      <c r="F85" s="31" t="s">
        <v>23</v>
      </c>
      <c r="G85" s="30">
        <f t="shared" si="5"/>
        <v>1.032089459491971E-4</v>
      </c>
      <c r="H85" s="30" t="s">
        <v>135</v>
      </c>
      <c r="I85" s="30" t="s">
        <v>24</v>
      </c>
      <c r="J85" s="30" t="s">
        <v>56</v>
      </c>
      <c r="K85" s="30" t="s">
        <v>52</v>
      </c>
      <c r="L85" s="30" t="s">
        <v>210</v>
      </c>
      <c r="M85" s="269"/>
      <c r="U85" s="2"/>
      <c r="AB85" s="2"/>
      <c r="AE85" s="2"/>
      <c r="AH85" s="2"/>
      <c r="AO85" s="2"/>
    </row>
    <row r="86" spans="1:41" x14ac:dyDescent="0.35">
      <c r="B86" s="271">
        <f t="shared" si="6"/>
        <v>188.59555983187479</v>
      </c>
      <c r="C86" s="27" t="s">
        <v>134</v>
      </c>
      <c r="D86" s="30" t="s">
        <v>60</v>
      </c>
      <c r="E86" s="30" t="s">
        <v>60</v>
      </c>
      <c r="F86" s="31" t="s">
        <v>14</v>
      </c>
      <c r="G86" s="30">
        <f t="shared" si="5"/>
        <v>2.0789095921104825E-4</v>
      </c>
      <c r="H86" s="30" t="s">
        <v>135</v>
      </c>
      <c r="I86" s="30" t="s">
        <v>24</v>
      </c>
      <c r="J86" s="30" t="s">
        <v>56</v>
      </c>
      <c r="K86" s="30" t="s">
        <v>52</v>
      </c>
      <c r="L86" s="30" t="s">
        <v>210</v>
      </c>
      <c r="M86" s="269"/>
      <c r="U86" s="2"/>
      <c r="AB86" s="2"/>
      <c r="AE86" s="2"/>
      <c r="AH86" s="2"/>
      <c r="AO86" s="2"/>
    </row>
    <row r="87" spans="1:41" x14ac:dyDescent="0.35">
      <c r="B87" s="271">
        <f t="shared" si="6"/>
        <v>31.536366355063436</v>
      </c>
      <c r="C87" s="27" t="s">
        <v>134</v>
      </c>
      <c r="D87" s="30" t="s">
        <v>60</v>
      </c>
      <c r="E87" s="30" t="s">
        <v>60</v>
      </c>
      <c r="F87" s="31" t="s">
        <v>15</v>
      </c>
      <c r="G87" s="30">
        <f t="shared" si="5"/>
        <v>3.4762883375566656E-5</v>
      </c>
      <c r="H87" s="30" t="s">
        <v>135</v>
      </c>
      <c r="I87" s="30" t="s">
        <v>24</v>
      </c>
      <c r="J87" s="30" t="s">
        <v>56</v>
      </c>
      <c r="K87" s="30" t="s">
        <v>52</v>
      </c>
      <c r="L87" s="30" t="s">
        <v>210</v>
      </c>
      <c r="M87" s="269"/>
      <c r="U87" s="2"/>
      <c r="AB87" s="2"/>
      <c r="AE87" s="2"/>
      <c r="AH87" s="2"/>
      <c r="AO87" s="2"/>
    </row>
    <row r="88" spans="1:41" x14ac:dyDescent="0.35">
      <c r="B88" s="271">
        <f t="shared" si="6"/>
        <v>14.753435661081182</v>
      </c>
      <c r="C88" s="27" t="s">
        <v>134</v>
      </c>
      <c r="D88" s="30" t="s">
        <v>60</v>
      </c>
      <c r="E88" s="30" t="s">
        <v>60</v>
      </c>
      <c r="F88" s="31" t="s">
        <v>16</v>
      </c>
      <c r="G88" s="30">
        <f t="shared" si="5"/>
        <v>1.6262874343249926E-5</v>
      </c>
      <c r="H88" s="30" t="s">
        <v>135</v>
      </c>
      <c r="I88" s="30" t="s">
        <v>24</v>
      </c>
      <c r="J88" s="30" t="s">
        <v>56</v>
      </c>
      <c r="K88" s="30" t="s">
        <v>52</v>
      </c>
      <c r="L88" s="30" t="s">
        <v>210</v>
      </c>
      <c r="M88" s="269"/>
      <c r="U88" s="2"/>
      <c r="AB88" s="2"/>
      <c r="AE88" s="2"/>
      <c r="AH88" s="2"/>
      <c r="AO88" s="2"/>
    </row>
    <row r="89" spans="1:41" x14ac:dyDescent="0.35">
      <c r="B89" s="271">
        <f t="shared" si="6"/>
        <v>448.63115937176167</v>
      </c>
      <c r="C89" s="27" t="s">
        <v>134</v>
      </c>
      <c r="D89" s="30" t="s">
        <v>60</v>
      </c>
      <c r="E89" s="30" t="s">
        <v>60</v>
      </c>
      <c r="F89" s="30" t="s">
        <v>17</v>
      </c>
      <c r="G89" s="30">
        <f t="shared" si="5"/>
        <v>4.9453105967554769E-4</v>
      </c>
      <c r="H89" s="30" t="s">
        <v>135</v>
      </c>
      <c r="I89" s="30" t="s">
        <v>24</v>
      </c>
      <c r="J89" s="30" t="s">
        <v>56</v>
      </c>
      <c r="K89" s="30" t="s">
        <v>52</v>
      </c>
      <c r="L89" s="30" t="s">
        <v>210</v>
      </c>
      <c r="M89" s="269"/>
      <c r="U89" s="2"/>
      <c r="AB89" s="2"/>
      <c r="AE89" s="2"/>
      <c r="AH89" s="2"/>
      <c r="AO89" s="2"/>
    </row>
    <row r="90" spans="1:41" x14ac:dyDescent="0.35">
      <c r="B90" s="271">
        <f t="shared" si="6"/>
        <v>1.5982835168354121</v>
      </c>
      <c r="C90" s="27" t="s">
        <v>134</v>
      </c>
      <c r="D90" s="30" t="s">
        <v>60</v>
      </c>
      <c r="E90" s="30" t="s">
        <v>60</v>
      </c>
      <c r="F90" s="30" t="s">
        <v>18</v>
      </c>
      <c r="G90" s="30">
        <f t="shared" si="5"/>
        <v>1.7618054937365722E-6</v>
      </c>
      <c r="H90" s="30" t="s">
        <v>135</v>
      </c>
      <c r="I90" s="30" t="s">
        <v>24</v>
      </c>
      <c r="J90" s="30" t="s">
        <v>56</v>
      </c>
      <c r="K90" s="30" t="s">
        <v>52</v>
      </c>
      <c r="L90" s="30" t="s">
        <v>210</v>
      </c>
      <c r="M90" s="269"/>
      <c r="U90" s="2"/>
      <c r="AB90" s="2"/>
      <c r="AE90" s="2"/>
      <c r="AH90" s="2"/>
      <c r="AO90" s="2"/>
    </row>
    <row r="91" spans="1:41" x14ac:dyDescent="0.35">
      <c r="B91" s="271">
        <f t="shared" si="6"/>
        <v>2.6502755952825279</v>
      </c>
      <c r="C91" s="27" t="s">
        <v>134</v>
      </c>
      <c r="D91" s="30" t="s">
        <v>60</v>
      </c>
      <c r="E91" s="30" t="s">
        <v>60</v>
      </c>
      <c r="F91" s="30" t="s">
        <v>19</v>
      </c>
      <c r="G91" s="30">
        <f t="shared" si="5"/>
        <v>2.9214279284628029E-6</v>
      </c>
      <c r="H91" s="30" t="s">
        <v>135</v>
      </c>
      <c r="I91" s="30" t="s">
        <v>24</v>
      </c>
      <c r="J91" s="30" t="s">
        <v>56</v>
      </c>
      <c r="K91" s="30" t="s">
        <v>52</v>
      </c>
      <c r="L91" s="30" t="s">
        <v>210</v>
      </c>
      <c r="M91" s="269"/>
      <c r="U91" s="2"/>
      <c r="AB91" s="2"/>
      <c r="AE91" s="2"/>
      <c r="AH91" s="2"/>
      <c r="AO91" s="2"/>
    </row>
    <row r="92" spans="1:41" x14ac:dyDescent="0.35">
      <c r="B92" s="271">
        <f t="shared" si="6"/>
        <v>431.64805595415032</v>
      </c>
      <c r="C92" s="27" t="s">
        <v>134</v>
      </c>
      <c r="D92" s="30" t="s">
        <v>60</v>
      </c>
      <c r="E92" s="30" t="s">
        <v>60</v>
      </c>
      <c r="F92" s="30" t="s">
        <v>20</v>
      </c>
      <c r="G92" s="30">
        <f t="shared" si="5"/>
        <v>4.7581039804907527E-4</v>
      </c>
      <c r="H92" s="30" t="s">
        <v>135</v>
      </c>
      <c r="I92" s="30" t="s">
        <v>24</v>
      </c>
      <c r="J92" s="30" t="s">
        <v>56</v>
      </c>
      <c r="K92" s="30" t="s">
        <v>52</v>
      </c>
      <c r="L92" s="30" t="s">
        <v>210</v>
      </c>
      <c r="M92" s="269"/>
      <c r="U92" s="2"/>
      <c r="AB92" s="2"/>
      <c r="AE92" s="2"/>
      <c r="AH92" s="2"/>
      <c r="AO92" s="2"/>
    </row>
    <row r="93" spans="1:41" x14ac:dyDescent="0.35">
      <c r="B93" s="271">
        <f t="shared" si="6"/>
        <v>3.7235702232528305</v>
      </c>
      <c r="C93" s="27" t="s">
        <v>134</v>
      </c>
      <c r="D93" s="30" t="s">
        <v>60</v>
      </c>
      <c r="E93" s="30" t="s">
        <v>60</v>
      </c>
      <c r="F93" s="30" t="s">
        <v>21</v>
      </c>
      <c r="G93" s="30">
        <f t="shared" si="5"/>
        <v>4.1045323977499968E-6</v>
      </c>
      <c r="H93" s="30" t="s">
        <v>135</v>
      </c>
      <c r="I93" s="30" t="s">
        <v>24</v>
      </c>
      <c r="J93" s="30" t="s">
        <v>56</v>
      </c>
      <c r="K93" s="30" t="s">
        <v>52</v>
      </c>
      <c r="L93" s="30" t="s">
        <v>210</v>
      </c>
      <c r="M93" s="269"/>
      <c r="U93" s="2"/>
      <c r="AB93" s="2"/>
      <c r="AE93" s="2"/>
      <c r="AH93" s="2"/>
      <c r="AO93" s="2"/>
    </row>
    <row r="94" spans="1:41" x14ac:dyDescent="0.35">
      <c r="B94" s="271">
        <f t="shared" si="6"/>
        <v>217510.02675022563</v>
      </c>
      <c r="C94" s="27" t="s">
        <v>134</v>
      </c>
      <c r="D94" s="30" t="s">
        <v>60</v>
      </c>
      <c r="E94" s="30" t="s">
        <v>60</v>
      </c>
      <c r="F94" s="30" t="s">
        <v>22</v>
      </c>
      <c r="G94" s="30">
        <f t="shared" si="5"/>
        <v>0.23976369400973965</v>
      </c>
      <c r="H94" s="30" t="s">
        <v>135</v>
      </c>
      <c r="I94" s="30" t="s">
        <v>24</v>
      </c>
      <c r="J94" s="30" t="s">
        <v>56</v>
      </c>
      <c r="K94" s="30" t="s">
        <v>52</v>
      </c>
      <c r="L94" s="30" t="s">
        <v>210</v>
      </c>
      <c r="M94" s="269"/>
      <c r="U94" s="2"/>
      <c r="AB94" s="2"/>
      <c r="AE94" s="2"/>
      <c r="AH94" s="2"/>
      <c r="AO94" s="2"/>
    </row>
    <row r="95" spans="1:41" x14ac:dyDescent="0.35">
      <c r="A95" s="27"/>
      <c r="U95" s="2"/>
      <c r="AB95" s="2"/>
      <c r="AE95" s="2"/>
      <c r="AH95" s="2"/>
      <c r="AO95" s="2"/>
    </row>
    <row r="96" spans="1:41" x14ac:dyDescent="0.35">
      <c r="U96" s="2"/>
      <c r="AB96" s="2"/>
      <c r="AE96" s="2"/>
      <c r="AH96" s="2"/>
      <c r="AO96" s="2"/>
    </row>
    <row r="97" spans="21:41" x14ac:dyDescent="0.35">
      <c r="U97" s="2"/>
      <c r="AB97" s="2"/>
      <c r="AE97" s="2"/>
      <c r="AH97" s="2"/>
      <c r="AO97" s="2"/>
    </row>
    <row r="98" spans="21:41" x14ac:dyDescent="0.35">
      <c r="U98" s="2"/>
      <c r="AB98" s="2"/>
      <c r="AE98" s="2"/>
      <c r="AH98" s="2"/>
      <c r="AO98" s="2"/>
    </row>
    <row r="99" spans="21:41" x14ac:dyDescent="0.35">
      <c r="U99" s="2"/>
      <c r="AB99" s="2"/>
      <c r="AE99" s="2"/>
      <c r="AH99" s="2"/>
      <c r="AO99" s="2"/>
    </row>
    <row r="100" spans="21:41" x14ac:dyDescent="0.35">
      <c r="U100" s="2"/>
      <c r="AB100" s="2"/>
      <c r="AE100" s="2"/>
      <c r="AH100" s="2"/>
      <c r="AO100" s="2"/>
    </row>
    <row r="101" spans="21:41" x14ac:dyDescent="0.35">
      <c r="U101" s="2"/>
      <c r="AB101" s="2"/>
      <c r="AE101" s="2"/>
      <c r="AH101" s="2"/>
      <c r="AO101" s="2"/>
    </row>
    <row r="102" spans="21:41" x14ac:dyDescent="0.35">
      <c r="U102" s="2"/>
      <c r="AB102" s="2"/>
      <c r="AE102" s="2"/>
      <c r="AH102" s="2"/>
      <c r="AO102" s="2"/>
    </row>
    <row r="103" spans="21:41" x14ac:dyDescent="0.35">
      <c r="U103" s="2"/>
      <c r="AB103" s="2"/>
      <c r="AE103" s="2"/>
      <c r="AH103" s="2"/>
      <c r="AO103" s="2"/>
    </row>
    <row r="104" spans="21:41" x14ac:dyDescent="0.35">
      <c r="U104" s="2"/>
      <c r="AB104" s="2"/>
      <c r="AE104" s="2"/>
      <c r="AH104" s="2"/>
      <c r="AO104" s="2"/>
    </row>
    <row r="105" spans="21:41" x14ac:dyDescent="0.35">
      <c r="U105" s="2"/>
      <c r="AB105" s="2"/>
      <c r="AE105" s="2"/>
      <c r="AH105" s="2"/>
      <c r="AO105" s="2"/>
    </row>
    <row r="106" spans="21:41" x14ac:dyDescent="0.35">
      <c r="U106" s="2"/>
      <c r="AB106" s="2"/>
      <c r="AE106" s="2"/>
      <c r="AH106" s="2"/>
      <c r="AO106" s="2"/>
    </row>
    <row r="107" spans="21:41" x14ac:dyDescent="0.35">
      <c r="U107" s="2"/>
      <c r="AB107" s="2"/>
      <c r="AE107" s="2"/>
      <c r="AH107" s="2"/>
      <c r="AO107" s="2"/>
    </row>
    <row r="108" spans="21:41" x14ac:dyDescent="0.35">
      <c r="U108" s="2"/>
      <c r="AB108" s="2"/>
      <c r="AE108" s="2"/>
      <c r="AH108" s="2"/>
      <c r="AO108" s="2"/>
    </row>
    <row r="109" spans="21:41" x14ac:dyDescent="0.35">
      <c r="U109" s="2"/>
      <c r="AB109" s="2"/>
      <c r="AE109" s="2"/>
      <c r="AH109" s="2"/>
      <c r="AO109" s="2"/>
    </row>
    <row r="110" spans="21:41" x14ac:dyDescent="0.35">
      <c r="U110" s="2"/>
      <c r="AB110" s="2"/>
      <c r="AE110" s="2"/>
      <c r="AH110" s="2"/>
      <c r="AO110" s="2"/>
    </row>
    <row r="111" spans="21:41" x14ac:dyDescent="0.35">
      <c r="U111" s="2"/>
      <c r="AB111" s="2"/>
      <c r="AE111" s="2"/>
      <c r="AH111" s="2"/>
      <c r="AO111" s="2"/>
    </row>
    <row r="112" spans="21:41" x14ac:dyDescent="0.35">
      <c r="U112" s="2"/>
      <c r="AB112" s="2"/>
      <c r="AE112" s="2"/>
      <c r="AH112" s="2"/>
      <c r="AO112" s="2"/>
    </row>
    <row r="113" spans="21:41" x14ac:dyDescent="0.35">
      <c r="U113" s="2"/>
      <c r="AB113" s="2"/>
      <c r="AE113" s="2"/>
      <c r="AH113" s="2"/>
      <c r="AO113" s="2"/>
    </row>
    <row r="114" spans="21:41" x14ac:dyDescent="0.35">
      <c r="U114" s="2"/>
      <c r="AB114" s="2"/>
      <c r="AE114" s="2"/>
      <c r="AH114" s="2"/>
      <c r="AO114" s="2"/>
    </row>
    <row r="115" spans="21:41" x14ac:dyDescent="0.35">
      <c r="U115" s="2"/>
      <c r="AB115" s="2"/>
      <c r="AE115" s="2"/>
      <c r="AH115" s="2"/>
      <c r="AO115" s="2"/>
    </row>
    <row r="116" spans="21:41" x14ac:dyDescent="0.35">
      <c r="U116" s="2"/>
      <c r="AB116" s="2"/>
      <c r="AE116" s="2"/>
      <c r="AH116" s="2"/>
      <c r="AO116" s="2"/>
    </row>
    <row r="117" spans="21:41" x14ac:dyDescent="0.35">
      <c r="U117" s="2"/>
      <c r="AB117" s="2"/>
      <c r="AE117" s="2"/>
      <c r="AH117" s="2"/>
      <c r="AO117" s="2"/>
    </row>
    <row r="118" spans="21:41" x14ac:dyDescent="0.35">
      <c r="U118" s="2"/>
      <c r="AB118" s="2"/>
      <c r="AE118" s="2"/>
      <c r="AH118" s="2"/>
      <c r="AO118" s="2"/>
    </row>
    <row r="119" spans="21:41" x14ac:dyDescent="0.35">
      <c r="U119" s="2"/>
      <c r="AB119" s="2"/>
      <c r="AE119" s="2"/>
      <c r="AH119" s="2"/>
      <c r="AO119" s="2"/>
    </row>
    <row r="120" spans="21:41" x14ac:dyDescent="0.35">
      <c r="U120" s="2"/>
      <c r="AB120" s="2"/>
      <c r="AE120" s="2"/>
      <c r="AH120" s="2"/>
      <c r="AO120" s="2"/>
    </row>
    <row r="121" spans="21:41" x14ac:dyDescent="0.35">
      <c r="U121" s="2"/>
      <c r="AB121" s="2"/>
      <c r="AE121" s="2"/>
      <c r="AH121" s="2"/>
      <c r="AO121" s="2"/>
    </row>
    <row r="122" spans="21:41" x14ac:dyDescent="0.35">
      <c r="U122" s="2"/>
      <c r="AB122" s="2"/>
      <c r="AE122" s="2"/>
      <c r="AH122" s="2"/>
      <c r="AO122" s="2"/>
    </row>
    <row r="123" spans="21:41" x14ac:dyDescent="0.35">
      <c r="U123" s="2"/>
      <c r="AB123" s="2"/>
      <c r="AE123" s="2"/>
      <c r="AH123" s="2"/>
      <c r="AO123" s="2"/>
    </row>
    <row r="124" spans="21:41" x14ac:dyDescent="0.35">
      <c r="U124" s="2"/>
      <c r="AB124" s="2"/>
      <c r="AE124" s="2"/>
      <c r="AH124" s="2"/>
      <c r="AO1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164"/>
  <sheetViews>
    <sheetView zoomScale="55" zoomScaleNormal="55" workbookViewId="0">
      <selection activeCell="AZ96" sqref="AZ96:BI163"/>
    </sheetView>
  </sheetViews>
  <sheetFormatPr defaultRowHeight="14.5" x14ac:dyDescent="0.35"/>
  <cols>
    <col min="1" max="1" width="15.08984375" style="2" customWidth="1"/>
    <col min="2" max="2" width="12.26953125" style="2" customWidth="1"/>
    <col min="3" max="3" width="8.179687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2" ht="29" customHeight="1" x14ac:dyDescent="0.35">
      <c r="A1" s="6" t="s">
        <v>57</v>
      </c>
      <c r="B1" s="7"/>
      <c r="C1" s="7"/>
      <c r="D1" s="7"/>
      <c r="E1" s="8"/>
    </row>
    <row r="2" spans="1:42" ht="15.5" x14ac:dyDescent="0.35">
      <c r="A2" s="205" t="s">
        <v>130</v>
      </c>
    </row>
    <row r="3" spans="1:42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2" s="14" customFormat="1" ht="58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tr">
        <f>B42</f>
        <v>Cement - Wet Process</v>
      </c>
      <c r="L4" s="33" t="str">
        <f>N42</f>
        <v>Cement - Dry Process</v>
      </c>
      <c r="M4" s="38" t="str">
        <f>Z42</f>
        <v>Cement - Dry with Preheater</v>
      </c>
      <c r="N4" s="33" t="str">
        <f>AL42</f>
        <v>Cement - Dry with Precalciner</v>
      </c>
      <c r="O4" s="33" t="str">
        <f>AX42</f>
        <v>Cement - US Average (80%precalciner/12% preheater/5% dry/3% wet)</v>
      </c>
      <c r="V4" s="17"/>
      <c r="AC4" s="17"/>
      <c r="AF4" s="17"/>
      <c r="AI4" s="17"/>
      <c r="AP4" s="17"/>
    </row>
    <row r="5" spans="1:42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278">
        <f>$B$73*C5*10^6</f>
        <v>6.0067181396286298</v>
      </c>
      <c r="L5" s="278">
        <f>$N$73*$C5*10^6</f>
        <v>7.1202308306727282</v>
      </c>
      <c r="M5" s="278">
        <f>$Z$73*$C5*10^6</f>
        <v>6.6643824524853406</v>
      </c>
      <c r="N5" s="278">
        <f>$AL$73*$C5*10^6</f>
        <v>6.0099915056567825</v>
      </c>
      <c r="O5" s="278">
        <f>$AX$73*$C5*10^6</f>
        <v>6.2243352685567759</v>
      </c>
      <c r="U5" s="2"/>
      <c r="V5" s="9"/>
      <c r="AB5" s="2"/>
      <c r="AC5" s="9"/>
      <c r="AE5" s="2"/>
      <c r="AF5" s="9"/>
      <c r="AH5" s="2"/>
      <c r="AI5" s="9"/>
      <c r="AO5" s="2"/>
      <c r="AP5" s="9"/>
    </row>
    <row r="6" spans="1:42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0">CONCATENATE(B6," from", " ", A6)</f>
        <v>co from electricity</v>
      </c>
      <c r="J6" s="19" t="s">
        <v>134</v>
      </c>
      <c r="K6" s="278">
        <f t="shared" ref="K6:K15" si="1">$B$73*C6*10^6</f>
        <v>19.033334509062296</v>
      </c>
      <c r="L6" s="278">
        <f t="shared" ref="L6:L15" si="2">$N$73*$C6*10^6</f>
        <v>22.561693762163323</v>
      </c>
      <c r="M6" s="278">
        <f t="shared" ref="M6:M15" si="3">$Z$73*$C6*10^6</f>
        <v>21.117258637063465</v>
      </c>
      <c r="N6" s="278">
        <f t="shared" ref="N6:N15" si="4">$AL$73*$C6*10^6</f>
        <v>19.043706740476555</v>
      </c>
      <c r="O6" s="278">
        <f t="shared" ref="O6:O15" si="5">$AX$73*$C6*10^6</f>
        <v>19.722892353047836</v>
      </c>
    </row>
    <row r="7" spans="1:42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0"/>
        <v>nox from electricity</v>
      </c>
      <c r="J7" s="19" t="s">
        <v>134</v>
      </c>
      <c r="K7" s="278">
        <f t="shared" si="1"/>
        <v>37.283692665098108</v>
      </c>
      <c r="L7" s="278">
        <f t="shared" si="2"/>
        <v>44.195264672727085</v>
      </c>
      <c r="M7" s="278">
        <f t="shared" si="3"/>
        <v>41.365814307461122</v>
      </c>
      <c r="N7" s="278">
        <f t="shared" si="4"/>
        <v>37.304010444314159</v>
      </c>
      <c r="O7" s="278">
        <f t="shared" si="5"/>
        <v>38.634441936999124</v>
      </c>
    </row>
    <row r="8" spans="1:42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0"/>
        <v>pm10 from electricity</v>
      </c>
      <c r="J8" s="19" t="s">
        <v>134</v>
      </c>
      <c r="K8" s="278">
        <f t="shared" si="1"/>
        <v>6.6967725329860421</v>
      </c>
      <c r="L8" s="278">
        <f t="shared" si="2"/>
        <v>7.9382060464580944</v>
      </c>
      <c r="M8" s="278">
        <f t="shared" si="3"/>
        <v>7.4299896082484178</v>
      </c>
      <c r="N8" s="278">
        <f t="shared" si="4"/>
        <v>6.7004219447277249</v>
      </c>
      <c r="O8" s="278">
        <f t="shared" si="5"/>
        <v>6.9393896123689931</v>
      </c>
    </row>
    <row r="9" spans="1:42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0"/>
        <v>pm2.5 from electricity</v>
      </c>
      <c r="J9" s="19" t="s">
        <v>134</v>
      </c>
      <c r="K9" s="278">
        <f t="shared" si="1"/>
        <v>2.9015864381195056</v>
      </c>
      <c r="L9" s="278">
        <f t="shared" si="2"/>
        <v>3.4394763886553337</v>
      </c>
      <c r="M9" s="278">
        <f t="shared" si="3"/>
        <v>3.219275699819772</v>
      </c>
      <c r="N9" s="278">
        <f t="shared" si="4"/>
        <v>2.9031676600535974</v>
      </c>
      <c r="O9" s="278">
        <f t="shared" si="5"/>
        <v>3.0067078863583689</v>
      </c>
    </row>
    <row r="10" spans="1:42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0"/>
        <v>sox from electricity</v>
      </c>
      <c r="J10" s="19" t="s">
        <v>134</v>
      </c>
      <c r="K10" s="278">
        <f t="shared" si="1"/>
        <v>91.696607776075794</v>
      </c>
      <c r="L10" s="278">
        <f t="shared" si="2"/>
        <v>108.69513078162939</v>
      </c>
      <c r="M10" s="278">
        <f t="shared" si="3"/>
        <v>101.7362975272038</v>
      </c>
      <c r="N10" s="278">
        <f t="shared" si="4"/>
        <v>91.746577918475325</v>
      </c>
      <c r="O10" s="278">
        <f t="shared" si="5"/>
        <v>95.018680171154699</v>
      </c>
    </row>
    <row r="11" spans="1:42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0"/>
        <v>bc from electricity</v>
      </c>
      <c r="J11" s="19" t="s">
        <v>134</v>
      </c>
      <c r="K11" s="278">
        <f t="shared" si="1"/>
        <v>0.23830185908407278</v>
      </c>
      <c r="L11" s="278">
        <f t="shared" si="2"/>
        <v>0.28247775317820167</v>
      </c>
      <c r="M11" s="278">
        <f t="shared" si="3"/>
        <v>0.26439308307093579</v>
      </c>
      <c r="N11" s="278">
        <f t="shared" si="4"/>
        <v>0.23843172187966913</v>
      </c>
      <c r="O11" s="278">
        <f t="shared" si="5"/>
        <v>0.24693528672070267</v>
      </c>
    </row>
    <row r="12" spans="1:42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0"/>
        <v>oc from electricity</v>
      </c>
      <c r="J12" s="19" t="s">
        <v>134</v>
      </c>
      <c r="K12" s="278">
        <f t="shared" si="1"/>
        <v>0.56251511754054917</v>
      </c>
      <c r="L12" s="278">
        <f t="shared" si="2"/>
        <v>0.66679297904917822</v>
      </c>
      <c r="M12" s="278">
        <f t="shared" si="3"/>
        <v>0.62410384363843974</v>
      </c>
      <c r="N12" s="278">
        <f t="shared" si="4"/>
        <v>0.56282166062002748</v>
      </c>
      <c r="O12" s="278">
        <f t="shared" si="5"/>
        <v>0.58289445314650146</v>
      </c>
    </row>
    <row r="13" spans="1:42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0"/>
        <v>ch4 from electricity</v>
      </c>
      <c r="J13" s="19" t="s">
        <v>134</v>
      </c>
      <c r="K13" s="278">
        <f t="shared" si="1"/>
        <v>105.3902239315438</v>
      </c>
      <c r="L13" s="278">
        <f t="shared" si="2"/>
        <v>124.92724050728893</v>
      </c>
      <c r="M13" s="278">
        <f t="shared" si="3"/>
        <v>116.92920205446917</v>
      </c>
      <c r="N13" s="278">
        <f t="shared" si="4"/>
        <v>105.4476564214156</v>
      </c>
      <c r="O13" s="278">
        <f t="shared" si="5"/>
        <v>109.20840174777391</v>
      </c>
    </row>
    <row r="14" spans="1:42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0"/>
        <v>n2o from electricity</v>
      </c>
      <c r="J14" s="19" t="s">
        <v>134</v>
      </c>
      <c r="K14" s="278">
        <f t="shared" si="1"/>
        <v>0.83267181137583623</v>
      </c>
      <c r="L14" s="278">
        <f t="shared" si="2"/>
        <v>0.98703074880035713</v>
      </c>
      <c r="M14" s="278">
        <f t="shared" si="3"/>
        <v>0.92383948762333534</v>
      </c>
      <c r="N14" s="278">
        <f t="shared" si="4"/>
        <v>0.83312557656950759</v>
      </c>
      <c r="O14" s="278">
        <f t="shared" si="5"/>
        <v>0.86283864203425154</v>
      </c>
    </row>
    <row r="15" spans="1:42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0"/>
        <v>co2 from electricity</v>
      </c>
      <c r="J15" s="19" t="s">
        <v>134</v>
      </c>
      <c r="K15" s="278">
        <f t="shared" si="1"/>
        <v>53135.318573926714</v>
      </c>
      <c r="L15" s="278">
        <f t="shared" si="2"/>
        <v>62985.431430794772</v>
      </c>
      <c r="M15" s="278">
        <f t="shared" si="3"/>
        <v>58953.005031993889</v>
      </c>
      <c r="N15" s="278">
        <f t="shared" si="4"/>
        <v>53164.274709818535</v>
      </c>
      <c r="O15" s="278">
        <f t="shared" si="5"/>
        <v>55060.355708007264</v>
      </c>
    </row>
    <row r="16" spans="1:42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0"/>
        <v>voc from h2</v>
      </c>
      <c r="J16" s="2" t="s">
        <v>134</v>
      </c>
      <c r="K16" s="23"/>
      <c r="L16" s="2"/>
      <c r="M16" s="18"/>
    </row>
    <row r="17" spans="1:20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0"/>
        <v>co from h2</v>
      </c>
      <c r="J17" s="2" t="s">
        <v>134</v>
      </c>
      <c r="K17" s="23"/>
      <c r="L17" s="2"/>
      <c r="M17" s="18"/>
    </row>
    <row r="18" spans="1:20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0"/>
        <v>nox from h2</v>
      </c>
      <c r="J18" s="2" t="s">
        <v>134</v>
      </c>
      <c r="K18" s="23"/>
      <c r="L18" s="2"/>
      <c r="M18" s="18"/>
    </row>
    <row r="19" spans="1:20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0"/>
        <v>pm10 from h2</v>
      </c>
      <c r="J19" s="2" t="s">
        <v>134</v>
      </c>
      <c r="K19" s="23"/>
      <c r="L19" s="2"/>
      <c r="M19" s="18"/>
    </row>
    <row r="20" spans="1:20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0"/>
        <v>pm2.5 from h2</v>
      </c>
      <c r="J20" s="2" t="s">
        <v>134</v>
      </c>
      <c r="K20" s="23"/>
      <c r="L20" s="2"/>
      <c r="M20" s="18"/>
    </row>
    <row r="21" spans="1:20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0"/>
        <v>sox from h2</v>
      </c>
      <c r="J21" s="2" t="s">
        <v>134</v>
      </c>
      <c r="K21" s="23"/>
      <c r="L21" s="2"/>
      <c r="M21" s="18"/>
    </row>
    <row r="22" spans="1:20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0"/>
        <v>bc from h2</v>
      </c>
      <c r="J22" s="2" t="s">
        <v>134</v>
      </c>
      <c r="K22" s="23"/>
      <c r="L22" s="2"/>
      <c r="M22" s="18"/>
    </row>
    <row r="23" spans="1:20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0"/>
        <v>oc from h2</v>
      </c>
      <c r="J23" s="2" t="s">
        <v>134</v>
      </c>
      <c r="K23" s="23"/>
      <c r="L23" s="2"/>
      <c r="M23" s="18"/>
    </row>
    <row r="24" spans="1:20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0"/>
        <v>ch4 from h2</v>
      </c>
      <c r="J24" s="2" t="s">
        <v>134</v>
      </c>
      <c r="K24" s="23"/>
      <c r="L24" s="2"/>
      <c r="M24" s="18"/>
    </row>
    <row r="25" spans="1:20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0"/>
        <v>n2o from h2</v>
      </c>
      <c r="J25" s="2" t="s">
        <v>134</v>
      </c>
      <c r="K25" s="23"/>
      <c r="L25" s="2"/>
      <c r="M25" s="18"/>
    </row>
    <row r="26" spans="1:20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0"/>
        <v>co2 from h2</v>
      </c>
      <c r="J26" s="2" t="s">
        <v>134</v>
      </c>
      <c r="K26" s="23"/>
      <c r="L26" s="2"/>
      <c r="M26" s="18"/>
    </row>
    <row r="27" spans="1:20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20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20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K29" s="23"/>
      <c r="L29" s="2"/>
      <c r="M29" s="9"/>
    </row>
    <row r="30" spans="1:20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K30" s="23"/>
      <c r="L30" s="2"/>
      <c r="M30" s="9"/>
    </row>
    <row r="31" spans="1:20" ht="15.5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I31" s="10" t="s">
        <v>117</v>
      </c>
      <c r="K31" s="23"/>
      <c r="L31" s="2"/>
      <c r="M31" s="9"/>
    </row>
    <row r="32" spans="1:20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I32" s="5"/>
      <c r="J32" s="103" t="s">
        <v>103</v>
      </c>
      <c r="K32" s="103"/>
      <c r="L32" s="103"/>
      <c r="M32" s="104" t="s">
        <v>104</v>
      </c>
      <c r="N32" s="104"/>
      <c r="O32" s="104"/>
      <c r="P32" s="103"/>
      <c r="Q32" s="5" t="s">
        <v>105</v>
      </c>
      <c r="R32" s="5"/>
      <c r="S32" s="5"/>
      <c r="T32" s="5"/>
    </row>
    <row r="33" spans="1:109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I33" s="5"/>
      <c r="J33" s="162" t="s">
        <v>106</v>
      </c>
      <c r="K33" s="162" t="s">
        <v>107</v>
      </c>
      <c r="L33" s="162" t="s">
        <v>108</v>
      </c>
      <c r="M33" s="104" t="s">
        <v>109</v>
      </c>
      <c r="N33" s="104" t="s">
        <v>110</v>
      </c>
      <c r="O33" s="104" t="s">
        <v>4</v>
      </c>
      <c r="P33" s="103" t="s">
        <v>111</v>
      </c>
      <c r="Q33" s="163" t="s">
        <v>112</v>
      </c>
      <c r="R33" s="163" t="s">
        <v>113</v>
      </c>
      <c r="S33" s="163" t="s">
        <v>114</v>
      </c>
      <c r="T33" s="163" t="s">
        <v>115</v>
      </c>
    </row>
    <row r="34" spans="1:109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I34" s="5" t="s">
        <v>116</v>
      </c>
      <c r="J34" s="161">
        <v>0.94</v>
      </c>
      <c r="K34" s="161">
        <v>0.05</v>
      </c>
      <c r="L34" s="161">
        <v>0.01</v>
      </c>
      <c r="M34" s="106">
        <v>0.09</v>
      </c>
      <c r="N34" s="106">
        <v>0.49</v>
      </c>
      <c r="O34" s="106">
        <v>0.35</v>
      </c>
      <c r="P34" s="105">
        <v>7.0000000000000062E-2</v>
      </c>
      <c r="Q34" s="161">
        <v>3.1E-2</v>
      </c>
      <c r="R34" s="161">
        <v>5.3999999999999999E-2</v>
      </c>
      <c r="S34" s="161">
        <v>0.12</v>
      </c>
      <c r="T34" s="161">
        <v>0.79500000000000004</v>
      </c>
    </row>
    <row r="35" spans="1:109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J35" s="101"/>
      <c r="K35" s="101"/>
      <c r="L35" s="101"/>
      <c r="M35" s="102"/>
      <c r="N35" s="102"/>
      <c r="O35" s="102"/>
      <c r="P35" s="101"/>
      <c r="Q35" s="101"/>
      <c r="R35" s="101"/>
      <c r="S35" s="101"/>
      <c r="T35" s="101"/>
    </row>
    <row r="36" spans="1:109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J36" s="101"/>
      <c r="K36" s="101"/>
      <c r="L36" s="101"/>
      <c r="M36" s="102"/>
      <c r="N36" s="102"/>
      <c r="O36" s="102"/>
      <c r="P36" s="101"/>
      <c r="Q36" s="101"/>
      <c r="R36" s="101"/>
      <c r="S36" s="101"/>
      <c r="T36" s="101"/>
    </row>
    <row r="37" spans="1:109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K37" s="23"/>
      <c r="L37" s="2"/>
      <c r="M37" s="9"/>
    </row>
    <row r="38" spans="1:109" x14ac:dyDescent="0.35">
      <c r="B38" s="24"/>
    </row>
    <row r="39" spans="1:109" ht="15.5" x14ac:dyDescent="0.35">
      <c r="A39" s="10" t="s">
        <v>66</v>
      </c>
      <c r="C39" s="3"/>
    </row>
    <row r="40" spans="1:109" ht="15.5" x14ac:dyDescent="0.35">
      <c r="A40" s="25" t="s">
        <v>34</v>
      </c>
      <c r="B40" s="19"/>
      <c r="C40" s="19"/>
      <c r="D40" s="19"/>
      <c r="E40" s="20"/>
    </row>
    <row r="41" spans="1:109" s="41" customFormat="1" x14ac:dyDescent="0.35">
      <c r="A41" s="40" t="s">
        <v>67</v>
      </c>
      <c r="N41" s="42"/>
      <c r="O41" s="42"/>
      <c r="P41" s="42"/>
      <c r="AA41" s="281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209" t="s">
        <v>131</v>
      </c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</row>
    <row r="42" spans="1:109" s="41" customFormat="1" ht="130" x14ac:dyDescent="0.35">
      <c r="A42" s="43"/>
      <c r="B42" s="83" t="s">
        <v>68</v>
      </c>
      <c r="C42" s="84"/>
      <c r="D42" s="84"/>
      <c r="E42" s="84"/>
      <c r="F42" s="85"/>
      <c r="G42" s="84"/>
      <c r="H42" s="84"/>
      <c r="I42" s="84"/>
      <c r="J42" s="84"/>
      <c r="K42" s="84"/>
      <c r="L42" s="84"/>
      <c r="M42" s="84"/>
      <c r="N42" s="83" t="s">
        <v>69</v>
      </c>
      <c r="O42" s="84"/>
      <c r="P42" s="84"/>
      <c r="Q42" s="84"/>
      <c r="R42" s="85"/>
      <c r="S42" s="84"/>
      <c r="T42" s="84"/>
      <c r="U42" s="84"/>
      <c r="V42" s="84"/>
      <c r="W42" s="84"/>
      <c r="X42" s="84"/>
      <c r="Y42" s="84"/>
      <c r="Z42" s="83" t="s">
        <v>70</v>
      </c>
      <c r="AA42" s="84"/>
      <c r="AB42" s="84"/>
      <c r="AC42" s="84"/>
      <c r="AD42" s="85"/>
      <c r="AE42" s="84"/>
      <c r="AF42" s="84"/>
      <c r="AG42" s="84"/>
      <c r="AH42" s="84"/>
      <c r="AI42" s="84"/>
      <c r="AJ42" s="84"/>
      <c r="AK42" s="84"/>
      <c r="AL42" s="83" t="s">
        <v>71</v>
      </c>
      <c r="AM42" s="84"/>
      <c r="AN42" s="84"/>
      <c r="AO42" s="84"/>
      <c r="AP42" s="85"/>
      <c r="AQ42" s="84"/>
      <c r="AR42" s="84"/>
      <c r="AS42" s="84"/>
      <c r="AT42" s="84"/>
      <c r="AU42" s="84"/>
      <c r="AV42" s="84"/>
      <c r="AW42" s="84"/>
      <c r="AX42" s="83" t="s">
        <v>132</v>
      </c>
      <c r="AY42" s="84"/>
      <c r="AZ42" s="84"/>
      <c r="BA42" s="84"/>
      <c r="BB42" s="85"/>
      <c r="BC42" s="206" t="s">
        <v>68</v>
      </c>
      <c r="BD42" s="238"/>
      <c r="BE42" s="238"/>
      <c r="BF42" s="238"/>
      <c r="BG42" s="239"/>
      <c r="BH42" s="206" t="s">
        <v>69</v>
      </c>
      <c r="BI42" s="238"/>
      <c r="BJ42" s="238"/>
      <c r="BK42" s="238"/>
      <c r="BL42" s="239"/>
      <c r="BM42" s="206" t="s">
        <v>70</v>
      </c>
      <c r="BN42" s="238"/>
      <c r="BO42" s="238"/>
      <c r="BP42" s="238"/>
      <c r="BQ42" s="239"/>
      <c r="BR42" s="206" t="s">
        <v>71</v>
      </c>
      <c r="BS42" s="238"/>
      <c r="BT42" s="238"/>
      <c r="BU42" s="238"/>
      <c r="BV42" s="239"/>
      <c r="BW42" s="206" t="s">
        <v>102</v>
      </c>
      <c r="BX42" s="238"/>
      <c r="BY42" s="238"/>
      <c r="BZ42" s="238"/>
      <c r="CA42" s="207"/>
      <c r="CB42" s="165" t="s">
        <v>72</v>
      </c>
      <c r="CC42" s="166"/>
      <c r="CD42" s="166"/>
      <c r="CE42" s="167"/>
      <c r="CF42" s="83" t="s">
        <v>73</v>
      </c>
      <c r="CG42" s="84"/>
      <c r="CH42" s="84"/>
      <c r="CI42" s="85"/>
      <c r="CJ42" s="83" t="s">
        <v>74</v>
      </c>
      <c r="CK42" s="84"/>
      <c r="CL42" s="84"/>
      <c r="CM42" s="85"/>
      <c r="CN42" s="165" t="s">
        <v>75</v>
      </c>
      <c r="CO42" s="166"/>
      <c r="CP42" s="166"/>
      <c r="CQ42" s="167"/>
    </row>
    <row r="43" spans="1:109" s="41" customFormat="1" ht="111.75" customHeight="1" x14ac:dyDescent="0.35">
      <c r="A43" s="44"/>
      <c r="B43" s="45" t="s">
        <v>76</v>
      </c>
      <c r="C43" s="46" t="s">
        <v>77</v>
      </c>
      <c r="D43" s="46" t="s">
        <v>78</v>
      </c>
      <c r="E43" s="46" t="s">
        <v>79</v>
      </c>
      <c r="F43" s="124" t="s">
        <v>80</v>
      </c>
      <c r="G43" s="169"/>
      <c r="H43" s="169"/>
      <c r="I43" s="169"/>
      <c r="J43" s="169"/>
      <c r="K43" s="169"/>
      <c r="L43" s="169"/>
      <c r="M43" s="169"/>
      <c r="N43" s="45" t="s">
        <v>76</v>
      </c>
      <c r="O43" s="46" t="s">
        <v>77</v>
      </c>
      <c r="P43" s="46" t="s">
        <v>78</v>
      </c>
      <c r="Q43" s="46" t="s">
        <v>79</v>
      </c>
      <c r="R43" s="124" t="s">
        <v>80</v>
      </c>
      <c r="S43" s="169"/>
      <c r="T43" s="169"/>
      <c r="U43" s="169"/>
      <c r="V43" s="169"/>
      <c r="W43" s="169"/>
      <c r="X43" s="169"/>
      <c r="Y43" s="169"/>
      <c r="Z43" s="45" t="s">
        <v>76</v>
      </c>
      <c r="AA43" s="46" t="s">
        <v>77</v>
      </c>
      <c r="AB43" s="46" t="s">
        <v>78</v>
      </c>
      <c r="AC43" s="46" t="s">
        <v>79</v>
      </c>
      <c r="AD43" s="124" t="s">
        <v>80</v>
      </c>
      <c r="AE43" s="169"/>
      <c r="AF43" s="169"/>
      <c r="AG43" s="169"/>
      <c r="AH43" s="169"/>
      <c r="AI43" s="169"/>
      <c r="AJ43" s="169"/>
      <c r="AK43" s="169"/>
      <c r="AL43" s="45" t="s">
        <v>76</v>
      </c>
      <c r="AM43" s="46" t="s">
        <v>77</v>
      </c>
      <c r="AN43" s="46" t="s">
        <v>78</v>
      </c>
      <c r="AO43" s="46" t="s">
        <v>79</v>
      </c>
      <c r="AP43" s="124" t="s">
        <v>80</v>
      </c>
      <c r="AQ43" s="169"/>
      <c r="AR43" s="169"/>
      <c r="AS43" s="169"/>
      <c r="AT43" s="169"/>
      <c r="AU43" s="169"/>
      <c r="AV43" s="169"/>
      <c r="AW43" s="169"/>
      <c r="AX43" s="45" t="s">
        <v>76</v>
      </c>
      <c r="AY43" s="46" t="s">
        <v>77</v>
      </c>
      <c r="AZ43" s="46" t="s">
        <v>78</v>
      </c>
      <c r="BA43" s="46" t="s">
        <v>79</v>
      </c>
      <c r="BB43" s="124" t="s">
        <v>80</v>
      </c>
      <c r="BC43" s="80" t="s">
        <v>76</v>
      </c>
      <c r="BD43" s="240" t="s">
        <v>77</v>
      </c>
      <c r="BE43" s="240" t="s">
        <v>78</v>
      </c>
      <c r="BF43" s="240" t="s">
        <v>79</v>
      </c>
      <c r="BG43" s="241" t="s">
        <v>80</v>
      </c>
      <c r="BH43" s="80" t="s">
        <v>76</v>
      </c>
      <c r="BI43" s="240" t="s">
        <v>77</v>
      </c>
      <c r="BJ43" s="240" t="s">
        <v>78</v>
      </c>
      <c r="BK43" s="240" t="s">
        <v>79</v>
      </c>
      <c r="BL43" s="241" t="s">
        <v>80</v>
      </c>
      <c r="BM43" s="80" t="s">
        <v>76</v>
      </c>
      <c r="BN43" s="240" t="s">
        <v>77</v>
      </c>
      <c r="BO43" s="240" t="s">
        <v>78</v>
      </c>
      <c r="BP43" s="240" t="s">
        <v>79</v>
      </c>
      <c r="BQ43" s="241" t="s">
        <v>80</v>
      </c>
      <c r="BR43" s="80" t="s">
        <v>76</v>
      </c>
      <c r="BS43" s="240" t="s">
        <v>77</v>
      </c>
      <c r="BT43" s="240" t="s">
        <v>78</v>
      </c>
      <c r="BU43" s="240" t="s">
        <v>79</v>
      </c>
      <c r="BV43" s="241" t="s">
        <v>80</v>
      </c>
      <c r="BW43" s="80" t="s">
        <v>76</v>
      </c>
      <c r="BX43" s="240" t="s">
        <v>77</v>
      </c>
      <c r="BY43" s="240" t="s">
        <v>78</v>
      </c>
      <c r="BZ43" s="240" t="s">
        <v>79</v>
      </c>
      <c r="CA43" s="208" t="s">
        <v>80</v>
      </c>
      <c r="CB43" s="168" t="s">
        <v>76</v>
      </c>
      <c r="CC43" s="169" t="s">
        <v>77</v>
      </c>
      <c r="CD43" s="169" t="s">
        <v>81</v>
      </c>
      <c r="CE43" s="124" t="s">
        <v>80</v>
      </c>
      <c r="CF43" s="45" t="s">
        <v>76</v>
      </c>
      <c r="CG43" s="46" t="s">
        <v>77</v>
      </c>
      <c r="CH43" s="46" t="s">
        <v>79</v>
      </c>
      <c r="CI43" s="47" t="s">
        <v>80</v>
      </c>
      <c r="CJ43" s="45" t="s">
        <v>76</v>
      </c>
      <c r="CK43" s="46" t="s">
        <v>77</v>
      </c>
      <c r="CL43" s="46" t="s">
        <v>79</v>
      </c>
      <c r="CM43" s="47" t="s">
        <v>80</v>
      </c>
      <c r="CN43" s="168" t="s">
        <v>76</v>
      </c>
      <c r="CO43" s="169" t="s">
        <v>77</v>
      </c>
      <c r="CP43" s="169" t="s">
        <v>79</v>
      </c>
      <c r="CQ43" s="124" t="s">
        <v>80</v>
      </c>
      <c r="CT43" s="48"/>
      <c r="CU43" s="48"/>
      <c r="CY43" s="48"/>
      <c r="CZ43" s="48"/>
    </row>
    <row r="44" spans="1:109" s="86" customFormat="1" ht="52.5" hidden="1" x14ac:dyDescent="0.35">
      <c r="A44" s="49" t="s">
        <v>82</v>
      </c>
      <c r="B44" s="51">
        <v>6.1197011371491508</v>
      </c>
      <c r="C44" s="50"/>
      <c r="E44" s="52">
        <v>4.6603611349957001E-4</v>
      </c>
      <c r="F44" s="125"/>
      <c r="G44" s="176"/>
      <c r="H44" s="176"/>
      <c r="I44" s="176"/>
      <c r="J44" s="176"/>
      <c r="K44" s="176"/>
      <c r="L44" s="176"/>
      <c r="M44" s="176"/>
      <c r="N44" s="51">
        <v>4.8508047350671202</v>
      </c>
      <c r="O44" s="50"/>
      <c r="Q44" s="52">
        <v>4.6603611349957001E-4</v>
      </c>
      <c r="R44" s="125"/>
      <c r="S44" s="176"/>
      <c r="T44" s="176"/>
      <c r="U44" s="176"/>
      <c r="V44" s="176"/>
      <c r="W44" s="176"/>
      <c r="X44" s="176"/>
      <c r="Y44" s="176"/>
      <c r="Z44" s="51">
        <v>3.887290396352157</v>
      </c>
      <c r="AA44" s="50"/>
      <c r="AC44" s="52">
        <v>4.6603611349957001E-4</v>
      </c>
      <c r="AD44" s="125"/>
      <c r="AE44" s="176"/>
      <c r="AF44" s="176"/>
      <c r="AG44" s="176"/>
      <c r="AH44" s="176"/>
      <c r="AI44" s="176"/>
      <c r="AJ44" s="176"/>
      <c r="AK44" s="176"/>
      <c r="AL44" s="51">
        <v>3.4375303239044075</v>
      </c>
      <c r="AM44" s="50"/>
      <c r="AO44" s="52">
        <v>4.6603611349957001E-4</v>
      </c>
      <c r="AP44" s="125"/>
      <c r="AQ44" s="176"/>
      <c r="AR44" s="176"/>
      <c r="AS44" s="176"/>
      <c r="AT44" s="176"/>
      <c r="AU44" s="176"/>
      <c r="AV44" s="176"/>
      <c r="AW44" s="176"/>
      <c r="AX44" s="51">
        <v>3.6509656460115112</v>
      </c>
      <c r="AY44" s="50"/>
      <c r="BA44" s="52">
        <v>4.6603611349957001E-4</v>
      </c>
      <c r="BB44" s="125"/>
      <c r="BC44" s="51">
        <v>6.1197011371491508</v>
      </c>
      <c r="BD44" s="242"/>
      <c r="BE44" s="37"/>
      <c r="BF44" s="243">
        <v>4.6603611349957001E-4</v>
      </c>
      <c r="BG44" s="115"/>
      <c r="BH44" s="51">
        <v>4.8508047350671202</v>
      </c>
      <c r="BI44" s="242"/>
      <c r="BJ44" s="37"/>
      <c r="BK44" s="243">
        <v>4.6603611349957001E-4</v>
      </c>
      <c r="BL44" s="115"/>
      <c r="BM44" s="51">
        <v>3.887290396352157</v>
      </c>
      <c r="BN44" s="242"/>
      <c r="BO44" s="37"/>
      <c r="BP44" s="243">
        <v>4.6603611349957001E-4</v>
      </c>
      <c r="BQ44" s="115"/>
      <c r="BR44" s="51">
        <v>3.4375303239044075</v>
      </c>
      <c r="BS44" s="242"/>
      <c r="BT44" s="37"/>
      <c r="BU44" s="243">
        <v>4.6603611349957001E-4</v>
      </c>
      <c r="BV44" s="115"/>
      <c r="BW44" s="51">
        <v>3.6509656460115112</v>
      </c>
      <c r="BX44" s="242"/>
      <c r="BY44" s="37"/>
      <c r="BZ44" s="243">
        <v>4.6603611349957001E-4</v>
      </c>
      <c r="CA44" s="125"/>
      <c r="CB44" s="170">
        <v>1.30787747169284E-2</v>
      </c>
      <c r="CC44" s="171"/>
      <c r="CD44" s="172">
        <v>2.4375561851267798E-3</v>
      </c>
      <c r="CE44" s="125"/>
      <c r="CF44" s="211">
        <v>9.5800027456370094E-3</v>
      </c>
      <c r="CG44" s="212"/>
      <c r="CH44" s="213">
        <v>1.0360002969185799E-2</v>
      </c>
      <c r="CI44" s="107"/>
      <c r="CJ44" s="211">
        <v>9.5800027456370094E-3</v>
      </c>
      <c r="CK44" s="212"/>
      <c r="CL44" s="213">
        <v>1.0360002969185799E-2</v>
      </c>
      <c r="CM44" s="107"/>
      <c r="CN44" s="170">
        <v>9.5800027456370094E-3</v>
      </c>
      <c r="CO44" s="171"/>
      <c r="CP44" s="172">
        <v>1.0360002969185799E-2</v>
      </c>
      <c r="CQ44" s="125"/>
      <c r="CT44" s="53"/>
      <c r="CU44" s="53"/>
      <c r="CY44" s="53"/>
      <c r="CZ44" s="53"/>
    </row>
    <row r="45" spans="1:109" s="86" customFormat="1" hidden="1" x14ac:dyDescent="0.35">
      <c r="A45" s="54" t="s">
        <v>83</v>
      </c>
      <c r="B45" s="55"/>
      <c r="C45" s="56"/>
      <c r="D45" s="87"/>
      <c r="E45" s="57">
        <v>0.22</v>
      </c>
      <c r="F45" s="126"/>
      <c r="G45" s="279"/>
      <c r="H45" s="279"/>
      <c r="I45" s="279"/>
      <c r="J45" s="279"/>
      <c r="K45" s="279"/>
      <c r="L45" s="279"/>
      <c r="M45" s="279"/>
      <c r="N45" s="55"/>
      <c r="O45" s="57"/>
      <c r="P45" s="87"/>
      <c r="Q45" s="57">
        <v>0.2</v>
      </c>
      <c r="R45" s="126"/>
      <c r="S45" s="279"/>
      <c r="T45" s="279"/>
      <c r="U45" s="279"/>
      <c r="V45" s="279"/>
      <c r="W45" s="279"/>
      <c r="X45" s="279"/>
      <c r="Y45" s="279"/>
      <c r="Z45" s="55"/>
      <c r="AA45" s="57"/>
      <c r="AB45" s="87"/>
      <c r="AC45" s="57">
        <v>0.54500000000000004</v>
      </c>
      <c r="AD45" s="126"/>
      <c r="AE45" s="279"/>
      <c r="AF45" s="279"/>
      <c r="AG45" s="279"/>
      <c r="AH45" s="279"/>
      <c r="AI45" s="279"/>
      <c r="AJ45" s="279"/>
      <c r="AK45" s="279"/>
      <c r="AL45" s="55"/>
      <c r="AM45" s="57"/>
      <c r="AN45" s="87"/>
      <c r="AO45" s="57">
        <v>0.22800000000000001</v>
      </c>
      <c r="AP45" s="126"/>
      <c r="AQ45" s="279"/>
      <c r="AR45" s="279"/>
      <c r="AS45" s="279"/>
      <c r="AT45" s="279"/>
      <c r="AU45" s="279"/>
      <c r="AV45" s="279"/>
      <c r="AW45" s="279"/>
      <c r="AX45" s="55"/>
      <c r="AY45" s="58">
        <v>0.26428000000000001</v>
      </c>
      <c r="AZ45" s="87"/>
      <c r="BA45" s="57">
        <v>0.26428000000000001</v>
      </c>
      <c r="BB45" s="126"/>
      <c r="BC45" s="55"/>
      <c r="BD45" s="244"/>
      <c r="BE45" s="245"/>
      <c r="BF45" s="246">
        <v>0.22</v>
      </c>
      <c r="BG45" s="116"/>
      <c r="BH45" s="55"/>
      <c r="BI45" s="246"/>
      <c r="BJ45" s="245"/>
      <c r="BK45" s="246">
        <v>0.2</v>
      </c>
      <c r="BL45" s="116"/>
      <c r="BM45" s="55"/>
      <c r="BN45" s="246"/>
      <c r="BO45" s="245"/>
      <c r="BP45" s="246">
        <v>0.54500000000000004</v>
      </c>
      <c r="BQ45" s="116"/>
      <c r="BR45" s="55"/>
      <c r="BS45" s="246"/>
      <c r="BT45" s="245"/>
      <c r="BU45" s="246">
        <v>0.22800000000000001</v>
      </c>
      <c r="BV45" s="116"/>
      <c r="BW45" s="55"/>
      <c r="BX45" s="262">
        <v>0.26428000000000001</v>
      </c>
      <c r="BY45" s="245"/>
      <c r="BZ45" s="246">
        <v>0.26428000000000001</v>
      </c>
      <c r="CA45" s="126"/>
      <c r="CB45" s="173"/>
      <c r="CC45" s="174">
        <v>0.6</v>
      </c>
      <c r="CD45" s="174">
        <v>0.6</v>
      </c>
      <c r="CE45" s="126"/>
      <c r="CF45" s="214"/>
      <c r="CG45" s="215">
        <v>0</v>
      </c>
      <c r="CH45" s="215">
        <v>0</v>
      </c>
      <c r="CI45" s="108"/>
      <c r="CJ45" s="214"/>
      <c r="CK45" s="215">
        <v>0</v>
      </c>
      <c r="CL45" s="215">
        <v>0</v>
      </c>
      <c r="CM45" s="108"/>
      <c r="CN45" s="173"/>
      <c r="CO45" s="174">
        <v>0</v>
      </c>
      <c r="CP45" s="174">
        <v>0</v>
      </c>
      <c r="CQ45" s="126"/>
      <c r="CT45" s="53"/>
      <c r="CU45" s="53"/>
      <c r="CY45" s="53"/>
      <c r="CZ45" s="53"/>
    </row>
    <row r="46" spans="1:109" s="86" customFormat="1" hidden="1" x14ac:dyDescent="0.35">
      <c r="A46" s="79" t="s">
        <v>84</v>
      </c>
      <c r="B46" s="59"/>
      <c r="F46" s="125"/>
      <c r="G46" s="176"/>
      <c r="H46" s="176"/>
      <c r="I46" s="176"/>
      <c r="J46" s="176"/>
      <c r="K46" s="176"/>
      <c r="L46" s="176"/>
      <c r="M46" s="176"/>
      <c r="N46" s="59"/>
      <c r="R46" s="125"/>
      <c r="S46" s="176"/>
      <c r="T46" s="176"/>
      <c r="U46" s="176"/>
      <c r="V46" s="176"/>
      <c r="W46" s="176"/>
      <c r="X46" s="176"/>
      <c r="Y46" s="176"/>
      <c r="Z46" s="59"/>
      <c r="AD46" s="125"/>
      <c r="AE46" s="176"/>
      <c r="AF46" s="176"/>
      <c r="AG46" s="176"/>
      <c r="AH46" s="176"/>
      <c r="AI46" s="176"/>
      <c r="AJ46" s="176"/>
      <c r="AK46" s="176"/>
      <c r="AL46" s="59"/>
      <c r="AP46" s="125"/>
      <c r="AQ46" s="176"/>
      <c r="AR46" s="176"/>
      <c r="AS46" s="176"/>
      <c r="AT46" s="176"/>
      <c r="AU46" s="176"/>
      <c r="AV46" s="176"/>
      <c r="AW46" s="176"/>
      <c r="AX46" s="59"/>
      <c r="BB46" s="125"/>
      <c r="BC46" s="59"/>
      <c r="BD46" s="37"/>
      <c r="BE46" s="37"/>
      <c r="BF46" s="37"/>
      <c r="BG46" s="115"/>
      <c r="BH46" s="59"/>
      <c r="BI46" s="37"/>
      <c r="BJ46" s="37"/>
      <c r="BK46" s="37"/>
      <c r="BL46" s="115"/>
      <c r="BM46" s="59"/>
      <c r="BN46" s="37"/>
      <c r="BO46" s="37"/>
      <c r="BP46" s="37"/>
      <c r="BQ46" s="115"/>
      <c r="BR46" s="59"/>
      <c r="BS46" s="37"/>
      <c r="BT46" s="37"/>
      <c r="BU46" s="37"/>
      <c r="BV46" s="115"/>
      <c r="BW46" s="59"/>
      <c r="BX46" s="37"/>
      <c r="BY46" s="37"/>
      <c r="BZ46" s="37"/>
      <c r="CA46" s="125"/>
      <c r="CB46" s="175"/>
      <c r="CC46" s="176"/>
      <c r="CD46" s="176"/>
      <c r="CE46" s="125"/>
      <c r="CF46" s="216"/>
      <c r="CG46" s="217"/>
      <c r="CH46" s="217"/>
      <c r="CI46" s="107"/>
      <c r="CJ46" s="216"/>
      <c r="CK46" s="217"/>
      <c r="CL46" s="217"/>
      <c r="CM46" s="107"/>
      <c r="CN46" s="175"/>
      <c r="CO46" s="176"/>
      <c r="CP46" s="176"/>
      <c r="CQ46" s="125"/>
      <c r="CT46" s="53"/>
      <c r="CU46" s="53"/>
      <c r="CY46" s="53"/>
      <c r="CZ46" s="53"/>
      <c r="DE46" s="88"/>
    </row>
    <row r="47" spans="1:109" s="86" customFormat="1" hidden="1" x14ac:dyDescent="0.35">
      <c r="A47" s="60" t="s">
        <v>85</v>
      </c>
      <c r="B47" s="61">
        <v>1E-3</v>
      </c>
      <c r="F47" s="125"/>
      <c r="G47" s="176"/>
      <c r="H47" s="176"/>
      <c r="I47" s="176"/>
      <c r="J47" s="176"/>
      <c r="K47" s="176"/>
      <c r="L47" s="176"/>
      <c r="M47" s="176"/>
      <c r="N47" s="61">
        <v>0</v>
      </c>
      <c r="R47" s="125"/>
      <c r="S47" s="176"/>
      <c r="T47" s="176"/>
      <c r="U47" s="176"/>
      <c r="V47" s="176"/>
      <c r="W47" s="176"/>
      <c r="X47" s="176"/>
      <c r="Y47" s="176"/>
      <c r="Z47" s="61">
        <v>4.0000000000000001E-3</v>
      </c>
      <c r="AD47" s="125"/>
      <c r="AE47" s="176"/>
      <c r="AF47" s="176"/>
      <c r="AG47" s="176"/>
      <c r="AH47" s="176"/>
      <c r="AI47" s="176"/>
      <c r="AJ47" s="176"/>
      <c r="AK47" s="176"/>
      <c r="AL47" s="61">
        <v>4.0000000000000001E-3</v>
      </c>
      <c r="AP47" s="125"/>
      <c r="AQ47" s="176"/>
      <c r="AR47" s="176"/>
      <c r="AS47" s="176"/>
      <c r="AT47" s="176"/>
      <c r="AU47" s="176"/>
      <c r="AV47" s="176"/>
      <c r="AW47" s="176"/>
      <c r="AX47" s="61">
        <v>3.6910000000000003E-3</v>
      </c>
      <c r="BB47" s="125"/>
      <c r="BC47" s="61">
        <v>1E-3</v>
      </c>
      <c r="BD47" s="37"/>
      <c r="BE47" s="37"/>
      <c r="BF47" s="37"/>
      <c r="BG47" s="115"/>
      <c r="BH47" s="61">
        <v>0</v>
      </c>
      <c r="BI47" s="37"/>
      <c r="BJ47" s="37"/>
      <c r="BK47" s="37"/>
      <c r="BL47" s="115"/>
      <c r="BM47" s="61">
        <v>4.0000000000000001E-3</v>
      </c>
      <c r="BN47" s="37"/>
      <c r="BO47" s="37"/>
      <c r="BP47" s="37"/>
      <c r="BQ47" s="115"/>
      <c r="BR47" s="61">
        <v>4.0000000000000001E-3</v>
      </c>
      <c r="BS47" s="37"/>
      <c r="BT47" s="37"/>
      <c r="BU47" s="37"/>
      <c r="BV47" s="115"/>
      <c r="BW47" s="61">
        <v>3.6910000000000003E-3</v>
      </c>
      <c r="BX47" s="37"/>
      <c r="BY47" s="37"/>
      <c r="BZ47" s="37"/>
      <c r="CA47" s="125"/>
      <c r="CB47" s="177"/>
      <c r="CC47" s="176"/>
      <c r="CD47" s="176"/>
      <c r="CE47" s="125"/>
      <c r="CF47" s="218"/>
      <c r="CG47" s="217"/>
      <c r="CH47" s="219">
        <v>0.18223938223938221</v>
      </c>
      <c r="CI47" s="107"/>
      <c r="CJ47" s="218"/>
      <c r="CK47" s="217"/>
      <c r="CL47" s="219">
        <v>0.18223938223938221</v>
      </c>
      <c r="CM47" s="107"/>
      <c r="CN47" s="177"/>
      <c r="CO47" s="176"/>
      <c r="CP47" s="178">
        <v>0.18223938223938221</v>
      </c>
      <c r="CQ47" s="125"/>
      <c r="CT47" s="53"/>
      <c r="CU47" s="53"/>
      <c r="CY47" s="53"/>
      <c r="CZ47" s="53"/>
      <c r="DE47" s="88"/>
    </row>
    <row r="48" spans="1:109" s="86" customFormat="1" hidden="1" x14ac:dyDescent="0.35">
      <c r="A48" s="60" t="s">
        <v>86</v>
      </c>
      <c r="B48" s="61">
        <v>2E-3</v>
      </c>
      <c r="E48" s="89">
        <v>1</v>
      </c>
      <c r="F48" s="125"/>
      <c r="G48" s="176"/>
      <c r="H48" s="176"/>
      <c r="I48" s="176"/>
      <c r="J48" s="176"/>
      <c r="K48" s="176"/>
      <c r="L48" s="176"/>
      <c r="M48" s="176"/>
      <c r="N48" s="61">
        <v>1.9E-2</v>
      </c>
      <c r="Q48" s="89">
        <v>1</v>
      </c>
      <c r="R48" s="125"/>
      <c r="S48" s="176"/>
      <c r="T48" s="176"/>
      <c r="U48" s="176"/>
      <c r="V48" s="176"/>
      <c r="W48" s="176"/>
      <c r="X48" s="176"/>
      <c r="Y48" s="176"/>
      <c r="Z48" s="61">
        <v>6.0000000000000001E-3</v>
      </c>
      <c r="AC48" s="89">
        <v>1</v>
      </c>
      <c r="AD48" s="125"/>
      <c r="AE48" s="176"/>
      <c r="AF48" s="176"/>
      <c r="AG48" s="176"/>
      <c r="AH48" s="176"/>
      <c r="AI48" s="176"/>
      <c r="AJ48" s="176"/>
      <c r="AK48" s="176"/>
      <c r="AL48" s="61">
        <v>8.0000000000000002E-3</v>
      </c>
      <c r="AO48" s="89">
        <v>1</v>
      </c>
      <c r="AP48" s="125"/>
      <c r="AQ48" s="176"/>
      <c r="AR48" s="176"/>
      <c r="AS48" s="176"/>
      <c r="AT48" s="176"/>
      <c r="AU48" s="176"/>
      <c r="AV48" s="176"/>
      <c r="AW48" s="176"/>
      <c r="AX48" s="61">
        <v>8.1679999999999999E-3</v>
      </c>
      <c r="BA48" s="90">
        <v>1</v>
      </c>
      <c r="BB48" s="125"/>
      <c r="BC48" s="61">
        <v>2E-3</v>
      </c>
      <c r="BD48" s="37"/>
      <c r="BE48" s="37"/>
      <c r="BF48" s="247">
        <v>1</v>
      </c>
      <c r="BG48" s="115"/>
      <c r="BH48" s="61">
        <v>1.9E-2</v>
      </c>
      <c r="BI48" s="37"/>
      <c r="BJ48" s="37"/>
      <c r="BK48" s="247">
        <v>1</v>
      </c>
      <c r="BL48" s="115"/>
      <c r="BM48" s="61">
        <v>6.0000000000000001E-3</v>
      </c>
      <c r="BN48" s="37"/>
      <c r="BO48" s="37"/>
      <c r="BP48" s="247">
        <v>1</v>
      </c>
      <c r="BQ48" s="115"/>
      <c r="BR48" s="61">
        <v>8.0000000000000002E-3</v>
      </c>
      <c r="BS48" s="37"/>
      <c r="BT48" s="37"/>
      <c r="BU48" s="247">
        <v>1</v>
      </c>
      <c r="BV48" s="115"/>
      <c r="BW48" s="61">
        <v>8.1679999999999999E-3</v>
      </c>
      <c r="BX48" s="37"/>
      <c r="BY48" s="37"/>
      <c r="BZ48" s="263">
        <v>1</v>
      </c>
      <c r="CA48" s="125"/>
      <c r="CB48" s="177">
        <v>0.27942398227637771</v>
      </c>
      <c r="CC48" s="176"/>
      <c r="CD48" s="179">
        <v>1</v>
      </c>
      <c r="CE48" s="125"/>
      <c r="CF48" s="218"/>
      <c r="CG48" s="217"/>
      <c r="CH48" s="220">
        <v>0.75222007722007722</v>
      </c>
      <c r="CI48" s="107"/>
      <c r="CJ48" s="218"/>
      <c r="CK48" s="217"/>
      <c r="CL48" s="220">
        <v>0.75222007722007722</v>
      </c>
      <c r="CM48" s="107"/>
      <c r="CN48" s="177"/>
      <c r="CO48" s="176"/>
      <c r="CP48" s="179">
        <v>0.75222007722007722</v>
      </c>
      <c r="CQ48" s="125"/>
      <c r="CT48" s="53"/>
      <c r="CU48" s="53"/>
      <c r="CY48" s="53"/>
      <c r="CZ48" s="53"/>
      <c r="DE48" s="88"/>
    </row>
    <row r="49" spans="1:109" s="86" customFormat="1" hidden="1" x14ac:dyDescent="0.35">
      <c r="A49" s="60" t="s">
        <v>0</v>
      </c>
      <c r="B49" s="61">
        <v>0</v>
      </c>
      <c r="E49" s="89">
        <v>0</v>
      </c>
      <c r="F49" s="125"/>
      <c r="G49" s="176"/>
      <c r="H49" s="176"/>
      <c r="I49" s="176"/>
      <c r="J49" s="176"/>
      <c r="K49" s="176"/>
      <c r="L49" s="176"/>
      <c r="M49" s="176"/>
      <c r="N49" s="61">
        <v>0</v>
      </c>
      <c r="Q49" s="89">
        <v>0</v>
      </c>
      <c r="R49" s="125"/>
      <c r="S49" s="176"/>
      <c r="T49" s="176"/>
      <c r="U49" s="176"/>
      <c r="V49" s="176"/>
      <c r="W49" s="176"/>
      <c r="X49" s="176"/>
      <c r="Y49" s="176"/>
      <c r="Z49" s="61">
        <v>0</v>
      </c>
      <c r="AC49" s="89">
        <v>0</v>
      </c>
      <c r="AD49" s="125"/>
      <c r="AE49" s="176"/>
      <c r="AF49" s="176"/>
      <c r="AG49" s="176"/>
      <c r="AH49" s="176"/>
      <c r="AI49" s="176"/>
      <c r="AJ49" s="176"/>
      <c r="AK49" s="176"/>
      <c r="AL49" s="61">
        <v>0</v>
      </c>
      <c r="AO49" s="89">
        <v>0</v>
      </c>
      <c r="AP49" s="125"/>
      <c r="AQ49" s="176"/>
      <c r="AR49" s="176"/>
      <c r="AS49" s="176"/>
      <c r="AT49" s="176"/>
      <c r="AU49" s="176"/>
      <c r="AV49" s="176"/>
      <c r="AW49" s="176"/>
      <c r="AX49" s="61">
        <v>0</v>
      </c>
      <c r="BA49" s="90">
        <v>0</v>
      </c>
      <c r="BB49" s="125"/>
      <c r="BC49" s="61">
        <v>0</v>
      </c>
      <c r="BD49" s="37"/>
      <c r="BE49" s="37"/>
      <c r="BF49" s="247">
        <v>0</v>
      </c>
      <c r="BG49" s="115"/>
      <c r="BH49" s="61">
        <v>0</v>
      </c>
      <c r="BI49" s="37"/>
      <c r="BJ49" s="37"/>
      <c r="BK49" s="247">
        <v>0</v>
      </c>
      <c r="BL49" s="115"/>
      <c r="BM49" s="61">
        <v>0</v>
      </c>
      <c r="BN49" s="37"/>
      <c r="BO49" s="37"/>
      <c r="BP49" s="247">
        <v>0</v>
      </c>
      <c r="BQ49" s="115"/>
      <c r="BR49" s="61">
        <v>0</v>
      </c>
      <c r="BS49" s="37"/>
      <c r="BT49" s="37"/>
      <c r="BU49" s="247">
        <v>0</v>
      </c>
      <c r="BV49" s="115"/>
      <c r="BW49" s="61">
        <v>0</v>
      </c>
      <c r="BX49" s="37"/>
      <c r="BY49" s="37"/>
      <c r="BZ49" s="263">
        <v>0</v>
      </c>
      <c r="CA49" s="125"/>
      <c r="CB49" s="177"/>
      <c r="CC49" s="176"/>
      <c r="CD49" s="179">
        <v>0</v>
      </c>
      <c r="CE49" s="125"/>
      <c r="CF49" s="218"/>
      <c r="CG49" s="217"/>
      <c r="CH49" s="220">
        <v>6.5540540540540537E-2</v>
      </c>
      <c r="CI49" s="107"/>
      <c r="CJ49" s="218"/>
      <c r="CK49" s="217"/>
      <c r="CL49" s="220">
        <v>6.5540540540540537E-2</v>
      </c>
      <c r="CM49" s="107"/>
      <c r="CN49" s="177"/>
      <c r="CO49" s="176"/>
      <c r="CP49" s="179">
        <v>6.5540540540540537E-2</v>
      </c>
      <c r="CQ49" s="125"/>
      <c r="CT49" s="53"/>
      <c r="CU49" s="53"/>
      <c r="CY49" s="53"/>
      <c r="CZ49" s="53"/>
      <c r="DE49" s="88"/>
    </row>
    <row r="50" spans="1:109" s="86" customFormat="1" hidden="1" x14ac:dyDescent="0.35">
      <c r="A50" s="60" t="s">
        <v>87</v>
      </c>
      <c r="B50" s="61">
        <v>0</v>
      </c>
      <c r="F50" s="125"/>
      <c r="G50" s="176"/>
      <c r="H50" s="176"/>
      <c r="I50" s="176"/>
      <c r="J50" s="176"/>
      <c r="K50" s="176"/>
      <c r="L50" s="176"/>
      <c r="M50" s="176"/>
      <c r="N50" s="61">
        <v>0</v>
      </c>
      <c r="R50" s="125"/>
      <c r="S50" s="176"/>
      <c r="T50" s="176"/>
      <c r="U50" s="176"/>
      <c r="V50" s="176"/>
      <c r="W50" s="176"/>
      <c r="X50" s="176"/>
      <c r="Y50" s="176"/>
      <c r="Z50" s="61">
        <v>0</v>
      </c>
      <c r="AD50" s="125"/>
      <c r="AE50" s="176"/>
      <c r="AF50" s="176"/>
      <c r="AG50" s="176"/>
      <c r="AH50" s="176"/>
      <c r="AI50" s="176"/>
      <c r="AJ50" s="176"/>
      <c r="AK50" s="176"/>
      <c r="AL50" s="61">
        <v>0</v>
      </c>
      <c r="AP50" s="125"/>
      <c r="AQ50" s="176"/>
      <c r="AR50" s="176"/>
      <c r="AS50" s="176"/>
      <c r="AT50" s="176"/>
      <c r="AU50" s="176"/>
      <c r="AV50" s="176"/>
      <c r="AW50" s="176"/>
      <c r="AX50" s="61">
        <v>0</v>
      </c>
      <c r="BB50" s="125"/>
      <c r="BC50" s="61">
        <v>0</v>
      </c>
      <c r="BD50" s="37"/>
      <c r="BE50" s="37"/>
      <c r="BF50" s="37"/>
      <c r="BG50" s="115"/>
      <c r="BH50" s="61">
        <v>0</v>
      </c>
      <c r="BI50" s="37"/>
      <c r="BJ50" s="37"/>
      <c r="BK50" s="37"/>
      <c r="BL50" s="115"/>
      <c r="BM50" s="61">
        <v>0</v>
      </c>
      <c r="BN50" s="37"/>
      <c r="BO50" s="37"/>
      <c r="BP50" s="37"/>
      <c r="BQ50" s="115"/>
      <c r="BR50" s="61">
        <v>0</v>
      </c>
      <c r="BS50" s="37"/>
      <c r="BT50" s="37"/>
      <c r="BU50" s="37"/>
      <c r="BV50" s="115"/>
      <c r="BW50" s="61">
        <v>0</v>
      </c>
      <c r="BX50" s="37"/>
      <c r="BY50" s="37"/>
      <c r="BZ50" s="37"/>
      <c r="CA50" s="125"/>
      <c r="CB50" s="177"/>
      <c r="CC50" s="176"/>
      <c r="CD50" s="176"/>
      <c r="CE50" s="125"/>
      <c r="CF50" s="218"/>
      <c r="CG50" s="217"/>
      <c r="CH50" s="217"/>
      <c r="CI50" s="107"/>
      <c r="CJ50" s="218"/>
      <c r="CK50" s="217"/>
      <c r="CL50" s="217"/>
      <c r="CM50" s="107"/>
      <c r="CN50" s="177"/>
      <c r="CO50" s="176"/>
      <c r="CP50" s="176"/>
      <c r="CQ50" s="125"/>
      <c r="CT50" s="53"/>
      <c r="CU50" s="53"/>
      <c r="CY50" s="53"/>
      <c r="CZ50" s="53"/>
      <c r="DE50" s="88"/>
    </row>
    <row r="51" spans="1:109" s="86" customFormat="1" hidden="1" x14ac:dyDescent="0.35">
      <c r="A51" s="60" t="s">
        <v>88</v>
      </c>
      <c r="B51" s="61">
        <v>0.13900000000000001</v>
      </c>
      <c r="F51" s="125"/>
      <c r="G51" s="176"/>
      <c r="H51" s="176"/>
      <c r="I51" s="176"/>
      <c r="J51" s="176"/>
      <c r="K51" s="176"/>
      <c r="L51" s="176"/>
      <c r="M51" s="176"/>
      <c r="N51" s="61">
        <v>0.61199999999999999</v>
      </c>
      <c r="R51" s="125"/>
      <c r="S51" s="176"/>
      <c r="T51" s="176"/>
      <c r="U51" s="176"/>
      <c r="V51" s="176"/>
      <c r="W51" s="176"/>
      <c r="X51" s="176"/>
      <c r="Y51" s="176"/>
      <c r="Z51" s="61">
        <v>7.5999999999999998E-2</v>
      </c>
      <c r="AD51" s="125"/>
      <c r="AE51" s="176"/>
      <c r="AF51" s="176"/>
      <c r="AG51" s="176"/>
      <c r="AH51" s="176"/>
      <c r="AI51" s="176"/>
      <c r="AJ51" s="176"/>
      <c r="AK51" s="176"/>
      <c r="AL51" s="61">
        <v>0.161</v>
      </c>
      <c r="AP51" s="125"/>
      <c r="AQ51" s="176"/>
      <c r="AR51" s="176"/>
      <c r="AS51" s="176"/>
      <c r="AT51" s="176"/>
      <c r="AU51" s="176"/>
      <c r="AV51" s="176"/>
      <c r="AW51" s="176"/>
      <c r="AX51" s="61">
        <v>0.17447200000000002</v>
      </c>
      <c r="BB51" s="125"/>
      <c r="BC51" s="61">
        <v>0.13900000000000001</v>
      </c>
      <c r="BD51" s="37"/>
      <c r="BE51" s="37"/>
      <c r="BF51" s="37"/>
      <c r="BG51" s="115"/>
      <c r="BH51" s="61">
        <v>0.61199999999999999</v>
      </c>
      <c r="BI51" s="37"/>
      <c r="BJ51" s="37"/>
      <c r="BK51" s="37"/>
      <c r="BL51" s="115"/>
      <c r="BM51" s="61">
        <v>7.5999999999999998E-2</v>
      </c>
      <c r="BN51" s="37"/>
      <c r="BO51" s="37"/>
      <c r="BP51" s="37"/>
      <c r="BQ51" s="115"/>
      <c r="BR51" s="61">
        <v>0.161</v>
      </c>
      <c r="BS51" s="37"/>
      <c r="BT51" s="37"/>
      <c r="BU51" s="37"/>
      <c r="BV51" s="115"/>
      <c r="BW51" s="61">
        <v>0.17447200000000002</v>
      </c>
      <c r="BX51" s="37"/>
      <c r="BY51" s="37"/>
      <c r="BZ51" s="37"/>
      <c r="CA51" s="125"/>
      <c r="CB51" s="177"/>
      <c r="CC51" s="176"/>
      <c r="CD51" s="176"/>
      <c r="CE51" s="125"/>
      <c r="CF51" s="218"/>
      <c r="CG51" s="217"/>
      <c r="CH51" s="217"/>
      <c r="CI51" s="107"/>
      <c r="CJ51" s="218"/>
      <c r="CK51" s="217"/>
      <c r="CL51" s="217"/>
      <c r="CM51" s="107"/>
      <c r="CN51" s="177"/>
      <c r="CO51" s="176"/>
      <c r="CP51" s="176"/>
      <c r="CQ51" s="125"/>
      <c r="CT51" s="53"/>
      <c r="CU51" s="53"/>
      <c r="CY51" s="53"/>
      <c r="CZ51" s="53"/>
      <c r="DE51" s="88"/>
    </row>
    <row r="52" spans="1:109" s="86" customFormat="1" hidden="1" x14ac:dyDescent="0.35">
      <c r="A52" s="60" t="s">
        <v>1</v>
      </c>
      <c r="B52" s="61">
        <v>0.115</v>
      </c>
      <c r="F52" s="125"/>
      <c r="G52" s="176"/>
      <c r="H52" s="176"/>
      <c r="I52" s="176"/>
      <c r="J52" s="176"/>
      <c r="K52" s="176"/>
      <c r="L52" s="176"/>
      <c r="M52" s="176"/>
      <c r="N52" s="61">
        <v>5.8999999999999997E-2</v>
      </c>
      <c r="R52" s="125"/>
      <c r="S52" s="176"/>
      <c r="T52" s="176"/>
      <c r="U52" s="176"/>
      <c r="V52" s="176"/>
      <c r="W52" s="176"/>
      <c r="X52" s="176"/>
      <c r="Y52" s="176"/>
      <c r="Z52" s="61">
        <v>0.222</v>
      </c>
      <c r="AD52" s="125"/>
      <c r="AE52" s="176"/>
      <c r="AF52" s="176"/>
      <c r="AG52" s="176"/>
      <c r="AH52" s="176"/>
      <c r="AI52" s="176"/>
      <c r="AJ52" s="176"/>
      <c r="AK52" s="176"/>
      <c r="AL52" s="61">
        <v>0.155</v>
      </c>
      <c r="AP52" s="125"/>
      <c r="AQ52" s="176"/>
      <c r="AR52" s="176"/>
      <c r="AS52" s="176"/>
      <c r="AT52" s="176"/>
      <c r="AU52" s="176"/>
      <c r="AV52" s="176"/>
      <c r="AW52" s="176"/>
      <c r="AX52" s="61">
        <v>0.15661600000000001</v>
      </c>
      <c r="BB52" s="125"/>
      <c r="BC52" s="61">
        <v>0.115</v>
      </c>
      <c r="BD52" s="37"/>
      <c r="BE52" s="37"/>
      <c r="BF52" s="37"/>
      <c r="BG52" s="115"/>
      <c r="BH52" s="61">
        <v>5.8999999999999997E-2</v>
      </c>
      <c r="BI52" s="37"/>
      <c r="BJ52" s="37"/>
      <c r="BK52" s="37"/>
      <c r="BL52" s="115"/>
      <c r="BM52" s="61">
        <v>0.222</v>
      </c>
      <c r="BN52" s="37"/>
      <c r="BO52" s="37"/>
      <c r="BP52" s="37"/>
      <c r="BQ52" s="115"/>
      <c r="BR52" s="61">
        <v>0.155</v>
      </c>
      <c r="BS52" s="37"/>
      <c r="BT52" s="37"/>
      <c r="BU52" s="37"/>
      <c r="BV52" s="115"/>
      <c r="BW52" s="61">
        <v>0.15661600000000001</v>
      </c>
      <c r="BX52" s="37"/>
      <c r="BY52" s="37"/>
      <c r="BZ52" s="37"/>
      <c r="CA52" s="125"/>
      <c r="CB52" s="177">
        <v>0.31044032124065346</v>
      </c>
      <c r="CC52" s="176"/>
      <c r="CD52" s="176"/>
      <c r="CE52" s="125"/>
      <c r="CF52" s="218">
        <v>0.143006263048017</v>
      </c>
      <c r="CG52" s="217"/>
      <c r="CH52" s="217"/>
      <c r="CI52" s="107"/>
      <c r="CJ52" s="218">
        <v>0.14300626304801667</v>
      </c>
      <c r="CK52" s="217"/>
      <c r="CL52" s="217"/>
      <c r="CM52" s="107"/>
      <c r="CN52" s="177">
        <v>0.14300626304801667</v>
      </c>
      <c r="CO52" s="176"/>
      <c r="CP52" s="176"/>
      <c r="CQ52" s="125"/>
      <c r="CT52" s="53"/>
      <c r="CU52" s="53"/>
      <c r="CY52" s="53"/>
      <c r="CZ52" s="53"/>
      <c r="DE52" s="88"/>
    </row>
    <row r="53" spans="1:109" s="86" customFormat="1" hidden="1" x14ac:dyDescent="0.35">
      <c r="A53" s="60" t="s">
        <v>2</v>
      </c>
      <c r="B53" s="61">
        <v>0.21199999999999999</v>
      </c>
      <c r="F53" s="125"/>
      <c r="G53" s="176"/>
      <c r="H53" s="176"/>
      <c r="I53" s="176"/>
      <c r="J53" s="176"/>
      <c r="K53" s="176"/>
      <c r="L53" s="176"/>
      <c r="M53" s="176"/>
      <c r="N53" s="61">
        <v>0.19</v>
      </c>
      <c r="R53" s="125"/>
      <c r="S53" s="176"/>
      <c r="T53" s="176"/>
      <c r="U53" s="176"/>
      <c r="V53" s="176"/>
      <c r="W53" s="176"/>
      <c r="X53" s="176"/>
      <c r="Y53" s="176"/>
      <c r="Z53" s="61">
        <v>0.45500000000000002</v>
      </c>
      <c r="AD53" s="125"/>
      <c r="AE53" s="176"/>
      <c r="AF53" s="176"/>
      <c r="AG53" s="176"/>
      <c r="AH53" s="176"/>
      <c r="AI53" s="176"/>
      <c r="AJ53" s="176"/>
      <c r="AK53" s="176"/>
      <c r="AL53" s="61">
        <v>0.40899999999999997</v>
      </c>
      <c r="AP53" s="125"/>
      <c r="AQ53" s="176"/>
      <c r="AR53" s="176"/>
      <c r="AS53" s="176"/>
      <c r="AT53" s="176"/>
      <c r="AU53" s="176"/>
      <c r="AV53" s="176"/>
      <c r="AW53" s="176"/>
      <c r="AX53" s="61">
        <v>0.39658699999999997</v>
      </c>
      <c r="BB53" s="125"/>
      <c r="BC53" s="61">
        <v>0.21199999999999999</v>
      </c>
      <c r="BD53" s="37"/>
      <c r="BE53" s="37"/>
      <c r="BF53" s="37"/>
      <c r="BG53" s="115"/>
      <c r="BH53" s="61">
        <v>0.19</v>
      </c>
      <c r="BI53" s="37"/>
      <c r="BJ53" s="37"/>
      <c r="BK53" s="37"/>
      <c r="BL53" s="115"/>
      <c r="BM53" s="61">
        <v>0.45500000000000002</v>
      </c>
      <c r="BN53" s="37"/>
      <c r="BO53" s="37"/>
      <c r="BP53" s="37"/>
      <c r="BQ53" s="115"/>
      <c r="BR53" s="61">
        <v>0.40899999999999997</v>
      </c>
      <c r="BS53" s="37"/>
      <c r="BT53" s="37"/>
      <c r="BU53" s="37"/>
      <c r="BV53" s="115"/>
      <c r="BW53" s="61">
        <v>0.39658699999999997</v>
      </c>
      <c r="BX53" s="37"/>
      <c r="BY53" s="37"/>
      <c r="BZ53" s="37"/>
      <c r="CA53" s="125"/>
      <c r="CB53" s="177"/>
      <c r="CC53" s="176"/>
      <c r="CD53" s="176"/>
      <c r="CE53" s="125"/>
      <c r="CF53" s="218"/>
      <c r="CG53" s="217"/>
      <c r="CH53" s="217"/>
      <c r="CI53" s="107"/>
      <c r="CJ53" s="218"/>
      <c r="CK53" s="217"/>
      <c r="CL53" s="217"/>
      <c r="CM53" s="107"/>
      <c r="CN53" s="177"/>
      <c r="CO53" s="176"/>
      <c r="CP53" s="176"/>
      <c r="CQ53" s="125"/>
      <c r="CT53" s="53"/>
      <c r="CU53" s="53"/>
      <c r="CY53" s="53"/>
      <c r="CZ53" s="53"/>
      <c r="DE53" s="88"/>
    </row>
    <row r="54" spans="1:109" s="86" customFormat="1" hidden="1" x14ac:dyDescent="0.35">
      <c r="A54" s="60" t="s">
        <v>89</v>
      </c>
      <c r="B54" s="61">
        <v>0.16800000000000001</v>
      </c>
      <c r="F54" s="125"/>
      <c r="G54" s="176"/>
      <c r="H54" s="176"/>
      <c r="I54" s="176"/>
      <c r="J54" s="176"/>
      <c r="K54" s="176"/>
      <c r="L54" s="176"/>
      <c r="M54" s="176"/>
      <c r="N54" s="61">
        <v>7.0000000000000001E-3</v>
      </c>
      <c r="R54" s="125"/>
      <c r="S54" s="176"/>
      <c r="T54" s="176"/>
      <c r="U54" s="176"/>
      <c r="V54" s="176"/>
      <c r="W54" s="176"/>
      <c r="X54" s="176"/>
      <c r="Y54" s="176"/>
      <c r="Z54" s="61">
        <v>6.9000000000000006E-2</v>
      </c>
      <c r="AD54" s="125"/>
      <c r="AE54" s="176"/>
      <c r="AF54" s="176"/>
      <c r="AG54" s="176"/>
      <c r="AH54" s="176"/>
      <c r="AI54" s="176"/>
      <c r="AJ54" s="176"/>
      <c r="AK54" s="176"/>
      <c r="AL54" s="61">
        <v>3.9E-2</v>
      </c>
      <c r="AP54" s="125"/>
      <c r="AQ54" s="176"/>
      <c r="AR54" s="176"/>
      <c r="AS54" s="176"/>
      <c r="AT54" s="176"/>
      <c r="AU54" s="176"/>
      <c r="AV54" s="176"/>
      <c r="AW54" s="176"/>
      <c r="AX54" s="61">
        <v>4.4871000000000001E-2</v>
      </c>
      <c r="BB54" s="125"/>
      <c r="BC54" s="61">
        <v>0.16800000000000001</v>
      </c>
      <c r="BD54" s="37"/>
      <c r="BE54" s="37"/>
      <c r="BF54" s="37"/>
      <c r="BG54" s="115"/>
      <c r="BH54" s="61">
        <v>7.0000000000000001E-3</v>
      </c>
      <c r="BI54" s="37"/>
      <c r="BJ54" s="37"/>
      <c r="BK54" s="37"/>
      <c r="BL54" s="115"/>
      <c r="BM54" s="61">
        <v>6.9000000000000006E-2</v>
      </c>
      <c r="BN54" s="37"/>
      <c r="BO54" s="37"/>
      <c r="BP54" s="37"/>
      <c r="BQ54" s="115"/>
      <c r="BR54" s="61">
        <v>3.9E-2</v>
      </c>
      <c r="BS54" s="37"/>
      <c r="BT54" s="37"/>
      <c r="BU54" s="37"/>
      <c r="BV54" s="115"/>
      <c r="BW54" s="61">
        <v>4.4871000000000001E-2</v>
      </c>
      <c r="BX54" s="37"/>
      <c r="BY54" s="37"/>
      <c r="BZ54" s="37"/>
      <c r="CA54" s="125"/>
      <c r="CB54" s="177"/>
      <c r="CC54" s="176"/>
      <c r="CD54" s="176"/>
      <c r="CE54" s="125"/>
      <c r="CF54" s="218"/>
      <c r="CG54" s="217"/>
      <c r="CH54" s="217"/>
      <c r="CI54" s="107"/>
      <c r="CJ54" s="218"/>
      <c r="CK54" s="217"/>
      <c r="CL54" s="217"/>
      <c r="CM54" s="107"/>
      <c r="CN54" s="177"/>
      <c r="CO54" s="176"/>
      <c r="CP54" s="176"/>
      <c r="CQ54" s="125"/>
      <c r="CT54" s="53"/>
      <c r="CU54" s="53"/>
      <c r="CY54" s="53"/>
      <c r="CZ54" s="53"/>
      <c r="DE54" s="88"/>
    </row>
    <row r="55" spans="1:109" s="86" customFormat="1" hidden="1" x14ac:dyDescent="0.35">
      <c r="A55" s="60" t="s">
        <v>90</v>
      </c>
      <c r="B55" s="61">
        <v>4.3999999999999997E-2</v>
      </c>
      <c r="F55" s="125"/>
      <c r="G55" s="176"/>
      <c r="H55" s="176"/>
      <c r="I55" s="176"/>
      <c r="J55" s="176"/>
      <c r="K55" s="176"/>
      <c r="L55" s="176"/>
      <c r="M55" s="176"/>
      <c r="N55" s="61">
        <v>1.6E-2</v>
      </c>
      <c r="R55" s="125"/>
      <c r="S55" s="176"/>
      <c r="T55" s="176"/>
      <c r="U55" s="176"/>
      <c r="V55" s="176"/>
      <c r="W55" s="176"/>
      <c r="X55" s="176"/>
      <c r="Y55" s="176"/>
      <c r="Z55" s="61">
        <v>5.6000000000000001E-2</v>
      </c>
      <c r="AD55" s="125"/>
      <c r="AE55" s="176"/>
      <c r="AF55" s="176"/>
      <c r="AG55" s="176"/>
      <c r="AH55" s="176"/>
      <c r="AI55" s="176"/>
      <c r="AJ55" s="176"/>
      <c r="AK55" s="176"/>
      <c r="AL55" s="61">
        <v>3.9E-2</v>
      </c>
      <c r="AP55" s="125"/>
      <c r="AQ55" s="176"/>
      <c r="AR55" s="176"/>
      <c r="AS55" s="176"/>
      <c r="AT55" s="176"/>
      <c r="AU55" s="176"/>
      <c r="AV55" s="176"/>
      <c r="AW55" s="176"/>
      <c r="AX55" s="61">
        <v>3.9953000000000002E-2</v>
      </c>
      <c r="BB55" s="125"/>
      <c r="BC55" s="61">
        <v>4.3999999999999997E-2</v>
      </c>
      <c r="BD55" s="37"/>
      <c r="BE55" s="37"/>
      <c r="BF55" s="37"/>
      <c r="BG55" s="115"/>
      <c r="BH55" s="61">
        <v>1.6E-2</v>
      </c>
      <c r="BI55" s="37"/>
      <c r="BJ55" s="37"/>
      <c r="BK55" s="37"/>
      <c r="BL55" s="115"/>
      <c r="BM55" s="61">
        <v>5.6000000000000001E-2</v>
      </c>
      <c r="BN55" s="37"/>
      <c r="BO55" s="37"/>
      <c r="BP55" s="37"/>
      <c r="BQ55" s="115"/>
      <c r="BR55" s="61">
        <v>3.9E-2</v>
      </c>
      <c r="BS55" s="37"/>
      <c r="BT55" s="37"/>
      <c r="BU55" s="37"/>
      <c r="BV55" s="115"/>
      <c r="BW55" s="61">
        <v>3.9953000000000002E-2</v>
      </c>
      <c r="BX55" s="37"/>
      <c r="BY55" s="37"/>
      <c r="BZ55" s="37"/>
      <c r="CA55" s="125"/>
      <c r="CB55" s="177"/>
      <c r="CC55" s="176"/>
      <c r="CD55" s="176"/>
      <c r="CE55" s="125"/>
      <c r="CF55" s="218"/>
      <c r="CG55" s="217"/>
      <c r="CH55" s="217"/>
      <c r="CI55" s="107"/>
      <c r="CJ55" s="218"/>
      <c r="CK55" s="217"/>
      <c r="CL55" s="217"/>
      <c r="CM55" s="107"/>
      <c r="CN55" s="177"/>
      <c r="CO55" s="176"/>
      <c r="CP55" s="176"/>
      <c r="CQ55" s="125"/>
      <c r="CT55" s="53"/>
      <c r="CU55" s="53"/>
      <c r="CY55" s="53"/>
      <c r="CZ55" s="53"/>
      <c r="DE55" s="88"/>
    </row>
    <row r="56" spans="1:109" s="86" customFormat="1" hidden="1" x14ac:dyDescent="0.35">
      <c r="A56" s="65" t="s">
        <v>91</v>
      </c>
      <c r="B56" s="61">
        <v>0.249</v>
      </c>
      <c r="F56" s="125"/>
      <c r="G56" s="176"/>
      <c r="H56" s="176"/>
      <c r="I56" s="176"/>
      <c r="J56" s="176"/>
      <c r="K56" s="176"/>
      <c r="L56" s="176"/>
      <c r="M56" s="176"/>
      <c r="N56" s="61">
        <v>0</v>
      </c>
      <c r="R56" s="125"/>
      <c r="S56" s="176"/>
      <c r="T56" s="176"/>
      <c r="U56" s="176"/>
      <c r="V56" s="176"/>
      <c r="W56" s="176"/>
      <c r="X56" s="176"/>
      <c r="Y56" s="176"/>
      <c r="Z56" s="61">
        <v>0</v>
      </c>
      <c r="AD56" s="125"/>
      <c r="AE56" s="176"/>
      <c r="AF56" s="176"/>
      <c r="AG56" s="176"/>
      <c r="AH56" s="176"/>
      <c r="AI56" s="176"/>
      <c r="AJ56" s="176"/>
      <c r="AK56" s="176"/>
      <c r="AL56" s="61">
        <v>5.3999999999999999E-2</v>
      </c>
      <c r="AP56" s="125"/>
      <c r="AQ56" s="176"/>
      <c r="AR56" s="176"/>
      <c r="AS56" s="176"/>
      <c r="AT56" s="176"/>
      <c r="AU56" s="176"/>
      <c r="AV56" s="176"/>
      <c r="AW56" s="176"/>
      <c r="AX56" s="61">
        <v>5.0649E-2</v>
      </c>
      <c r="BB56" s="125"/>
      <c r="BC56" s="61">
        <v>0.249</v>
      </c>
      <c r="BD56" s="37"/>
      <c r="BE56" s="37"/>
      <c r="BF56" s="37"/>
      <c r="BG56" s="115"/>
      <c r="BH56" s="61">
        <v>0</v>
      </c>
      <c r="BI56" s="37"/>
      <c r="BJ56" s="37"/>
      <c r="BK56" s="37"/>
      <c r="BL56" s="115"/>
      <c r="BM56" s="61">
        <v>0</v>
      </c>
      <c r="BN56" s="37"/>
      <c r="BO56" s="37"/>
      <c r="BP56" s="37"/>
      <c r="BQ56" s="115"/>
      <c r="BR56" s="61">
        <v>5.3999999999999999E-2</v>
      </c>
      <c r="BS56" s="37"/>
      <c r="BT56" s="37"/>
      <c r="BU56" s="37"/>
      <c r="BV56" s="115"/>
      <c r="BW56" s="61">
        <v>5.0649E-2</v>
      </c>
      <c r="BX56" s="37"/>
      <c r="BY56" s="37"/>
      <c r="BZ56" s="37"/>
      <c r="CA56" s="125"/>
      <c r="CB56" s="177"/>
      <c r="CC56" s="176"/>
      <c r="CD56" s="176"/>
      <c r="CE56" s="125"/>
      <c r="CF56" s="218"/>
      <c r="CG56" s="217"/>
      <c r="CH56" s="217"/>
      <c r="CI56" s="107"/>
      <c r="CJ56" s="218"/>
      <c r="CK56" s="217"/>
      <c r="CL56" s="217"/>
      <c r="CM56" s="107"/>
      <c r="CN56" s="177"/>
      <c r="CO56" s="176"/>
      <c r="CP56" s="176"/>
      <c r="CQ56" s="125"/>
      <c r="CT56" s="53"/>
      <c r="CU56" s="53"/>
      <c r="CY56" s="53"/>
      <c r="CZ56" s="53"/>
      <c r="DE56" s="88"/>
    </row>
    <row r="57" spans="1:109" s="86" customFormat="1" hidden="1" x14ac:dyDescent="0.35">
      <c r="A57" s="65" t="s">
        <v>92</v>
      </c>
      <c r="B57" s="61">
        <v>4.0000000000000001E-3</v>
      </c>
      <c r="F57" s="125"/>
      <c r="G57" s="176"/>
      <c r="H57" s="176"/>
      <c r="I57" s="176"/>
      <c r="J57" s="176"/>
      <c r="K57" s="176"/>
      <c r="L57" s="176"/>
      <c r="M57" s="176"/>
      <c r="N57" s="61">
        <v>0</v>
      </c>
      <c r="R57" s="125"/>
      <c r="S57" s="176"/>
      <c r="T57" s="176"/>
      <c r="U57" s="176"/>
      <c r="V57" s="176"/>
      <c r="W57" s="176"/>
      <c r="X57" s="176"/>
      <c r="Y57" s="176"/>
      <c r="Z57" s="61">
        <v>0</v>
      </c>
      <c r="AD57" s="125"/>
      <c r="AE57" s="176"/>
      <c r="AF57" s="176"/>
      <c r="AG57" s="176"/>
      <c r="AH57" s="176"/>
      <c r="AI57" s="176"/>
      <c r="AJ57" s="176"/>
      <c r="AK57" s="176"/>
      <c r="AL57" s="61">
        <v>8.9999999999999993E-3</v>
      </c>
      <c r="AP57" s="125"/>
      <c r="AQ57" s="176"/>
      <c r="AR57" s="176"/>
      <c r="AS57" s="176"/>
      <c r="AT57" s="176"/>
      <c r="AU57" s="176"/>
      <c r="AV57" s="176"/>
      <c r="AW57" s="176"/>
      <c r="AX57" s="61">
        <v>7.2789999999999999E-3</v>
      </c>
      <c r="BB57" s="125"/>
      <c r="BC57" s="61">
        <v>4.0000000000000001E-3</v>
      </c>
      <c r="BD57" s="37"/>
      <c r="BE57" s="37"/>
      <c r="BF57" s="37"/>
      <c r="BG57" s="115"/>
      <c r="BH57" s="61">
        <v>0</v>
      </c>
      <c r="BI57" s="37"/>
      <c r="BJ57" s="37"/>
      <c r="BK57" s="37"/>
      <c r="BL57" s="115"/>
      <c r="BM57" s="61">
        <v>0</v>
      </c>
      <c r="BN57" s="37"/>
      <c r="BO57" s="37"/>
      <c r="BP57" s="37"/>
      <c r="BQ57" s="115"/>
      <c r="BR57" s="61">
        <v>8.9999999999999993E-3</v>
      </c>
      <c r="BS57" s="37"/>
      <c r="BT57" s="37"/>
      <c r="BU57" s="37"/>
      <c r="BV57" s="115"/>
      <c r="BW57" s="61">
        <v>7.2789999999999999E-3</v>
      </c>
      <c r="BX57" s="37"/>
      <c r="BY57" s="37"/>
      <c r="BZ57" s="37"/>
      <c r="CA57" s="125"/>
      <c r="CB57" s="177"/>
      <c r="CC57" s="176"/>
      <c r="CD57" s="176"/>
      <c r="CE57" s="125"/>
      <c r="CF57" s="218"/>
      <c r="CG57" s="217"/>
      <c r="CH57" s="217"/>
      <c r="CI57" s="107"/>
      <c r="CJ57" s="218"/>
      <c r="CK57" s="217"/>
      <c r="CL57" s="217"/>
      <c r="CM57" s="107"/>
      <c r="CN57" s="177"/>
      <c r="CO57" s="176"/>
      <c r="CP57" s="176"/>
      <c r="CQ57" s="125"/>
      <c r="CT57" s="53"/>
      <c r="CU57" s="53"/>
      <c r="CY57" s="53"/>
      <c r="CZ57" s="53"/>
      <c r="DE57" s="88"/>
    </row>
    <row r="58" spans="1:109" s="86" customFormat="1" hidden="1" x14ac:dyDescent="0.35">
      <c r="A58" s="65" t="s">
        <v>93</v>
      </c>
      <c r="B58" s="61">
        <v>1E-3</v>
      </c>
      <c r="F58" s="125"/>
      <c r="G58" s="176"/>
      <c r="H58" s="176"/>
      <c r="I58" s="176"/>
      <c r="J58" s="176"/>
      <c r="K58" s="176"/>
      <c r="L58" s="176"/>
      <c r="M58" s="176"/>
      <c r="N58" s="61">
        <v>0</v>
      </c>
      <c r="R58" s="125"/>
      <c r="S58" s="176"/>
      <c r="T58" s="176"/>
      <c r="U58" s="176"/>
      <c r="V58" s="176"/>
      <c r="W58" s="176"/>
      <c r="X58" s="176"/>
      <c r="Y58" s="176"/>
      <c r="Z58" s="61">
        <v>0</v>
      </c>
      <c r="AD58" s="125"/>
      <c r="AE58" s="176"/>
      <c r="AF58" s="176"/>
      <c r="AG58" s="176"/>
      <c r="AH58" s="176"/>
      <c r="AI58" s="176"/>
      <c r="AJ58" s="176"/>
      <c r="AK58" s="176"/>
      <c r="AL58" s="61">
        <v>8.9999999999999993E-3</v>
      </c>
      <c r="AP58" s="125"/>
      <c r="AQ58" s="176"/>
      <c r="AR58" s="176"/>
      <c r="AS58" s="176"/>
      <c r="AT58" s="176"/>
      <c r="AU58" s="176"/>
      <c r="AV58" s="176"/>
      <c r="AW58" s="176"/>
      <c r="AX58" s="61">
        <v>7.1859999999999997E-3</v>
      </c>
      <c r="BB58" s="125"/>
      <c r="BC58" s="61">
        <v>1E-3</v>
      </c>
      <c r="BD58" s="37"/>
      <c r="BE58" s="37"/>
      <c r="BF58" s="37"/>
      <c r="BG58" s="115"/>
      <c r="BH58" s="61">
        <v>0</v>
      </c>
      <c r="BI58" s="37"/>
      <c r="BJ58" s="37"/>
      <c r="BK58" s="37"/>
      <c r="BL58" s="115"/>
      <c r="BM58" s="61">
        <v>0</v>
      </c>
      <c r="BN58" s="37"/>
      <c r="BO58" s="37"/>
      <c r="BP58" s="37"/>
      <c r="BQ58" s="115"/>
      <c r="BR58" s="61">
        <v>8.9999999999999993E-3</v>
      </c>
      <c r="BS58" s="37"/>
      <c r="BT58" s="37"/>
      <c r="BU58" s="37"/>
      <c r="BV58" s="115"/>
      <c r="BW58" s="61">
        <v>7.1859999999999997E-3</v>
      </c>
      <c r="BX58" s="37"/>
      <c r="BY58" s="37"/>
      <c r="BZ58" s="37"/>
      <c r="CA58" s="125"/>
      <c r="CB58" s="177"/>
      <c r="CC58" s="176"/>
      <c r="CD58" s="176"/>
      <c r="CE58" s="125"/>
      <c r="CF58" s="218"/>
      <c r="CG58" s="217"/>
      <c r="CH58" s="217"/>
      <c r="CI58" s="107"/>
      <c r="CJ58" s="218"/>
      <c r="CK58" s="217"/>
      <c r="CL58" s="217"/>
      <c r="CM58" s="107"/>
      <c r="CN58" s="177"/>
      <c r="CO58" s="176"/>
      <c r="CP58" s="176"/>
      <c r="CQ58" s="125"/>
      <c r="CT58" s="53"/>
      <c r="CU58" s="53"/>
      <c r="CY58" s="53"/>
      <c r="CZ58" s="53"/>
      <c r="DE58" s="88"/>
    </row>
    <row r="59" spans="1:109" s="86" customFormat="1" hidden="1" x14ac:dyDescent="0.35">
      <c r="A59" s="62" t="s">
        <v>3</v>
      </c>
      <c r="B59" s="61">
        <v>6.4000000000000001E-2</v>
      </c>
      <c r="F59" s="125"/>
      <c r="G59" s="176"/>
      <c r="H59" s="176"/>
      <c r="I59" s="176"/>
      <c r="J59" s="176"/>
      <c r="K59" s="176"/>
      <c r="L59" s="176"/>
      <c r="M59" s="176"/>
      <c r="N59" s="61">
        <v>9.6000000000000002E-2</v>
      </c>
      <c r="R59" s="125"/>
      <c r="S59" s="176"/>
      <c r="T59" s="176"/>
      <c r="U59" s="176"/>
      <c r="V59" s="176"/>
      <c r="W59" s="176"/>
      <c r="X59" s="176"/>
      <c r="Y59" s="176"/>
      <c r="Z59" s="61">
        <v>0.112</v>
      </c>
      <c r="AD59" s="125"/>
      <c r="AE59" s="176"/>
      <c r="AF59" s="176"/>
      <c r="AG59" s="176"/>
      <c r="AH59" s="176"/>
      <c r="AI59" s="176"/>
      <c r="AJ59" s="176"/>
      <c r="AK59" s="176"/>
      <c r="AL59" s="61">
        <v>0.114</v>
      </c>
      <c r="AP59" s="125"/>
      <c r="AQ59" s="176"/>
      <c r="AR59" s="176"/>
      <c r="AS59" s="176"/>
      <c r="AT59" s="176"/>
      <c r="AU59" s="176"/>
      <c r="AV59" s="176"/>
      <c r="AW59" s="176"/>
      <c r="AX59" s="61">
        <v>0.111238</v>
      </c>
      <c r="BB59" s="125"/>
      <c r="BC59" s="61">
        <v>6.4000000000000001E-2</v>
      </c>
      <c r="BD59" s="37"/>
      <c r="BE59" s="37"/>
      <c r="BF59" s="37"/>
      <c r="BG59" s="115"/>
      <c r="BH59" s="61">
        <v>9.6000000000000002E-2</v>
      </c>
      <c r="BI59" s="37"/>
      <c r="BJ59" s="37"/>
      <c r="BK59" s="37"/>
      <c r="BL59" s="115"/>
      <c r="BM59" s="61">
        <v>0.112</v>
      </c>
      <c r="BN59" s="37"/>
      <c r="BO59" s="37"/>
      <c r="BP59" s="37"/>
      <c r="BQ59" s="115"/>
      <c r="BR59" s="61">
        <v>0.114</v>
      </c>
      <c r="BS59" s="37"/>
      <c r="BT59" s="37"/>
      <c r="BU59" s="37"/>
      <c r="BV59" s="115"/>
      <c r="BW59" s="61">
        <v>0.111238</v>
      </c>
      <c r="BX59" s="37"/>
      <c r="BY59" s="37"/>
      <c r="BZ59" s="37"/>
      <c r="CA59" s="125"/>
      <c r="CB59" s="177">
        <v>0.41013569648296877</v>
      </c>
      <c r="CC59" s="176"/>
      <c r="CD59" s="176"/>
      <c r="CE59" s="125"/>
      <c r="CF59" s="218">
        <v>0.856993736951983</v>
      </c>
      <c r="CG59" s="217"/>
      <c r="CH59" s="217"/>
      <c r="CI59" s="107"/>
      <c r="CJ59" s="218">
        <v>0.85699373695198333</v>
      </c>
      <c r="CK59" s="217"/>
      <c r="CL59" s="217"/>
      <c r="CM59" s="107"/>
      <c r="CN59" s="177">
        <v>0.85699373695198333</v>
      </c>
      <c r="CO59" s="176"/>
      <c r="CP59" s="176"/>
      <c r="CQ59" s="125"/>
      <c r="CT59" s="53"/>
      <c r="CU59" s="53"/>
      <c r="CY59" s="53"/>
      <c r="CZ59" s="53"/>
      <c r="DE59" s="88"/>
    </row>
    <row r="60" spans="1:109" s="86" customFormat="1" x14ac:dyDescent="0.35">
      <c r="A60" s="81" t="s">
        <v>94</v>
      </c>
      <c r="B60" s="63"/>
      <c r="C60" s="91"/>
      <c r="D60" s="91"/>
      <c r="E60" s="91"/>
      <c r="F60" s="127"/>
      <c r="G60" s="181"/>
      <c r="H60" s="181"/>
      <c r="I60" s="181"/>
      <c r="J60" s="181"/>
      <c r="K60" s="181"/>
      <c r="L60" s="181"/>
      <c r="M60" s="181"/>
      <c r="N60" s="63"/>
      <c r="O60" s="91"/>
      <c r="P60" s="91"/>
      <c r="Q60" s="91"/>
      <c r="R60" s="127"/>
      <c r="S60" s="181"/>
      <c r="T60" s="181"/>
      <c r="U60" s="181"/>
      <c r="V60" s="181"/>
      <c r="W60" s="181"/>
      <c r="X60" s="181"/>
      <c r="Y60" s="181"/>
      <c r="Z60" s="63"/>
      <c r="AA60" s="91"/>
      <c r="AB60" s="91"/>
      <c r="AC60" s="91"/>
      <c r="AD60" s="127"/>
      <c r="AE60" s="181"/>
      <c r="AF60" s="181"/>
      <c r="AG60" s="181"/>
      <c r="AH60" s="181"/>
      <c r="AI60" s="181"/>
      <c r="AJ60" s="181"/>
      <c r="AK60" s="181"/>
      <c r="AL60" s="63"/>
      <c r="AM60" s="91"/>
      <c r="AN60" s="91"/>
      <c r="AO60" s="91"/>
      <c r="AP60" s="127"/>
      <c r="AQ60" s="181"/>
      <c r="AR60" s="181"/>
      <c r="AS60" s="181"/>
      <c r="AT60" s="181"/>
      <c r="AU60" s="181"/>
      <c r="AV60" s="181"/>
      <c r="AW60" s="181"/>
      <c r="AX60" s="63"/>
      <c r="AY60" s="91"/>
      <c r="AZ60" s="91"/>
      <c r="BA60" s="91"/>
      <c r="BB60" s="127"/>
      <c r="BC60" s="63"/>
      <c r="BD60" s="248"/>
      <c r="BE60" s="248"/>
      <c r="BF60" s="248"/>
      <c r="BG60" s="117"/>
      <c r="BH60" s="63"/>
      <c r="BI60" s="248"/>
      <c r="BJ60" s="248"/>
      <c r="BK60" s="248"/>
      <c r="BL60" s="117"/>
      <c r="BM60" s="63"/>
      <c r="BN60" s="248"/>
      <c r="BO60" s="248"/>
      <c r="BP60" s="248"/>
      <c r="BQ60" s="117"/>
      <c r="BR60" s="63"/>
      <c r="BS60" s="248"/>
      <c r="BT60" s="248"/>
      <c r="BU60" s="248"/>
      <c r="BV60" s="117"/>
      <c r="BW60" s="63"/>
      <c r="BX60" s="248"/>
      <c r="BY60" s="248"/>
      <c r="BZ60" s="248"/>
      <c r="CA60" s="127"/>
      <c r="CB60" s="180"/>
      <c r="CC60" s="181"/>
      <c r="CD60" s="181"/>
      <c r="CE60" s="127"/>
      <c r="CF60" s="221"/>
      <c r="CG60" s="222"/>
      <c r="CH60" s="222"/>
      <c r="CI60" s="109"/>
      <c r="CJ60" s="221"/>
      <c r="CK60" s="222"/>
      <c r="CL60" s="222"/>
      <c r="CM60" s="109"/>
      <c r="CN60" s="180"/>
      <c r="CO60" s="181"/>
      <c r="CP60" s="181"/>
      <c r="CQ60" s="127"/>
      <c r="CT60" s="53"/>
      <c r="CU60" s="53"/>
      <c r="CY60" s="53"/>
      <c r="CZ60" s="53"/>
      <c r="DE60" s="88"/>
    </row>
    <row r="61" spans="1:109" s="73" customFormat="1" x14ac:dyDescent="0.35">
      <c r="A61" s="64" t="s">
        <v>118</v>
      </c>
      <c r="B61" s="164">
        <f t="shared" ref="B61:B73" si="6">BC61+CF61*$K$34+CJ61*$L$34</f>
        <v>6.2329811696153056E-3</v>
      </c>
      <c r="E61" s="93"/>
      <c r="F61" s="128"/>
      <c r="G61" s="183"/>
      <c r="H61" s="183"/>
      <c r="I61" s="183"/>
      <c r="J61" s="183"/>
      <c r="K61" s="183"/>
      <c r="L61" s="183"/>
      <c r="M61" s="183"/>
      <c r="N61" s="164">
        <f t="shared" ref="N61:N73" si="7">BH61+$CF61*$K$34+$CJ61*$L$34</f>
        <v>1.1328003246615514E-4</v>
      </c>
      <c r="Q61" s="93"/>
      <c r="R61" s="128"/>
      <c r="S61" s="183"/>
      <c r="T61" s="183"/>
      <c r="U61" s="183"/>
      <c r="V61" s="183"/>
      <c r="W61" s="183"/>
      <c r="X61" s="183"/>
      <c r="Y61" s="183"/>
      <c r="Z61" s="164">
        <f t="shared" ref="Z61:Z73" si="8">BM61+$CF61*$K$34+$CJ61*$L$34</f>
        <v>1.5662441617874782E-2</v>
      </c>
      <c r="AC61" s="93"/>
      <c r="AD61" s="128"/>
      <c r="AE61" s="183"/>
      <c r="AF61" s="183"/>
      <c r="AG61" s="183"/>
      <c r="AH61" s="183"/>
      <c r="AI61" s="183"/>
      <c r="AJ61" s="183"/>
      <c r="AK61" s="183"/>
      <c r="AL61" s="164">
        <f t="shared" ref="AL61:AL73" si="9">BR61+$CF61*$K$34+$CJ61*$L$34</f>
        <v>1.3863401328083785E-2</v>
      </c>
      <c r="AO61" s="93"/>
      <c r="AP61" s="128"/>
      <c r="AQ61" s="183"/>
      <c r="AR61" s="183"/>
      <c r="AS61" s="183"/>
      <c r="AT61" s="183"/>
      <c r="AU61" s="183"/>
      <c r="AV61" s="183"/>
      <c r="AW61" s="183"/>
      <c r="AX61" s="164">
        <f t="shared" ref="AX61:AX73" si="10">BW61+$CF61*$K$34+$CJ61*$L$34</f>
        <v>1.3588994231894644E-2</v>
      </c>
      <c r="BA61" s="93"/>
      <c r="BB61" s="128"/>
      <c r="BC61" s="92">
        <v>6.1197011371491505E-3</v>
      </c>
      <c r="BD61" s="249"/>
      <c r="BE61" s="249"/>
      <c r="BF61" s="250"/>
      <c r="BG61" s="118"/>
      <c r="BH61" s="92">
        <v>0</v>
      </c>
      <c r="BI61" s="249"/>
      <c r="BJ61" s="249"/>
      <c r="BK61" s="250"/>
      <c r="BL61" s="118"/>
      <c r="BM61" s="92">
        <v>1.5549161585408628E-2</v>
      </c>
      <c r="BN61" s="249"/>
      <c r="BO61" s="249"/>
      <c r="BP61" s="250"/>
      <c r="BQ61" s="118"/>
      <c r="BR61" s="92">
        <v>1.375012129561763E-2</v>
      </c>
      <c r="BS61" s="249"/>
      <c r="BT61" s="249"/>
      <c r="BU61" s="250"/>
      <c r="BV61" s="118"/>
      <c r="BW61" s="92">
        <v>1.3475714199428489E-2</v>
      </c>
      <c r="BX61" s="249"/>
      <c r="BY61" s="249"/>
      <c r="BZ61" s="250"/>
      <c r="CA61" s="128"/>
      <c r="CB61" s="182"/>
      <c r="CC61" s="183"/>
      <c r="CD61" s="184"/>
      <c r="CE61" s="128"/>
      <c r="CF61" s="223">
        <v>1.8880005411025856E-3</v>
      </c>
      <c r="CG61" s="224"/>
      <c r="CH61" s="223"/>
      <c r="CI61" s="110"/>
      <c r="CJ61" s="223">
        <v>1.8880005411025856E-3</v>
      </c>
      <c r="CK61" s="224"/>
      <c r="CL61" s="223"/>
      <c r="CM61" s="110"/>
      <c r="CN61" s="185">
        <v>1.8880005411025856E-3</v>
      </c>
      <c r="CO61" s="183"/>
      <c r="CP61" s="185"/>
      <c r="CQ61" s="128"/>
      <c r="CT61" s="53"/>
      <c r="CU61" s="53"/>
      <c r="CY61" s="53"/>
      <c r="CZ61" s="53"/>
      <c r="DE61" s="88"/>
    </row>
    <row r="62" spans="1:109" s="73" customFormat="1" x14ac:dyDescent="0.35">
      <c r="A62" s="64" t="s">
        <v>32</v>
      </c>
      <c r="B62" s="164">
        <f t="shared" si="6"/>
        <v>1.320698240830717E-2</v>
      </c>
      <c r="E62" s="94"/>
      <c r="F62" s="128"/>
      <c r="G62" s="183"/>
      <c r="H62" s="183"/>
      <c r="I62" s="183"/>
      <c r="J62" s="183"/>
      <c r="K62" s="183"/>
      <c r="L62" s="183"/>
      <c r="M62" s="183"/>
      <c r="N62" s="164">
        <f t="shared" si="7"/>
        <v>9.3132870100284176E-2</v>
      </c>
      <c r="Q62" s="94"/>
      <c r="R62" s="128"/>
      <c r="S62" s="183"/>
      <c r="T62" s="183"/>
      <c r="U62" s="183"/>
      <c r="V62" s="183"/>
      <c r="W62" s="183"/>
      <c r="X62" s="183"/>
      <c r="Y62" s="183"/>
      <c r="Z62" s="164">
        <f t="shared" si="8"/>
        <v>2.4291322512121769E-2</v>
      </c>
      <c r="AC62" s="94"/>
      <c r="AD62" s="128"/>
      <c r="AE62" s="183"/>
      <c r="AF62" s="183"/>
      <c r="AG62" s="183"/>
      <c r="AH62" s="183"/>
      <c r="AI62" s="183"/>
      <c r="AJ62" s="183"/>
      <c r="AK62" s="183"/>
      <c r="AL62" s="164">
        <f t="shared" si="9"/>
        <v>2.8467822725244171E-2</v>
      </c>
      <c r="AO62" s="94"/>
      <c r="AP62" s="128"/>
      <c r="AQ62" s="183"/>
      <c r="AR62" s="183"/>
      <c r="AS62" s="183"/>
      <c r="AT62" s="183"/>
      <c r="AU62" s="183"/>
      <c r="AV62" s="183"/>
      <c r="AW62" s="183"/>
      <c r="AX62" s="164">
        <f t="shared" si="10"/>
        <v>3.0788667530630868E-2</v>
      </c>
      <c r="BA62" s="94"/>
      <c r="BB62" s="128"/>
      <c r="BC62" s="92">
        <f>0.0122394022742983+0.0005</f>
        <v>1.27394022742983E-2</v>
      </c>
      <c r="BD62" s="249"/>
      <c r="BE62" s="249"/>
      <c r="BF62" s="251"/>
      <c r="BG62" s="118"/>
      <c r="BH62" s="92">
        <f>0.0921652899662753+0.0005</f>
        <v>9.2665289966275294E-2</v>
      </c>
      <c r="BI62" s="249"/>
      <c r="BJ62" s="249"/>
      <c r="BK62" s="251"/>
      <c r="BL62" s="118"/>
      <c r="BM62" s="92">
        <f>0.0233237423781129+0.0005</f>
        <v>2.3823742378112901E-2</v>
      </c>
      <c r="BN62" s="249"/>
      <c r="BO62" s="249"/>
      <c r="BP62" s="251"/>
      <c r="BQ62" s="118"/>
      <c r="BR62" s="92">
        <f>0.0275002425912353+0.0005</f>
        <v>2.8000242591235302E-2</v>
      </c>
      <c r="BS62" s="249"/>
      <c r="BT62" s="249"/>
      <c r="BU62" s="251"/>
      <c r="BV62" s="118"/>
      <c r="BW62" s="92">
        <f>0.029821087396622+0.0005</f>
        <v>3.0321087396621999E-2</v>
      </c>
      <c r="BX62" s="249"/>
      <c r="BY62" s="249"/>
      <c r="BZ62" s="251"/>
      <c r="CA62" s="128"/>
      <c r="CB62" s="182">
        <f>0.00365452331469974+0.0024</f>
        <v>6.0545233146997394E-3</v>
      </c>
      <c r="CC62" s="183"/>
      <c r="CD62" s="185"/>
      <c r="CE62" s="128"/>
      <c r="CF62" s="223">
        <v>7.7930022334811713E-3</v>
      </c>
      <c r="CG62" s="224"/>
      <c r="CH62" s="223"/>
      <c r="CI62" s="110"/>
      <c r="CJ62" s="223">
        <v>7.7930022334811713E-3</v>
      </c>
      <c r="CK62" s="224"/>
      <c r="CL62" s="223"/>
      <c r="CM62" s="110"/>
      <c r="CN62" s="185">
        <v>7.7930022334811713E-3</v>
      </c>
      <c r="CO62" s="183"/>
      <c r="CP62" s="185"/>
      <c r="CQ62" s="128"/>
      <c r="CT62" s="53"/>
      <c r="CU62" s="53"/>
      <c r="CY62" s="53"/>
      <c r="CZ62" s="53"/>
      <c r="DE62" s="88"/>
    </row>
    <row r="63" spans="1:109" s="73" customFormat="1" x14ac:dyDescent="0.35">
      <c r="A63" s="64" t="s">
        <v>31</v>
      </c>
      <c r="B63" s="164">
        <f t="shared" si="6"/>
        <v>4.0740011676122532E-5</v>
      </c>
      <c r="E63" s="94"/>
      <c r="F63" s="128"/>
      <c r="G63" s="183"/>
      <c r="H63" s="183"/>
      <c r="I63" s="183"/>
      <c r="J63" s="183"/>
      <c r="K63" s="183"/>
      <c r="L63" s="183"/>
      <c r="M63" s="183"/>
      <c r="N63" s="164">
        <f t="shared" si="7"/>
        <v>4.0740011676122532E-5</v>
      </c>
      <c r="Q63" s="94"/>
      <c r="R63" s="128"/>
      <c r="S63" s="183"/>
      <c r="T63" s="183"/>
      <c r="U63" s="183"/>
      <c r="V63" s="183"/>
      <c r="W63" s="183"/>
      <c r="X63" s="183"/>
      <c r="Y63" s="183"/>
      <c r="Z63" s="164">
        <f t="shared" si="8"/>
        <v>4.0740011676122532E-5</v>
      </c>
      <c r="AC63" s="94"/>
      <c r="AD63" s="128"/>
      <c r="AE63" s="183"/>
      <c r="AF63" s="183"/>
      <c r="AG63" s="183"/>
      <c r="AH63" s="183"/>
      <c r="AI63" s="183"/>
      <c r="AJ63" s="183"/>
      <c r="AK63" s="183"/>
      <c r="AL63" s="164">
        <f t="shared" si="9"/>
        <v>4.0740011676122532E-5</v>
      </c>
      <c r="AO63" s="94"/>
      <c r="AP63" s="128"/>
      <c r="AQ63" s="183"/>
      <c r="AR63" s="183"/>
      <c r="AS63" s="183"/>
      <c r="AT63" s="183"/>
      <c r="AU63" s="183"/>
      <c r="AV63" s="183"/>
      <c r="AW63" s="183"/>
      <c r="AX63" s="164">
        <f t="shared" si="10"/>
        <v>4.0740011676122532E-5</v>
      </c>
      <c r="BA63" s="94"/>
      <c r="BB63" s="128"/>
      <c r="BC63" s="92">
        <v>0</v>
      </c>
      <c r="BD63" s="249"/>
      <c r="BE63" s="249"/>
      <c r="BF63" s="251"/>
      <c r="BG63" s="118"/>
      <c r="BH63" s="92">
        <v>0</v>
      </c>
      <c r="BI63" s="249"/>
      <c r="BJ63" s="249"/>
      <c r="BK63" s="251"/>
      <c r="BL63" s="118"/>
      <c r="BM63" s="92">
        <v>0</v>
      </c>
      <c r="BN63" s="249"/>
      <c r="BO63" s="249"/>
      <c r="BP63" s="251"/>
      <c r="BQ63" s="118"/>
      <c r="BR63" s="92">
        <v>0</v>
      </c>
      <c r="BS63" s="249"/>
      <c r="BT63" s="249"/>
      <c r="BU63" s="251"/>
      <c r="BV63" s="118"/>
      <c r="BW63" s="92">
        <v>0</v>
      </c>
      <c r="BX63" s="249"/>
      <c r="BY63" s="249"/>
      <c r="BZ63" s="251"/>
      <c r="CA63" s="128"/>
      <c r="CB63" s="182"/>
      <c r="CC63" s="183"/>
      <c r="CD63" s="185"/>
      <c r="CE63" s="128"/>
      <c r="CF63" s="223">
        <v>6.7900019460204219E-4</v>
      </c>
      <c r="CG63" s="224"/>
      <c r="CH63" s="223"/>
      <c r="CI63" s="110"/>
      <c r="CJ63" s="223">
        <v>6.7900019460204219E-4</v>
      </c>
      <c r="CK63" s="224"/>
      <c r="CL63" s="223"/>
      <c r="CM63" s="110"/>
      <c r="CN63" s="185">
        <v>6.7900019460204219E-4</v>
      </c>
      <c r="CO63" s="183"/>
      <c r="CP63" s="185"/>
      <c r="CQ63" s="128"/>
      <c r="CT63" s="53"/>
      <c r="CU63" s="53"/>
      <c r="CY63" s="53"/>
      <c r="CZ63" s="53"/>
      <c r="DE63" s="88"/>
    </row>
    <row r="64" spans="1:109" s="73" customFormat="1" x14ac:dyDescent="0.35">
      <c r="A64" s="64" t="s">
        <v>33</v>
      </c>
      <c r="B64" s="164">
        <f t="shared" si="6"/>
        <v>0</v>
      </c>
      <c r="E64" s="93"/>
      <c r="F64" s="128"/>
      <c r="G64" s="183"/>
      <c r="H64" s="183"/>
      <c r="I64" s="183"/>
      <c r="J64" s="183"/>
      <c r="K64" s="183"/>
      <c r="L64" s="183"/>
      <c r="M64" s="183"/>
      <c r="N64" s="164">
        <f t="shared" si="7"/>
        <v>0</v>
      </c>
      <c r="Q64" s="93"/>
      <c r="R64" s="128"/>
      <c r="S64" s="183"/>
      <c r="T64" s="183"/>
      <c r="U64" s="183"/>
      <c r="V64" s="183"/>
      <c r="W64" s="183"/>
      <c r="X64" s="183"/>
      <c r="Y64" s="183"/>
      <c r="Z64" s="164">
        <f t="shared" si="8"/>
        <v>0</v>
      </c>
      <c r="AC64" s="93"/>
      <c r="AD64" s="128"/>
      <c r="AE64" s="183"/>
      <c r="AF64" s="183"/>
      <c r="AG64" s="183"/>
      <c r="AH64" s="183"/>
      <c r="AI64" s="183"/>
      <c r="AJ64" s="183"/>
      <c r="AK64" s="183"/>
      <c r="AL64" s="164">
        <f t="shared" si="9"/>
        <v>0</v>
      </c>
      <c r="AO64" s="93"/>
      <c r="AP64" s="128"/>
      <c r="AQ64" s="183"/>
      <c r="AR64" s="183"/>
      <c r="AS64" s="183"/>
      <c r="AT64" s="183"/>
      <c r="AU64" s="183"/>
      <c r="AV64" s="183"/>
      <c r="AW64" s="183"/>
      <c r="AX64" s="164">
        <f t="shared" si="10"/>
        <v>0</v>
      </c>
      <c r="BA64" s="93"/>
      <c r="BB64" s="128"/>
      <c r="BC64" s="92">
        <v>0</v>
      </c>
      <c r="BD64" s="249"/>
      <c r="BE64" s="249"/>
      <c r="BF64" s="250"/>
      <c r="BG64" s="118"/>
      <c r="BH64" s="92">
        <v>0</v>
      </c>
      <c r="BI64" s="249"/>
      <c r="BJ64" s="249"/>
      <c r="BK64" s="250"/>
      <c r="BL64" s="118"/>
      <c r="BM64" s="92">
        <v>0</v>
      </c>
      <c r="BN64" s="249"/>
      <c r="BO64" s="249"/>
      <c r="BP64" s="250"/>
      <c r="BQ64" s="118"/>
      <c r="BR64" s="92">
        <v>0</v>
      </c>
      <c r="BS64" s="249"/>
      <c r="BT64" s="249"/>
      <c r="BU64" s="250"/>
      <c r="BV64" s="118"/>
      <c r="BW64" s="92">
        <v>0</v>
      </c>
      <c r="BX64" s="249"/>
      <c r="BY64" s="249"/>
      <c r="BZ64" s="250"/>
      <c r="CA64" s="128"/>
      <c r="CB64" s="182"/>
      <c r="CC64" s="183"/>
      <c r="CD64" s="184"/>
      <c r="CE64" s="128"/>
      <c r="CF64" s="225"/>
      <c r="CG64" s="224"/>
      <c r="CH64" s="226"/>
      <c r="CI64" s="110"/>
      <c r="CJ64" s="225"/>
      <c r="CK64" s="224"/>
      <c r="CL64" s="226"/>
      <c r="CM64" s="110"/>
      <c r="CN64" s="182"/>
      <c r="CO64" s="183"/>
      <c r="CP64" s="184"/>
      <c r="CQ64" s="128"/>
      <c r="CT64" s="53"/>
      <c r="CU64" s="53"/>
      <c r="CY64" s="53"/>
      <c r="CZ64" s="53"/>
      <c r="DE64" s="88"/>
    </row>
    <row r="65" spans="1:109" s="73" customFormat="1" x14ac:dyDescent="0.35">
      <c r="A65" s="64" t="s">
        <v>119</v>
      </c>
      <c r="B65" s="164">
        <f t="shared" si="6"/>
        <v>0.85063845806373206</v>
      </c>
      <c r="E65" s="93"/>
      <c r="F65" s="128"/>
      <c r="G65" s="183"/>
      <c r="H65" s="183"/>
      <c r="I65" s="183"/>
      <c r="J65" s="183"/>
      <c r="K65" s="183"/>
      <c r="L65" s="183"/>
      <c r="M65" s="183"/>
      <c r="N65" s="164">
        <f t="shared" si="7"/>
        <v>2.9686924978610776</v>
      </c>
      <c r="Q65" s="93"/>
      <c r="R65" s="128"/>
      <c r="S65" s="183"/>
      <c r="T65" s="183"/>
      <c r="U65" s="183"/>
      <c r="V65" s="183"/>
      <c r="W65" s="183"/>
      <c r="X65" s="183"/>
      <c r="Y65" s="183"/>
      <c r="Z65" s="164">
        <f t="shared" si="8"/>
        <v>0.2954340701227639</v>
      </c>
      <c r="AC65" s="93"/>
      <c r="AD65" s="128"/>
      <c r="AE65" s="183"/>
      <c r="AF65" s="183"/>
      <c r="AG65" s="183"/>
      <c r="AH65" s="183"/>
      <c r="AI65" s="183"/>
      <c r="AJ65" s="183"/>
      <c r="AK65" s="183"/>
      <c r="AL65" s="164">
        <f t="shared" si="9"/>
        <v>0.55344238214860964</v>
      </c>
      <c r="AO65" s="93"/>
      <c r="AP65" s="128"/>
      <c r="AQ65" s="183"/>
      <c r="AR65" s="183"/>
      <c r="AS65" s="183"/>
      <c r="AT65" s="183"/>
      <c r="AU65" s="183"/>
      <c r="AV65" s="183"/>
      <c r="AW65" s="183"/>
      <c r="AX65" s="164">
        <f t="shared" si="10"/>
        <v>0.63699127819092038</v>
      </c>
      <c r="BA65" s="93"/>
      <c r="BB65" s="128"/>
      <c r="BC65" s="92">
        <v>0.85063845806373206</v>
      </c>
      <c r="BD65" s="249"/>
      <c r="BE65" s="249"/>
      <c r="BF65" s="250"/>
      <c r="BG65" s="118"/>
      <c r="BH65" s="92">
        <v>2.9686924978610776</v>
      </c>
      <c r="BI65" s="249"/>
      <c r="BJ65" s="249"/>
      <c r="BK65" s="250"/>
      <c r="BL65" s="118"/>
      <c r="BM65" s="92">
        <v>0.2954340701227639</v>
      </c>
      <c r="BN65" s="249"/>
      <c r="BO65" s="249"/>
      <c r="BP65" s="250"/>
      <c r="BQ65" s="118"/>
      <c r="BR65" s="92">
        <v>0.55344238214860964</v>
      </c>
      <c r="BS65" s="249"/>
      <c r="BT65" s="249"/>
      <c r="BU65" s="250"/>
      <c r="BV65" s="118"/>
      <c r="BW65" s="92">
        <v>0.63699127819092038</v>
      </c>
      <c r="BX65" s="249"/>
      <c r="BY65" s="249"/>
      <c r="BZ65" s="250"/>
      <c r="CA65" s="128"/>
      <c r="CB65" s="182"/>
      <c r="CC65" s="183"/>
      <c r="CD65" s="184"/>
      <c r="CE65" s="128"/>
      <c r="CF65" s="225"/>
      <c r="CG65" s="224"/>
      <c r="CH65" s="226"/>
      <c r="CI65" s="110"/>
      <c r="CJ65" s="225"/>
      <c r="CK65" s="224"/>
      <c r="CL65" s="226"/>
      <c r="CM65" s="110"/>
      <c r="CN65" s="182"/>
      <c r="CO65" s="183"/>
      <c r="CP65" s="184"/>
      <c r="CQ65" s="128"/>
      <c r="CT65" s="53"/>
      <c r="CU65" s="53"/>
      <c r="CY65" s="53"/>
      <c r="CZ65" s="53"/>
      <c r="DE65" s="88"/>
    </row>
    <row r="66" spans="1:109" s="73" customFormat="1" x14ac:dyDescent="0.35">
      <c r="A66" s="64" t="s">
        <v>62</v>
      </c>
      <c r="B66" s="164">
        <f t="shared" si="6"/>
        <v>0.703847830795711</v>
      </c>
      <c r="E66" s="93"/>
      <c r="F66" s="128"/>
      <c r="G66" s="183"/>
      <c r="H66" s="183"/>
      <c r="I66" s="183"/>
      <c r="J66" s="183"/>
      <c r="K66" s="183"/>
      <c r="L66" s="183"/>
      <c r="M66" s="183"/>
      <c r="N66" s="164">
        <f t="shared" si="7"/>
        <v>0.28627967939251864</v>
      </c>
      <c r="Q66" s="93"/>
      <c r="R66" s="128"/>
      <c r="S66" s="183"/>
      <c r="T66" s="183"/>
      <c r="U66" s="183"/>
      <c r="V66" s="183"/>
      <c r="W66" s="183"/>
      <c r="X66" s="183"/>
      <c r="Y66" s="183"/>
      <c r="Z66" s="164">
        <f t="shared" si="8"/>
        <v>0.86306066801373749</v>
      </c>
      <c r="AC66" s="93"/>
      <c r="AD66" s="128"/>
      <c r="AE66" s="183"/>
      <c r="AF66" s="183"/>
      <c r="AG66" s="183"/>
      <c r="AH66" s="183"/>
      <c r="AI66" s="183"/>
      <c r="AJ66" s="183"/>
      <c r="AK66" s="183"/>
      <c r="AL66" s="164">
        <f t="shared" si="9"/>
        <v>0.53289940022874183</v>
      </c>
      <c r="AO66" s="93"/>
      <c r="AP66" s="128"/>
      <c r="AQ66" s="183"/>
      <c r="AR66" s="183"/>
      <c r="AS66" s="183"/>
      <c r="AT66" s="183"/>
      <c r="AU66" s="183"/>
      <c r="AV66" s="183"/>
      <c r="AW66" s="183"/>
      <c r="AX66" s="164">
        <f t="shared" si="10"/>
        <v>0.57188183563929751</v>
      </c>
      <c r="BA66" s="93"/>
      <c r="BB66" s="128"/>
      <c r="BC66" s="92">
        <v>0.70376563077215237</v>
      </c>
      <c r="BD66" s="249"/>
      <c r="BE66" s="249"/>
      <c r="BF66" s="250"/>
      <c r="BG66" s="118"/>
      <c r="BH66" s="92">
        <v>0.28619747936896006</v>
      </c>
      <c r="BI66" s="249"/>
      <c r="BJ66" s="249"/>
      <c r="BK66" s="250"/>
      <c r="BL66" s="118"/>
      <c r="BM66" s="92">
        <v>0.86297846799017885</v>
      </c>
      <c r="BN66" s="249"/>
      <c r="BO66" s="249"/>
      <c r="BP66" s="250"/>
      <c r="BQ66" s="118"/>
      <c r="BR66" s="92">
        <v>0.53281720020518319</v>
      </c>
      <c r="BS66" s="249"/>
      <c r="BT66" s="249"/>
      <c r="BU66" s="250"/>
      <c r="BV66" s="118"/>
      <c r="BW66" s="92">
        <v>0.57179963561573888</v>
      </c>
      <c r="BX66" s="249"/>
      <c r="BY66" s="249"/>
      <c r="BZ66" s="250"/>
      <c r="CA66" s="128"/>
      <c r="CB66" s="182">
        <v>4.0601790245573888E-3</v>
      </c>
      <c r="CC66" s="183"/>
      <c r="CD66" s="184"/>
      <c r="CE66" s="128"/>
      <c r="CF66" s="225">
        <v>1.3700003926432913E-3</v>
      </c>
      <c r="CG66" s="224"/>
      <c r="CH66" s="226"/>
      <c r="CI66" s="110"/>
      <c r="CJ66" s="225">
        <v>1.370000392643288E-3</v>
      </c>
      <c r="CK66" s="224"/>
      <c r="CL66" s="226"/>
      <c r="CM66" s="110"/>
      <c r="CN66" s="182">
        <v>1.3700003926432887E-3</v>
      </c>
      <c r="CO66" s="183"/>
      <c r="CP66" s="184"/>
      <c r="CQ66" s="128"/>
      <c r="CT66" s="53"/>
      <c r="CU66" s="53"/>
      <c r="CY66" s="53"/>
      <c r="CZ66" s="53"/>
    </row>
    <row r="67" spans="1:109" s="73" customFormat="1" x14ac:dyDescent="0.35">
      <c r="A67" s="64" t="s">
        <v>30</v>
      </c>
      <c r="B67" s="164">
        <f t="shared" si="6"/>
        <v>1.29737664107562</v>
      </c>
      <c r="E67" s="93"/>
      <c r="F67" s="128"/>
      <c r="G67" s="183"/>
      <c r="H67" s="183"/>
      <c r="I67" s="183"/>
      <c r="J67" s="183"/>
      <c r="K67" s="183"/>
      <c r="L67" s="183"/>
      <c r="M67" s="183"/>
      <c r="N67" s="164">
        <f t="shared" si="7"/>
        <v>0.92165289966275288</v>
      </c>
      <c r="Q67" s="93"/>
      <c r="R67" s="128"/>
      <c r="S67" s="183"/>
      <c r="T67" s="183"/>
      <c r="U67" s="183"/>
      <c r="V67" s="183"/>
      <c r="W67" s="183"/>
      <c r="X67" s="183"/>
      <c r="Y67" s="183"/>
      <c r="Z67" s="164">
        <f t="shared" si="8"/>
        <v>1.7687171303402316</v>
      </c>
      <c r="AC67" s="93"/>
      <c r="AD67" s="128"/>
      <c r="AE67" s="183"/>
      <c r="AF67" s="183"/>
      <c r="AG67" s="183"/>
      <c r="AH67" s="183"/>
      <c r="AI67" s="183"/>
      <c r="AJ67" s="183"/>
      <c r="AK67" s="183"/>
      <c r="AL67" s="164">
        <f t="shared" si="9"/>
        <v>1.4059499024769027</v>
      </c>
      <c r="AO67" s="93"/>
      <c r="AP67" s="128"/>
      <c r="AQ67" s="183"/>
      <c r="AR67" s="183"/>
      <c r="AS67" s="183"/>
      <c r="AT67" s="183"/>
      <c r="AU67" s="183"/>
      <c r="AV67" s="183"/>
      <c r="AW67" s="183"/>
      <c r="AX67" s="164">
        <f t="shared" si="10"/>
        <v>1.447925512654767</v>
      </c>
      <c r="BA67" s="93"/>
      <c r="BB67" s="128"/>
      <c r="BC67" s="92">
        <v>1.29737664107562</v>
      </c>
      <c r="BD67" s="249"/>
      <c r="BE67" s="249"/>
      <c r="BF67" s="250"/>
      <c r="BG67" s="118"/>
      <c r="BH67" s="92">
        <v>0.92165289966275288</v>
      </c>
      <c r="BI67" s="249"/>
      <c r="BJ67" s="249"/>
      <c r="BK67" s="250"/>
      <c r="BL67" s="118"/>
      <c r="BM67" s="92">
        <v>1.7687171303402316</v>
      </c>
      <c r="BN67" s="249"/>
      <c r="BO67" s="249"/>
      <c r="BP67" s="250"/>
      <c r="BQ67" s="118"/>
      <c r="BR67" s="92">
        <v>1.4059499024769027</v>
      </c>
      <c r="BS67" s="249"/>
      <c r="BT67" s="249"/>
      <c r="BU67" s="250"/>
      <c r="BV67" s="118"/>
      <c r="BW67" s="92">
        <v>1.447925512654767</v>
      </c>
      <c r="BX67" s="249"/>
      <c r="BY67" s="249"/>
      <c r="BZ67" s="250"/>
      <c r="CA67" s="128"/>
      <c r="CB67" s="182"/>
      <c r="CC67" s="183"/>
      <c r="CD67" s="184"/>
      <c r="CE67" s="128"/>
      <c r="CF67" s="225"/>
      <c r="CG67" s="224"/>
      <c r="CH67" s="226"/>
      <c r="CI67" s="110"/>
      <c r="CJ67" s="225"/>
      <c r="CK67" s="224"/>
      <c r="CL67" s="226"/>
      <c r="CM67" s="110"/>
      <c r="CN67" s="182"/>
      <c r="CO67" s="183"/>
      <c r="CP67" s="184"/>
      <c r="CQ67" s="128"/>
      <c r="CT67" s="53"/>
      <c r="CU67" s="53"/>
      <c r="CY67" s="53"/>
      <c r="CZ67" s="53"/>
    </row>
    <row r="68" spans="1:109" s="73" customFormat="1" x14ac:dyDescent="0.35">
      <c r="A68" s="64" t="s">
        <v>120</v>
      </c>
      <c r="B68" s="164">
        <f t="shared" si="6"/>
        <v>1.0281097910410575</v>
      </c>
      <c r="E68" s="93"/>
      <c r="F68" s="128"/>
      <c r="G68" s="183"/>
      <c r="H68" s="183"/>
      <c r="I68" s="183"/>
      <c r="J68" s="183"/>
      <c r="K68" s="183"/>
      <c r="L68" s="183"/>
      <c r="M68" s="183"/>
      <c r="N68" s="164">
        <f t="shared" si="7"/>
        <v>3.3955633145469843E-2</v>
      </c>
      <c r="Q68" s="93"/>
      <c r="R68" s="128"/>
      <c r="S68" s="183"/>
      <c r="T68" s="183"/>
      <c r="U68" s="183"/>
      <c r="V68" s="183"/>
      <c r="W68" s="183"/>
      <c r="X68" s="183"/>
      <c r="Y68" s="183"/>
      <c r="Z68" s="164">
        <f t="shared" si="8"/>
        <v>0.26822303734829883</v>
      </c>
      <c r="AC68" s="93"/>
      <c r="AD68" s="128"/>
      <c r="AE68" s="183"/>
      <c r="AF68" s="183"/>
      <c r="AG68" s="183"/>
      <c r="AH68" s="183"/>
      <c r="AI68" s="183"/>
      <c r="AJ68" s="183"/>
      <c r="AK68" s="183"/>
      <c r="AL68" s="164">
        <f t="shared" si="9"/>
        <v>0.13406368263227189</v>
      </c>
      <c r="AO68" s="93"/>
      <c r="AP68" s="128"/>
      <c r="AQ68" s="183"/>
      <c r="AR68" s="183"/>
      <c r="AS68" s="183"/>
      <c r="AT68" s="183"/>
      <c r="AU68" s="183"/>
      <c r="AV68" s="183"/>
      <c r="AW68" s="183"/>
      <c r="AX68" s="164">
        <f t="shared" si="10"/>
        <v>0.16382247950218251</v>
      </c>
      <c r="BA68" s="93"/>
      <c r="BB68" s="128"/>
      <c r="BC68" s="92">
        <v>1.0281097910410575</v>
      </c>
      <c r="BD68" s="249"/>
      <c r="BE68" s="249"/>
      <c r="BF68" s="250"/>
      <c r="BG68" s="118"/>
      <c r="BH68" s="92">
        <v>3.3955633145469843E-2</v>
      </c>
      <c r="BI68" s="249"/>
      <c r="BJ68" s="249"/>
      <c r="BK68" s="250"/>
      <c r="BL68" s="118"/>
      <c r="BM68" s="92">
        <v>0.26822303734829883</v>
      </c>
      <c r="BN68" s="249"/>
      <c r="BO68" s="249"/>
      <c r="BP68" s="250"/>
      <c r="BQ68" s="118"/>
      <c r="BR68" s="92">
        <v>0.13406368263227189</v>
      </c>
      <c r="BS68" s="249"/>
      <c r="BT68" s="249"/>
      <c r="BU68" s="250"/>
      <c r="BV68" s="118"/>
      <c r="BW68" s="92">
        <v>0.16382247950218251</v>
      </c>
      <c r="BX68" s="249"/>
      <c r="BY68" s="249"/>
      <c r="BZ68" s="250"/>
      <c r="CA68" s="128"/>
      <c r="CB68" s="182"/>
      <c r="CC68" s="183"/>
      <c r="CD68" s="184"/>
      <c r="CE68" s="128"/>
      <c r="CF68" s="225"/>
      <c r="CG68" s="224"/>
      <c r="CH68" s="226"/>
      <c r="CI68" s="110"/>
      <c r="CJ68" s="225"/>
      <c r="CK68" s="224"/>
      <c r="CL68" s="226"/>
      <c r="CM68" s="110"/>
      <c r="CN68" s="182"/>
      <c r="CO68" s="183"/>
      <c r="CP68" s="184"/>
      <c r="CQ68" s="128"/>
      <c r="CT68" s="53"/>
      <c r="CU68" s="53"/>
      <c r="CY68" s="53"/>
      <c r="CZ68" s="53"/>
    </row>
    <row r="69" spans="1:109" s="73" customFormat="1" x14ac:dyDescent="0.35">
      <c r="A69" s="60" t="s">
        <v>121</v>
      </c>
      <c r="B69" s="164">
        <f t="shared" si="6"/>
        <v>0.26926685003456263</v>
      </c>
      <c r="E69" s="93"/>
      <c r="F69" s="128"/>
      <c r="G69" s="183"/>
      <c r="H69" s="183"/>
      <c r="I69" s="183"/>
      <c r="J69" s="183"/>
      <c r="K69" s="183"/>
      <c r="L69" s="183"/>
      <c r="M69" s="183"/>
      <c r="N69" s="164">
        <f t="shared" si="7"/>
        <v>7.7612875761073924E-2</v>
      </c>
      <c r="Q69" s="93"/>
      <c r="R69" s="128"/>
      <c r="S69" s="183"/>
      <c r="T69" s="183"/>
      <c r="U69" s="183"/>
      <c r="V69" s="183"/>
      <c r="W69" s="183"/>
      <c r="X69" s="183"/>
      <c r="Y69" s="183"/>
      <c r="Z69" s="164">
        <f t="shared" si="8"/>
        <v>0.21768826219572079</v>
      </c>
      <c r="AC69" s="93"/>
      <c r="AD69" s="128"/>
      <c r="AE69" s="183"/>
      <c r="AF69" s="183"/>
      <c r="AG69" s="183"/>
      <c r="AH69" s="183"/>
      <c r="AI69" s="183"/>
      <c r="AJ69" s="183"/>
      <c r="AK69" s="183"/>
      <c r="AL69" s="164">
        <f t="shared" si="9"/>
        <v>0.13406368263227189</v>
      </c>
      <c r="AO69" s="93"/>
      <c r="AP69" s="128"/>
      <c r="AQ69" s="183"/>
      <c r="AR69" s="183"/>
      <c r="AS69" s="183"/>
      <c r="AT69" s="183"/>
      <c r="AU69" s="183"/>
      <c r="AV69" s="183"/>
      <c r="AW69" s="183"/>
      <c r="AX69" s="164">
        <f t="shared" si="10"/>
        <v>0.14586703045509791</v>
      </c>
      <c r="BA69" s="93"/>
      <c r="BB69" s="128"/>
      <c r="BC69" s="92">
        <v>0.26926685003456263</v>
      </c>
      <c r="BD69" s="249"/>
      <c r="BE69" s="249"/>
      <c r="BF69" s="250"/>
      <c r="BG69" s="118"/>
      <c r="BH69" s="92">
        <v>7.7612875761073924E-2</v>
      </c>
      <c r="BI69" s="249"/>
      <c r="BJ69" s="249"/>
      <c r="BK69" s="250"/>
      <c r="BL69" s="118"/>
      <c r="BM69" s="92">
        <v>0.21768826219572079</v>
      </c>
      <c r="BN69" s="249"/>
      <c r="BO69" s="249"/>
      <c r="BP69" s="250"/>
      <c r="BQ69" s="118"/>
      <c r="BR69" s="92">
        <v>0.13406368263227189</v>
      </c>
      <c r="BS69" s="249"/>
      <c r="BT69" s="249"/>
      <c r="BU69" s="250"/>
      <c r="BV69" s="118"/>
      <c r="BW69" s="92">
        <v>0.14586703045509791</v>
      </c>
      <c r="BX69" s="249"/>
      <c r="BY69" s="249"/>
      <c r="BZ69" s="250"/>
      <c r="CA69" s="128"/>
      <c r="CB69" s="182"/>
      <c r="CC69" s="183"/>
      <c r="CD69" s="184"/>
      <c r="CE69" s="128"/>
      <c r="CF69" s="225"/>
      <c r="CG69" s="224"/>
      <c r="CH69" s="226"/>
      <c r="CI69" s="110"/>
      <c r="CJ69" s="225"/>
      <c r="CK69" s="224"/>
      <c r="CL69" s="226"/>
      <c r="CM69" s="110"/>
      <c r="CN69" s="182"/>
      <c r="CO69" s="183"/>
      <c r="CP69" s="184"/>
      <c r="CQ69" s="128"/>
      <c r="CT69" s="53"/>
      <c r="CU69" s="53"/>
      <c r="CY69" s="53"/>
      <c r="CZ69" s="53"/>
    </row>
    <row r="70" spans="1:109" s="73" customFormat="1" x14ac:dyDescent="0.35">
      <c r="A70" s="65" t="s">
        <v>122</v>
      </c>
      <c r="B70" s="164">
        <f t="shared" si="6"/>
        <v>1.5238055831501385</v>
      </c>
      <c r="E70" s="93"/>
      <c r="F70" s="128"/>
      <c r="G70" s="183"/>
      <c r="H70" s="183"/>
      <c r="I70" s="183"/>
      <c r="J70" s="183"/>
      <c r="K70" s="183"/>
      <c r="L70" s="183"/>
      <c r="M70" s="183"/>
      <c r="N70" s="164">
        <f t="shared" si="7"/>
        <v>0</v>
      </c>
      <c r="Q70" s="93"/>
      <c r="R70" s="128"/>
      <c r="S70" s="183"/>
      <c r="T70" s="183"/>
      <c r="U70" s="183"/>
      <c r="V70" s="183"/>
      <c r="W70" s="183"/>
      <c r="X70" s="183"/>
      <c r="Y70" s="183"/>
      <c r="Z70" s="164">
        <f t="shared" si="8"/>
        <v>0</v>
      </c>
      <c r="AC70" s="93"/>
      <c r="AD70" s="128"/>
      <c r="AE70" s="183"/>
      <c r="AF70" s="183"/>
      <c r="AG70" s="183"/>
      <c r="AH70" s="183"/>
      <c r="AI70" s="183"/>
      <c r="AJ70" s="183"/>
      <c r="AK70" s="183"/>
      <c r="AL70" s="164">
        <f t="shared" si="9"/>
        <v>0.18562663749083799</v>
      </c>
      <c r="AO70" s="93"/>
      <c r="AP70" s="128"/>
      <c r="AQ70" s="183"/>
      <c r="AR70" s="183"/>
      <c r="AS70" s="183"/>
      <c r="AT70" s="183"/>
      <c r="AU70" s="183"/>
      <c r="AV70" s="183"/>
      <c r="AW70" s="183"/>
      <c r="AX70" s="164">
        <f t="shared" si="10"/>
        <v>0.18491775900483703</v>
      </c>
      <c r="BA70" s="93"/>
      <c r="BB70" s="128"/>
      <c r="BC70" s="92">
        <v>1.5238055831501385</v>
      </c>
      <c r="BD70" s="249"/>
      <c r="BE70" s="249"/>
      <c r="BF70" s="250"/>
      <c r="BG70" s="118"/>
      <c r="BH70" s="92">
        <v>0</v>
      </c>
      <c r="BI70" s="249"/>
      <c r="BJ70" s="249"/>
      <c r="BK70" s="250"/>
      <c r="BL70" s="118"/>
      <c r="BM70" s="92">
        <v>0</v>
      </c>
      <c r="BN70" s="249"/>
      <c r="BO70" s="249"/>
      <c r="BP70" s="250"/>
      <c r="BQ70" s="118"/>
      <c r="BR70" s="92">
        <v>0.18562663749083799</v>
      </c>
      <c r="BS70" s="249"/>
      <c r="BT70" s="249"/>
      <c r="BU70" s="250"/>
      <c r="BV70" s="118"/>
      <c r="BW70" s="92">
        <v>0.18491775900483703</v>
      </c>
      <c r="BX70" s="249"/>
      <c r="BY70" s="249"/>
      <c r="BZ70" s="250"/>
      <c r="CA70" s="128"/>
      <c r="CB70" s="182"/>
      <c r="CC70" s="183"/>
      <c r="CD70" s="184"/>
      <c r="CE70" s="128"/>
      <c r="CF70" s="225"/>
      <c r="CG70" s="224"/>
      <c r="CH70" s="226"/>
      <c r="CI70" s="110"/>
      <c r="CJ70" s="225"/>
      <c r="CK70" s="224"/>
      <c r="CL70" s="226"/>
      <c r="CM70" s="110"/>
      <c r="CN70" s="182"/>
      <c r="CO70" s="183"/>
      <c r="CP70" s="184"/>
      <c r="CQ70" s="128"/>
      <c r="CT70" s="53"/>
      <c r="CU70" s="53"/>
      <c r="CY70" s="53"/>
      <c r="CZ70" s="53"/>
    </row>
    <row r="71" spans="1:109" s="73" customFormat="1" x14ac:dyDescent="0.35">
      <c r="A71" s="65" t="s">
        <v>123</v>
      </c>
      <c r="B71" s="164">
        <f t="shared" si="6"/>
        <v>2.4478804548596602E-2</v>
      </c>
      <c r="E71" s="93"/>
      <c r="F71" s="128"/>
      <c r="G71" s="183"/>
      <c r="H71" s="183"/>
      <c r="I71" s="183"/>
      <c r="J71" s="183"/>
      <c r="K71" s="183"/>
      <c r="L71" s="183"/>
      <c r="M71" s="183"/>
      <c r="N71" s="164">
        <f t="shared" si="7"/>
        <v>0</v>
      </c>
      <c r="Q71" s="93"/>
      <c r="R71" s="128"/>
      <c r="S71" s="183"/>
      <c r="T71" s="183"/>
      <c r="U71" s="183"/>
      <c r="V71" s="183"/>
      <c r="W71" s="183"/>
      <c r="X71" s="183"/>
      <c r="Y71" s="183"/>
      <c r="Z71" s="164">
        <f t="shared" si="8"/>
        <v>0</v>
      </c>
      <c r="AC71" s="93"/>
      <c r="AD71" s="128"/>
      <c r="AE71" s="183"/>
      <c r="AF71" s="183"/>
      <c r="AG71" s="183"/>
      <c r="AH71" s="183"/>
      <c r="AI71" s="183"/>
      <c r="AJ71" s="183"/>
      <c r="AK71" s="183"/>
      <c r="AL71" s="164">
        <f t="shared" si="9"/>
        <v>3.0937772915139664E-2</v>
      </c>
      <c r="AO71" s="93"/>
      <c r="AP71" s="128"/>
      <c r="AQ71" s="183"/>
      <c r="AR71" s="183"/>
      <c r="AS71" s="183"/>
      <c r="AT71" s="183"/>
      <c r="AU71" s="183"/>
      <c r="AV71" s="183"/>
      <c r="AW71" s="183"/>
      <c r="AX71" s="164">
        <f t="shared" si="10"/>
        <v>2.657537893731779E-2</v>
      </c>
      <c r="BA71" s="93"/>
      <c r="BB71" s="128"/>
      <c r="BC71" s="92">
        <v>2.4478804548596602E-2</v>
      </c>
      <c r="BD71" s="249"/>
      <c r="BE71" s="249"/>
      <c r="BF71" s="250"/>
      <c r="BG71" s="118"/>
      <c r="BH71" s="92">
        <v>0</v>
      </c>
      <c r="BI71" s="249"/>
      <c r="BJ71" s="249"/>
      <c r="BK71" s="250"/>
      <c r="BL71" s="118"/>
      <c r="BM71" s="92">
        <v>0</v>
      </c>
      <c r="BN71" s="249"/>
      <c r="BO71" s="249"/>
      <c r="BP71" s="250"/>
      <c r="BQ71" s="118"/>
      <c r="BR71" s="92">
        <v>3.0937772915139664E-2</v>
      </c>
      <c r="BS71" s="249"/>
      <c r="BT71" s="249"/>
      <c r="BU71" s="250"/>
      <c r="BV71" s="118"/>
      <c r="BW71" s="92">
        <v>2.657537893731779E-2</v>
      </c>
      <c r="BX71" s="249"/>
      <c r="BY71" s="249"/>
      <c r="BZ71" s="250"/>
      <c r="CA71" s="128"/>
      <c r="CB71" s="182"/>
      <c r="CC71" s="183"/>
      <c r="CD71" s="184"/>
      <c r="CE71" s="128"/>
      <c r="CF71" s="225"/>
      <c r="CG71" s="224"/>
      <c r="CH71" s="226"/>
      <c r="CI71" s="110"/>
      <c r="CJ71" s="225"/>
      <c r="CK71" s="224"/>
      <c r="CL71" s="226"/>
      <c r="CM71" s="110"/>
      <c r="CN71" s="182"/>
      <c r="CO71" s="183"/>
      <c r="CP71" s="184"/>
      <c r="CQ71" s="128"/>
      <c r="CT71" s="53"/>
      <c r="CU71" s="53"/>
      <c r="CY71" s="53"/>
      <c r="CZ71" s="53"/>
    </row>
    <row r="72" spans="1:109" s="73" customFormat="1" x14ac:dyDescent="0.35">
      <c r="A72" s="65" t="s">
        <v>124</v>
      </c>
      <c r="B72" s="164">
        <f t="shared" si="6"/>
        <v>6.1197011371491505E-3</v>
      </c>
      <c r="E72" s="93"/>
      <c r="F72" s="128"/>
      <c r="G72" s="183"/>
      <c r="H72" s="183"/>
      <c r="I72" s="183"/>
      <c r="J72" s="183"/>
      <c r="K72" s="183"/>
      <c r="L72" s="183"/>
      <c r="M72" s="183"/>
      <c r="N72" s="164">
        <f t="shared" si="7"/>
        <v>0</v>
      </c>
      <c r="Q72" s="93"/>
      <c r="R72" s="128"/>
      <c r="S72" s="183"/>
      <c r="T72" s="183"/>
      <c r="U72" s="183"/>
      <c r="V72" s="183"/>
      <c r="W72" s="183"/>
      <c r="X72" s="183"/>
      <c r="Y72" s="183"/>
      <c r="Z72" s="164">
        <f t="shared" si="8"/>
        <v>0</v>
      </c>
      <c r="AC72" s="93"/>
      <c r="AD72" s="128"/>
      <c r="AE72" s="183"/>
      <c r="AF72" s="183"/>
      <c r="AG72" s="183"/>
      <c r="AH72" s="183"/>
      <c r="AI72" s="183"/>
      <c r="AJ72" s="183"/>
      <c r="AK72" s="183"/>
      <c r="AL72" s="164">
        <f t="shared" si="9"/>
        <v>3.0937772915139664E-2</v>
      </c>
      <c r="AO72" s="93"/>
      <c r="AP72" s="128"/>
      <c r="AQ72" s="183"/>
      <c r="AR72" s="183"/>
      <c r="AS72" s="183"/>
      <c r="AT72" s="183"/>
      <c r="AU72" s="183"/>
      <c r="AV72" s="183"/>
      <c r="AW72" s="183"/>
      <c r="AX72" s="164">
        <f t="shared" si="10"/>
        <v>2.6235839132238717E-2</v>
      </c>
      <c r="BA72" s="93"/>
      <c r="BB72" s="128"/>
      <c r="BC72" s="92">
        <v>6.1197011371491505E-3</v>
      </c>
      <c r="BD72" s="249"/>
      <c r="BE72" s="249"/>
      <c r="BF72" s="250"/>
      <c r="BG72" s="118"/>
      <c r="BH72" s="92">
        <v>0</v>
      </c>
      <c r="BI72" s="249"/>
      <c r="BJ72" s="249"/>
      <c r="BK72" s="250"/>
      <c r="BL72" s="118"/>
      <c r="BM72" s="92">
        <v>0</v>
      </c>
      <c r="BN72" s="249"/>
      <c r="BO72" s="249"/>
      <c r="BP72" s="250"/>
      <c r="BQ72" s="118"/>
      <c r="BR72" s="92">
        <v>3.0937772915139664E-2</v>
      </c>
      <c r="BS72" s="249"/>
      <c r="BT72" s="249"/>
      <c r="BU72" s="250"/>
      <c r="BV72" s="118"/>
      <c r="BW72" s="92">
        <v>2.6235839132238717E-2</v>
      </c>
      <c r="BX72" s="249"/>
      <c r="BY72" s="249"/>
      <c r="BZ72" s="250"/>
      <c r="CA72" s="128"/>
      <c r="CB72" s="182"/>
      <c r="CC72" s="183"/>
      <c r="CD72" s="184"/>
      <c r="CE72" s="128"/>
      <c r="CF72" s="225"/>
      <c r="CG72" s="224"/>
      <c r="CH72" s="226"/>
      <c r="CI72" s="110"/>
      <c r="CJ72" s="225"/>
      <c r="CK72" s="224"/>
      <c r="CL72" s="226"/>
      <c r="CM72" s="110"/>
      <c r="CN72" s="182"/>
      <c r="CO72" s="183"/>
      <c r="CP72" s="184"/>
      <c r="CQ72" s="128"/>
      <c r="CT72" s="53"/>
      <c r="CU72" s="53"/>
      <c r="CY72" s="53"/>
      <c r="CZ72" s="53"/>
    </row>
    <row r="73" spans="1:109" s="73" customFormat="1" x14ac:dyDescent="0.35">
      <c r="A73" s="66" t="s">
        <v>38</v>
      </c>
      <c r="B73" s="164">
        <f t="shared" si="6"/>
        <v>0.39927299140539768</v>
      </c>
      <c r="C73" s="76"/>
      <c r="E73" s="96"/>
      <c r="F73" s="129"/>
      <c r="G73" s="183"/>
      <c r="H73" s="183"/>
      <c r="I73" s="183"/>
      <c r="J73" s="183"/>
      <c r="K73" s="183"/>
      <c r="L73" s="183"/>
      <c r="M73" s="183"/>
      <c r="N73" s="164">
        <f t="shared" si="7"/>
        <v>0.47328937319429559</v>
      </c>
      <c r="O73" s="76"/>
      <c r="P73" s="76"/>
      <c r="Q73" s="96"/>
      <c r="R73" s="129"/>
      <c r="S73" s="183"/>
      <c r="T73" s="183"/>
      <c r="U73" s="183"/>
      <c r="V73" s="183"/>
      <c r="W73" s="183"/>
      <c r="X73" s="183"/>
      <c r="Y73" s="183"/>
      <c r="Z73" s="164">
        <f t="shared" si="8"/>
        <v>0.44298864301929364</v>
      </c>
      <c r="AA73" s="76"/>
      <c r="AB73" s="76"/>
      <c r="AC73" s="96"/>
      <c r="AD73" s="129"/>
      <c r="AE73" s="183"/>
      <c r="AF73" s="183"/>
      <c r="AG73" s="183"/>
      <c r="AH73" s="183"/>
      <c r="AI73" s="183"/>
      <c r="AJ73" s="183"/>
      <c r="AK73" s="183"/>
      <c r="AL73" s="164">
        <f t="shared" si="9"/>
        <v>0.39949057555295453</v>
      </c>
      <c r="AM73" s="76"/>
      <c r="AN73" s="76"/>
      <c r="AO73" s="96"/>
      <c r="AP73" s="129"/>
      <c r="AQ73" s="183"/>
      <c r="AR73" s="183"/>
      <c r="AS73" s="183"/>
      <c r="AT73" s="183"/>
      <c r="AU73" s="183"/>
      <c r="AV73" s="183"/>
      <c r="AW73" s="183"/>
      <c r="AX73" s="164">
        <f t="shared" si="10"/>
        <v>0.41373823515888053</v>
      </c>
      <c r="AY73" s="76"/>
      <c r="AZ73" s="76"/>
      <c r="BA73" s="96"/>
      <c r="BB73" s="129"/>
      <c r="BC73" s="95">
        <v>0.39878039126421805</v>
      </c>
      <c r="BD73" s="252"/>
      <c r="BE73" s="249"/>
      <c r="BF73" s="253"/>
      <c r="BG73" s="119"/>
      <c r="BH73" s="95">
        <v>0.47279677305311596</v>
      </c>
      <c r="BI73" s="252"/>
      <c r="BJ73" s="252"/>
      <c r="BK73" s="253"/>
      <c r="BL73" s="119"/>
      <c r="BM73" s="95">
        <v>0.442496042878114</v>
      </c>
      <c r="BN73" s="252"/>
      <c r="BO73" s="252"/>
      <c r="BP73" s="253"/>
      <c r="BQ73" s="119"/>
      <c r="BR73" s="95">
        <v>0.3989979754117749</v>
      </c>
      <c r="BS73" s="252"/>
      <c r="BT73" s="252"/>
      <c r="BU73" s="253"/>
      <c r="BV73" s="119"/>
      <c r="BW73" s="95">
        <v>0.4132456350177009</v>
      </c>
      <c r="BX73" s="252"/>
      <c r="BY73" s="252"/>
      <c r="BZ73" s="253"/>
      <c r="CA73" s="129"/>
      <c r="CB73" s="186">
        <v>5.364072377671272E-3</v>
      </c>
      <c r="CC73" s="187"/>
      <c r="CD73" s="188"/>
      <c r="CE73" s="129"/>
      <c r="CF73" s="227">
        <v>8.2100023529937186E-3</v>
      </c>
      <c r="CG73" s="228"/>
      <c r="CH73" s="229"/>
      <c r="CI73" s="111"/>
      <c r="CJ73" s="227">
        <v>8.210002352993722E-3</v>
      </c>
      <c r="CK73" s="228"/>
      <c r="CL73" s="229"/>
      <c r="CM73" s="111"/>
      <c r="CN73" s="186">
        <v>8.2100023529937238E-3</v>
      </c>
      <c r="CO73" s="187"/>
      <c r="CP73" s="188"/>
      <c r="CQ73" s="129"/>
      <c r="CT73" s="53"/>
      <c r="CU73" s="53"/>
      <c r="CY73" s="53"/>
      <c r="CZ73" s="53"/>
    </row>
    <row r="74" spans="1:109" s="73" customFormat="1" hidden="1" x14ac:dyDescent="0.35">
      <c r="A74" s="67" t="s">
        <v>95</v>
      </c>
      <c r="B74" s="68">
        <v>6780295.6858886192</v>
      </c>
      <c r="C74" s="69"/>
      <c r="E74" s="69">
        <v>555.31437772475783</v>
      </c>
      <c r="F74" s="130">
        <v>66100.708471875478</v>
      </c>
      <c r="G74" s="190"/>
      <c r="H74" s="190"/>
      <c r="I74" s="190"/>
      <c r="J74" s="190"/>
      <c r="K74" s="190"/>
      <c r="L74" s="190"/>
      <c r="M74" s="190"/>
      <c r="N74" s="164">
        <f t="shared" ref="N74:N79" si="11">BH74+CF74*$K$34+CJ74*$L$34</f>
        <v>5897039.2321563102</v>
      </c>
      <c r="O74" s="69"/>
      <c r="Q74" s="69">
        <v>555.31437772475783</v>
      </c>
      <c r="R74" s="130">
        <v>66100.708471875478</v>
      </c>
      <c r="S74" s="190"/>
      <c r="T74" s="190"/>
      <c r="U74" s="190"/>
      <c r="V74" s="190"/>
      <c r="W74" s="190"/>
      <c r="X74" s="190"/>
      <c r="Y74" s="190"/>
      <c r="Z74" s="68">
        <v>4540275.2357275747</v>
      </c>
      <c r="AA74" s="69"/>
      <c r="AC74" s="69">
        <v>555.31437772475783</v>
      </c>
      <c r="AD74" s="130">
        <v>66100.708471875478</v>
      </c>
      <c r="AE74" s="190"/>
      <c r="AF74" s="190"/>
      <c r="AG74" s="190"/>
      <c r="AH74" s="190"/>
      <c r="AI74" s="190"/>
      <c r="AJ74" s="190"/>
      <c r="AK74" s="190"/>
      <c r="AL74" s="68">
        <v>4540275.2357275747</v>
      </c>
      <c r="AM74" s="69"/>
      <c r="AO74" s="69">
        <v>555.31437772475783</v>
      </c>
      <c r="AP74" s="130">
        <v>66100.708471875478</v>
      </c>
      <c r="AQ74" s="190"/>
      <c r="AR74" s="190"/>
      <c r="AS74" s="190"/>
      <c r="AT74" s="190"/>
      <c r="AU74" s="190"/>
      <c r="AV74" s="190"/>
      <c r="AW74" s="190"/>
      <c r="AX74" s="68">
        <v>4540275.2357275747</v>
      </c>
      <c r="AY74" s="69"/>
      <c r="BA74" s="69">
        <v>555.31437772475783</v>
      </c>
      <c r="BB74" s="130">
        <v>66100.708471875478</v>
      </c>
      <c r="BC74" s="68">
        <v>6780295.6858886192</v>
      </c>
      <c r="BD74" s="254"/>
      <c r="BE74" s="249"/>
      <c r="BF74" s="254">
        <v>555.31437772475783</v>
      </c>
      <c r="BG74" s="120">
        <v>66100.708471875478</v>
      </c>
      <c r="BH74" s="68">
        <v>5895937.9670198206</v>
      </c>
      <c r="BI74" s="254"/>
      <c r="BJ74" s="249"/>
      <c r="BK74" s="254">
        <v>555.31437772475783</v>
      </c>
      <c r="BL74" s="120">
        <v>66100.708471875478</v>
      </c>
      <c r="BM74" s="68">
        <v>4540275.2357275747</v>
      </c>
      <c r="BN74" s="254"/>
      <c r="BO74" s="249"/>
      <c r="BP74" s="254">
        <v>555.31437772475783</v>
      </c>
      <c r="BQ74" s="120">
        <v>66100.708471875478</v>
      </c>
      <c r="BR74" s="68">
        <v>4048876.8472654186</v>
      </c>
      <c r="BS74" s="254"/>
      <c r="BT74" s="249"/>
      <c r="BU74" s="254">
        <v>555.31437772475783</v>
      </c>
      <c r="BV74" s="120">
        <v>66100.708471875478</v>
      </c>
      <c r="BW74" s="68">
        <v>4057486.6123363804</v>
      </c>
      <c r="BX74" s="254"/>
      <c r="BY74" s="249"/>
      <c r="BZ74" s="254">
        <v>555.31437772475783</v>
      </c>
      <c r="CA74" s="130">
        <v>66100.708471875478</v>
      </c>
      <c r="CB74" s="189">
        <v>19834.325225162411</v>
      </c>
      <c r="CC74" s="190"/>
      <c r="CD74" s="190">
        <v>2904.5173901830276</v>
      </c>
      <c r="CE74" s="130">
        <v>3152.1230185954714</v>
      </c>
      <c r="CF74" s="230">
        <v>18354.418941494674</v>
      </c>
      <c r="CG74" s="231"/>
      <c r="CH74" s="231">
        <v>12302.383284160114</v>
      </c>
      <c r="CI74" s="112">
        <v>10807.315993762304</v>
      </c>
      <c r="CJ74" s="230">
        <v>18354.418941494674</v>
      </c>
      <c r="CK74" s="231"/>
      <c r="CL74" s="231">
        <v>12302.383284160114</v>
      </c>
      <c r="CM74" s="112">
        <v>10807.315993762304</v>
      </c>
      <c r="CN74" s="189">
        <v>18354.418941494678</v>
      </c>
      <c r="CO74" s="190"/>
      <c r="CP74" s="190">
        <v>12302.383284160114</v>
      </c>
      <c r="CQ74" s="130">
        <v>47550.509839012993</v>
      </c>
      <c r="CT74" s="53"/>
      <c r="CU74" s="53"/>
      <c r="CY74" s="53"/>
      <c r="CZ74" s="53"/>
    </row>
    <row r="75" spans="1:109" s="73" customFormat="1" hidden="1" x14ac:dyDescent="0.35">
      <c r="A75" s="64" t="s">
        <v>96</v>
      </c>
      <c r="B75" s="68">
        <v>3760613.5043423013</v>
      </c>
      <c r="C75" s="69"/>
      <c r="E75" s="69">
        <v>552.57335707421703</v>
      </c>
      <c r="F75" s="130">
        <v>65774.577810068498</v>
      </c>
      <c r="G75" s="190"/>
      <c r="H75" s="190"/>
      <c r="I75" s="190"/>
      <c r="J75" s="190"/>
      <c r="K75" s="190"/>
      <c r="L75" s="190"/>
      <c r="M75" s="190"/>
      <c r="N75" s="164">
        <f t="shared" si="11"/>
        <v>5576361.2249632021</v>
      </c>
      <c r="O75" s="69"/>
      <c r="Q75" s="69">
        <v>552.57335707421703</v>
      </c>
      <c r="R75" s="130">
        <v>65774.577810068498</v>
      </c>
      <c r="S75" s="190"/>
      <c r="T75" s="190"/>
      <c r="U75" s="190"/>
      <c r="V75" s="190"/>
      <c r="W75" s="190"/>
      <c r="X75" s="190"/>
      <c r="Y75" s="190"/>
      <c r="Z75" s="68">
        <v>3871047.6242089178</v>
      </c>
      <c r="AA75" s="69"/>
      <c r="AC75" s="69">
        <v>552.57335707421703</v>
      </c>
      <c r="AD75" s="130">
        <v>65774.577810068498</v>
      </c>
      <c r="AE75" s="190"/>
      <c r="AF75" s="190"/>
      <c r="AG75" s="190"/>
      <c r="AH75" s="190"/>
      <c r="AI75" s="190"/>
      <c r="AJ75" s="190"/>
      <c r="AK75" s="190"/>
      <c r="AL75" s="68">
        <v>3871047.6242089178</v>
      </c>
      <c r="AM75" s="69"/>
      <c r="AO75" s="69">
        <v>552.57335707421703</v>
      </c>
      <c r="AP75" s="130">
        <v>65774.577810068498</v>
      </c>
      <c r="AQ75" s="190"/>
      <c r="AR75" s="190"/>
      <c r="AS75" s="190"/>
      <c r="AT75" s="190"/>
      <c r="AU75" s="190"/>
      <c r="AV75" s="190"/>
      <c r="AW75" s="190"/>
      <c r="AX75" s="68">
        <v>3871047.6242089178</v>
      </c>
      <c r="AY75" s="69"/>
      <c r="BA75" s="69">
        <v>552.57335707421703</v>
      </c>
      <c r="BB75" s="130">
        <v>65774.577810068498</v>
      </c>
      <c r="BC75" s="68">
        <v>3760613.5043423013</v>
      </c>
      <c r="BD75" s="254"/>
      <c r="BE75" s="249"/>
      <c r="BF75" s="254">
        <v>552.57335707421703</v>
      </c>
      <c r="BG75" s="120">
        <v>65774.577810068498</v>
      </c>
      <c r="BH75" s="68">
        <v>5575459.9121255884</v>
      </c>
      <c r="BI75" s="254"/>
      <c r="BJ75" s="249"/>
      <c r="BK75" s="254">
        <v>552.57335707421703</v>
      </c>
      <c r="BL75" s="120">
        <v>65774.577810068498</v>
      </c>
      <c r="BM75" s="68">
        <v>3871047.6242089178</v>
      </c>
      <c r="BN75" s="254"/>
      <c r="BO75" s="249"/>
      <c r="BP75" s="254">
        <v>552.57335707421703</v>
      </c>
      <c r="BQ75" s="120">
        <v>65774.577810068498</v>
      </c>
      <c r="BR75" s="68">
        <v>3366729.4907125626</v>
      </c>
      <c r="BS75" s="254"/>
      <c r="BT75" s="249"/>
      <c r="BU75" s="254">
        <v>552.57335707421703</v>
      </c>
      <c r="BV75" s="120">
        <v>65774.577810068498</v>
      </c>
      <c r="BW75" s="68">
        <v>3574986.1295546228</v>
      </c>
      <c r="BX75" s="254"/>
      <c r="BY75" s="249"/>
      <c r="BZ75" s="254">
        <v>552.57335707421703</v>
      </c>
      <c r="CA75" s="130">
        <v>65774.577810068498</v>
      </c>
      <c r="CB75" s="189">
        <v>17633.21191097558</v>
      </c>
      <c r="CC75" s="190"/>
      <c r="CD75" s="190">
        <v>2890.1807504962148</v>
      </c>
      <c r="CE75" s="130">
        <v>3136.564202484109</v>
      </c>
      <c r="CF75" s="230">
        <v>15021.880626895194</v>
      </c>
      <c r="CG75" s="231"/>
      <c r="CH75" s="231">
        <v>12231.913589778365</v>
      </c>
      <c r="CI75" s="112">
        <v>10754.214570870712</v>
      </c>
      <c r="CJ75" s="230">
        <v>15021.880626895196</v>
      </c>
      <c r="CK75" s="231"/>
      <c r="CL75" s="231">
        <v>12231.913589778365</v>
      </c>
      <c r="CM75" s="112">
        <v>10754.214570870712</v>
      </c>
      <c r="CN75" s="189">
        <v>15021.880626895201</v>
      </c>
      <c r="CO75" s="190"/>
      <c r="CP75" s="190">
        <v>12231.913589778365</v>
      </c>
      <c r="CQ75" s="130">
        <v>47316.146196734684</v>
      </c>
      <c r="CT75" s="53"/>
      <c r="CU75" s="53"/>
      <c r="CY75" s="53"/>
      <c r="CZ75" s="53"/>
    </row>
    <row r="76" spans="1:109" s="73" customFormat="1" hidden="1" x14ac:dyDescent="0.35">
      <c r="A76" s="64" t="s">
        <v>97</v>
      </c>
      <c r="B76" s="68">
        <v>1649808.4207691886</v>
      </c>
      <c r="C76" s="69"/>
      <c r="E76" s="69">
        <v>5.6079482568611354</v>
      </c>
      <c r="F76" s="130">
        <v>667.23218675135763</v>
      </c>
      <c r="G76" s="190"/>
      <c r="H76" s="190"/>
      <c r="I76" s="190"/>
      <c r="J76" s="190"/>
      <c r="K76" s="190"/>
      <c r="L76" s="190"/>
      <c r="M76" s="190"/>
      <c r="N76" s="164">
        <f t="shared" si="11"/>
        <v>1359562.4906900481</v>
      </c>
      <c r="O76" s="69"/>
      <c r="Q76" s="69">
        <v>5.6079482568611354</v>
      </c>
      <c r="R76" s="130">
        <v>667.23218675135763</v>
      </c>
      <c r="S76" s="190"/>
      <c r="T76" s="190"/>
      <c r="U76" s="190"/>
      <c r="V76" s="190"/>
      <c r="W76" s="190"/>
      <c r="X76" s="190"/>
      <c r="Y76" s="190"/>
      <c r="Z76" s="68">
        <v>2153908.2808918324</v>
      </c>
      <c r="AA76" s="69"/>
      <c r="AC76" s="69">
        <v>5.6079482568611354</v>
      </c>
      <c r="AD76" s="130">
        <v>667.23218675135763</v>
      </c>
      <c r="AE76" s="190"/>
      <c r="AF76" s="190"/>
      <c r="AG76" s="190"/>
      <c r="AH76" s="190"/>
      <c r="AI76" s="190"/>
      <c r="AJ76" s="190"/>
      <c r="AK76" s="190"/>
      <c r="AL76" s="68">
        <v>2153908.2808918324</v>
      </c>
      <c r="AM76" s="69"/>
      <c r="AO76" s="69">
        <v>5.6079482568611354</v>
      </c>
      <c r="AP76" s="130">
        <v>667.23218675135763</v>
      </c>
      <c r="AQ76" s="190"/>
      <c r="AR76" s="190"/>
      <c r="AS76" s="190"/>
      <c r="AT76" s="190"/>
      <c r="AU76" s="190"/>
      <c r="AV76" s="190"/>
      <c r="AW76" s="190"/>
      <c r="AX76" s="68">
        <v>2153908.2808918324</v>
      </c>
      <c r="AY76" s="69"/>
      <c r="BA76" s="69">
        <v>5.6079482568611354</v>
      </c>
      <c r="BB76" s="130">
        <v>667.23218675135763</v>
      </c>
      <c r="BC76" s="68">
        <v>1649808.4207691886</v>
      </c>
      <c r="BD76" s="254"/>
      <c r="BE76" s="249"/>
      <c r="BF76" s="254">
        <v>5.6079482568611354</v>
      </c>
      <c r="BG76" s="120">
        <v>667.23218675135763</v>
      </c>
      <c r="BH76" s="68">
        <v>1359143.4516424944</v>
      </c>
      <c r="BI76" s="254"/>
      <c r="BJ76" s="249"/>
      <c r="BK76" s="254">
        <v>5.6079482568611354</v>
      </c>
      <c r="BL76" s="120">
        <v>667.23218675135763</v>
      </c>
      <c r="BM76" s="68">
        <v>2153908.2808918324</v>
      </c>
      <c r="BN76" s="254"/>
      <c r="BO76" s="249"/>
      <c r="BP76" s="254">
        <v>5.6079482568611354</v>
      </c>
      <c r="BQ76" s="120">
        <v>667.23218675135763</v>
      </c>
      <c r="BR76" s="68">
        <v>1755631.4581072298</v>
      </c>
      <c r="BS76" s="254"/>
      <c r="BT76" s="249"/>
      <c r="BU76" s="254">
        <v>5.6079482568611354</v>
      </c>
      <c r="BV76" s="120">
        <v>667.23218675135763</v>
      </c>
      <c r="BW76" s="68">
        <v>1810796.8505644915</v>
      </c>
      <c r="BX76" s="254"/>
      <c r="BY76" s="249"/>
      <c r="BZ76" s="254">
        <v>5.6079482568611354</v>
      </c>
      <c r="CA76" s="130">
        <v>667.23218675135763</v>
      </c>
      <c r="CB76" s="189">
        <v>4611.7892272052768</v>
      </c>
      <c r="CC76" s="190"/>
      <c r="CD76" s="190">
        <v>29.331823357494841</v>
      </c>
      <c r="CE76" s="130">
        <v>31.832316065668174</v>
      </c>
      <c r="CF76" s="230">
        <v>6983.984125893875</v>
      </c>
      <c r="CG76" s="231"/>
      <c r="CH76" s="231">
        <v>124.88830083284478</v>
      </c>
      <c r="CI76" s="112">
        <v>108.62524770258386</v>
      </c>
      <c r="CJ76" s="230">
        <v>6983.9841258938777</v>
      </c>
      <c r="CK76" s="231"/>
      <c r="CL76" s="231">
        <v>124.88830083284478</v>
      </c>
      <c r="CM76" s="112">
        <v>108.62524770258386</v>
      </c>
      <c r="CN76" s="189">
        <v>6983.9841258938795</v>
      </c>
      <c r="CO76" s="190"/>
      <c r="CP76" s="190">
        <v>124.88830083284478</v>
      </c>
      <c r="CQ76" s="130">
        <v>479.46884948138973</v>
      </c>
      <c r="CT76" s="53"/>
      <c r="CU76" s="53"/>
      <c r="CY76" s="53"/>
      <c r="CZ76" s="53"/>
    </row>
    <row r="77" spans="1:109" s="73" customFormat="1" hidden="1" x14ac:dyDescent="0.35">
      <c r="A77" s="64" t="s">
        <v>98</v>
      </c>
      <c r="B77" s="68">
        <v>1158859.8875208604</v>
      </c>
      <c r="C77" s="69"/>
      <c r="E77" s="69">
        <v>57.963861199030354</v>
      </c>
      <c r="F77" s="130">
        <v>6890.349618187166</v>
      </c>
      <c r="G77" s="190"/>
      <c r="H77" s="190"/>
      <c r="I77" s="190"/>
      <c r="J77" s="190"/>
      <c r="K77" s="190"/>
      <c r="L77" s="190"/>
      <c r="M77" s="190"/>
      <c r="N77" s="164">
        <f t="shared" si="11"/>
        <v>956862.18868174753</v>
      </c>
      <c r="O77" s="69"/>
      <c r="Q77" s="69">
        <v>57.963861199030354</v>
      </c>
      <c r="R77" s="130">
        <v>6890.349618187166</v>
      </c>
      <c r="S77" s="190"/>
      <c r="T77" s="190"/>
      <c r="U77" s="190"/>
      <c r="V77" s="190"/>
      <c r="W77" s="190"/>
      <c r="X77" s="190"/>
      <c r="Y77" s="190"/>
      <c r="Z77" s="68">
        <v>1320559.9961529372</v>
      </c>
      <c r="AA77" s="69"/>
      <c r="AC77" s="69">
        <v>57.963861199030354</v>
      </c>
      <c r="AD77" s="130">
        <v>6890.349618187166</v>
      </c>
      <c r="AE77" s="190"/>
      <c r="AF77" s="190"/>
      <c r="AG77" s="190"/>
      <c r="AH77" s="190"/>
      <c r="AI77" s="190"/>
      <c r="AJ77" s="190"/>
      <c r="AK77" s="190"/>
      <c r="AL77" s="68">
        <v>1320559.9961529372</v>
      </c>
      <c r="AM77" s="69"/>
      <c r="AO77" s="69">
        <v>57.963861199030354</v>
      </c>
      <c r="AP77" s="130">
        <v>6890.349618187166</v>
      </c>
      <c r="AQ77" s="190"/>
      <c r="AR77" s="190"/>
      <c r="AS77" s="190"/>
      <c r="AT77" s="190"/>
      <c r="AU77" s="190"/>
      <c r="AV77" s="190"/>
      <c r="AW77" s="190"/>
      <c r="AX77" s="68">
        <v>1320559.9961529372</v>
      </c>
      <c r="AY77" s="69"/>
      <c r="BA77" s="69">
        <v>57.963861199030354</v>
      </c>
      <c r="BB77" s="130">
        <v>6890.3496181871669</v>
      </c>
      <c r="BC77" s="68">
        <v>1158859.8875208604</v>
      </c>
      <c r="BD77" s="254"/>
      <c r="BE77" s="249"/>
      <c r="BF77" s="254">
        <v>57.963861199030354</v>
      </c>
      <c r="BG77" s="120">
        <v>6890.349618187166</v>
      </c>
      <c r="BH77" s="68">
        <v>956395.01261152793</v>
      </c>
      <c r="BI77" s="254"/>
      <c r="BJ77" s="249"/>
      <c r="BK77" s="254">
        <v>57.963861199030354</v>
      </c>
      <c r="BL77" s="120">
        <v>6890.349618187166</v>
      </c>
      <c r="BM77" s="68">
        <v>1320559.9961529372</v>
      </c>
      <c r="BN77" s="254"/>
      <c r="BO77" s="249"/>
      <c r="BP77" s="254">
        <v>57.963861199030354</v>
      </c>
      <c r="BQ77" s="120">
        <v>6890.349618187166</v>
      </c>
      <c r="BR77" s="68">
        <v>947900.25967762445</v>
      </c>
      <c r="BS77" s="254"/>
      <c r="BT77" s="249"/>
      <c r="BU77" s="254">
        <v>57.963861199030354</v>
      </c>
      <c r="BV77" s="120">
        <v>6890.349618187166</v>
      </c>
      <c r="BW77" s="68">
        <v>1009418.6284136232</v>
      </c>
      <c r="BX77" s="254"/>
      <c r="BY77" s="249"/>
      <c r="BZ77" s="254">
        <v>57.963861199030354</v>
      </c>
      <c r="CA77" s="130">
        <v>6890.3496181871669</v>
      </c>
      <c r="CB77" s="189">
        <v>9009.5929881925404</v>
      </c>
      <c r="CC77" s="190"/>
      <c r="CD77" s="190">
        <v>303.17429119075547</v>
      </c>
      <c r="CE77" s="130">
        <v>329.01943198505933</v>
      </c>
      <c r="CF77" s="230">
        <v>7786.2678369923469</v>
      </c>
      <c r="CG77" s="231"/>
      <c r="CH77" s="231">
        <v>1228.9504386114736</v>
      </c>
      <c r="CI77" s="112">
        <v>1112.1069403377537</v>
      </c>
      <c r="CJ77" s="230">
        <v>7786.267836992346</v>
      </c>
      <c r="CK77" s="231"/>
      <c r="CL77" s="231">
        <v>1228.9504386114736</v>
      </c>
      <c r="CM77" s="112">
        <v>1112.1069403377537</v>
      </c>
      <c r="CN77" s="189">
        <v>7786.2678369923469</v>
      </c>
      <c r="CO77" s="190"/>
      <c r="CP77" s="190">
        <v>1228.9504386114736</v>
      </c>
      <c r="CQ77" s="130">
        <v>4940.7140627548342</v>
      </c>
      <c r="CT77" s="53"/>
      <c r="CU77" s="53"/>
      <c r="CY77" s="53"/>
      <c r="CZ77" s="53"/>
    </row>
    <row r="78" spans="1:109" s="73" customFormat="1" hidden="1" x14ac:dyDescent="0.35">
      <c r="A78" s="64" t="s">
        <v>99</v>
      </c>
      <c r="B78" s="68">
        <v>951945.1960522522</v>
      </c>
      <c r="C78" s="69"/>
      <c r="E78" s="69">
        <v>489.00154761832556</v>
      </c>
      <c r="F78" s="130">
        <v>58216.996005129979</v>
      </c>
      <c r="G78" s="190"/>
      <c r="H78" s="190"/>
      <c r="I78" s="190"/>
      <c r="J78" s="190"/>
      <c r="K78" s="190"/>
      <c r="L78" s="190"/>
      <c r="M78" s="190"/>
      <c r="N78" s="164">
        <f t="shared" si="11"/>
        <v>3259936.5455914061</v>
      </c>
      <c r="O78" s="69"/>
      <c r="Q78" s="69">
        <v>489.00154761832556</v>
      </c>
      <c r="R78" s="130">
        <v>58216.996005129979</v>
      </c>
      <c r="S78" s="190"/>
      <c r="T78" s="190"/>
      <c r="U78" s="190"/>
      <c r="V78" s="190"/>
      <c r="W78" s="190"/>
      <c r="X78" s="190"/>
      <c r="Y78" s="190"/>
      <c r="Z78" s="68">
        <v>396579.347164148</v>
      </c>
      <c r="AA78" s="69"/>
      <c r="AC78" s="69">
        <v>489.00154761832556</v>
      </c>
      <c r="AD78" s="130">
        <v>58216.996005129979</v>
      </c>
      <c r="AE78" s="190"/>
      <c r="AF78" s="190"/>
      <c r="AG78" s="190"/>
      <c r="AH78" s="190"/>
      <c r="AI78" s="190"/>
      <c r="AJ78" s="190"/>
      <c r="AK78" s="190"/>
      <c r="AL78" s="68">
        <v>396579.347164148</v>
      </c>
      <c r="AM78" s="69"/>
      <c r="AO78" s="69">
        <v>489.00154761832556</v>
      </c>
      <c r="AP78" s="130">
        <v>58216.996005129979</v>
      </c>
      <c r="AQ78" s="190"/>
      <c r="AR78" s="190"/>
      <c r="AS78" s="190"/>
      <c r="AT78" s="190"/>
      <c r="AU78" s="190"/>
      <c r="AV78" s="190"/>
      <c r="AW78" s="190"/>
      <c r="AX78" s="68">
        <v>396579.347164148</v>
      </c>
      <c r="AY78" s="69"/>
      <c r="BA78" s="69">
        <v>489.00154761832556</v>
      </c>
      <c r="BB78" s="130">
        <v>58216.996005129979</v>
      </c>
      <c r="BC78" s="68">
        <v>951945.1960522522</v>
      </c>
      <c r="BD78" s="254"/>
      <c r="BE78" s="249"/>
      <c r="BF78" s="254">
        <v>489.00154761832556</v>
      </c>
      <c r="BG78" s="120">
        <v>58216.996005129979</v>
      </c>
      <c r="BH78" s="68">
        <v>3259921.4478715658</v>
      </c>
      <c r="BI78" s="254"/>
      <c r="BJ78" s="249"/>
      <c r="BK78" s="254">
        <v>489.00154761832556</v>
      </c>
      <c r="BL78" s="120">
        <v>58216.996005129979</v>
      </c>
      <c r="BM78" s="68">
        <v>396579.347164148</v>
      </c>
      <c r="BN78" s="254"/>
      <c r="BO78" s="249"/>
      <c r="BP78" s="254">
        <v>489.00154761832556</v>
      </c>
      <c r="BQ78" s="120">
        <v>58216.996005129979</v>
      </c>
      <c r="BR78" s="68">
        <v>663197.77292770811</v>
      </c>
      <c r="BS78" s="254"/>
      <c r="BT78" s="249"/>
      <c r="BU78" s="254">
        <v>489.00154761832556</v>
      </c>
      <c r="BV78" s="120">
        <v>58216.996005129979</v>
      </c>
      <c r="BW78" s="68">
        <v>754770.65057650814</v>
      </c>
      <c r="BX78" s="254"/>
      <c r="BY78" s="249"/>
      <c r="BZ78" s="254">
        <v>489.00154761832556</v>
      </c>
      <c r="CA78" s="130">
        <v>58216.996005129979</v>
      </c>
      <c r="CB78" s="189">
        <v>4011.8296955777614</v>
      </c>
      <c r="CC78" s="190"/>
      <c r="CD78" s="190">
        <v>2557.6746359479644</v>
      </c>
      <c r="CE78" s="130">
        <v>2775.7124544333815</v>
      </c>
      <c r="CF78" s="230">
        <v>251.62866400897249</v>
      </c>
      <c r="CG78" s="231"/>
      <c r="CH78" s="231">
        <v>10878.074850334047</v>
      </c>
      <c r="CI78" s="112">
        <v>9533.4823828303743</v>
      </c>
      <c r="CJ78" s="230">
        <v>251.62866400897261</v>
      </c>
      <c r="CK78" s="231"/>
      <c r="CL78" s="231">
        <v>10878.074850334047</v>
      </c>
      <c r="CM78" s="112">
        <v>9533.4823828303743</v>
      </c>
      <c r="CN78" s="189">
        <v>251.62866400897266</v>
      </c>
      <c r="CO78" s="190"/>
      <c r="CP78" s="190">
        <v>10878.074850334047</v>
      </c>
      <c r="CQ78" s="130">
        <v>41895.963284498459</v>
      </c>
      <c r="CT78" s="53"/>
      <c r="CU78" s="53"/>
      <c r="CY78" s="53"/>
      <c r="CZ78" s="53"/>
    </row>
    <row r="79" spans="1:109" s="69" customFormat="1" hidden="1" x14ac:dyDescent="0.35">
      <c r="A79" s="60" t="s">
        <v>100</v>
      </c>
      <c r="B79" s="68">
        <v>101.29364743174892</v>
      </c>
      <c r="C79" s="97">
        <v>253.365447833773</v>
      </c>
      <c r="E79" s="69">
        <v>1.084816422397538E-2</v>
      </c>
      <c r="F79" s="131">
        <v>1.2860200483959581</v>
      </c>
      <c r="G79" s="280"/>
      <c r="H79" s="280"/>
      <c r="I79" s="280"/>
      <c r="J79" s="280"/>
      <c r="K79" s="280"/>
      <c r="L79" s="280"/>
      <c r="M79" s="280"/>
      <c r="N79" s="164">
        <f t="shared" si="11"/>
        <v>160.83437660469178</v>
      </c>
      <c r="O79" s="97">
        <v>271.19797108707115</v>
      </c>
      <c r="Q79" s="69">
        <v>1.084816422397538E-2</v>
      </c>
      <c r="R79" s="131">
        <v>1.2860200483959581</v>
      </c>
      <c r="S79" s="280"/>
      <c r="T79" s="280"/>
      <c r="U79" s="280"/>
      <c r="V79" s="280"/>
      <c r="W79" s="280"/>
      <c r="X79" s="280"/>
      <c r="Y79" s="280"/>
      <c r="Z79" s="68">
        <v>100.08321921636889</v>
      </c>
      <c r="AA79" s="97">
        <v>272.99319154881266</v>
      </c>
      <c r="AC79" s="69">
        <v>1.084816422397538E-2</v>
      </c>
      <c r="AD79" s="131">
        <v>1.2860200483959581</v>
      </c>
      <c r="AE79" s="280"/>
      <c r="AF79" s="280"/>
      <c r="AG79" s="280"/>
      <c r="AH79" s="280"/>
      <c r="AI79" s="280"/>
      <c r="AJ79" s="280"/>
      <c r="AK79" s="280"/>
      <c r="AL79" s="68">
        <v>100.08321921636889</v>
      </c>
      <c r="AM79" s="97">
        <v>144.93413194459103</v>
      </c>
      <c r="AO79" s="69">
        <v>1.084816422397538E-2</v>
      </c>
      <c r="AP79" s="131">
        <v>1.2860200483959581</v>
      </c>
      <c r="AQ79" s="280"/>
      <c r="AR79" s="280"/>
      <c r="AS79" s="280"/>
      <c r="AT79" s="280"/>
      <c r="AU79" s="280"/>
      <c r="AV79" s="280"/>
      <c r="AW79" s="280"/>
      <c r="AX79" s="68">
        <v>100.08321921636889</v>
      </c>
      <c r="AY79" s="97">
        <v>170.4808372033562</v>
      </c>
      <c r="BA79" s="69">
        <v>1.084816422397538E-2</v>
      </c>
      <c r="BB79" s="131">
        <v>1.2860200483959581</v>
      </c>
      <c r="BC79" s="68">
        <v>101.29364743174892</v>
      </c>
      <c r="BD79" s="255">
        <v>253.365447833773</v>
      </c>
      <c r="BE79" s="254"/>
      <c r="BF79" s="254">
        <v>1.084816422397538E-2</v>
      </c>
      <c r="BG79" s="121">
        <v>1.2860200483959581</v>
      </c>
      <c r="BH79" s="68">
        <v>160.74164365220216</v>
      </c>
      <c r="BI79" s="255">
        <v>271.19797108707115</v>
      </c>
      <c r="BJ79" s="254"/>
      <c r="BK79" s="254">
        <v>1.084816422397538E-2</v>
      </c>
      <c r="BL79" s="121">
        <v>1.2860200483959581</v>
      </c>
      <c r="BM79" s="68">
        <v>100.08321921636889</v>
      </c>
      <c r="BN79" s="255">
        <v>272.99319154881266</v>
      </c>
      <c r="BO79" s="254"/>
      <c r="BP79" s="254">
        <v>1.084816422397538E-2</v>
      </c>
      <c r="BQ79" s="121">
        <v>1.2860200483959581</v>
      </c>
      <c r="BR79" s="68">
        <v>95.189948332956959</v>
      </c>
      <c r="BS79" s="255">
        <v>144.93413194459103</v>
      </c>
      <c r="BT79" s="254"/>
      <c r="BU79" s="254">
        <v>1.084816422397538E-2</v>
      </c>
      <c r="BV79" s="121">
        <v>1.2860200483959581</v>
      </c>
      <c r="BW79" s="68">
        <v>100.03931761419247</v>
      </c>
      <c r="BX79" s="255">
        <v>170.4808372033562</v>
      </c>
      <c r="BY79" s="254"/>
      <c r="BZ79" s="254">
        <v>1.084816422397538E-2</v>
      </c>
      <c r="CA79" s="131">
        <v>1.2860200483959581</v>
      </c>
      <c r="CB79" s="189">
        <v>1.1049586959336373</v>
      </c>
      <c r="CC79" s="191">
        <v>16.775500000000015</v>
      </c>
      <c r="CD79" s="190">
        <v>5.6740259038845151E-2</v>
      </c>
      <c r="CE79" s="131">
        <v>6.1577278621886035E-2</v>
      </c>
      <c r="CF79" s="230">
        <v>1.5455492081605042</v>
      </c>
      <c r="CG79" s="232">
        <v>120.186988281742</v>
      </c>
      <c r="CH79" s="231">
        <v>0.25561552918484776</v>
      </c>
      <c r="CI79" s="113">
        <v>0.2020393304704636</v>
      </c>
      <c r="CJ79" s="230">
        <v>1.5455492081605049</v>
      </c>
      <c r="CK79" s="232">
        <v>120.186988281742</v>
      </c>
      <c r="CL79" s="231">
        <v>0.25561552918484776</v>
      </c>
      <c r="CM79" s="113">
        <v>0.2020393304704636</v>
      </c>
      <c r="CN79" s="189">
        <v>1.5455492081605053</v>
      </c>
      <c r="CO79" s="191">
        <v>120.186988281742</v>
      </c>
      <c r="CP79" s="190">
        <v>0.25561552918484776</v>
      </c>
      <c r="CQ79" s="131">
        <v>0.91603608758323718</v>
      </c>
      <c r="CT79" s="53"/>
      <c r="CU79" s="53"/>
      <c r="CY79" s="53"/>
      <c r="CZ79" s="53"/>
    </row>
    <row r="80" spans="1:109" s="73" customFormat="1" x14ac:dyDescent="0.35">
      <c r="A80" s="82" t="s">
        <v>101</v>
      </c>
      <c r="B80" s="70"/>
      <c r="C80" s="71"/>
      <c r="D80" s="98"/>
      <c r="E80" s="71"/>
      <c r="F80" s="132"/>
      <c r="G80" s="193"/>
      <c r="H80" s="193"/>
      <c r="I80" s="193"/>
      <c r="J80" s="193"/>
      <c r="K80" s="193"/>
      <c r="L80" s="193"/>
      <c r="M80" s="193"/>
      <c r="N80" s="70"/>
      <c r="O80" s="71"/>
      <c r="P80" s="98"/>
      <c r="Q80" s="71"/>
      <c r="R80" s="132"/>
      <c r="S80" s="193"/>
      <c r="T80" s="193"/>
      <c r="U80" s="193"/>
      <c r="V80" s="193"/>
      <c r="W80" s="193"/>
      <c r="X80" s="193"/>
      <c r="Y80" s="193"/>
      <c r="Z80" s="70"/>
      <c r="AA80" s="71"/>
      <c r="AB80" s="98"/>
      <c r="AC80" s="71"/>
      <c r="AD80" s="132"/>
      <c r="AE80" s="193"/>
      <c r="AF80" s="193"/>
      <c r="AG80" s="193"/>
      <c r="AH80" s="193"/>
      <c r="AI80" s="193"/>
      <c r="AJ80" s="193"/>
      <c r="AK80" s="193"/>
      <c r="AL80" s="70"/>
      <c r="AM80" s="71"/>
      <c r="AN80" s="98"/>
      <c r="AO80" s="71"/>
      <c r="AP80" s="132"/>
      <c r="AQ80" s="193"/>
      <c r="AR80" s="193"/>
      <c r="AS80" s="193"/>
      <c r="AT80" s="193"/>
      <c r="AU80" s="193"/>
      <c r="AV80" s="193"/>
      <c r="AW80" s="193"/>
      <c r="AX80" s="70"/>
      <c r="AY80" s="71"/>
      <c r="AZ80" s="98"/>
      <c r="BA80" s="71"/>
      <c r="BB80" s="132"/>
      <c r="BC80" s="70"/>
      <c r="BD80" s="256"/>
      <c r="BE80" s="257"/>
      <c r="BF80" s="256"/>
      <c r="BG80" s="122"/>
      <c r="BH80" s="70"/>
      <c r="BI80" s="256"/>
      <c r="BJ80" s="257"/>
      <c r="BK80" s="256"/>
      <c r="BL80" s="122"/>
      <c r="BM80" s="70"/>
      <c r="BN80" s="256"/>
      <c r="BO80" s="257"/>
      <c r="BP80" s="256"/>
      <c r="BQ80" s="122"/>
      <c r="BR80" s="70"/>
      <c r="BS80" s="256"/>
      <c r="BT80" s="257"/>
      <c r="BU80" s="256"/>
      <c r="BV80" s="122"/>
      <c r="BW80" s="70"/>
      <c r="BX80" s="256"/>
      <c r="BY80" s="257"/>
      <c r="BZ80" s="256"/>
      <c r="CA80" s="132"/>
      <c r="CB80" s="192"/>
      <c r="CC80" s="193"/>
      <c r="CD80" s="193"/>
      <c r="CE80" s="132"/>
      <c r="CF80" s="233"/>
      <c r="CG80" s="234"/>
      <c r="CH80" s="234"/>
      <c r="CI80" s="114"/>
      <c r="CJ80" s="233"/>
      <c r="CK80" s="234"/>
      <c r="CL80" s="234"/>
      <c r="CM80" s="114"/>
      <c r="CN80" s="192"/>
      <c r="CO80" s="193"/>
      <c r="CP80" s="193"/>
      <c r="CQ80" s="132"/>
      <c r="CT80" s="53"/>
      <c r="CU80" s="53"/>
      <c r="CY80" s="53"/>
      <c r="CZ80" s="53"/>
    </row>
    <row r="81" spans="1:104" s="73" customFormat="1" x14ac:dyDescent="0.35">
      <c r="A81" s="64" t="s">
        <v>13</v>
      </c>
      <c r="B81" s="164">
        <f t="shared" ref="B81:B91" si="12">BC81+SUM(CF81:CI81)*$K$34+SUM(CJ81:CM81)*$L$34</f>
        <v>28.741125929156027</v>
      </c>
      <c r="C81" s="197">
        <v>124.61886087684326</v>
      </c>
      <c r="D81" s="198"/>
      <c r="E81" s="198">
        <v>2.1943063698719921E-2</v>
      </c>
      <c r="F81" s="128">
        <v>1.56952325717057</v>
      </c>
      <c r="G81" s="183"/>
      <c r="H81" s="183"/>
      <c r="I81" s="183"/>
      <c r="J81" s="183"/>
      <c r="K81" s="183"/>
      <c r="L81" s="183"/>
      <c r="M81" s="183"/>
      <c r="N81" s="164">
        <f t="shared" ref="N81:N91" si="13">BH81+SUM($CF81:$CI81)*$K$34+SUM($CJ81:$CM81)*$L$34</f>
        <v>37.16951551638568</v>
      </c>
      <c r="O81" s="197">
        <v>81.688092919785888</v>
      </c>
      <c r="P81" s="198"/>
      <c r="Q81" s="198">
        <v>2.1943063698719921E-2</v>
      </c>
      <c r="R81" s="128">
        <v>1.56952325717057</v>
      </c>
      <c r="S81" s="183"/>
      <c r="T81" s="183"/>
      <c r="U81" s="183"/>
      <c r="V81" s="183"/>
      <c r="W81" s="183"/>
      <c r="X81" s="183"/>
      <c r="Y81" s="183"/>
      <c r="Z81" s="164">
        <f t="shared" ref="Z81:Z91" si="14">BM81+SUM($CF81:$CI81)*$K$34+SUM($CJ81:$CM81)*$L$34</f>
        <v>31.082876655799645</v>
      </c>
      <c r="AA81" s="197">
        <v>128.06541720785245</v>
      </c>
      <c r="AB81" s="198"/>
      <c r="AC81" s="198">
        <v>2.1943063698719921E-2</v>
      </c>
      <c r="AD81" s="128">
        <v>1.56952325717057</v>
      </c>
      <c r="AE81" s="183"/>
      <c r="AF81" s="183"/>
      <c r="AG81" s="183"/>
      <c r="AH81" s="183"/>
      <c r="AI81" s="183"/>
      <c r="AJ81" s="183"/>
      <c r="AK81" s="183"/>
      <c r="AL81" s="164">
        <f t="shared" ref="AL81:AL91" si="15">BR81+SUM($CF81:$CI81)*$K$34+SUM($CJ81:$CM81)*$L$34</f>
        <v>26.012563042316369</v>
      </c>
      <c r="AM81" s="197">
        <v>59.672430440566572</v>
      </c>
      <c r="AN81" s="198"/>
      <c r="AO81" s="198">
        <v>2.1943063698719921E-2</v>
      </c>
      <c r="AP81" s="128">
        <v>1.56952325717057</v>
      </c>
      <c r="AQ81" s="183"/>
      <c r="AR81" s="183"/>
      <c r="AS81" s="183"/>
      <c r="AT81" s="183"/>
      <c r="AU81" s="183"/>
      <c r="AV81" s="183"/>
      <c r="AW81" s="183"/>
      <c r="AX81" s="164">
        <f t="shared" ref="AX81:AX91" si="16">BW81+SUM($CF81:$CI81)*$K$34+SUM($CJ81:$CM81)*$L$34</f>
        <v>27.506778260907577</v>
      </c>
      <c r="AY81" s="197">
        <v>71.081773970043301</v>
      </c>
      <c r="AZ81" s="198"/>
      <c r="BA81" s="198">
        <v>2.1943063698719921E-2</v>
      </c>
      <c r="BB81" s="128">
        <v>1.56952325717057</v>
      </c>
      <c r="BC81" s="72">
        <v>28.68491456284498</v>
      </c>
      <c r="BD81" s="258">
        <v>124.61886087684326</v>
      </c>
      <c r="BE81" s="249"/>
      <c r="BF81" s="249">
        <v>2.1943063698719921E-2</v>
      </c>
      <c r="BG81" s="118">
        <v>1.56952325717057</v>
      </c>
      <c r="BH81" s="72">
        <v>37.113304150074633</v>
      </c>
      <c r="BI81" s="258">
        <v>81.688092919785888</v>
      </c>
      <c r="BJ81" s="249"/>
      <c r="BK81" s="249">
        <v>2.1943063698719921E-2</v>
      </c>
      <c r="BL81" s="118">
        <v>1.56952325717057</v>
      </c>
      <c r="BM81" s="72">
        <v>31.026665289488598</v>
      </c>
      <c r="BN81" s="258">
        <v>128.06541720785245</v>
      </c>
      <c r="BO81" s="249"/>
      <c r="BP81" s="249">
        <v>2.1943063698719921E-2</v>
      </c>
      <c r="BQ81" s="118">
        <v>1.56952325717057</v>
      </c>
      <c r="BR81" s="72">
        <v>25.956351676005323</v>
      </c>
      <c r="BS81" s="258">
        <v>59.672430440566572</v>
      </c>
      <c r="BT81" s="249"/>
      <c r="BU81" s="249">
        <v>2.1943063698719921E-2</v>
      </c>
      <c r="BV81" s="118">
        <v>1.56952325717057</v>
      </c>
      <c r="BW81" s="72">
        <v>27.45056689459653</v>
      </c>
      <c r="BX81" s="258">
        <v>71.081773970043301</v>
      </c>
      <c r="BY81" s="249"/>
      <c r="BZ81" s="249">
        <v>2.1943063698719921E-2</v>
      </c>
      <c r="CA81" s="128">
        <v>1.56952325717057</v>
      </c>
      <c r="CB81" s="194">
        <v>0.150581820927295</v>
      </c>
      <c r="CC81" s="195">
        <v>63.009359802387017</v>
      </c>
      <c r="CD81" s="183">
        <v>0.11477104260825703</v>
      </c>
      <c r="CE81" s="128">
        <v>3.0280933538469803E-2</v>
      </c>
      <c r="CF81" s="235">
        <v>0.13765085571136226</v>
      </c>
      <c r="CG81" s="236">
        <v>2.9364708735889453E-2</v>
      </c>
      <c r="CH81" s="224">
        <v>0.49378279223364963</v>
      </c>
      <c r="CI81" s="110">
        <v>0.27605774850322401</v>
      </c>
      <c r="CJ81" s="235">
        <v>0.13765085571136229</v>
      </c>
      <c r="CK81" s="236">
        <v>2.9364708735889453E-2</v>
      </c>
      <c r="CL81" s="224">
        <v>0.49378279223364963</v>
      </c>
      <c r="CM81" s="110">
        <v>0.27605774850322401</v>
      </c>
      <c r="CN81" s="194">
        <v>0.13765085571136235</v>
      </c>
      <c r="CO81" s="195">
        <v>1.453797073732757E-2</v>
      </c>
      <c r="CP81" s="183">
        <v>0.49378279223364963</v>
      </c>
      <c r="CQ81" s="128">
        <v>1.2925638748347943</v>
      </c>
      <c r="CT81" s="53"/>
      <c r="CU81" s="53"/>
      <c r="CY81" s="53"/>
      <c r="CZ81" s="53"/>
    </row>
    <row r="82" spans="1:104" s="73" customFormat="1" x14ac:dyDescent="0.35">
      <c r="A82" s="64" t="s">
        <v>23</v>
      </c>
      <c r="B82" s="164">
        <f t="shared" si="12"/>
        <v>55.905001024575327</v>
      </c>
      <c r="C82" s="197">
        <v>823.29429889416156</v>
      </c>
      <c r="D82" s="198"/>
      <c r="E82" s="198">
        <v>8.1688331264303693E-2</v>
      </c>
      <c r="F82" s="128">
        <v>4.6154651513859228</v>
      </c>
      <c r="G82" s="183"/>
      <c r="H82" s="183"/>
      <c r="I82" s="183"/>
      <c r="J82" s="183"/>
      <c r="K82" s="183"/>
      <c r="L82" s="183"/>
      <c r="M82" s="183"/>
      <c r="N82" s="164">
        <f t="shared" si="13"/>
        <v>71.012008222734437</v>
      </c>
      <c r="O82" s="197">
        <v>327.87604986186551</v>
      </c>
      <c r="P82" s="198"/>
      <c r="Q82" s="198">
        <v>8.1688331264303693E-2</v>
      </c>
      <c r="R82" s="128">
        <v>4.6154651513859228</v>
      </c>
      <c r="S82" s="183"/>
      <c r="T82" s="183"/>
      <c r="U82" s="183"/>
      <c r="V82" s="183"/>
      <c r="W82" s="183"/>
      <c r="X82" s="183"/>
      <c r="Y82" s="183"/>
      <c r="Z82" s="164">
        <f t="shared" si="14"/>
        <v>58.12147208396334</v>
      </c>
      <c r="AA82" s="197">
        <v>1613.4486837973275</v>
      </c>
      <c r="AB82" s="198"/>
      <c r="AC82" s="198">
        <v>8.1688331264303693E-2</v>
      </c>
      <c r="AD82" s="128">
        <v>4.6154651513859228</v>
      </c>
      <c r="AE82" s="183"/>
      <c r="AF82" s="183"/>
      <c r="AG82" s="183"/>
      <c r="AH82" s="183"/>
      <c r="AI82" s="183"/>
      <c r="AJ82" s="183"/>
      <c r="AK82" s="183"/>
      <c r="AL82" s="164">
        <f t="shared" si="15"/>
        <v>47.523675071307593</v>
      </c>
      <c r="AM82" s="197">
        <v>1070.5013838406289</v>
      </c>
      <c r="AN82" s="198"/>
      <c r="AO82" s="198">
        <v>8.1688331264303693E-2</v>
      </c>
      <c r="AP82" s="128">
        <v>4.6154651513859228</v>
      </c>
      <c r="AQ82" s="183"/>
      <c r="AR82" s="183"/>
      <c r="AS82" s="183"/>
      <c r="AT82" s="183"/>
      <c r="AU82" s="183"/>
      <c r="AV82" s="183"/>
      <c r="AW82" s="183"/>
      <c r="AX82" s="164">
        <f t="shared" si="16"/>
        <v>50.586873207670109</v>
      </c>
      <c r="AY82" s="197">
        <v>1087.889872167239</v>
      </c>
      <c r="AZ82" s="198"/>
      <c r="BA82" s="198">
        <v>8.1688331264303693E-2</v>
      </c>
      <c r="BB82" s="128">
        <v>4.6154651513859228</v>
      </c>
      <c r="BC82" s="72">
        <v>55.570197485752729</v>
      </c>
      <c r="BD82" s="258">
        <v>823.29429889416156</v>
      </c>
      <c r="BE82" s="249"/>
      <c r="BF82" s="249">
        <v>8.1688331264303693E-2</v>
      </c>
      <c r="BG82" s="118">
        <v>4.6154651513859228</v>
      </c>
      <c r="BH82" s="72">
        <v>70.677204683911839</v>
      </c>
      <c r="BI82" s="258">
        <v>327.87604986186551</v>
      </c>
      <c r="BJ82" s="249"/>
      <c r="BK82" s="249">
        <v>8.1688331264303693E-2</v>
      </c>
      <c r="BL82" s="118">
        <v>4.6154651513859228</v>
      </c>
      <c r="BM82" s="72">
        <v>57.786668545140742</v>
      </c>
      <c r="BN82" s="258">
        <v>1613.4486837973275</v>
      </c>
      <c r="BO82" s="249"/>
      <c r="BP82" s="249">
        <v>8.1688331264303693E-2</v>
      </c>
      <c r="BQ82" s="118">
        <v>4.6154651513859228</v>
      </c>
      <c r="BR82" s="72">
        <v>47.188871532484995</v>
      </c>
      <c r="BS82" s="258">
        <v>1070.5013838406289</v>
      </c>
      <c r="BT82" s="249"/>
      <c r="BU82" s="249">
        <v>8.1688331264303693E-2</v>
      </c>
      <c r="BV82" s="118">
        <v>4.6154651513859228</v>
      </c>
      <c r="BW82" s="72">
        <v>50.252069668847511</v>
      </c>
      <c r="BX82" s="258">
        <v>1087.889872167239</v>
      </c>
      <c r="BY82" s="249"/>
      <c r="BZ82" s="249">
        <v>8.1688331264303693E-2</v>
      </c>
      <c r="CA82" s="128">
        <v>4.6154651513859228</v>
      </c>
      <c r="CB82" s="194">
        <v>0.43228634762874779</v>
      </c>
      <c r="CC82" s="195">
        <v>10.904596045255035</v>
      </c>
      <c r="CD82" s="183">
        <v>0.42726280508768444</v>
      </c>
      <c r="CE82" s="128">
        <v>9.2851300843129661E-2</v>
      </c>
      <c r="CF82" s="235">
        <v>0.43520258898358466</v>
      </c>
      <c r="CG82" s="236">
        <v>1.5384050369535702</v>
      </c>
      <c r="CH82" s="224">
        <v>2.8178647059112523</v>
      </c>
      <c r="CI82" s="110">
        <v>0.78858664852819771</v>
      </c>
      <c r="CJ82" s="235">
        <v>0.43520258898358471</v>
      </c>
      <c r="CK82" s="236">
        <v>1.5384050369535702</v>
      </c>
      <c r="CL82" s="224">
        <v>2.8178647059112523</v>
      </c>
      <c r="CM82" s="110">
        <v>0.78858664852819771</v>
      </c>
      <c r="CN82" s="194">
        <v>0.43520258898358477</v>
      </c>
      <c r="CO82" s="195">
        <v>1.7212722289250761</v>
      </c>
      <c r="CP82" s="183">
        <v>2.8178647059112523</v>
      </c>
      <c r="CQ82" s="128">
        <v>3.8237486393069275</v>
      </c>
      <c r="CT82" s="53"/>
      <c r="CU82" s="53"/>
      <c r="CY82" s="53"/>
      <c r="CZ82" s="53"/>
    </row>
    <row r="83" spans="1:104" s="73" customFormat="1" x14ac:dyDescent="0.35">
      <c r="A83" s="64" t="s">
        <v>14</v>
      </c>
      <c r="B83" s="164">
        <f t="shared" si="12"/>
        <v>104.4858017914774</v>
      </c>
      <c r="C83" s="197">
        <v>1724.377321293749</v>
      </c>
      <c r="D83" s="198"/>
      <c r="E83" s="198">
        <v>0.2272099697038302</v>
      </c>
      <c r="F83" s="128">
        <v>11.920394253377887</v>
      </c>
      <c r="G83" s="183"/>
      <c r="H83" s="183"/>
      <c r="I83" s="183"/>
      <c r="J83" s="183"/>
      <c r="K83" s="183"/>
      <c r="L83" s="183"/>
      <c r="M83" s="183"/>
      <c r="N83" s="164">
        <f t="shared" si="13"/>
        <v>142.60849290964271</v>
      </c>
      <c r="O83" s="197">
        <v>1797.4968242765895</v>
      </c>
      <c r="P83" s="198"/>
      <c r="Q83" s="198">
        <v>0.2272099697038302</v>
      </c>
      <c r="R83" s="128">
        <v>11.920394253377887</v>
      </c>
      <c r="S83" s="183"/>
      <c r="T83" s="183"/>
      <c r="U83" s="183"/>
      <c r="V83" s="183"/>
      <c r="W83" s="183"/>
      <c r="X83" s="183"/>
      <c r="Y83" s="183"/>
      <c r="Z83" s="164">
        <f t="shared" si="14"/>
        <v>108.47301964150671</v>
      </c>
      <c r="AA83" s="197">
        <v>1421.752285560168</v>
      </c>
      <c r="AB83" s="198"/>
      <c r="AC83" s="198">
        <v>0.2272099697038302</v>
      </c>
      <c r="AD83" s="128">
        <v>11.920394253377887</v>
      </c>
      <c r="AE83" s="183"/>
      <c r="AF83" s="183"/>
      <c r="AG83" s="183"/>
      <c r="AH83" s="183"/>
      <c r="AI83" s="183"/>
      <c r="AJ83" s="183"/>
      <c r="AK83" s="183"/>
      <c r="AL83" s="164">
        <f t="shared" si="15"/>
        <v>92.585938194318274</v>
      </c>
      <c r="AM83" s="197">
        <v>1025.2590191484949</v>
      </c>
      <c r="AN83" s="198"/>
      <c r="AO83" s="198">
        <v>0.2272099697038302</v>
      </c>
      <c r="AP83" s="128">
        <v>11.920394253377887</v>
      </c>
      <c r="AQ83" s="183"/>
      <c r="AR83" s="183"/>
      <c r="AS83" s="183"/>
      <c r="AT83" s="183"/>
      <c r="AU83" s="183"/>
      <c r="AV83" s="183"/>
      <c r="AW83" s="183"/>
      <c r="AX83" s="164">
        <f t="shared" si="16"/>
        <v>98.109408191060993</v>
      </c>
      <c r="AY83" s="197">
        <v>1136.2117199613158</v>
      </c>
      <c r="AZ83" s="198"/>
      <c r="BA83" s="198">
        <v>0.2272099697038302</v>
      </c>
      <c r="BB83" s="128">
        <v>11.920394253377887</v>
      </c>
      <c r="BC83" s="72">
        <v>103.88809156667668</v>
      </c>
      <c r="BD83" s="258">
        <v>1724.377321293749</v>
      </c>
      <c r="BE83" s="249"/>
      <c r="BF83" s="249">
        <v>0.2272099697038302</v>
      </c>
      <c r="BG83" s="118">
        <v>11.920394253377887</v>
      </c>
      <c r="BH83" s="72">
        <v>142.01078268484196</v>
      </c>
      <c r="BI83" s="258">
        <v>1797.4968242765895</v>
      </c>
      <c r="BJ83" s="249"/>
      <c r="BK83" s="249">
        <v>0.2272099697038302</v>
      </c>
      <c r="BL83" s="118">
        <v>11.920394253377887</v>
      </c>
      <c r="BM83" s="72">
        <v>107.87530941670599</v>
      </c>
      <c r="BN83" s="258">
        <v>1421.752285560168</v>
      </c>
      <c r="BO83" s="249"/>
      <c r="BP83" s="249">
        <v>0.2272099697038302</v>
      </c>
      <c r="BQ83" s="118">
        <v>11.920394253377887</v>
      </c>
      <c r="BR83" s="72">
        <v>91.988227969517553</v>
      </c>
      <c r="BS83" s="258">
        <v>1025.2590191484949</v>
      </c>
      <c r="BT83" s="249"/>
      <c r="BU83" s="249">
        <v>0.2272099697038302</v>
      </c>
      <c r="BV83" s="118">
        <v>11.920394253377887</v>
      </c>
      <c r="BW83" s="72">
        <v>97.511697966260272</v>
      </c>
      <c r="BX83" s="258">
        <v>1136.2117199613158</v>
      </c>
      <c r="BY83" s="249"/>
      <c r="BZ83" s="249">
        <v>0.2272099697038302</v>
      </c>
      <c r="CA83" s="128">
        <v>11.920394253377887</v>
      </c>
      <c r="CB83" s="194">
        <v>0.76023668349042495</v>
      </c>
      <c r="CC83" s="195">
        <v>18.105084594144881</v>
      </c>
      <c r="CD83" s="183">
        <v>1.18839946289817</v>
      </c>
      <c r="CE83" s="128">
        <v>0.19290831901198191</v>
      </c>
      <c r="CF83" s="235">
        <v>0.82144501172353579</v>
      </c>
      <c r="CG83" s="236">
        <v>2.212337673059714</v>
      </c>
      <c r="CH83" s="224">
        <v>4.3685365749059937</v>
      </c>
      <c r="CI83" s="110">
        <v>2.5595178203229727</v>
      </c>
      <c r="CJ83" s="235">
        <v>0.8214450117235359</v>
      </c>
      <c r="CK83" s="236">
        <v>2.212337673059714</v>
      </c>
      <c r="CL83" s="224">
        <v>4.3685365749059937</v>
      </c>
      <c r="CM83" s="110">
        <v>2.5595178203229727</v>
      </c>
      <c r="CN83" s="194">
        <v>0.82144501172353612</v>
      </c>
      <c r="CO83" s="195">
        <v>3.7942968303566582</v>
      </c>
      <c r="CP83" s="183">
        <v>4.3685365749059937</v>
      </c>
      <c r="CQ83" s="128">
        <v>14.806890576016887</v>
      </c>
      <c r="CT83" s="53"/>
      <c r="CU83" s="53"/>
      <c r="CY83" s="53"/>
      <c r="CZ83" s="53"/>
    </row>
    <row r="84" spans="1:104" s="73" customFormat="1" x14ac:dyDescent="0.35">
      <c r="A84" s="64" t="s">
        <v>15</v>
      </c>
      <c r="B84" s="164">
        <f t="shared" si="12"/>
        <v>20.198172927410436</v>
      </c>
      <c r="C84" s="197">
        <v>431.96260639856416</v>
      </c>
      <c r="D84" s="198"/>
      <c r="E84" s="198">
        <v>9.0481766087606354E-3</v>
      </c>
      <c r="F84" s="128">
        <v>0.47379436475951237</v>
      </c>
      <c r="G84" s="183"/>
      <c r="H84" s="183"/>
      <c r="I84" s="183"/>
      <c r="J84" s="183"/>
      <c r="K84" s="183"/>
      <c r="L84" s="183"/>
      <c r="M84" s="183"/>
      <c r="N84" s="164">
        <f t="shared" si="13"/>
        <v>21.701053632381079</v>
      </c>
      <c r="O84" s="197">
        <v>254.39220934469935</v>
      </c>
      <c r="P84" s="198"/>
      <c r="Q84" s="198">
        <v>9.0481766087606354E-3</v>
      </c>
      <c r="R84" s="128">
        <v>0.47379436475951237</v>
      </c>
      <c r="S84" s="183"/>
      <c r="T84" s="183"/>
      <c r="U84" s="183"/>
      <c r="V84" s="183"/>
      <c r="W84" s="183"/>
      <c r="X84" s="183"/>
      <c r="Y84" s="183"/>
      <c r="Z84" s="164">
        <f t="shared" si="14"/>
        <v>24.236907172665859</v>
      </c>
      <c r="AA84" s="197">
        <v>316.08399900783081</v>
      </c>
      <c r="AB84" s="198"/>
      <c r="AC84" s="198">
        <v>9.0481766087606354E-3</v>
      </c>
      <c r="AD84" s="128">
        <v>0.47379436475951237</v>
      </c>
      <c r="AE84" s="183"/>
      <c r="AF84" s="183"/>
      <c r="AG84" s="183"/>
      <c r="AH84" s="183"/>
      <c r="AI84" s="183"/>
      <c r="AJ84" s="183"/>
      <c r="AK84" s="183"/>
      <c r="AL84" s="164">
        <f t="shared" si="15"/>
        <v>20.607875109349457</v>
      </c>
      <c r="AM84" s="197">
        <v>159.13865229449539</v>
      </c>
      <c r="AN84" s="198"/>
      <c r="AO84" s="198">
        <v>9.0481766087606354E-3</v>
      </c>
      <c r="AP84" s="128">
        <v>0.47379436475951237</v>
      </c>
      <c r="AQ84" s="183"/>
      <c r="AR84" s="183"/>
      <c r="AS84" s="183"/>
      <c r="AT84" s="183"/>
      <c r="AU84" s="183"/>
      <c r="AV84" s="183"/>
      <c r="AW84" s="183"/>
      <c r="AX84" s="164">
        <f t="shared" si="16"/>
        <v>21.381227102995748</v>
      </c>
      <c r="AY84" s="197">
        <v>191.57332855803278</v>
      </c>
      <c r="AZ84" s="198"/>
      <c r="BA84" s="198">
        <v>9.0481766087606354E-3</v>
      </c>
      <c r="BB84" s="128">
        <v>0.47379436475951237</v>
      </c>
      <c r="BC84" s="72">
        <v>19.920687938272561</v>
      </c>
      <c r="BD84" s="258">
        <v>431.96260639856416</v>
      </c>
      <c r="BE84" s="249"/>
      <c r="BF84" s="249">
        <v>9.0481766087606354E-3</v>
      </c>
      <c r="BG84" s="118">
        <v>0.47379436475951237</v>
      </c>
      <c r="BH84" s="72">
        <v>21.423568643243204</v>
      </c>
      <c r="BI84" s="258">
        <v>254.39220934469935</v>
      </c>
      <c r="BJ84" s="249"/>
      <c r="BK84" s="249">
        <v>9.0481766087606354E-3</v>
      </c>
      <c r="BL84" s="118">
        <v>0.47379436475951237</v>
      </c>
      <c r="BM84" s="72">
        <v>23.959422183527984</v>
      </c>
      <c r="BN84" s="258">
        <v>316.08399900783081</v>
      </c>
      <c r="BO84" s="249"/>
      <c r="BP84" s="249">
        <v>9.0481766087606354E-3</v>
      </c>
      <c r="BQ84" s="118">
        <v>0.47379436475951237</v>
      </c>
      <c r="BR84" s="72">
        <v>20.330390120211582</v>
      </c>
      <c r="BS84" s="258">
        <v>159.13865229449539</v>
      </c>
      <c r="BT84" s="249"/>
      <c r="BU84" s="249">
        <v>9.0481766087606354E-3</v>
      </c>
      <c r="BV84" s="118">
        <v>0.47379436475951237</v>
      </c>
      <c r="BW84" s="72">
        <v>21.103742113857873</v>
      </c>
      <c r="BX84" s="258">
        <v>191.57332855803278</v>
      </c>
      <c r="BY84" s="249"/>
      <c r="BZ84" s="249">
        <v>9.0481766087606354E-3</v>
      </c>
      <c r="CA84" s="128">
        <v>0.47379436475951237</v>
      </c>
      <c r="CB84" s="194">
        <v>9.8427258529843853E-2</v>
      </c>
      <c r="CC84" s="195">
        <v>45.072206612440866</v>
      </c>
      <c r="CD84" s="183">
        <v>4.7325600351407718E-2</v>
      </c>
      <c r="CE84" s="128">
        <v>1.7265447654123921E-2</v>
      </c>
      <c r="CF84" s="235">
        <v>0.13834893801364481</v>
      </c>
      <c r="CG84" s="236">
        <v>4.1184989881510683</v>
      </c>
      <c r="CH84" s="224">
        <v>0.22828541400594377</v>
      </c>
      <c r="CI84" s="110">
        <v>0.13961647879390238</v>
      </c>
      <c r="CJ84" s="235">
        <v>0.1383489380136449</v>
      </c>
      <c r="CK84" s="236">
        <v>4.1184989881510683</v>
      </c>
      <c r="CL84" s="224">
        <v>0.22828541400594377</v>
      </c>
      <c r="CM84" s="110">
        <v>0.13961647879390238</v>
      </c>
      <c r="CN84" s="194">
        <v>0.13834893801364492</v>
      </c>
      <c r="CO84" s="195">
        <v>5.5071282121826242</v>
      </c>
      <c r="CP84" s="183">
        <v>0.22828541400594377</v>
      </c>
      <c r="CQ84" s="128">
        <v>0.56751887573054072</v>
      </c>
      <c r="CT84" s="53"/>
      <c r="CU84" s="53"/>
      <c r="CY84" s="53"/>
      <c r="CZ84" s="53"/>
    </row>
    <row r="85" spans="1:104" s="73" customFormat="1" x14ac:dyDescent="0.35">
      <c r="A85" s="64" t="s">
        <v>16</v>
      </c>
      <c r="B85" s="164">
        <f t="shared" si="12"/>
        <v>6.4646498612189065</v>
      </c>
      <c r="C85" s="197">
        <v>269.37351773807217</v>
      </c>
      <c r="D85" s="198"/>
      <c r="E85" s="198">
        <v>8.6667769622746482E-3</v>
      </c>
      <c r="F85" s="128">
        <v>0.29511239432532743</v>
      </c>
      <c r="G85" s="183"/>
      <c r="H85" s="183"/>
      <c r="I85" s="183"/>
      <c r="J85" s="183"/>
      <c r="K85" s="183"/>
      <c r="L85" s="183"/>
      <c r="M85" s="183"/>
      <c r="N85" s="164">
        <f t="shared" si="13"/>
        <v>9.391967725023294</v>
      </c>
      <c r="O85" s="197">
        <v>127.23113942278636</v>
      </c>
      <c r="P85" s="198"/>
      <c r="Q85" s="198">
        <v>8.6667769622746482E-3</v>
      </c>
      <c r="R85" s="128">
        <v>0.29511239432532743</v>
      </c>
      <c r="S85" s="183"/>
      <c r="T85" s="183"/>
      <c r="U85" s="183"/>
      <c r="V85" s="183"/>
      <c r="W85" s="183"/>
      <c r="X85" s="183"/>
      <c r="Y85" s="183"/>
      <c r="Z85" s="164">
        <f t="shared" si="14"/>
        <v>6.7789333603387227</v>
      </c>
      <c r="AA85" s="197">
        <v>232.67616502432682</v>
      </c>
      <c r="AB85" s="198"/>
      <c r="AC85" s="198">
        <v>8.6667769622746482E-3</v>
      </c>
      <c r="AD85" s="128">
        <v>0.29511239432532743</v>
      </c>
      <c r="AE85" s="183"/>
      <c r="AF85" s="183"/>
      <c r="AG85" s="183"/>
      <c r="AH85" s="183"/>
      <c r="AI85" s="183"/>
      <c r="AJ85" s="183"/>
      <c r="AK85" s="183"/>
      <c r="AL85" s="164">
        <f t="shared" si="15"/>
        <v>6.1660619541023118</v>
      </c>
      <c r="AM85" s="197">
        <v>83.555466545319604</v>
      </c>
      <c r="AN85" s="198"/>
      <c r="AO85" s="198">
        <v>8.6667769622746482E-3</v>
      </c>
      <c r="AP85" s="128">
        <v>0.29511239432532743</v>
      </c>
      <c r="AQ85" s="183"/>
      <c r="AR85" s="183"/>
      <c r="AS85" s="183"/>
      <c r="AT85" s="183"/>
      <c r="AU85" s="183"/>
      <c r="AV85" s="183"/>
      <c r="AW85" s="183"/>
      <c r="AX85" s="164">
        <f t="shared" si="16"/>
        <v>6.468351865827862</v>
      </c>
      <c r="AY85" s="197">
        <v>109.56879628515901</v>
      </c>
      <c r="AZ85" s="198"/>
      <c r="BA85" s="198">
        <v>8.6667769622746482E-3</v>
      </c>
      <c r="BB85" s="128">
        <v>0.29511239432532743</v>
      </c>
      <c r="BC85" s="72">
        <v>6.3109371487947836</v>
      </c>
      <c r="BD85" s="258">
        <v>269.37351773807217</v>
      </c>
      <c r="BE85" s="249"/>
      <c r="BF85" s="249">
        <v>8.6667769622746482E-3</v>
      </c>
      <c r="BG85" s="118">
        <v>0.29511239432532743</v>
      </c>
      <c r="BH85" s="72">
        <v>9.2382550125991703</v>
      </c>
      <c r="BI85" s="258">
        <v>127.23113942278636</v>
      </c>
      <c r="BJ85" s="249"/>
      <c r="BK85" s="249">
        <v>8.6667769622746482E-3</v>
      </c>
      <c r="BL85" s="118">
        <v>0.29511239432532743</v>
      </c>
      <c r="BM85" s="72">
        <v>6.6252206479145999</v>
      </c>
      <c r="BN85" s="258">
        <v>232.67616502432682</v>
      </c>
      <c r="BO85" s="249"/>
      <c r="BP85" s="249">
        <v>8.6667769622746482E-3</v>
      </c>
      <c r="BQ85" s="118">
        <v>0.29511239432532743</v>
      </c>
      <c r="BR85" s="72">
        <v>6.012349241678189</v>
      </c>
      <c r="BS85" s="258">
        <v>83.555466545319604</v>
      </c>
      <c r="BT85" s="249"/>
      <c r="BU85" s="249">
        <v>8.6667769622746482E-3</v>
      </c>
      <c r="BV85" s="118">
        <v>0.29511239432532743</v>
      </c>
      <c r="BW85" s="72">
        <v>6.3146391534037392</v>
      </c>
      <c r="BX85" s="258">
        <v>109.56879628515901</v>
      </c>
      <c r="BY85" s="249"/>
      <c r="BZ85" s="249">
        <v>8.6667769622746482E-3</v>
      </c>
      <c r="CA85" s="128">
        <v>0.29511239432532743</v>
      </c>
      <c r="CB85" s="194">
        <v>4.6182371396583113E-2</v>
      </c>
      <c r="CC85" s="195">
        <v>11.708278005032948</v>
      </c>
      <c r="CD85" s="183">
        <v>4.5330726906266557E-2</v>
      </c>
      <c r="CE85" s="128">
        <v>9.0124685993190953E-3</v>
      </c>
      <c r="CF85" s="235">
        <v>6.02404935104357E-2</v>
      </c>
      <c r="CG85" s="236">
        <v>2.2112415465560487</v>
      </c>
      <c r="CH85" s="224">
        <v>0.18455784097410713</v>
      </c>
      <c r="CI85" s="110">
        <v>0.10583865936145734</v>
      </c>
      <c r="CJ85" s="235">
        <v>6.0240493510435714E-2</v>
      </c>
      <c r="CK85" s="236">
        <v>2.2112415465560487</v>
      </c>
      <c r="CL85" s="224">
        <v>0.18455784097410713</v>
      </c>
      <c r="CM85" s="110">
        <v>0.10583865936145734</v>
      </c>
      <c r="CN85" s="194">
        <v>6.0240493510435728E-2</v>
      </c>
      <c r="CO85" s="195">
        <v>1.7921969070622534</v>
      </c>
      <c r="CP85" s="183">
        <v>0.18455784097410713</v>
      </c>
      <c r="CQ85" s="128">
        <v>0.44778000048279004</v>
      </c>
      <c r="CT85" s="53"/>
      <c r="CU85" s="53"/>
      <c r="CY85" s="53"/>
      <c r="CZ85" s="53"/>
    </row>
    <row r="86" spans="1:104" s="73" customFormat="1" x14ac:dyDescent="0.35">
      <c r="A86" s="64" t="s">
        <v>17</v>
      </c>
      <c r="B86" s="164">
        <f t="shared" si="12"/>
        <v>117.16538997748796</v>
      </c>
      <c r="C86" s="199">
        <v>1181.2774742610529</v>
      </c>
      <c r="D86" s="198"/>
      <c r="E86" s="198">
        <v>4.8514679760522659E-3</v>
      </c>
      <c r="F86" s="128">
        <v>0.92616141358921655</v>
      </c>
      <c r="G86" s="183"/>
      <c r="H86" s="183"/>
      <c r="I86" s="183"/>
      <c r="J86" s="183"/>
      <c r="K86" s="183"/>
      <c r="L86" s="183"/>
      <c r="M86" s="183"/>
      <c r="N86" s="164">
        <f t="shared" si="13"/>
        <v>147.12205892232055</v>
      </c>
      <c r="O86" s="199">
        <v>761.15209119845565</v>
      </c>
      <c r="P86" s="198"/>
      <c r="Q86" s="198">
        <v>4.8514679760522659E-3</v>
      </c>
      <c r="R86" s="128">
        <v>0.92616141358921655</v>
      </c>
      <c r="S86" s="183"/>
      <c r="T86" s="183"/>
      <c r="U86" s="183"/>
      <c r="V86" s="183"/>
      <c r="W86" s="183"/>
      <c r="X86" s="183"/>
      <c r="Y86" s="183"/>
      <c r="Z86" s="164">
        <f t="shared" si="14"/>
        <v>127.34283699792138</v>
      </c>
      <c r="AA86" s="199">
        <v>154.97968032498011</v>
      </c>
      <c r="AB86" s="198"/>
      <c r="AC86" s="198">
        <v>4.8514679760522659E-3</v>
      </c>
      <c r="AD86" s="128">
        <v>0.92616141358921655</v>
      </c>
      <c r="AE86" s="183"/>
      <c r="AF86" s="183"/>
      <c r="AG86" s="183"/>
      <c r="AH86" s="183"/>
      <c r="AI86" s="183"/>
      <c r="AJ86" s="183"/>
      <c r="AK86" s="183"/>
      <c r="AL86" s="164">
        <f t="shared" si="15"/>
        <v>113.4678655555258</v>
      </c>
      <c r="AM86" s="199">
        <v>205.39732836600425</v>
      </c>
      <c r="AN86" s="198"/>
      <c r="AO86" s="198">
        <v>4.8514679760522659E-3</v>
      </c>
      <c r="AP86" s="128">
        <v>0.92616141358921655</v>
      </c>
      <c r="AQ86" s="183"/>
      <c r="AR86" s="183"/>
      <c r="AS86" s="183"/>
      <c r="AT86" s="183"/>
      <c r="AU86" s="183"/>
      <c r="AV86" s="183"/>
      <c r="AW86" s="183"/>
      <c r="AX86" s="164">
        <f t="shared" si="16"/>
        <v>118.27184887409896</v>
      </c>
      <c r="AY86" s="197">
        <v>259.61025231678025</v>
      </c>
      <c r="AZ86" s="198"/>
      <c r="BA86" s="198">
        <v>4.8514679760522659E-3</v>
      </c>
      <c r="BB86" s="128">
        <v>0.92616141358921655</v>
      </c>
      <c r="BC86" s="72">
        <v>116.66683105216543</v>
      </c>
      <c r="BD86" s="259">
        <v>1181.2774742610529</v>
      </c>
      <c r="BE86" s="249"/>
      <c r="BF86" s="249">
        <v>4.8514679760522659E-3</v>
      </c>
      <c r="BG86" s="118">
        <v>0.92616141358921655</v>
      </c>
      <c r="BH86" s="72">
        <v>146.62349999699802</v>
      </c>
      <c r="BI86" s="259">
        <v>761.15209119845565</v>
      </c>
      <c r="BJ86" s="249"/>
      <c r="BK86" s="249">
        <v>4.8514679760522659E-3</v>
      </c>
      <c r="BL86" s="118">
        <v>0.92616141358921655</v>
      </c>
      <c r="BM86" s="72">
        <v>126.84427807259885</v>
      </c>
      <c r="BN86" s="259">
        <v>154.97968032498011</v>
      </c>
      <c r="BO86" s="249"/>
      <c r="BP86" s="249">
        <v>4.8514679760522659E-3</v>
      </c>
      <c r="BQ86" s="118">
        <v>0.92616141358921655</v>
      </c>
      <c r="BR86" s="72">
        <v>112.96930663020328</v>
      </c>
      <c r="BS86" s="259">
        <v>205.39732836600425</v>
      </c>
      <c r="BT86" s="249"/>
      <c r="BU86" s="249">
        <v>4.8514679760522659E-3</v>
      </c>
      <c r="BV86" s="118">
        <v>0.92616141358921655</v>
      </c>
      <c r="BW86" s="72">
        <v>117.77328994877644</v>
      </c>
      <c r="BX86" s="258">
        <v>259.61025231678025</v>
      </c>
      <c r="BY86" s="249"/>
      <c r="BZ86" s="249">
        <v>4.8514679760522659E-3</v>
      </c>
      <c r="CA86" s="128">
        <v>0.92616141358921655</v>
      </c>
      <c r="CB86" s="194">
        <v>1.3152899613996927</v>
      </c>
      <c r="CC86" s="195">
        <v>3.4017106686191201</v>
      </c>
      <c r="CD86" s="183">
        <v>2.5375127440593961E-2</v>
      </c>
      <c r="CE86" s="128">
        <v>2.7848609067480899E-2</v>
      </c>
      <c r="CF86" s="235">
        <v>1.9013258432125359</v>
      </c>
      <c r="CG86" s="236">
        <v>4.3509892174282552</v>
      </c>
      <c r="CH86" s="224">
        <v>1.3716254372278229</v>
      </c>
      <c r="CI86" s="110">
        <v>0.68537492417354484</v>
      </c>
      <c r="CJ86" s="235">
        <v>1.9013258432125366</v>
      </c>
      <c r="CK86" s="236">
        <v>4.3509892174282552</v>
      </c>
      <c r="CL86" s="224">
        <v>1.3716254372278229</v>
      </c>
      <c r="CM86" s="110">
        <v>0.68537492417354484</v>
      </c>
      <c r="CN86" s="194">
        <v>1.9013258432125371</v>
      </c>
      <c r="CO86" s="195">
        <v>0.36243311237219761</v>
      </c>
      <c r="CP86" s="183">
        <v>1.3716254372278229</v>
      </c>
      <c r="CQ86" s="128">
        <v>1.2559782375024346</v>
      </c>
      <c r="CT86" s="53"/>
      <c r="CU86" s="53"/>
      <c r="CY86" s="53"/>
      <c r="CZ86" s="53"/>
    </row>
    <row r="87" spans="1:104" s="73" customFormat="1" x14ac:dyDescent="0.35">
      <c r="A87" s="64" t="s">
        <v>18</v>
      </c>
      <c r="B87" s="164">
        <f t="shared" si="12"/>
        <v>0.67022581133712211</v>
      </c>
      <c r="C87" s="197">
        <v>7.7743958342032942</v>
      </c>
      <c r="D87" s="198"/>
      <c r="E87" s="198">
        <v>6.2659896570204368E-3</v>
      </c>
      <c r="F87" s="128">
        <v>3.4161190715575919E-2</v>
      </c>
      <c r="G87" s="183"/>
      <c r="H87" s="183"/>
      <c r="I87" s="183"/>
      <c r="J87" s="183"/>
      <c r="K87" s="183"/>
      <c r="L87" s="183"/>
      <c r="M87" s="183"/>
      <c r="N87" s="164">
        <f t="shared" si="13"/>
        <v>1.1684740518314765</v>
      </c>
      <c r="O87" s="197">
        <v>3.3331519145617361</v>
      </c>
      <c r="P87" s="198"/>
      <c r="Q87" s="198">
        <v>6.2659896570204368E-3</v>
      </c>
      <c r="R87" s="128">
        <v>3.4161190715575919E-2</v>
      </c>
      <c r="S87" s="183"/>
      <c r="T87" s="183"/>
      <c r="U87" s="183"/>
      <c r="V87" s="183"/>
      <c r="W87" s="183"/>
      <c r="X87" s="183"/>
      <c r="Y87" s="183"/>
      <c r="Z87" s="164">
        <f t="shared" si="14"/>
        <v>0.62740129909201225</v>
      </c>
      <c r="AA87" s="197">
        <v>6.0133162179767181</v>
      </c>
      <c r="AB87" s="198"/>
      <c r="AC87" s="198">
        <v>6.2659896570204368E-3</v>
      </c>
      <c r="AD87" s="128">
        <v>3.4161190715575919E-2</v>
      </c>
      <c r="AE87" s="183"/>
      <c r="AF87" s="183"/>
      <c r="AG87" s="183"/>
      <c r="AH87" s="183"/>
      <c r="AI87" s="183"/>
      <c r="AJ87" s="183"/>
      <c r="AK87" s="183"/>
      <c r="AL87" s="164">
        <f t="shared" si="15"/>
        <v>0.59008458268331698</v>
      </c>
      <c r="AM87" s="197">
        <v>2.5831144672041781</v>
      </c>
      <c r="AN87" s="198"/>
      <c r="AO87" s="198">
        <v>6.2659896570204368E-3</v>
      </c>
      <c r="AP87" s="128">
        <v>3.4161190715575919E-2</v>
      </c>
      <c r="AQ87" s="183"/>
      <c r="AR87" s="183"/>
      <c r="AS87" s="183"/>
      <c r="AT87" s="183"/>
      <c r="AU87" s="183"/>
      <c r="AV87" s="183"/>
      <c r="AW87" s="183"/>
      <c r="AX87" s="164">
        <f t="shared" si="16"/>
        <v>0.62862101687955518</v>
      </c>
      <c r="AY87" s="197">
        <v>3.1961704218311642</v>
      </c>
      <c r="AZ87" s="198"/>
      <c r="BA87" s="198">
        <v>6.2659896570204368E-3</v>
      </c>
      <c r="BB87" s="128">
        <v>3.4161190715575919E-2</v>
      </c>
      <c r="BC87" s="72">
        <v>0.66086319514788827</v>
      </c>
      <c r="BD87" s="258">
        <v>7.7743958342032942</v>
      </c>
      <c r="BE87" s="249"/>
      <c r="BF87" s="249">
        <v>6.2659896570204368E-3</v>
      </c>
      <c r="BG87" s="118">
        <v>3.4161190715575919E-2</v>
      </c>
      <c r="BH87" s="72">
        <v>1.1591114356422427</v>
      </c>
      <c r="BI87" s="258">
        <v>3.3331519145617361</v>
      </c>
      <c r="BJ87" s="249"/>
      <c r="BK87" s="249">
        <v>6.2659896570204368E-3</v>
      </c>
      <c r="BL87" s="118">
        <v>3.4161190715575919E-2</v>
      </c>
      <c r="BM87" s="72">
        <v>0.61803868290277841</v>
      </c>
      <c r="BN87" s="258">
        <v>6.0133162179767181</v>
      </c>
      <c r="BO87" s="249"/>
      <c r="BP87" s="249">
        <v>6.2659896570204368E-3</v>
      </c>
      <c r="BQ87" s="118">
        <v>3.4161190715575919E-2</v>
      </c>
      <c r="BR87" s="72">
        <v>0.58072196649408314</v>
      </c>
      <c r="BS87" s="258">
        <v>2.5831144672041781</v>
      </c>
      <c r="BT87" s="249"/>
      <c r="BU87" s="249">
        <v>6.2659896570204368E-3</v>
      </c>
      <c r="BV87" s="118">
        <v>3.4161190715575919E-2</v>
      </c>
      <c r="BW87" s="72">
        <v>0.61925840069032134</v>
      </c>
      <c r="BX87" s="258">
        <v>3.1961704218311642</v>
      </c>
      <c r="BY87" s="249"/>
      <c r="BZ87" s="249">
        <v>6.2659896570204368E-3</v>
      </c>
      <c r="CA87" s="128">
        <v>3.4161190715575919E-2</v>
      </c>
      <c r="CB87" s="194">
        <v>4.6895949892851556E-3</v>
      </c>
      <c r="CC87" s="195">
        <v>0.382682031187287</v>
      </c>
      <c r="CD87" s="183">
        <v>3.2773644363560006E-2</v>
      </c>
      <c r="CE87" s="128">
        <v>9.1544746595769344E-4</v>
      </c>
      <c r="CF87" s="235">
        <v>5.08053869217482E-3</v>
      </c>
      <c r="CG87" s="236">
        <v>2.8574803509584558E-2</v>
      </c>
      <c r="CH87" s="224">
        <v>0.10789323786298101</v>
      </c>
      <c r="CI87" s="110">
        <v>1.4495023089156039E-2</v>
      </c>
      <c r="CJ87" s="235">
        <v>5.0805386921748226E-3</v>
      </c>
      <c r="CK87" s="236">
        <v>2.8574803509584558E-2</v>
      </c>
      <c r="CL87" s="224">
        <v>0.10789323786298101</v>
      </c>
      <c r="CM87" s="110">
        <v>1.4495023089156039E-2</v>
      </c>
      <c r="CN87" s="194">
        <v>5.0805386921748234E-3</v>
      </c>
      <c r="CO87" s="195">
        <v>0.14089385348142969</v>
      </c>
      <c r="CP87" s="183">
        <v>0.10789323786298101</v>
      </c>
      <c r="CQ87" s="128">
        <v>4.8940663843237434E-2</v>
      </c>
      <c r="CT87" s="53"/>
      <c r="CU87" s="53"/>
      <c r="CY87" s="53"/>
      <c r="CZ87" s="53"/>
    </row>
    <row r="88" spans="1:104" s="73" customFormat="1" x14ac:dyDescent="0.35">
      <c r="A88" s="64" t="s">
        <v>19</v>
      </c>
      <c r="B88" s="164">
        <f t="shared" si="12"/>
        <v>1.3849878349821574</v>
      </c>
      <c r="C88" s="197">
        <v>30.531553603306211</v>
      </c>
      <c r="D88" s="198"/>
      <c r="E88" s="198">
        <v>1.8864506689840904E-3</v>
      </c>
      <c r="F88" s="128">
        <v>8.0722864409590103E-2</v>
      </c>
      <c r="G88" s="183"/>
      <c r="H88" s="183"/>
      <c r="I88" s="183"/>
      <c r="J88" s="183"/>
      <c r="K88" s="183"/>
      <c r="L88" s="183"/>
      <c r="M88" s="183"/>
      <c r="N88" s="164">
        <f t="shared" si="13"/>
        <v>2.2252490899044175</v>
      </c>
      <c r="O88" s="197">
        <v>14.692661406022868</v>
      </c>
      <c r="P88" s="198"/>
      <c r="Q88" s="198">
        <v>1.8864506689840904E-3</v>
      </c>
      <c r="R88" s="128">
        <v>8.0722864409590103E-2</v>
      </c>
      <c r="S88" s="183"/>
      <c r="T88" s="183"/>
      <c r="U88" s="183"/>
      <c r="V88" s="183"/>
      <c r="W88" s="183"/>
      <c r="X88" s="183"/>
      <c r="Y88" s="183"/>
      <c r="Z88" s="164">
        <f t="shared" si="14"/>
        <v>1.3801110568517378</v>
      </c>
      <c r="AA88" s="197">
        <v>26.006411751273767</v>
      </c>
      <c r="AB88" s="198"/>
      <c r="AC88" s="198">
        <v>1.8864506689840904E-3</v>
      </c>
      <c r="AD88" s="128">
        <v>8.0722864409590103E-2</v>
      </c>
      <c r="AE88" s="183"/>
      <c r="AF88" s="183"/>
      <c r="AG88" s="183"/>
      <c r="AH88" s="183"/>
      <c r="AI88" s="183"/>
      <c r="AJ88" s="183"/>
      <c r="AK88" s="183"/>
      <c r="AL88" s="164">
        <f t="shared" si="15"/>
        <v>1.2776225246395603</v>
      </c>
      <c r="AM88" s="197">
        <v>9.9204464979659281</v>
      </c>
      <c r="AN88" s="198"/>
      <c r="AO88" s="198">
        <v>1.8864506689840904E-3</v>
      </c>
      <c r="AP88" s="128">
        <v>8.0722864409590103E-2</v>
      </c>
      <c r="AQ88" s="183"/>
      <c r="AR88" s="183"/>
      <c r="AS88" s="183"/>
      <c r="AT88" s="183"/>
      <c r="AU88" s="183"/>
      <c r="AV88" s="183"/>
      <c r="AW88" s="183"/>
      <c r="AX88" s="164">
        <f t="shared" si="16"/>
        <v>1.3500648994776681</v>
      </c>
      <c r="AY88" s="197">
        <v>12.747406253663492</v>
      </c>
      <c r="AZ88" s="198"/>
      <c r="BA88" s="198">
        <v>1.8864506689840904E-3</v>
      </c>
      <c r="BB88" s="128">
        <v>8.0722864409590103E-2</v>
      </c>
      <c r="BC88" s="72">
        <v>1.3758359827255329</v>
      </c>
      <c r="BD88" s="258">
        <v>30.531553603306211</v>
      </c>
      <c r="BE88" s="249"/>
      <c r="BF88" s="249">
        <v>1.8864506689840904E-3</v>
      </c>
      <c r="BG88" s="118">
        <v>8.0722864409590103E-2</v>
      </c>
      <c r="BH88" s="72">
        <v>2.2160972376477925</v>
      </c>
      <c r="BI88" s="258">
        <v>14.692661406022868</v>
      </c>
      <c r="BJ88" s="249"/>
      <c r="BK88" s="249">
        <v>1.8864506689840904E-3</v>
      </c>
      <c r="BL88" s="118">
        <v>8.0722864409590103E-2</v>
      </c>
      <c r="BM88" s="72">
        <v>1.3709592045951133</v>
      </c>
      <c r="BN88" s="258">
        <v>26.006411751273767</v>
      </c>
      <c r="BO88" s="249"/>
      <c r="BP88" s="249">
        <v>1.8864506689840904E-3</v>
      </c>
      <c r="BQ88" s="118">
        <v>8.0722864409590103E-2</v>
      </c>
      <c r="BR88" s="72">
        <v>1.2684706723829358</v>
      </c>
      <c r="BS88" s="258">
        <v>9.9204464979659281</v>
      </c>
      <c r="BT88" s="249"/>
      <c r="BU88" s="249">
        <v>1.8864506689840904E-3</v>
      </c>
      <c r="BV88" s="118">
        <v>8.0722864409590103E-2</v>
      </c>
      <c r="BW88" s="72">
        <v>1.3409130472210435</v>
      </c>
      <c r="BX88" s="258">
        <v>12.747406253663492</v>
      </c>
      <c r="BY88" s="249"/>
      <c r="BZ88" s="249">
        <v>1.8864506689840904E-3</v>
      </c>
      <c r="CA88" s="128">
        <v>8.0722864409590103E-2</v>
      </c>
      <c r="CB88" s="194">
        <v>9.798866561345862E-3</v>
      </c>
      <c r="CC88" s="195">
        <v>0.74844837219717919</v>
      </c>
      <c r="CD88" s="183">
        <v>9.8668952103064082E-3</v>
      </c>
      <c r="CE88" s="128">
        <v>1.5703058211561747E-3</v>
      </c>
      <c r="CF88" s="235">
        <v>1.1773784216798503E-2</v>
      </c>
      <c r="CG88" s="236">
        <v>6.8548647918969599E-2</v>
      </c>
      <c r="CH88" s="224">
        <v>3.8112636051381613E-2</v>
      </c>
      <c r="CI88" s="110">
        <v>3.409580275659406E-2</v>
      </c>
      <c r="CJ88" s="235">
        <v>1.1773784216798509E-2</v>
      </c>
      <c r="CK88" s="236">
        <v>6.8548647918969599E-2</v>
      </c>
      <c r="CL88" s="224">
        <v>3.8112636051381613E-2</v>
      </c>
      <c r="CM88" s="110">
        <v>3.409580275659406E-2</v>
      </c>
      <c r="CN88" s="194">
        <v>1.177378421679851E-2</v>
      </c>
      <c r="CO88" s="195">
        <v>5.6495075001750286E-2</v>
      </c>
      <c r="CP88" s="183">
        <v>3.8112636051381613E-2</v>
      </c>
      <c r="CQ88" s="128">
        <v>0.24736775450815487</v>
      </c>
      <c r="CT88" s="53"/>
      <c r="CU88" s="53"/>
      <c r="CY88" s="53"/>
      <c r="CZ88" s="53"/>
    </row>
    <row r="89" spans="1:104" s="73" customFormat="1" x14ac:dyDescent="0.35">
      <c r="A89" s="64" t="s">
        <v>20</v>
      </c>
      <c r="B89" s="164">
        <f t="shared" si="12"/>
        <v>543.58314092303237</v>
      </c>
      <c r="C89" s="197">
        <v>31.785471880328199</v>
      </c>
      <c r="D89" s="200">
        <v>-1627.8757383661898</v>
      </c>
      <c r="E89" s="198">
        <v>5.340888205145071E-2</v>
      </c>
      <c r="F89" s="128">
        <v>7.1113994693478126</v>
      </c>
      <c r="G89" s="183"/>
      <c r="H89" s="183"/>
      <c r="I89" s="183"/>
      <c r="J89" s="183"/>
      <c r="K89" s="183"/>
      <c r="L89" s="183"/>
      <c r="M89" s="183"/>
      <c r="N89" s="164">
        <f t="shared" si="13"/>
        <v>648.30848379886436</v>
      </c>
      <c r="O89" s="197">
        <v>38.029731484136803</v>
      </c>
      <c r="P89" s="200">
        <v>-53.764249557823504</v>
      </c>
      <c r="Q89" s="198">
        <v>5.340888205145071E-2</v>
      </c>
      <c r="R89" s="128">
        <v>7.1113994693478126</v>
      </c>
      <c r="S89" s="183"/>
      <c r="T89" s="183"/>
      <c r="U89" s="183"/>
      <c r="V89" s="183"/>
      <c r="W89" s="183"/>
      <c r="X89" s="183"/>
      <c r="Y89" s="183"/>
      <c r="Z89" s="164">
        <f t="shared" si="14"/>
        <v>603.19937847191068</v>
      </c>
      <c r="AA89" s="197">
        <v>32.666710810244901</v>
      </c>
      <c r="AB89" s="200">
        <v>0</v>
      </c>
      <c r="AC89" s="198">
        <v>5.340888205145071E-2</v>
      </c>
      <c r="AD89" s="128">
        <v>7.1113994693478126</v>
      </c>
      <c r="AE89" s="183"/>
      <c r="AF89" s="183"/>
      <c r="AG89" s="183"/>
      <c r="AH89" s="183"/>
      <c r="AI89" s="183"/>
      <c r="AJ89" s="183"/>
      <c r="AK89" s="183"/>
      <c r="AL89" s="164">
        <f t="shared" si="15"/>
        <v>493.2724010167662</v>
      </c>
      <c r="AM89" s="197">
        <v>30.2097611059577</v>
      </c>
      <c r="AN89" s="200">
        <v>-212.27209219757813</v>
      </c>
      <c r="AO89" s="198">
        <v>5.340888205145071E-2</v>
      </c>
      <c r="AP89" s="128">
        <v>7.1113994693478126</v>
      </c>
      <c r="AQ89" s="183"/>
      <c r="AR89" s="183"/>
      <c r="AS89" s="183"/>
      <c r="AT89" s="183"/>
      <c r="AU89" s="183"/>
      <c r="AV89" s="183"/>
      <c r="AW89" s="183"/>
      <c r="AX89" s="164">
        <f t="shared" si="16"/>
        <v>520.85093756557819</v>
      </c>
      <c r="AY89" s="197">
        <v>30.975720504899321</v>
      </c>
      <c r="AZ89" s="200">
        <v>-222.11732159670282</v>
      </c>
      <c r="BA89" s="198">
        <v>5.340888205145071E-2</v>
      </c>
      <c r="BB89" s="128">
        <v>7.1113994693478126</v>
      </c>
      <c r="BC89" s="72">
        <v>543.29325808984174</v>
      </c>
      <c r="BD89" s="258">
        <v>31.785471880328199</v>
      </c>
      <c r="BE89" s="254">
        <v>-1627.8757383661898</v>
      </c>
      <c r="BF89" s="249">
        <v>5.340888205145071E-2</v>
      </c>
      <c r="BG89" s="118">
        <v>7.1113994693478126</v>
      </c>
      <c r="BH89" s="72">
        <v>648.01860096567373</v>
      </c>
      <c r="BI89" s="258">
        <v>38.029731484136803</v>
      </c>
      <c r="BJ89" s="254">
        <v>-53.764249557823504</v>
      </c>
      <c r="BK89" s="249">
        <v>5.340888205145071E-2</v>
      </c>
      <c r="BL89" s="118">
        <v>7.1113994693478126</v>
      </c>
      <c r="BM89" s="72">
        <v>602.90949563872005</v>
      </c>
      <c r="BN89" s="258">
        <v>32.666710810244901</v>
      </c>
      <c r="BO89" s="254">
        <v>0</v>
      </c>
      <c r="BP89" s="249">
        <v>5.340888205145071E-2</v>
      </c>
      <c r="BQ89" s="118">
        <v>7.1113994693478126</v>
      </c>
      <c r="BR89" s="72">
        <v>492.98251818357551</v>
      </c>
      <c r="BS89" s="258">
        <v>30.2097611059577</v>
      </c>
      <c r="BT89" s="254">
        <v>-212.27209219757813</v>
      </c>
      <c r="BU89" s="249">
        <v>5.340888205145071E-2</v>
      </c>
      <c r="BV89" s="118">
        <v>7.1113994693478126</v>
      </c>
      <c r="BW89" s="72">
        <v>520.56105473238756</v>
      </c>
      <c r="BX89" s="258">
        <v>30.975720504899321</v>
      </c>
      <c r="BY89" s="254">
        <v>-222.11732159670282</v>
      </c>
      <c r="BZ89" s="249">
        <v>5.340888205145071E-2</v>
      </c>
      <c r="CA89" s="128">
        <v>7.1113994693478126</v>
      </c>
      <c r="CB89" s="194">
        <v>2.7139968441237601</v>
      </c>
      <c r="CC89" s="195">
        <v>8.5040329679098026E-2</v>
      </c>
      <c r="CD89" s="183">
        <v>0.2793499194893197</v>
      </c>
      <c r="CE89" s="128">
        <v>0.30044488587531926</v>
      </c>
      <c r="CF89" s="235">
        <v>2.4674195881668921</v>
      </c>
      <c r="CG89" s="236">
        <v>2.86186628E-2</v>
      </c>
      <c r="CH89" s="224">
        <v>1.1771862296433087</v>
      </c>
      <c r="CI89" s="110">
        <v>1.1581560725682523</v>
      </c>
      <c r="CJ89" s="235">
        <v>2.4674195881668926</v>
      </c>
      <c r="CK89" s="236">
        <v>2.86186628E-2</v>
      </c>
      <c r="CL89" s="224">
        <v>1.1771862296433087</v>
      </c>
      <c r="CM89" s="110">
        <v>1.1581560725682523</v>
      </c>
      <c r="CN89" s="194">
        <v>2.4674195881668934</v>
      </c>
      <c r="CO89" s="195">
        <v>1.5528362303331863E-3</v>
      </c>
      <c r="CP89" s="183">
        <v>1.1771862296433087</v>
      </c>
      <c r="CQ89" s="128">
        <v>5.0433877636206086</v>
      </c>
      <c r="CT89" s="53"/>
      <c r="CU89" s="53"/>
      <c r="CY89" s="53"/>
      <c r="CZ89" s="53"/>
    </row>
    <row r="90" spans="1:104" s="73" customFormat="1" x14ac:dyDescent="0.35">
      <c r="A90" s="64" t="s">
        <v>21</v>
      </c>
      <c r="B90" s="164">
        <f t="shared" si="12"/>
        <v>2.0397823086610636</v>
      </c>
      <c r="C90" s="197">
        <v>4.6824660552536228</v>
      </c>
      <c r="D90" s="198"/>
      <c r="E90" s="198">
        <v>1.0484882846011775E-3</v>
      </c>
      <c r="F90" s="128">
        <v>2.0249358683018033E-2</v>
      </c>
      <c r="G90" s="183"/>
      <c r="H90" s="183"/>
      <c r="I90" s="183"/>
      <c r="J90" s="183"/>
      <c r="K90" s="183"/>
      <c r="L90" s="183"/>
      <c r="M90" s="183"/>
      <c r="N90" s="164">
        <f t="shared" si="13"/>
        <v>2.0142892584840362</v>
      </c>
      <c r="O90" s="197">
        <v>5.504343201634172</v>
      </c>
      <c r="P90" s="198"/>
      <c r="Q90" s="198">
        <v>1.0484882846011775E-3</v>
      </c>
      <c r="R90" s="128">
        <v>2.0249358683018033E-2</v>
      </c>
      <c r="S90" s="183"/>
      <c r="T90" s="183"/>
      <c r="U90" s="183"/>
      <c r="V90" s="183"/>
      <c r="W90" s="183"/>
      <c r="X90" s="183"/>
      <c r="Y90" s="183"/>
      <c r="Z90" s="164">
        <f t="shared" si="14"/>
        <v>2.2691578332918514</v>
      </c>
      <c r="AA90" s="197">
        <v>4.6383664109586968</v>
      </c>
      <c r="AB90" s="198"/>
      <c r="AC90" s="198">
        <v>1.0484882846011775E-3</v>
      </c>
      <c r="AD90" s="128">
        <v>2.0249358683018033E-2</v>
      </c>
      <c r="AE90" s="183"/>
      <c r="AF90" s="183"/>
      <c r="AG90" s="183"/>
      <c r="AH90" s="183"/>
      <c r="AI90" s="183"/>
      <c r="AJ90" s="183"/>
      <c r="AK90" s="183"/>
      <c r="AL90" s="164">
        <f t="shared" si="15"/>
        <v>1.7493827025653168</v>
      </c>
      <c r="AM90" s="197">
        <v>4.3204989668343785</v>
      </c>
      <c r="AN90" s="198"/>
      <c r="AO90" s="198">
        <v>1.0484882846011775E-3</v>
      </c>
      <c r="AP90" s="128">
        <v>2.0249358683018033E-2</v>
      </c>
      <c r="AQ90" s="183"/>
      <c r="AR90" s="183"/>
      <c r="AS90" s="183"/>
      <c r="AT90" s="183"/>
      <c r="AU90" s="183"/>
      <c r="AV90" s="183"/>
      <c r="AW90" s="183"/>
      <c r="AX90" s="164">
        <f t="shared" si="16"/>
        <v>1.8521588909191913</v>
      </c>
      <c r="AY90" s="197">
        <v>4.4337916285494821</v>
      </c>
      <c r="AZ90" s="198"/>
      <c r="BA90" s="198">
        <v>1.0484882846011775E-3</v>
      </c>
      <c r="BB90" s="128">
        <v>2.0249358683018033E-2</v>
      </c>
      <c r="BC90" s="72">
        <v>2.0368220320268549</v>
      </c>
      <c r="BD90" s="258">
        <v>4.6824660552536228</v>
      </c>
      <c r="BE90" s="249"/>
      <c r="BF90" s="249">
        <v>1.0484882846011775E-3</v>
      </c>
      <c r="BG90" s="118">
        <v>2.0249358683018033E-2</v>
      </c>
      <c r="BH90" s="72">
        <v>2.0113289818498274</v>
      </c>
      <c r="BI90" s="258">
        <v>5.504343201634172</v>
      </c>
      <c r="BJ90" s="249"/>
      <c r="BK90" s="249">
        <v>1.0484882846011775E-3</v>
      </c>
      <c r="BL90" s="118">
        <v>2.0249358683018033E-2</v>
      </c>
      <c r="BM90" s="72">
        <v>2.2661975566576427</v>
      </c>
      <c r="BN90" s="258">
        <v>4.6383664109586968</v>
      </c>
      <c r="BO90" s="249"/>
      <c r="BP90" s="249">
        <v>1.0484882846011775E-3</v>
      </c>
      <c r="BQ90" s="118">
        <v>2.0249358683018033E-2</v>
      </c>
      <c r="BR90" s="72">
        <v>1.7464224259311083</v>
      </c>
      <c r="BS90" s="258">
        <v>4.3204989668343785</v>
      </c>
      <c r="BT90" s="249"/>
      <c r="BU90" s="249">
        <v>1.0484882846011775E-3</v>
      </c>
      <c r="BV90" s="118">
        <v>2.0249358683018033E-2</v>
      </c>
      <c r="BW90" s="72">
        <v>1.8491986142849828</v>
      </c>
      <c r="BX90" s="258">
        <v>4.4337916285494821</v>
      </c>
      <c r="BY90" s="249"/>
      <c r="BZ90" s="249">
        <v>1.0484882846011775E-3</v>
      </c>
      <c r="CA90" s="128">
        <v>2.0249358683018033E-2</v>
      </c>
      <c r="CB90" s="194">
        <v>1.777711684060115E-2</v>
      </c>
      <c r="CC90" s="195">
        <v>2.8142882903328208E-2</v>
      </c>
      <c r="CD90" s="183">
        <v>5.4840151420259536E-3</v>
      </c>
      <c r="CE90" s="128">
        <v>8.1710867509003995E-4</v>
      </c>
      <c r="CF90" s="235">
        <v>1.9062133007770092E-2</v>
      </c>
      <c r="CG90" s="236">
        <v>3.9114793249999998E-3</v>
      </c>
      <c r="CH90" s="224">
        <v>2.2618503064592288E-2</v>
      </c>
      <c r="CI90" s="110">
        <v>3.745828506114521E-3</v>
      </c>
      <c r="CJ90" s="235">
        <v>1.9062133007770096E-2</v>
      </c>
      <c r="CK90" s="236">
        <v>3.9114793249999998E-3</v>
      </c>
      <c r="CL90" s="224">
        <v>2.2618503064592288E-2</v>
      </c>
      <c r="CM90" s="110">
        <v>3.745828506114521E-3</v>
      </c>
      <c r="CN90" s="194">
        <v>1.9062133007770099E-2</v>
      </c>
      <c r="CO90" s="195">
        <v>2.1453664542657317E-4</v>
      </c>
      <c r="CP90" s="183">
        <v>2.2618503064592288E-2</v>
      </c>
      <c r="CQ90" s="128">
        <v>2.8823196953525025E-2</v>
      </c>
      <c r="CT90" s="53"/>
      <c r="CU90" s="53"/>
      <c r="CY90" s="53"/>
      <c r="CZ90" s="53"/>
    </row>
    <row r="91" spans="1:104" s="69" customFormat="1" ht="13" customHeight="1" x14ac:dyDescent="0.35">
      <c r="A91" s="100" t="s">
        <v>22</v>
      </c>
      <c r="B91" s="164">
        <f t="shared" si="12"/>
        <v>69207.489628655836</v>
      </c>
      <c r="C91" s="201">
        <v>1031067.7569341999</v>
      </c>
      <c r="D91" s="202">
        <v>-36668.01653358365</v>
      </c>
      <c r="E91" s="203">
        <v>42.567605820714157</v>
      </c>
      <c r="F91" s="133">
        <v>5077.9903684366036</v>
      </c>
      <c r="G91" s="190"/>
      <c r="H91" s="190"/>
      <c r="I91" s="190"/>
      <c r="J91" s="190"/>
      <c r="K91" s="190"/>
      <c r="L91" s="190"/>
      <c r="M91" s="190"/>
      <c r="N91" s="164">
        <f t="shared" si="13"/>
        <v>100092.66461891646</v>
      </c>
      <c r="O91" s="201">
        <v>936016.70645295153</v>
      </c>
      <c r="P91" s="202">
        <v>-1211.0435368246258</v>
      </c>
      <c r="Q91" s="203">
        <v>42.567605820714157</v>
      </c>
      <c r="R91" s="133">
        <v>5077.9903684366036</v>
      </c>
      <c r="S91" s="190"/>
      <c r="T91" s="190"/>
      <c r="U91" s="190"/>
      <c r="V91" s="190"/>
      <c r="W91" s="190"/>
      <c r="X91" s="190"/>
      <c r="Y91" s="190"/>
      <c r="Z91" s="164">
        <f t="shared" si="14"/>
        <v>70936.299152166175</v>
      </c>
      <c r="AA91" s="201">
        <v>799120.2348804411</v>
      </c>
      <c r="AB91" s="202">
        <v>0</v>
      </c>
      <c r="AC91" s="203">
        <v>42.567605820714157</v>
      </c>
      <c r="AD91" s="133">
        <v>5077.9903684366036</v>
      </c>
      <c r="AE91" s="190"/>
      <c r="AF91" s="190"/>
      <c r="AG91" s="190"/>
      <c r="AH91" s="190"/>
      <c r="AI91" s="190"/>
      <c r="AJ91" s="190"/>
      <c r="AK91" s="190"/>
      <c r="AL91" s="164">
        <f t="shared" si="15"/>
        <v>65412.007841330123</v>
      </c>
      <c r="AM91" s="201">
        <v>765822.75021341536</v>
      </c>
      <c r="AN91" s="202">
        <v>-4781.4439412501843</v>
      </c>
      <c r="AO91" s="203">
        <v>42.567605820714157</v>
      </c>
      <c r="AP91" s="133">
        <v>5077.9903684366036</v>
      </c>
      <c r="AQ91" s="190"/>
      <c r="AR91" s="190"/>
      <c r="AS91" s="190"/>
      <c r="AT91" s="190"/>
      <c r="AU91" s="190"/>
      <c r="AV91" s="190"/>
      <c r="AW91" s="190"/>
      <c r="AX91" s="164">
        <f t="shared" si="16"/>
        <v>68555.363582751146</v>
      </c>
      <c r="AY91" s="199">
        <v>787231.51721873775</v>
      </c>
      <c r="AZ91" s="200">
        <v>-4998.2446841250339</v>
      </c>
      <c r="BA91" s="198">
        <v>42.567605820714157</v>
      </c>
      <c r="BB91" s="130">
        <v>5077.9903684366036</v>
      </c>
      <c r="BC91" s="75">
        <v>68988.977516147919</v>
      </c>
      <c r="BD91" s="260">
        <v>1031067.7569341999</v>
      </c>
      <c r="BE91" s="261">
        <v>-36668.01653358365</v>
      </c>
      <c r="BF91" s="252">
        <v>42.567605820714157</v>
      </c>
      <c r="BG91" s="123">
        <v>5077.9903684366036</v>
      </c>
      <c r="BH91" s="75">
        <v>99874.152506408544</v>
      </c>
      <c r="BI91" s="260">
        <v>936016.70645295153</v>
      </c>
      <c r="BJ91" s="261">
        <v>-1211.0435368246258</v>
      </c>
      <c r="BK91" s="252">
        <v>42.567605820714157</v>
      </c>
      <c r="BL91" s="123">
        <v>5077.9903684366036</v>
      </c>
      <c r="BM91" s="75">
        <v>70717.787039658258</v>
      </c>
      <c r="BN91" s="260">
        <v>799120.2348804411</v>
      </c>
      <c r="BO91" s="261">
        <v>0</v>
      </c>
      <c r="BP91" s="252">
        <v>42.567605820714157</v>
      </c>
      <c r="BQ91" s="123">
        <v>5077.9903684366036</v>
      </c>
      <c r="BR91" s="75">
        <v>65193.495728822207</v>
      </c>
      <c r="BS91" s="260">
        <v>765822.75021341536</v>
      </c>
      <c r="BT91" s="261">
        <v>-4781.4439412501843</v>
      </c>
      <c r="BU91" s="252">
        <v>42.567605820714157</v>
      </c>
      <c r="BV91" s="123">
        <v>5077.9903684366036</v>
      </c>
      <c r="BW91" s="68">
        <v>68336.851470243229</v>
      </c>
      <c r="BX91" s="259">
        <v>787231.51721873775</v>
      </c>
      <c r="BY91" s="254">
        <v>-4998.2446841250339</v>
      </c>
      <c r="BZ91" s="249">
        <v>42.567605820714157</v>
      </c>
      <c r="CA91" s="130">
        <v>5077.9903684366036</v>
      </c>
      <c r="CB91" s="189">
        <v>787.91596375771474</v>
      </c>
      <c r="CC91" s="196">
        <v>3572.1824547535653</v>
      </c>
      <c r="CD91" s="183">
        <v>222.64568742356968</v>
      </c>
      <c r="CE91" s="128">
        <v>242.50992854190216</v>
      </c>
      <c r="CF91" s="230">
        <v>1100.8990564334804</v>
      </c>
      <c r="CG91" s="237">
        <v>754.38126847849992</v>
      </c>
      <c r="CH91" s="224">
        <v>953.57826149258119</v>
      </c>
      <c r="CI91" s="112">
        <v>833.0099553940006</v>
      </c>
      <c r="CJ91" s="230">
        <v>1100.8990564334808</v>
      </c>
      <c r="CK91" s="237">
        <v>754.38126847849992</v>
      </c>
      <c r="CL91" s="224">
        <v>953.57826149258119</v>
      </c>
      <c r="CM91" s="112">
        <v>833.0099553940006</v>
      </c>
      <c r="CN91" s="189">
        <v>1100.8990564334811</v>
      </c>
      <c r="CO91" s="196">
        <v>23.91353522236102</v>
      </c>
      <c r="CP91" s="183">
        <v>953.57826149258119</v>
      </c>
      <c r="CQ91" s="130">
        <v>3654.9960724708048</v>
      </c>
    </row>
    <row r="93" spans="1:104" ht="16" thickBot="1" x14ac:dyDescent="0.4">
      <c r="A93" s="10" t="s">
        <v>54</v>
      </c>
      <c r="B93" s="11"/>
      <c r="C93" s="11"/>
      <c r="D93" s="11"/>
      <c r="E93" s="12"/>
      <c r="F93" s="11"/>
      <c r="G93" s="11"/>
      <c r="H93" s="11"/>
    </row>
    <row r="94" spans="1:104" s="14" customFormat="1" x14ac:dyDescent="0.35">
      <c r="B94" s="277" t="str">
        <f>BC42</f>
        <v>Cement - Wet Process</v>
      </c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5"/>
      <c r="N94" s="277" t="str">
        <f>N42</f>
        <v>Cement - Dry Process</v>
      </c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5"/>
      <c r="Z94" s="277" t="str">
        <f>Z42</f>
        <v>Cement - Dry with Preheater</v>
      </c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5"/>
      <c r="AL94" s="277" t="str">
        <f>AL42</f>
        <v>Cement - Dry with Precalciner</v>
      </c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5"/>
      <c r="AX94" s="277" t="str">
        <f>AX42</f>
        <v>Cement - US Average (80%precalciner/12% preheater/5% dry/3% wet)</v>
      </c>
      <c r="AY94" s="264"/>
      <c r="AZ94" s="264"/>
      <c r="BA94" s="264"/>
      <c r="BB94" s="264"/>
      <c r="BC94" s="264"/>
      <c r="BD94" s="264"/>
      <c r="BE94" s="264"/>
      <c r="BF94" s="264"/>
      <c r="BG94" s="264"/>
      <c r="BH94" s="264"/>
      <c r="BI94" s="265"/>
    </row>
    <row r="95" spans="1:104" s="14" customFormat="1" x14ac:dyDescent="0.35">
      <c r="B95" s="266" t="s">
        <v>50</v>
      </c>
      <c r="C95" s="26" t="s">
        <v>51</v>
      </c>
      <c r="D95" s="28" t="s">
        <v>129</v>
      </c>
      <c r="E95" s="28" t="s">
        <v>59</v>
      </c>
      <c r="F95" s="28" t="s">
        <v>7</v>
      </c>
      <c r="G95" s="28" t="s">
        <v>8</v>
      </c>
      <c r="H95" s="29" t="s">
        <v>9</v>
      </c>
      <c r="I95" s="28" t="s">
        <v>10</v>
      </c>
      <c r="J95" s="28" t="s">
        <v>11</v>
      </c>
      <c r="K95" s="28" t="s">
        <v>61</v>
      </c>
      <c r="L95" s="28" t="s">
        <v>25</v>
      </c>
      <c r="M95" s="267" t="s">
        <v>49</v>
      </c>
      <c r="N95" s="266" t="s">
        <v>50</v>
      </c>
      <c r="O95" s="26" t="s">
        <v>51</v>
      </c>
      <c r="P95" s="28" t="s">
        <v>129</v>
      </c>
      <c r="Q95" s="28" t="s">
        <v>59</v>
      </c>
      <c r="R95" s="28" t="s">
        <v>7</v>
      </c>
      <c r="S95" s="28" t="s">
        <v>8</v>
      </c>
      <c r="T95" s="29" t="s">
        <v>9</v>
      </c>
      <c r="U95" s="28" t="s">
        <v>10</v>
      </c>
      <c r="V95" s="28" t="s">
        <v>11</v>
      </c>
      <c r="W95" s="28" t="s">
        <v>61</v>
      </c>
      <c r="X95" s="28" t="s">
        <v>25</v>
      </c>
      <c r="Y95" s="267" t="s">
        <v>49</v>
      </c>
      <c r="Z95" s="266" t="s">
        <v>50</v>
      </c>
      <c r="AA95" s="26" t="s">
        <v>51</v>
      </c>
      <c r="AB95" s="28" t="s">
        <v>129</v>
      </c>
      <c r="AC95" s="28" t="s">
        <v>59</v>
      </c>
      <c r="AD95" s="28" t="s">
        <v>7</v>
      </c>
      <c r="AE95" s="28" t="s">
        <v>8</v>
      </c>
      <c r="AF95" s="29" t="s">
        <v>9</v>
      </c>
      <c r="AG95" s="28" t="s">
        <v>10</v>
      </c>
      <c r="AH95" s="28" t="s">
        <v>11</v>
      </c>
      <c r="AI95" s="28" t="s">
        <v>61</v>
      </c>
      <c r="AJ95" s="28" t="s">
        <v>25</v>
      </c>
      <c r="AK95" s="267" t="s">
        <v>49</v>
      </c>
      <c r="AL95" s="266" t="s">
        <v>50</v>
      </c>
      <c r="AM95" s="26" t="s">
        <v>51</v>
      </c>
      <c r="AN95" s="28" t="s">
        <v>129</v>
      </c>
      <c r="AO95" s="28" t="s">
        <v>59</v>
      </c>
      <c r="AP95" s="28" t="s">
        <v>7</v>
      </c>
      <c r="AQ95" s="28" t="s">
        <v>8</v>
      </c>
      <c r="AR95" s="29" t="s">
        <v>9</v>
      </c>
      <c r="AS95" s="28" t="s">
        <v>10</v>
      </c>
      <c r="AT95" s="28" t="s">
        <v>11</v>
      </c>
      <c r="AU95" s="28" t="s">
        <v>61</v>
      </c>
      <c r="AV95" s="28" t="s">
        <v>25</v>
      </c>
      <c r="AW95" s="267" t="s">
        <v>49</v>
      </c>
      <c r="AX95" s="266" t="s">
        <v>50</v>
      </c>
      <c r="AY95" s="26" t="s">
        <v>51</v>
      </c>
      <c r="AZ95" s="28" t="s">
        <v>129</v>
      </c>
      <c r="BA95" s="28" t="s">
        <v>59</v>
      </c>
      <c r="BB95" s="28" t="s">
        <v>7</v>
      </c>
      <c r="BC95" s="28" t="s">
        <v>8</v>
      </c>
      <c r="BD95" s="29" t="s">
        <v>9</v>
      </c>
      <c r="BE95" s="28" t="s">
        <v>10</v>
      </c>
      <c r="BF95" s="28" t="s">
        <v>11</v>
      </c>
      <c r="BG95" s="28" t="s">
        <v>61</v>
      </c>
      <c r="BH95" s="28" t="s">
        <v>25</v>
      </c>
      <c r="BI95" s="267" t="s">
        <v>49</v>
      </c>
    </row>
    <row r="96" spans="1:104" x14ac:dyDescent="0.35">
      <c r="B96" s="268">
        <f t="shared" ref="B96:B108" si="17">B61</f>
        <v>6.2329811696153056E-3</v>
      </c>
      <c r="C96" s="27" t="s">
        <v>133</v>
      </c>
      <c r="D96" s="30" t="s">
        <v>60</v>
      </c>
      <c r="E96" s="31" t="s">
        <v>118</v>
      </c>
      <c r="F96" s="31" t="s">
        <v>118</v>
      </c>
      <c r="G96" s="32">
        <f>B96*1055.05585/907.185</f>
        <v>7.2489550047040796E-3</v>
      </c>
      <c r="H96" s="30" t="s">
        <v>63</v>
      </c>
      <c r="I96" s="30" t="s">
        <v>53</v>
      </c>
      <c r="J96" s="30" t="s">
        <v>55</v>
      </c>
      <c r="K96" s="30" t="s">
        <v>52</v>
      </c>
      <c r="L96" s="30" t="s">
        <v>136</v>
      </c>
      <c r="M96" s="269"/>
      <c r="N96" s="268">
        <f t="shared" ref="N96:N108" si="18">N61</f>
        <v>1.1328003246615514E-4</v>
      </c>
      <c r="O96" s="27" t="s">
        <v>133</v>
      </c>
      <c r="P96" s="30" t="s">
        <v>60</v>
      </c>
      <c r="Q96" s="31" t="s">
        <v>118</v>
      </c>
      <c r="R96" s="31" t="s">
        <v>118</v>
      </c>
      <c r="S96" s="32">
        <f>N96*1055.05585/907.185</f>
        <v>1.317446396728417E-4</v>
      </c>
      <c r="T96" s="30" t="s">
        <v>63</v>
      </c>
      <c r="U96" s="30" t="s">
        <v>53</v>
      </c>
      <c r="V96" s="30" t="s">
        <v>55</v>
      </c>
      <c r="W96" s="30" t="s">
        <v>52</v>
      </c>
      <c r="X96" s="30" t="s">
        <v>136</v>
      </c>
      <c r="Y96" s="269"/>
      <c r="Z96" s="268">
        <f t="shared" ref="Z96:Z108" si="19">Z61</f>
        <v>1.5662441617874782E-2</v>
      </c>
      <c r="AA96" s="27" t="s">
        <v>133</v>
      </c>
      <c r="AB96" s="30" t="s">
        <v>60</v>
      </c>
      <c r="AC96" s="31" t="s">
        <v>118</v>
      </c>
      <c r="AD96" s="31" t="s">
        <v>118</v>
      </c>
      <c r="AE96" s="32">
        <f>Z96*1055.05585/907.185</f>
        <v>1.8215414335799481E-2</v>
      </c>
      <c r="AF96" s="30" t="s">
        <v>63</v>
      </c>
      <c r="AG96" s="30" t="s">
        <v>53</v>
      </c>
      <c r="AH96" s="30" t="s">
        <v>55</v>
      </c>
      <c r="AI96" s="30" t="s">
        <v>52</v>
      </c>
      <c r="AJ96" s="30" t="s">
        <v>136</v>
      </c>
      <c r="AK96" s="269"/>
      <c r="AL96" s="268">
        <f t="shared" ref="AL96:AL108" si="20">AL61</f>
        <v>1.3863401328083785E-2</v>
      </c>
      <c r="AM96" s="27" t="s">
        <v>133</v>
      </c>
      <c r="AN96" s="30" t="s">
        <v>60</v>
      </c>
      <c r="AO96" s="31" t="s">
        <v>118</v>
      </c>
      <c r="AP96" s="31" t="s">
        <v>118</v>
      </c>
      <c r="AQ96" s="32">
        <f>AL96*1055.05585/907.185</f>
        <v>1.6123131083618632E-2</v>
      </c>
      <c r="AR96" s="30" t="s">
        <v>63</v>
      </c>
      <c r="AS96" s="30" t="s">
        <v>53</v>
      </c>
      <c r="AT96" s="30" t="s">
        <v>55</v>
      </c>
      <c r="AU96" s="30" t="s">
        <v>52</v>
      </c>
      <c r="AV96" s="30" t="s">
        <v>136</v>
      </c>
      <c r="AW96" s="269"/>
      <c r="AX96" s="268">
        <f t="shared" ref="AX96:AX108" si="21">AX61</f>
        <v>1.3588994231894644E-2</v>
      </c>
      <c r="AY96" s="27" t="s">
        <v>133</v>
      </c>
      <c r="AZ96" s="30" t="s">
        <v>60</v>
      </c>
      <c r="BA96" s="31" t="s">
        <v>118</v>
      </c>
      <c r="BB96" s="31" t="s">
        <v>118</v>
      </c>
      <c r="BC96" s="32">
        <f>AX96*1055.05585/907.185</f>
        <v>1.5803995723007658E-2</v>
      </c>
      <c r="BD96" s="30" t="s">
        <v>63</v>
      </c>
      <c r="BE96" s="30" t="s">
        <v>53</v>
      </c>
      <c r="BF96" s="30" t="s">
        <v>55</v>
      </c>
      <c r="BG96" s="30" t="s">
        <v>52</v>
      </c>
      <c r="BH96" s="30" t="s">
        <v>136</v>
      </c>
      <c r="BI96" s="269"/>
    </row>
    <row r="97" spans="2:61" x14ac:dyDescent="0.35">
      <c r="B97" s="268">
        <f t="shared" si="17"/>
        <v>1.320698240830717E-2</v>
      </c>
      <c r="C97" s="27" t="s">
        <v>133</v>
      </c>
      <c r="D97" s="30" t="s">
        <v>60</v>
      </c>
      <c r="E97" s="31" t="s">
        <v>32</v>
      </c>
      <c r="F97" s="31" t="s">
        <v>32</v>
      </c>
      <c r="G97" s="32">
        <f t="shared" ref="G97:G108" si="22">B97*1055.05585/907.185</f>
        <v>1.5359716100609653E-2</v>
      </c>
      <c r="H97" s="30" t="s">
        <v>63</v>
      </c>
      <c r="I97" s="30" t="s">
        <v>53</v>
      </c>
      <c r="J97" s="30" t="s">
        <v>55</v>
      </c>
      <c r="K97" s="30" t="s">
        <v>52</v>
      </c>
      <c r="L97" s="30" t="s">
        <v>136</v>
      </c>
      <c r="M97" s="269"/>
      <c r="N97" s="268">
        <f t="shared" si="18"/>
        <v>9.3132870100284176E-2</v>
      </c>
      <c r="O97" s="27" t="s">
        <v>133</v>
      </c>
      <c r="P97" s="30" t="s">
        <v>60</v>
      </c>
      <c r="Q97" s="31" t="s">
        <v>32</v>
      </c>
      <c r="R97" s="31" t="s">
        <v>32</v>
      </c>
      <c r="S97" s="32">
        <f t="shared" ref="S97:S108" si="23">N97*1055.05585/907.185</f>
        <v>0.10831349661490756</v>
      </c>
      <c r="T97" s="30" t="s">
        <v>63</v>
      </c>
      <c r="U97" s="30" t="s">
        <v>53</v>
      </c>
      <c r="V97" s="30" t="s">
        <v>55</v>
      </c>
      <c r="W97" s="30" t="s">
        <v>52</v>
      </c>
      <c r="X97" s="30" t="s">
        <v>136</v>
      </c>
      <c r="Y97" s="269"/>
      <c r="Z97" s="268">
        <f t="shared" si="19"/>
        <v>2.4291322512121769E-2</v>
      </c>
      <c r="AA97" s="27" t="s">
        <v>133</v>
      </c>
      <c r="AB97" s="30" t="s">
        <v>60</v>
      </c>
      <c r="AC97" s="31" t="s">
        <v>32</v>
      </c>
      <c r="AD97" s="31" t="s">
        <v>32</v>
      </c>
      <c r="AE97" s="32">
        <f t="shared" ref="AE97:AE108" si="24">Z97*1055.05585/907.185</f>
        <v>2.8250799914737095E-2</v>
      </c>
      <c r="AF97" s="30" t="s">
        <v>63</v>
      </c>
      <c r="AG97" s="30" t="s">
        <v>53</v>
      </c>
      <c r="AH97" s="30" t="s">
        <v>55</v>
      </c>
      <c r="AI97" s="30" t="s">
        <v>52</v>
      </c>
      <c r="AJ97" s="30" t="s">
        <v>136</v>
      </c>
      <c r="AK97" s="269"/>
      <c r="AL97" s="268">
        <f t="shared" si="20"/>
        <v>2.8467822725244171E-2</v>
      </c>
      <c r="AM97" s="27" t="s">
        <v>133</v>
      </c>
      <c r="AN97" s="30" t="s">
        <v>60</v>
      </c>
      <c r="AO97" s="31" t="s">
        <v>32</v>
      </c>
      <c r="AP97" s="31" t="s">
        <v>32</v>
      </c>
      <c r="AQ97" s="32">
        <f t="shared" ref="AQ97:AQ108" si="25">AL97*1055.05585/907.185</f>
        <v>3.3108068258438803E-2</v>
      </c>
      <c r="AR97" s="30" t="s">
        <v>63</v>
      </c>
      <c r="AS97" s="30" t="s">
        <v>53</v>
      </c>
      <c r="AT97" s="30" t="s">
        <v>55</v>
      </c>
      <c r="AU97" s="30" t="s">
        <v>52</v>
      </c>
      <c r="AV97" s="30" t="s">
        <v>136</v>
      </c>
      <c r="AW97" s="269"/>
      <c r="AX97" s="268">
        <f t="shared" si="21"/>
        <v>3.0788667530630868E-2</v>
      </c>
      <c r="AY97" s="27" t="s">
        <v>133</v>
      </c>
      <c r="AZ97" s="30" t="s">
        <v>60</v>
      </c>
      <c r="BA97" s="31" t="s">
        <v>32</v>
      </c>
      <c r="BB97" s="31" t="s">
        <v>32</v>
      </c>
      <c r="BC97" s="32">
        <f t="shared" ref="BC97:BC108" si="26">AX97*1055.05585/907.185</f>
        <v>3.580720998682424E-2</v>
      </c>
      <c r="BD97" s="30" t="s">
        <v>63</v>
      </c>
      <c r="BE97" s="30" t="s">
        <v>53</v>
      </c>
      <c r="BF97" s="30" t="s">
        <v>55</v>
      </c>
      <c r="BG97" s="30" t="s">
        <v>52</v>
      </c>
      <c r="BH97" s="30" t="s">
        <v>136</v>
      </c>
      <c r="BI97" s="269"/>
    </row>
    <row r="98" spans="2:61" x14ac:dyDescent="0.35">
      <c r="B98" s="268">
        <f t="shared" si="17"/>
        <v>4.0740011676122532E-5</v>
      </c>
      <c r="C98" s="27" t="s">
        <v>133</v>
      </c>
      <c r="D98" s="30" t="s">
        <v>60</v>
      </c>
      <c r="E98" s="31" t="s">
        <v>31</v>
      </c>
      <c r="F98" s="31" t="s">
        <v>31</v>
      </c>
      <c r="G98" s="32">
        <f t="shared" si="22"/>
        <v>4.7380619882340849E-5</v>
      </c>
      <c r="H98" s="30" t="s">
        <v>63</v>
      </c>
      <c r="I98" s="30" t="s">
        <v>53</v>
      </c>
      <c r="J98" s="30" t="s">
        <v>55</v>
      </c>
      <c r="K98" s="30" t="s">
        <v>52</v>
      </c>
      <c r="L98" s="30" t="s">
        <v>136</v>
      </c>
      <c r="M98" s="269"/>
      <c r="N98" s="268">
        <f t="shared" si="18"/>
        <v>4.0740011676122532E-5</v>
      </c>
      <c r="O98" s="27" t="s">
        <v>133</v>
      </c>
      <c r="P98" s="30" t="s">
        <v>60</v>
      </c>
      <c r="Q98" s="31" t="s">
        <v>31</v>
      </c>
      <c r="R98" s="31" t="s">
        <v>31</v>
      </c>
      <c r="S98" s="32">
        <f t="shared" si="23"/>
        <v>4.7380619882340849E-5</v>
      </c>
      <c r="T98" s="30" t="s">
        <v>63</v>
      </c>
      <c r="U98" s="30" t="s">
        <v>53</v>
      </c>
      <c r="V98" s="30" t="s">
        <v>55</v>
      </c>
      <c r="W98" s="30" t="s">
        <v>52</v>
      </c>
      <c r="X98" s="30" t="s">
        <v>136</v>
      </c>
      <c r="Y98" s="269"/>
      <c r="Z98" s="268">
        <f t="shared" si="19"/>
        <v>4.0740011676122532E-5</v>
      </c>
      <c r="AA98" s="27" t="s">
        <v>133</v>
      </c>
      <c r="AB98" s="30" t="s">
        <v>60</v>
      </c>
      <c r="AC98" s="31" t="s">
        <v>31</v>
      </c>
      <c r="AD98" s="31" t="s">
        <v>31</v>
      </c>
      <c r="AE98" s="32">
        <f t="shared" si="24"/>
        <v>4.7380619882340849E-5</v>
      </c>
      <c r="AF98" s="30" t="s">
        <v>63</v>
      </c>
      <c r="AG98" s="30" t="s">
        <v>53</v>
      </c>
      <c r="AH98" s="30" t="s">
        <v>55</v>
      </c>
      <c r="AI98" s="30" t="s">
        <v>52</v>
      </c>
      <c r="AJ98" s="30" t="s">
        <v>136</v>
      </c>
      <c r="AK98" s="269"/>
      <c r="AL98" s="268">
        <f t="shared" si="20"/>
        <v>4.0740011676122532E-5</v>
      </c>
      <c r="AM98" s="27" t="s">
        <v>133</v>
      </c>
      <c r="AN98" s="30" t="s">
        <v>60</v>
      </c>
      <c r="AO98" s="31" t="s">
        <v>31</v>
      </c>
      <c r="AP98" s="31" t="s">
        <v>31</v>
      </c>
      <c r="AQ98" s="32">
        <f t="shared" si="25"/>
        <v>4.7380619882340849E-5</v>
      </c>
      <c r="AR98" s="30" t="s">
        <v>63</v>
      </c>
      <c r="AS98" s="30" t="s">
        <v>53</v>
      </c>
      <c r="AT98" s="30" t="s">
        <v>55</v>
      </c>
      <c r="AU98" s="30" t="s">
        <v>52</v>
      </c>
      <c r="AV98" s="30" t="s">
        <v>136</v>
      </c>
      <c r="AW98" s="269"/>
      <c r="AX98" s="268">
        <f t="shared" si="21"/>
        <v>4.0740011676122532E-5</v>
      </c>
      <c r="AY98" s="27" t="s">
        <v>133</v>
      </c>
      <c r="AZ98" s="30" t="s">
        <v>60</v>
      </c>
      <c r="BA98" s="31" t="s">
        <v>31</v>
      </c>
      <c r="BB98" s="31" t="s">
        <v>31</v>
      </c>
      <c r="BC98" s="32">
        <f t="shared" si="26"/>
        <v>4.7380619882340849E-5</v>
      </c>
      <c r="BD98" s="30" t="s">
        <v>63</v>
      </c>
      <c r="BE98" s="30" t="s">
        <v>53</v>
      </c>
      <c r="BF98" s="30" t="s">
        <v>55</v>
      </c>
      <c r="BG98" s="30" t="s">
        <v>52</v>
      </c>
      <c r="BH98" s="30" t="s">
        <v>136</v>
      </c>
      <c r="BI98" s="269"/>
    </row>
    <row r="99" spans="2:61" x14ac:dyDescent="0.35">
      <c r="B99" s="268">
        <f t="shared" si="17"/>
        <v>0</v>
      </c>
      <c r="C99" s="27" t="s">
        <v>133</v>
      </c>
      <c r="D99" s="30" t="s">
        <v>60</v>
      </c>
      <c r="E99" s="31" t="s">
        <v>33</v>
      </c>
      <c r="F99" s="31" t="s">
        <v>33</v>
      </c>
      <c r="G99" s="32">
        <f t="shared" si="22"/>
        <v>0</v>
      </c>
      <c r="H99" s="30" t="s">
        <v>63</v>
      </c>
      <c r="I99" s="30" t="s">
        <v>53</v>
      </c>
      <c r="J99" s="30" t="s">
        <v>55</v>
      </c>
      <c r="K99" s="30" t="s">
        <v>52</v>
      </c>
      <c r="L99" s="30" t="s">
        <v>136</v>
      </c>
      <c r="M99" s="269"/>
      <c r="N99" s="268">
        <f t="shared" si="18"/>
        <v>0</v>
      </c>
      <c r="O99" s="27" t="s">
        <v>133</v>
      </c>
      <c r="P99" s="30" t="s">
        <v>60</v>
      </c>
      <c r="Q99" s="31" t="s">
        <v>33</v>
      </c>
      <c r="R99" s="31" t="s">
        <v>33</v>
      </c>
      <c r="S99" s="32">
        <f t="shared" si="23"/>
        <v>0</v>
      </c>
      <c r="T99" s="30" t="s">
        <v>63</v>
      </c>
      <c r="U99" s="30" t="s">
        <v>53</v>
      </c>
      <c r="V99" s="30" t="s">
        <v>55</v>
      </c>
      <c r="W99" s="30" t="s">
        <v>52</v>
      </c>
      <c r="X99" s="30" t="s">
        <v>136</v>
      </c>
      <c r="Y99" s="269"/>
      <c r="Z99" s="268">
        <f t="shared" si="19"/>
        <v>0</v>
      </c>
      <c r="AA99" s="27" t="s">
        <v>133</v>
      </c>
      <c r="AB99" s="30" t="s">
        <v>60</v>
      </c>
      <c r="AC99" s="31" t="s">
        <v>33</v>
      </c>
      <c r="AD99" s="31" t="s">
        <v>33</v>
      </c>
      <c r="AE99" s="32">
        <f t="shared" si="24"/>
        <v>0</v>
      </c>
      <c r="AF99" s="30" t="s">
        <v>63</v>
      </c>
      <c r="AG99" s="30" t="s">
        <v>53</v>
      </c>
      <c r="AH99" s="30" t="s">
        <v>55</v>
      </c>
      <c r="AI99" s="30" t="s">
        <v>52</v>
      </c>
      <c r="AJ99" s="30" t="s">
        <v>136</v>
      </c>
      <c r="AK99" s="269"/>
      <c r="AL99" s="268">
        <f t="shared" si="20"/>
        <v>0</v>
      </c>
      <c r="AM99" s="27" t="s">
        <v>133</v>
      </c>
      <c r="AN99" s="30" t="s">
        <v>60</v>
      </c>
      <c r="AO99" s="31" t="s">
        <v>33</v>
      </c>
      <c r="AP99" s="31" t="s">
        <v>33</v>
      </c>
      <c r="AQ99" s="32">
        <f t="shared" si="25"/>
        <v>0</v>
      </c>
      <c r="AR99" s="30" t="s">
        <v>63</v>
      </c>
      <c r="AS99" s="30" t="s">
        <v>53</v>
      </c>
      <c r="AT99" s="30" t="s">
        <v>55</v>
      </c>
      <c r="AU99" s="30" t="s">
        <v>52</v>
      </c>
      <c r="AV99" s="30" t="s">
        <v>136</v>
      </c>
      <c r="AW99" s="269"/>
      <c r="AX99" s="268">
        <f t="shared" si="21"/>
        <v>0</v>
      </c>
      <c r="AY99" s="27" t="s">
        <v>133</v>
      </c>
      <c r="AZ99" s="30" t="s">
        <v>60</v>
      </c>
      <c r="BA99" s="31" t="s">
        <v>33</v>
      </c>
      <c r="BB99" s="31" t="s">
        <v>33</v>
      </c>
      <c r="BC99" s="32">
        <f t="shared" si="26"/>
        <v>0</v>
      </c>
      <c r="BD99" s="30" t="s">
        <v>63</v>
      </c>
      <c r="BE99" s="30" t="s">
        <v>53</v>
      </c>
      <c r="BF99" s="30" t="s">
        <v>55</v>
      </c>
      <c r="BG99" s="30" t="s">
        <v>52</v>
      </c>
      <c r="BH99" s="30" t="s">
        <v>136</v>
      </c>
      <c r="BI99" s="269"/>
    </row>
    <row r="100" spans="2:61" x14ac:dyDescent="0.35">
      <c r="B100" s="268">
        <f t="shared" si="17"/>
        <v>0.85063845806373206</v>
      </c>
      <c r="C100" s="27" t="s">
        <v>133</v>
      </c>
      <c r="D100" s="30" t="s">
        <v>60</v>
      </c>
      <c r="E100" s="31" t="s">
        <v>119</v>
      </c>
      <c r="F100" s="31" t="s">
        <v>119</v>
      </c>
      <c r="G100" s="32">
        <f t="shared" si="22"/>
        <v>0.98929224073934219</v>
      </c>
      <c r="H100" s="30" t="s">
        <v>63</v>
      </c>
      <c r="I100" s="30" t="s">
        <v>53</v>
      </c>
      <c r="J100" s="30" t="s">
        <v>55</v>
      </c>
      <c r="K100" s="30" t="s">
        <v>52</v>
      </c>
      <c r="L100" s="30" t="s">
        <v>136</v>
      </c>
      <c r="M100" s="269"/>
      <c r="N100" s="268">
        <f t="shared" si="18"/>
        <v>2.9686924978610776</v>
      </c>
      <c r="O100" s="27" t="s">
        <v>133</v>
      </c>
      <c r="P100" s="30" t="s">
        <v>60</v>
      </c>
      <c r="Q100" s="31" t="s">
        <v>119</v>
      </c>
      <c r="R100" s="31" t="s">
        <v>119</v>
      </c>
      <c r="S100" s="32">
        <f t="shared" si="23"/>
        <v>3.452588376923607</v>
      </c>
      <c r="T100" s="30" t="s">
        <v>63</v>
      </c>
      <c r="U100" s="30" t="s">
        <v>53</v>
      </c>
      <c r="V100" s="30" t="s">
        <v>55</v>
      </c>
      <c r="W100" s="30" t="s">
        <v>52</v>
      </c>
      <c r="X100" s="30" t="s">
        <v>136</v>
      </c>
      <c r="Y100" s="269"/>
      <c r="Z100" s="268">
        <f t="shared" si="19"/>
        <v>0.2954340701227639</v>
      </c>
      <c r="AA100" s="27" t="s">
        <v>133</v>
      </c>
      <c r="AB100" s="30" t="s">
        <v>60</v>
      </c>
      <c r="AC100" s="31" t="s">
        <v>119</v>
      </c>
      <c r="AD100" s="31" t="s">
        <v>119</v>
      </c>
      <c r="AE100" s="32">
        <f t="shared" si="24"/>
        <v>0.34358972422640621</v>
      </c>
      <c r="AF100" s="30" t="s">
        <v>63</v>
      </c>
      <c r="AG100" s="30" t="s">
        <v>53</v>
      </c>
      <c r="AH100" s="30" t="s">
        <v>55</v>
      </c>
      <c r="AI100" s="30" t="s">
        <v>52</v>
      </c>
      <c r="AJ100" s="30" t="s">
        <v>136</v>
      </c>
      <c r="AK100" s="269"/>
      <c r="AL100" s="268">
        <f t="shared" si="20"/>
        <v>0.55344238214860964</v>
      </c>
      <c r="AM100" s="27" t="s">
        <v>133</v>
      </c>
      <c r="AN100" s="30" t="s">
        <v>60</v>
      </c>
      <c r="AO100" s="31" t="s">
        <v>119</v>
      </c>
      <c r="AP100" s="31" t="s">
        <v>119</v>
      </c>
      <c r="AQ100" s="32">
        <f t="shared" si="25"/>
        <v>0.64365330436881796</v>
      </c>
      <c r="AR100" s="30" t="s">
        <v>63</v>
      </c>
      <c r="AS100" s="30" t="s">
        <v>53</v>
      </c>
      <c r="AT100" s="30" t="s">
        <v>55</v>
      </c>
      <c r="AU100" s="30" t="s">
        <v>52</v>
      </c>
      <c r="AV100" s="30" t="s">
        <v>136</v>
      </c>
      <c r="AW100" s="269"/>
      <c r="AX100" s="268">
        <f t="shared" si="21"/>
        <v>0.63699127819092038</v>
      </c>
      <c r="AY100" s="27" t="s">
        <v>133</v>
      </c>
      <c r="AZ100" s="30" t="s">
        <v>60</v>
      </c>
      <c r="BA100" s="31" t="s">
        <v>119</v>
      </c>
      <c r="BB100" s="31" t="s">
        <v>119</v>
      </c>
      <c r="BC100" s="32">
        <f t="shared" si="26"/>
        <v>0.74082064237648104</v>
      </c>
      <c r="BD100" s="30" t="s">
        <v>63</v>
      </c>
      <c r="BE100" s="30" t="s">
        <v>53</v>
      </c>
      <c r="BF100" s="30" t="s">
        <v>55</v>
      </c>
      <c r="BG100" s="30" t="s">
        <v>52</v>
      </c>
      <c r="BH100" s="30" t="s">
        <v>136</v>
      </c>
      <c r="BI100" s="269"/>
    </row>
    <row r="101" spans="2:61" x14ac:dyDescent="0.35">
      <c r="B101" s="268">
        <f t="shared" si="17"/>
        <v>0.703847830795711</v>
      </c>
      <c r="C101" s="27" t="s">
        <v>133</v>
      </c>
      <c r="D101" s="30" t="s">
        <v>60</v>
      </c>
      <c r="E101" s="31" t="s">
        <v>62</v>
      </c>
      <c r="F101" s="31" t="s">
        <v>62</v>
      </c>
      <c r="G101" s="32">
        <f t="shared" si="22"/>
        <v>0.81857479057835514</v>
      </c>
      <c r="H101" s="30" t="s">
        <v>63</v>
      </c>
      <c r="I101" s="30" t="s">
        <v>53</v>
      </c>
      <c r="J101" s="30" t="s">
        <v>55</v>
      </c>
      <c r="K101" s="30" t="s">
        <v>52</v>
      </c>
      <c r="L101" s="30" t="s">
        <v>136</v>
      </c>
      <c r="M101" s="269"/>
      <c r="N101" s="268">
        <f t="shared" si="18"/>
        <v>0.28627967939251864</v>
      </c>
      <c r="O101" s="27" t="s">
        <v>133</v>
      </c>
      <c r="P101" s="30" t="s">
        <v>60</v>
      </c>
      <c r="Q101" s="31" t="s">
        <v>62</v>
      </c>
      <c r="R101" s="31" t="s">
        <v>62</v>
      </c>
      <c r="S101" s="32">
        <f t="shared" si="23"/>
        <v>0.33294317088488151</v>
      </c>
      <c r="T101" s="30" t="s">
        <v>63</v>
      </c>
      <c r="U101" s="30" t="s">
        <v>53</v>
      </c>
      <c r="V101" s="30" t="s">
        <v>55</v>
      </c>
      <c r="W101" s="30" t="s">
        <v>52</v>
      </c>
      <c r="X101" s="30" t="s">
        <v>136</v>
      </c>
      <c r="Y101" s="269"/>
      <c r="Z101" s="268">
        <f t="shared" si="19"/>
        <v>0.86306066801373749</v>
      </c>
      <c r="AA101" s="27" t="s">
        <v>133</v>
      </c>
      <c r="AB101" s="30" t="s">
        <v>60</v>
      </c>
      <c r="AC101" s="31" t="s">
        <v>62</v>
      </c>
      <c r="AD101" s="31" t="s">
        <v>62</v>
      </c>
      <c r="AE101" s="32">
        <f t="shared" si="24"/>
        <v>1.0037392667347913</v>
      </c>
      <c r="AF101" s="30" t="s">
        <v>63</v>
      </c>
      <c r="AG101" s="30" t="s">
        <v>53</v>
      </c>
      <c r="AH101" s="30" t="s">
        <v>55</v>
      </c>
      <c r="AI101" s="30" t="s">
        <v>52</v>
      </c>
      <c r="AJ101" s="30" t="s">
        <v>136</v>
      </c>
      <c r="AK101" s="269"/>
      <c r="AL101" s="268">
        <f t="shared" si="20"/>
        <v>0.53289940022874183</v>
      </c>
      <c r="AM101" s="27" t="s">
        <v>133</v>
      </c>
      <c r="AN101" s="30" t="s">
        <v>60</v>
      </c>
      <c r="AO101" s="31" t="s">
        <v>62</v>
      </c>
      <c r="AP101" s="31" t="s">
        <v>62</v>
      </c>
      <c r="AQ101" s="32">
        <f t="shared" si="25"/>
        <v>0.61976182330266194</v>
      </c>
      <c r="AR101" s="30" t="s">
        <v>63</v>
      </c>
      <c r="AS101" s="30" t="s">
        <v>53</v>
      </c>
      <c r="AT101" s="30" t="s">
        <v>55</v>
      </c>
      <c r="AU101" s="30" t="s">
        <v>52</v>
      </c>
      <c r="AV101" s="30" t="s">
        <v>136</v>
      </c>
      <c r="AW101" s="269"/>
      <c r="AX101" s="268">
        <f t="shared" si="21"/>
        <v>0.57188183563929751</v>
      </c>
      <c r="AY101" s="27" t="s">
        <v>133</v>
      </c>
      <c r="AZ101" s="30" t="s">
        <v>60</v>
      </c>
      <c r="BA101" s="31" t="s">
        <v>62</v>
      </c>
      <c r="BB101" s="31" t="s">
        <v>62</v>
      </c>
      <c r="BC101" s="32">
        <f t="shared" si="26"/>
        <v>0.66509838257905429</v>
      </c>
      <c r="BD101" s="30" t="s">
        <v>63</v>
      </c>
      <c r="BE101" s="30" t="s">
        <v>53</v>
      </c>
      <c r="BF101" s="30" t="s">
        <v>55</v>
      </c>
      <c r="BG101" s="30" t="s">
        <v>52</v>
      </c>
      <c r="BH101" s="30" t="s">
        <v>136</v>
      </c>
      <c r="BI101" s="269"/>
    </row>
    <row r="102" spans="2:61" x14ac:dyDescent="0.35">
      <c r="B102" s="268">
        <f t="shared" si="17"/>
        <v>1.29737664107562</v>
      </c>
      <c r="C102" s="27" t="s">
        <v>133</v>
      </c>
      <c r="D102" s="30" t="s">
        <v>60</v>
      </c>
      <c r="E102" s="31" t="s">
        <v>30</v>
      </c>
      <c r="F102" s="31" t="s">
        <v>30</v>
      </c>
      <c r="G102" s="32">
        <f t="shared" si="22"/>
        <v>1.5088485973866226</v>
      </c>
      <c r="H102" s="30" t="s">
        <v>63</v>
      </c>
      <c r="I102" s="30" t="s">
        <v>53</v>
      </c>
      <c r="J102" s="30" t="s">
        <v>55</v>
      </c>
      <c r="K102" s="30" t="s">
        <v>52</v>
      </c>
      <c r="L102" s="30" t="s">
        <v>136</v>
      </c>
      <c r="M102" s="269"/>
      <c r="N102" s="268">
        <f t="shared" si="18"/>
        <v>0.92165289966275288</v>
      </c>
      <c r="O102" s="27" t="s">
        <v>133</v>
      </c>
      <c r="P102" s="30" t="s">
        <v>60</v>
      </c>
      <c r="Q102" s="31" t="s">
        <v>30</v>
      </c>
      <c r="R102" s="31" t="s">
        <v>30</v>
      </c>
      <c r="S102" s="32">
        <f t="shared" si="23"/>
        <v>1.0718820124436035</v>
      </c>
      <c r="T102" s="30" t="s">
        <v>63</v>
      </c>
      <c r="U102" s="30" t="s">
        <v>53</v>
      </c>
      <c r="V102" s="30" t="s">
        <v>55</v>
      </c>
      <c r="W102" s="30" t="s">
        <v>52</v>
      </c>
      <c r="X102" s="30" t="s">
        <v>136</v>
      </c>
      <c r="Y102" s="269"/>
      <c r="Z102" s="268">
        <f t="shared" si="19"/>
        <v>1.7687171303402316</v>
      </c>
      <c r="AA102" s="27" t="s">
        <v>133</v>
      </c>
      <c r="AB102" s="30" t="s">
        <v>60</v>
      </c>
      <c r="AC102" s="31" t="s">
        <v>30</v>
      </c>
      <c r="AD102" s="31" t="s">
        <v>30</v>
      </c>
      <c r="AE102" s="32">
        <f t="shared" si="24"/>
        <v>2.0570174279344058</v>
      </c>
      <c r="AF102" s="30" t="s">
        <v>63</v>
      </c>
      <c r="AG102" s="30" t="s">
        <v>53</v>
      </c>
      <c r="AH102" s="30" t="s">
        <v>55</v>
      </c>
      <c r="AI102" s="30" t="s">
        <v>52</v>
      </c>
      <c r="AJ102" s="30" t="s">
        <v>136</v>
      </c>
      <c r="AK102" s="269"/>
      <c r="AL102" s="268">
        <f t="shared" si="20"/>
        <v>1.4059499024769027</v>
      </c>
      <c r="AM102" s="27" t="s">
        <v>133</v>
      </c>
      <c r="AN102" s="30" t="s">
        <v>60</v>
      </c>
      <c r="AO102" s="31" t="s">
        <v>30</v>
      </c>
      <c r="AP102" s="31" t="s">
        <v>30</v>
      </c>
      <c r="AQ102" s="32">
        <f t="shared" si="25"/>
        <v>1.6351192638934569</v>
      </c>
      <c r="AR102" s="30" t="s">
        <v>63</v>
      </c>
      <c r="AS102" s="30" t="s">
        <v>53</v>
      </c>
      <c r="AT102" s="30" t="s">
        <v>55</v>
      </c>
      <c r="AU102" s="30" t="s">
        <v>52</v>
      </c>
      <c r="AV102" s="30" t="s">
        <v>136</v>
      </c>
      <c r="AW102" s="269"/>
      <c r="AX102" s="268">
        <f t="shared" si="21"/>
        <v>1.447925512654767</v>
      </c>
      <c r="AY102" s="27" t="s">
        <v>133</v>
      </c>
      <c r="AZ102" s="30" t="s">
        <v>60</v>
      </c>
      <c r="BA102" s="31" t="s">
        <v>30</v>
      </c>
      <c r="BB102" s="31" t="s">
        <v>30</v>
      </c>
      <c r="BC102" s="32">
        <f t="shared" si="26"/>
        <v>1.6839368844179092</v>
      </c>
      <c r="BD102" s="30" t="s">
        <v>63</v>
      </c>
      <c r="BE102" s="30" t="s">
        <v>53</v>
      </c>
      <c r="BF102" s="30" t="s">
        <v>55</v>
      </c>
      <c r="BG102" s="30" t="s">
        <v>52</v>
      </c>
      <c r="BH102" s="30" t="s">
        <v>136</v>
      </c>
      <c r="BI102" s="269"/>
    </row>
    <row r="103" spans="2:61" x14ac:dyDescent="0.35">
      <c r="B103" s="268">
        <f t="shared" si="17"/>
        <v>1.0281097910410575</v>
      </c>
      <c r="C103" s="27" t="s">
        <v>133</v>
      </c>
      <c r="D103" s="30" t="s">
        <v>60</v>
      </c>
      <c r="E103" s="31" t="s">
        <v>120</v>
      </c>
      <c r="F103" s="31" t="s">
        <v>120</v>
      </c>
      <c r="G103" s="32">
        <f t="shared" si="22"/>
        <v>1.1956913413252483</v>
      </c>
      <c r="H103" s="30" t="s">
        <v>63</v>
      </c>
      <c r="I103" s="30" t="s">
        <v>53</v>
      </c>
      <c r="J103" s="30" t="s">
        <v>55</v>
      </c>
      <c r="K103" s="30" t="s">
        <v>52</v>
      </c>
      <c r="L103" s="30" t="s">
        <v>136</v>
      </c>
      <c r="M103" s="269"/>
      <c r="N103" s="268">
        <f t="shared" si="18"/>
        <v>3.3955633145469843E-2</v>
      </c>
      <c r="O103" s="27" t="s">
        <v>133</v>
      </c>
      <c r="P103" s="30" t="s">
        <v>60</v>
      </c>
      <c r="Q103" s="31" t="s">
        <v>120</v>
      </c>
      <c r="R103" s="31" t="s">
        <v>120</v>
      </c>
      <c r="S103" s="32">
        <f t="shared" si="23"/>
        <v>3.9490389932132761E-2</v>
      </c>
      <c r="T103" s="30" t="s">
        <v>63</v>
      </c>
      <c r="U103" s="30" t="s">
        <v>53</v>
      </c>
      <c r="V103" s="30" t="s">
        <v>55</v>
      </c>
      <c r="W103" s="30" t="s">
        <v>52</v>
      </c>
      <c r="X103" s="30" t="s">
        <v>136</v>
      </c>
      <c r="Y103" s="269"/>
      <c r="Z103" s="268">
        <f t="shared" si="19"/>
        <v>0.26822303734829883</v>
      </c>
      <c r="AA103" s="27" t="s">
        <v>133</v>
      </c>
      <c r="AB103" s="30" t="s">
        <v>60</v>
      </c>
      <c r="AC103" s="31" t="s">
        <v>120</v>
      </c>
      <c r="AD103" s="31" t="s">
        <v>120</v>
      </c>
      <c r="AE103" s="32">
        <f t="shared" si="24"/>
        <v>0.31194330225818462</v>
      </c>
      <c r="AF103" s="30" t="s">
        <v>63</v>
      </c>
      <c r="AG103" s="30" t="s">
        <v>53</v>
      </c>
      <c r="AH103" s="30" t="s">
        <v>55</v>
      </c>
      <c r="AI103" s="30" t="s">
        <v>52</v>
      </c>
      <c r="AJ103" s="30" t="s">
        <v>136</v>
      </c>
      <c r="AK103" s="269"/>
      <c r="AL103" s="268">
        <f t="shared" si="20"/>
        <v>0.13406368263227189</v>
      </c>
      <c r="AM103" s="27" t="s">
        <v>133</v>
      </c>
      <c r="AN103" s="30" t="s">
        <v>60</v>
      </c>
      <c r="AO103" s="31" t="s">
        <v>120</v>
      </c>
      <c r="AP103" s="31" t="s">
        <v>120</v>
      </c>
      <c r="AQ103" s="32">
        <f t="shared" si="25"/>
        <v>0.15591601782847145</v>
      </c>
      <c r="AR103" s="30" t="s">
        <v>63</v>
      </c>
      <c r="AS103" s="30" t="s">
        <v>53</v>
      </c>
      <c r="AT103" s="30" t="s">
        <v>55</v>
      </c>
      <c r="AU103" s="30" t="s">
        <v>52</v>
      </c>
      <c r="AV103" s="30" t="s">
        <v>136</v>
      </c>
      <c r="AW103" s="269"/>
      <c r="AX103" s="268">
        <f t="shared" si="21"/>
        <v>0.16382247950218251</v>
      </c>
      <c r="AY103" s="27" t="s">
        <v>133</v>
      </c>
      <c r="AZ103" s="30" t="s">
        <v>60</v>
      </c>
      <c r="BA103" s="31" t="s">
        <v>120</v>
      </c>
      <c r="BB103" s="31" t="s">
        <v>120</v>
      </c>
      <c r="BC103" s="32">
        <f t="shared" si="26"/>
        <v>0.19052548858312557</v>
      </c>
      <c r="BD103" s="30" t="s">
        <v>63</v>
      </c>
      <c r="BE103" s="30" t="s">
        <v>53</v>
      </c>
      <c r="BF103" s="30" t="s">
        <v>55</v>
      </c>
      <c r="BG103" s="30" t="s">
        <v>52</v>
      </c>
      <c r="BH103" s="30" t="s">
        <v>136</v>
      </c>
      <c r="BI103" s="269"/>
    </row>
    <row r="104" spans="2:61" x14ac:dyDescent="0.35">
      <c r="B104" s="268">
        <f t="shared" si="17"/>
        <v>0.26926685003456263</v>
      </c>
      <c r="C104" s="27" t="s">
        <v>133</v>
      </c>
      <c r="D104" s="30" t="s">
        <v>60</v>
      </c>
      <c r="E104" s="31" t="s">
        <v>121</v>
      </c>
      <c r="F104" s="31" t="s">
        <v>121</v>
      </c>
      <c r="G104" s="32">
        <f t="shared" si="22"/>
        <v>0.31315725606137451</v>
      </c>
      <c r="H104" s="30" t="s">
        <v>63</v>
      </c>
      <c r="I104" s="30" t="s">
        <v>53</v>
      </c>
      <c r="J104" s="30" t="s">
        <v>55</v>
      </c>
      <c r="K104" s="30" t="s">
        <v>52</v>
      </c>
      <c r="L104" s="30" t="s">
        <v>136</v>
      </c>
      <c r="M104" s="269"/>
      <c r="N104" s="268">
        <f t="shared" si="18"/>
        <v>7.7612875761073924E-2</v>
      </c>
      <c r="O104" s="27" t="s">
        <v>133</v>
      </c>
      <c r="P104" s="30" t="s">
        <v>60</v>
      </c>
      <c r="Q104" s="31" t="s">
        <v>121</v>
      </c>
      <c r="R104" s="31" t="s">
        <v>121</v>
      </c>
      <c r="S104" s="32">
        <f t="shared" si="23"/>
        <v>9.0263748416303455E-2</v>
      </c>
      <c r="T104" s="30" t="s">
        <v>63</v>
      </c>
      <c r="U104" s="30" t="s">
        <v>53</v>
      </c>
      <c r="V104" s="30" t="s">
        <v>55</v>
      </c>
      <c r="W104" s="30" t="s">
        <v>52</v>
      </c>
      <c r="X104" s="30" t="s">
        <v>136</v>
      </c>
      <c r="Y104" s="269"/>
      <c r="Z104" s="268">
        <f t="shared" si="19"/>
        <v>0.21768826219572079</v>
      </c>
      <c r="AA104" s="27" t="s">
        <v>133</v>
      </c>
      <c r="AB104" s="30" t="s">
        <v>60</v>
      </c>
      <c r="AC104" s="31" t="s">
        <v>121</v>
      </c>
      <c r="AD104" s="31" t="s">
        <v>121</v>
      </c>
      <c r="AE104" s="32">
        <f t="shared" si="24"/>
        <v>0.25317137574577303</v>
      </c>
      <c r="AF104" s="30" t="s">
        <v>63</v>
      </c>
      <c r="AG104" s="30" t="s">
        <v>53</v>
      </c>
      <c r="AH104" s="30" t="s">
        <v>55</v>
      </c>
      <c r="AI104" s="30" t="s">
        <v>52</v>
      </c>
      <c r="AJ104" s="30" t="s">
        <v>136</v>
      </c>
      <c r="AK104" s="269"/>
      <c r="AL104" s="268">
        <f t="shared" si="20"/>
        <v>0.13406368263227189</v>
      </c>
      <c r="AM104" s="27" t="s">
        <v>133</v>
      </c>
      <c r="AN104" s="30" t="s">
        <v>60</v>
      </c>
      <c r="AO104" s="31" t="s">
        <v>121</v>
      </c>
      <c r="AP104" s="31" t="s">
        <v>121</v>
      </c>
      <c r="AQ104" s="32">
        <f t="shared" si="25"/>
        <v>0.15591601782847145</v>
      </c>
      <c r="AR104" s="30" t="s">
        <v>63</v>
      </c>
      <c r="AS104" s="30" t="s">
        <v>53</v>
      </c>
      <c r="AT104" s="30" t="s">
        <v>55</v>
      </c>
      <c r="AU104" s="30" t="s">
        <v>52</v>
      </c>
      <c r="AV104" s="30" t="s">
        <v>136</v>
      </c>
      <c r="AW104" s="269"/>
      <c r="AX104" s="268">
        <f t="shared" si="21"/>
        <v>0.14586703045509791</v>
      </c>
      <c r="AY104" s="27" t="s">
        <v>133</v>
      </c>
      <c r="AZ104" s="30" t="s">
        <v>60</v>
      </c>
      <c r="BA104" s="31" t="s">
        <v>121</v>
      </c>
      <c r="BB104" s="31" t="s">
        <v>121</v>
      </c>
      <c r="BC104" s="32">
        <f t="shared" si="26"/>
        <v>0.16964330737807529</v>
      </c>
      <c r="BD104" s="30" t="s">
        <v>63</v>
      </c>
      <c r="BE104" s="30" t="s">
        <v>53</v>
      </c>
      <c r="BF104" s="30" t="s">
        <v>55</v>
      </c>
      <c r="BG104" s="30" t="s">
        <v>52</v>
      </c>
      <c r="BH104" s="30" t="s">
        <v>136</v>
      </c>
      <c r="BI104" s="269"/>
    </row>
    <row r="105" spans="2:61" x14ac:dyDescent="0.35">
      <c r="B105" s="268">
        <f t="shared" si="17"/>
        <v>1.5238055831501385</v>
      </c>
      <c r="C105" s="27" t="s">
        <v>133</v>
      </c>
      <c r="D105" s="30" t="s">
        <v>60</v>
      </c>
      <c r="E105" s="31" t="s">
        <v>122</v>
      </c>
      <c r="F105" s="31" t="s">
        <v>122</v>
      </c>
      <c r="G105" s="32">
        <f t="shared" si="22"/>
        <v>1.7721853808927783</v>
      </c>
      <c r="H105" s="30" t="s">
        <v>63</v>
      </c>
      <c r="I105" s="30" t="s">
        <v>53</v>
      </c>
      <c r="J105" s="30" t="s">
        <v>55</v>
      </c>
      <c r="K105" s="30" t="s">
        <v>52</v>
      </c>
      <c r="L105" s="30" t="s">
        <v>136</v>
      </c>
      <c r="M105" s="269"/>
      <c r="N105" s="268">
        <f t="shared" si="18"/>
        <v>0</v>
      </c>
      <c r="O105" s="27" t="s">
        <v>133</v>
      </c>
      <c r="P105" s="30" t="s">
        <v>60</v>
      </c>
      <c r="Q105" s="31" t="s">
        <v>122</v>
      </c>
      <c r="R105" s="31" t="s">
        <v>122</v>
      </c>
      <c r="S105" s="32">
        <f t="shared" si="23"/>
        <v>0</v>
      </c>
      <c r="T105" s="30" t="s">
        <v>63</v>
      </c>
      <c r="U105" s="30" t="s">
        <v>53</v>
      </c>
      <c r="V105" s="30" t="s">
        <v>55</v>
      </c>
      <c r="W105" s="30" t="s">
        <v>52</v>
      </c>
      <c r="X105" s="30" t="s">
        <v>136</v>
      </c>
      <c r="Y105" s="269"/>
      <c r="Z105" s="268">
        <f t="shared" si="19"/>
        <v>0</v>
      </c>
      <c r="AA105" s="27" t="s">
        <v>133</v>
      </c>
      <c r="AB105" s="30" t="s">
        <v>60</v>
      </c>
      <c r="AC105" s="31" t="s">
        <v>122</v>
      </c>
      <c r="AD105" s="31" t="s">
        <v>122</v>
      </c>
      <c r="AE105" s="32">
        <f t="shared" si="24"/>
        <v>0</v>
      </c>
      <c r="AF105" s="30" t="s">
        <v>63</v>
      </c>
      <c r="AG105" s="30" t="s">
        <v>53</v>
      </c>
      <c r="AH105" s="30" t="s">
        <v>55</v>
      </c>
      <c r="AI105" s="30" t="s">
        <v>52</v>
      </c>
      <c r="AJ105" s="30" t="s">
        <v>136</v>
      </c>
      <c r="AK105" s="269"/>
      <c r="AL105" s="268">
        <f t="shared" si="20"/>
        <v>0.18562663749083799</v>
      </c>
      <c r="AM105" s="27" t="s">
        <v>133</v>
      </c>
      <c r="AN105" s="30" t="s">
        <v>60</v>
      </c>
      <c r="AO105" s="31" t="s">
        <v>122</v>
      </c>
      <c r="AP105" s="31" t="s">
        <v>122</v>
      </c>
      <c r="AQ105" s="32">
        <f t="shared" si="25"/>
        <v>0.21588371699326814</v>
      </c>
      <c r="AR105" s="30" t="s">
        <v>63</v>
      </c>
      <c r="AS105" s="30" t="s">
        <v>53</v>
      </c>
      <c r="AT105" s="30" t="s">
        <v>55</v>
      </c>
      <c r="AU105" s="30" t="s">
        <v>52</v>
      </c>
      <c r="AV105" s="30" t="s">
        <v>136</v>
      </c>
      <c r="AW105" s="269"/>
      <c r="AX105" s="268">
        <f t="shared" si="21"/>
        <v>0.18491775900483703</v>
      </c>
      <c r="AY105" s="27" t="s">
        <v>133</v>
      </c>
      <c r="AZ105" s="30" t="s">
        <v>60</v>
      </c>
      <c r="BA105" s="31" t="s">
        <v>122</v>
      </c>
      <c r="BB105" s="31" t="s">
        <v>122</v>
      </c>
      <c r="BC105" s="32">
        <f t="shared" si="26"/>
        <v>0.21505929155237741</v>
      </c>
      <c r="BD105" s="30" t="s">
        <v>63</v>
      </c>
      <c r="BE105" s="30" t="s">
        <v>53</v>
      </c>
      <c r="BF105" s="30" t="s">
        <v>55</v>
      </c>
      <c r="BG105" s="30" t="s">
        <v>52</v>
      </c>
      <c r="BH105" s="30" t="s">
        <v>136</v>
      </c>
      <c r="BI105" s="269"/>
    </row>
    <row r="106" spans="2:61" x14ac:dyDescent="0.35">
      <c r="B106" s="268">
        <f t="shared" si="17"/>
        <v>2.4478804548596602E-2</v>
      </c>
      <c r="C106" s="27" t="s">
        <v>133</v>
      </c>
      <c r="D106" s="30" t="s">
        <v>60</v>
      </c>
      <c r="E106" s="31" t="s">
        <v>123</v>
      </c>
      <c r="F106" s="31" t="s">
        <v>123</v>
      </c>
      <c r="G106" s="32">
        <f t="shared" si="22"/>
        <v>2.8468841460124954E-2</v>
      </c>
      <c r="H106" s="30" t="s">
        <v>63</v>
      </c>
      <c r="I106" s="30" t="s">
        <v>53</v>
      </c>
      <c r="J106" s="30" t="s">
        <v>55</v>
      </c>
      <c r="K106" s="30" t="s">
        <v>52</v>
      </c>
      <c r="L106" s="30" t="s">
        <v>136</v>
      </c>
      <c r="M106" s="269"/>
      <c r="N106" s="268">
        <f t="shared" si="18"/>
        <v>0</v>
      </c>
      <c r="O106" s="27" t="s">
        <v>133</v>
      </c>
      <c r="P106" s="30" t="s">
        <v>60</v>
      </c>
      <c r="Q106" s="31" t="s">
        <v>123</v>
      </c>
      <c r="R106" s="31" t="s">
        <v>123</v>
      </c>
      <c r="S106" s="32">
        <f t="shared" si="23"/>
        <v>0</v>
      </c>
      <c r="T106" s="30" t="s">
        <v>63</v>
      </c>
      <c r="U106" s="30" t="s">
        <v>53</v>
      </c>
      <c r="V106" s="30" t="s">
        <v>55</v>
      </c>
      <c r="W106" s="30" t="s">
        <v>52</v>
      </c>
      <c r="X106" s="30" t="s">
        <v>136</v>
      </c>
      <c r="Y106" s="269"/>
      <c r="Z106" s="268">
        <f t="shared" si="19"/>
        <v>0</v>
      </c>
      <c r="AA106" s="27" t="s">
        <v>133</v>
      </c>
      <c r="AB106" s="30" t="s">
        <v>60</v>
      </c>
      <c r="AC106" s="31" t="s">
        <v>123</v>
      </c>
      <c r="AD106" s="31" t="s">
        <v>123</v>
      </c>
      <c r="AE106" s="32">
        <f t="shared" si="24"/>
        <v>0</v>
      </c>
      <c r="AF106" s="30" t="s">
        <v>63</v>
      </c>
      <c r="AG106" s="30" t="s">
        <v>53</v>
      </c>
      <c r="AH106" s="30" t="s">
        <v>55</v>
      </c>
      <c r="AI106" s="30" t="s">
        <v>52</v>
      </c>
      <c r="AJ106" s="30" t="s">
        <v>136</v>
      </c>
      <c r="AK106" s="269"/>
      <c r="AL106" s="268">
        <f t="shared" si="20"/>
        <v>3.0937772915139664E-2</v>
      </c>
      <c r="AM106" s="27" t="s">
        <v>133</v>
      </c>
      <c r="AN106" s="30" t="s">
        <v>60</v>
      </c>
      <c r="AO106" s="31" t="s">
        <v>123</v>
      </c>
      <c r="AP106" s="31" t="s">
        <v>123</v>
      </c>
      <c r="AQ106" s="32">
        <f t="shared" si="25"/>
        <v>3.5980619498878021E-2</v>
      </c>
      <c r="AR106" s="30" t="s">
        <v>63</v>
      </c>
      <c r="AS106" s="30" t="s">
        <v>53</v>
      </c>
      <c r="AT106" s="30" t="s">
        <v>55</v>
      </c>
      <c r="AU106" s="30" t="s">
        <v>52</v>
      </c>
      <c r="AV106" s="30" t="s">
        <v>136</v>
      </c>
      <c r="AW106" s="269"/>
      <c r="AX106" s="268">
        <f t="shared" si="21"/>
        <v>2.657537893731779E-2</v>
      </c>
      <c r="AY106" s="27" t="s">
        <v>133</v>
      </c>
      <c r="AZ106" s="30" t="s">
        <v>60</v>
      </c>
      <c r="BA106" s="31" t="s">
        <v>123</v>
      </c>
      <c r="BB106" s="31" t="s">
        <v>123</v>
      </c>
      <c r="BC106" s="32">
        <f t="shared" si="26"/>
        <v>3.0907156769329206E-2</v>
      </c>
      <c r="BD106" s="30" t="s">
        <v>63</v>
      </c>
      <c r="BE106" s="30" t="s">
        <v>53</v>
      </c>
      <c r="BF106" s="30" t="s">
        <v>55</v>
      </c>
      <c r="BG106" s="30" t="s">
        <v>52</v>
      </c>
      <c r="BH106" s="30" t="s">
        <v>136</v>
      </c>
      <c r="BI106" s="269"/>
    </row>
    <row r="107" spans="2:61" x14ac:dyDescent="0.35">
      <c r="B107" s="268">
        <f t="shared" si="17"/>
        <v>6.1197011371491505E-3</v>
      </c>
      <c r="C107" s="27" t="s">
        <v>133</v>
      </c>
      <c r="D107" s="30" t="s">
        <v>60</v>
      </c>
      <c r="E107" s="31" t="s">
        <v>124</v>
      </c>
      <c r="F107" s="31" t="s">
        <v>124</v>
      </c>
      <c r="G107" s="32">
        <f t="shared" si="22"/>
        <v>7.1172103650312384E-3</v>
      </c>
      <c r="H107" s="30" t="s">
        <v>63</v>
      </c>
      <c r="I107" s="30" t="s">
        <v>53</v>
      </c>
      <c r="J107" s="30" t="s">
        <v>55</v>
      </c>
      <c r="K107" s="30" t="s">
        <v>52</v>
      </c>
      <c r="L107" s="30" t="s">
        <v>136</v>
      </c>
      <c r="M107" s="269"/>
      <c r="N107" s="268">
        <f t="shared" si="18"/>
        <v>0</v>
      </c>
      <c r="O107" s="27" t="s">
        <v>133</v>
      </c>
      <c r="P107" s="30" t="s">
        <v>60</v>
      </c>
      <c r="Q107" s="31" t="s">
        <v>124</v>
      </c>
      <c r="R107" s="31" t="s">
        <v>124</v>
      </c>
      <c r="S107" s="32">
        <f t="shared" si="23"/>
        <v>0</v>
      </c>
      <c r="T107" s="30" t="s">
        <v>63</v>
      </c>
      <c r="U107" s="30" t="s">
        <v>53</v>
      </c>
      <c r="V107" s="30" t="s">
        <v>55</v>
      </c>
      <c r="W107" s="30" t="s">
        <v>52</v>
      </c>
      <c r="X107" s="30" t="s">
        <v>136</v>
      </c>
      <c r="Y107" s="269"/>
      <c r="Z107" s="268">
        <f t="shared" si="19"/>
        <v>0</v>
      </c>
      <c r="AA107" s="27" t="s">
        <v>133</v>
      </c>
      <c r="AB107" s="30" t="s">
        <v>60</v>
      </c>
      <c r="AC107" s="31" t="s">
        <v>124</v>
      </c>
      <c r="AD107" s="31" t="s">
        <v>124</v>
      </c>
      <c r="AE107" s="32">
        <f t="shared" si="24"/>
        <v>0</v>
      </c>
      <c r="AF107" s="30" t="s">
        <v>63</v>
      </c>
      <c r="AG107" s="30" t="s">
        <v>53</v>
      </c>
      <c r="AH107" s="30" t="s">
        <v>55</v>
      </c>
      <c r="AI107" s="30" t="s">
        <v>52</v>
      </c>
      <c r="AJ107" s="30" t="s">
        <v>136</v>
      </c>
      <c r="AK107" s="269"/>
      <c r="AL107" s="268">
        <f t="shared" si="20"/>
        <v>3.0937772915139664E-2</v>
      </c>
      <c r="AM107" s="27" t="s">
        <v>133</v>
      </c>
      <c r="AN107" s="30" t="s">
        <v>60</v>
      </c>
      <c r="AO107" s="31" t="s">
        <v>124</v>
      </c>
      <c r="AP107" s="31" t="s">
        <v>124</v>
      </c>
      <c r="AQ107" s="32">
        <f t="shared" si="25"/>
        <v>3.5980619498878021E-2</v>
      </c>
      <c r="AR107" s="30" t="s">
        <v>63</v>
      </c>
      <c r="AS107" s="30" t="s">
        <v>53</v>
      </c>
      <c r="AT107" s="30" t="s">
        <v>55</v>
      </c>
      <c r="AU107" s="30" t="s">
        <v>52</v>
      </c>
      <c r="AV107" s="30" t="s">
        <v>136</v>
      </c>
      <c r="AW107" s="269"/>
      <c r="AX107" s="268">
        <f t="shared" si="21"/>
        <v>2.6235839132238717E-2</v>
      </c>
      <c r="AY107" s="27" t="s">
        <v>133</v>
      </c>
      <c r="AZ107" s="30" t="s">
        <v>60</v>
      </c>
      <c r="BA107" s="31" t="s">
        <v>124</v>
      </c>
      <c r="BB107" s="31" t="s">
        <v>124</v>
      </c>
      <c r="BC107" s="32">
        <f t="shared" si="26"/>
        <v>3.0512272090177178E-2</v>
      </c>
      <c r="BD107" s="30" t="s">
        <v>63</v>
      </c>
      <c r="BE107" s="30" t="s">
        <v>53</v>
      </c>
      <c r="BF107" s="30" t="s">
        <v>55</v>
      </c>
      <c r="BG107" s="30" t="s">
        <v>52</v>
      </c>
      <c r="BH107" s="30" t="s">
        <v>136</v>
      </c>
      <c r="BI107" s="269"/>
    </row>
    <row r="108" spans="2:61" x14ac:dyDescent="0.35">
      <c r="B108" s="268">
        <f t="shared" si="17"/>
        <v>0.39927299140539768</v>
      </c>
      <c r="C108" s="27" t="s">
        <v>133</v>
      </c>
      <c r="D108" s="30" t="s">
        <v>60</v>
      </c>
      <c r="E108" s="31" t="s">
        <v>38</v>
      </c>
      <c r="F108" s="31" t="s">
        <v>38</v>
      </c>
      <c r="G108" s="32">
        <f t="shared" si="22"/>
        <v>0.46435435476695996</v>
      </c>
      <c r="H108" s="30" t="s">
        <v>63</v>
      </c>
      <c r="I108" s="30" t="s">
        <v>53</v>
      </c>
      <c r="J108" s="30" t="s">
        <v>55</v>
      </c>
      <c r="K108" s="30" t="s">
        <v>52</v>
      </c>
      <c r="L108" s="30" t="s">
        <v>136</v>
      </c>
      <c r="M108" s="269"/>
      <c r="N108" s="268">
        <f t="shared" si="18"/>
        <v>0.47328937319429559</v>
      </c>
      <c r="O108" s="27" t="s">
        <v>133</v>
      </c>
      <c r="P108" s="30" t="s">
        <v>60</v>
      </c>
      <c r="Q108" s="31" t="s">
        <v>38</v>
      </c>
      <c r="R108" s="31" t="s">
        <v>38</v>
      </c>
      <c r="S108" s="32">
        <f t="shared" si="23"/>
        <v>0.55043538190278141</v>
      </c>
      <c r="T108" s="30" t="s">
        <v>63</v>
      </c>
      <c r="U108" s="30" t="s">
        <v>53</v>
      </c>
      <c r="V108" s="30" t="s">
        <v>55</v>
      </c>
      <c r="W108" s="30" t="s">
        <v>52</v>
      </c>
      <c r="X108" s="30" t="s">
        <v>136</v>
      </c>
      <c r="Y108" s="269"/>
      <c r="Z108" s="268">
        <f t="shared" si="19"/>
        <v>0.44298864301929364</v>
      </c>
      <c r="AA108" s="27" t="s">
        <v>133</v>
      </c>
      <c r="AB108" s="30" t="s">
        <v>60</v>
      </c>
      <c r="AC108" s="31" t="s">
        <v>38</v>
      </c>
      <c r="AD108" s="31" t="s">
        <v>38</v>
      </c>
      <c r="AE108" s="32">
        <f t="shared" si="24"/>
        <v>0.51519564289650666</v>
      </c>
      <c r="AF108" s="30" t="s">
        <v>63</v>
      </c>
      <c r="AG108" s="30" t="s">
        <v>53</v>
      </c>
      <c r="AH108" s="30" t="s">
        <v>55</v>
      </c>
      <c r="AI108" s="30" t="s">
        <v>52</v>
      </c>
      <c r="AJ108" s="30" t="s">
        <v>136</v>
      </c>
      <c r="AK108" s="269"/>
      <c r="AL108" s="268">
        <f t="shared" si="20"/>
        <v>0.39949057555295453</v>
      </c>
      <c r="AM108" s="27" t="s">
        <v>133</v>
      </c>
      <c r="AN108" s="30" t="s">
        <v>60</v>
      </c>
      <c r="AO108" s="31" t="s">
        <v>38</v>
      </c>
      <c r="AP108" s="31" t="s">
        <v>38</v>
      </c>
      <c r="AQ108" s="32">
        <f t="shared" si="25"/>
        <v>0.46460740505741571</v>
      </c>
      <c r="AR108" s="30" t="s">
        <v>63</v>
      </c>
      <c r="AS108" s="30" t="s">
        <v>53</v>
      </c>
      <c r="AT108" s="30" t="s">
        <v>55</v>
      </c>
      <c r="AU108" s="30" t="s">
        <v>52</v>
      </c>
      <c r="AV108" s="30" t="s">
        <v>136</v>
      </c>
      <c r="AW108" s="269"/>
      <c r="AX108" s="268">
        <f t="shared" si="21"/>
        <v>0.41373823515888053</v>
      </c>
      <c r="AY108" s="27" t="s">
        <v>133</v>
      </c>
      <c r="AZ108" s="30" t="s">
        <v>60</v>
      </c>
      <c r="BA108" s="31" t="s">
        <v>38</v>
      </c>
      <c r="BB108" s="31" t="s">
        <v>38</v>
      </c>
      <c r="BC108" s="32">
        <f t="shared" si="26"/>
        <v>0.48117742838897537</v>
      </c>
      <c r="BD108" s="30" t="s">
        <v>63</v>
      </c>
      <c r="BE108" s="30" t="s">
        <v>53</v>
      </c>
      <c r="BF108" s="30" t="s">
        <v>55</v>
      </c>
      <c r="BG108" s="30" t="s">
        <v>52</v>
      </c>
      <c r="BH108" s="30" t="s">
        <v>136</v>
      </c>
      <c r="BI108" s="269"/>
    </row>
    <row r="109" spans="2:61" x14ac:dyDescent="0.35">
      <c r="B109" s="270">
        <f t="shared" ref="B109:B119" si="27">K5</f>
        <v>6.0067181396286298</v>
      </c>
      <c r="C109" s="27" t="s">
        <v>134</v>
      </c>
      <c r="D109" s="30" t="s">
        <v>60</v>
      </c>
      <c r="E109" s="30" t="s">
        <v>38</v>
      </c>
      <c r="F109" s="31" t="s">
        <v>13</v>
      </c>
      <c r="G109" s="30">
        <f>B109*0.001/907.185</f>
        <v>6.6212714491847096E-6</v>
      </c>
      <c r="H109" s="30" t="s">
        <v>135</v>
      </c>
      <c r="I109" s="30" t="s">
        <v>24</v>
      </c>
      <c r="J109" s="30" t="s">
        <v>56</v>
      </c>
      <c r="K109" s="30" t="s">
        <v>52</v>
      </c>
      <c r="L109" s="30" t="s">
        <v>137</v>
      </c>
      <c r="M109" s="269"/>
      <c r="N109" s="270">
        <f t="shared" ref="N109:N119" si="28">L5</f>
        <v>7.1202308306727282</v>
      </c>
      <c r="O109" s="27" t="s">
        <v>134</v>
      </c>
      <c r="P109" s="30" t="s">
        <v>60</v>
      </c>
      <c r="Q109" s="30" t="s">
        <v>38</v>
      </c>
      <c r="R109" s="31" t="s">
        <v>13</v>
      </c>
      <c r="S109" s="30">
        <f>N109*0.001/907.185</f>
        <v>7.8487087315957923E-6</v>
      </c>
      <c r="T109" s="30" t="s">
        <v>135</v>
      </c>
      <c r="U109" s="30" t="s">
        <v>24</v>
      </c>
      <c r="V109" s="30" t="s">
        <v>56</v>
      </c>
      <c r="W109" s="30" t="s">
        <v>52</v>
      </c>
      <c r="X109" s="30" t="s">
        <v>137</v>
      </c>
      <c r="Y109" s="269"/>
      <c r="Z109" s="270">
        <f>M5</f>
        <v>6.6643824524853406</v>
      </c>
      <c r="AA109" s="27" t="s">
        <v>134</v>
      </c>
      <c r="AB109" s="30" t="s">
        <v>60</v>
      </c>
      <c r="AC109" s="30" t="s">
        <v>38</v>
      </c>
      <c r="AD109" s="31" t="s">
        <v>13</v>
      </c>
      <c r="AE109" s="30">
        <f>Z109*0.001/907.185</f>
        <v>7.346222052266452E-6</v>
      </c>
      <c r="AF109" s="30" t="s">
        <v>135</v>
      </c>
      <c r="AG109" s="30" t="s">
        <v>24</v>
      </c>
      <c r="AH109" s="30" t="s">
        <v>56</v>
      </c>
      <c r="AI109" s="30" t="s">
        <v>52</v>
      </c>
      <c r="AJ109" s="30" t="s">
        <v>137</v>
      </c>
      <c r="AK109" s="269"/>
      <c r="AL109" s="270">
        <f>N5</f>
        <v>6.0099915056567825</v>
      </c>
      <c r="AM109" s="27" t="s">
        <v>134</v>
      </c>
      <c r="AN109" s="30" t="s">
        <v>60</v>
      </c>
      <c r="AO109" s="30" t="s">
        <v>38</v>
      </c>
      <c r="AP109" s="31" t="s">
        <v>13</v>
      </c>
      <c r="AQ109" s="30">
        <f>AL109*0.001/907.185</f>
        <v>6.6248797165482052E-6</v>
      </c>
      <c r="AR109" s="30" t="s">
        <v>135</v>
      </c>
      <c r="AS109" s="30" t="s">
        <v>24</v>
      </c>
      <c r="AT109" s="30" t="s">
        <v>56</v>
      </c>
      <c r="AU109" s="30" t="s">
        <v>52</v>
      </c>
      <c r="AV109" s="30" t="s">
        <v>137</v>
      </c>
      <c r="AW109" s="269"/>
      <c r="AX109" s="270">
        <f>O5</f>
        <v>6.2243352685567759</v>
      </c>
      <c r="AY109" s="27" t="s">
        <v>134</v>
      </c>
      <c r="AZ109" s="30" t="s">
        <v>60</v>
      </c>
      <c r="BA109" s="30" t="s">
        <v>38</v>
      </c>
      <c r="BB109" s="31" t="s">
        <v>13</v>
      </c>
      <c r="BC109" s="30">
        <f>AX109*0.001/907.185</f>
        <v>6.8611532031027589E-6</v>
      </c>
      <c r="BD109" s="30" t="s">
        <v>135</v>
      </c>
      <c r="BE109" s="30" t="s">
        <v>24</v>
      </c>
      <c r="BF109" s="30" t="s">
        <v>56</v>
      </c>
      <c r="BG109" s="30" t="s">
        <v>52</v>
      </c>
      <c r="BH109" s="30" t="s">
        <v>137</v>
      </c>
      <c r="BI109" s="269"/>
    </row>
    <row r="110" spans="2:61" x14ac:dyDescent="0.35">
      <c r="B110" s="270">
        <f t="shared" si="27"/>
        <v>19.033334509062296</v>
      </c>
      <c r="C110" s="27" t="s">
        <v>134</v>
      </c>
      <c r="D110" s="30" t="s">
        <v>60</v>
      </c>
      <c r="E110" s="30" t="s">
        <v>38</v>
      </c>
      <c r="F110" s="31" t="s">
        <v>23</v>
      </c>
      <c r="G110" s="30">
        <f t="shared" ref="G110:G163" si="29">B110*0.001/907.185</f>
        <v>2.0980653900871708E-5</v>
      </c>
      <c r="H110" s="30" t="s">
        <v>135</v>
      </c>
      <c r="I110" s="30" t="s">
        <v>24</v>
      </c>
      <c r="J110" s="30" t="s">
        <v>56</v>
      </c>
      <c r="K110" s="30" t="s">
        <v>52</v>
      </c>
      <c r="L110" s="30" t="s">
        <v>137</v>
      </c>
      <c r="M110" s="269"/>
      <c r="N110" s="270">
        <f t="shared" si="28"/>
        <v>22.561693762163323</v>
      </c>
      <c r="O110" s="27" t="s">
        <v>134</v>
      </c>
      <c r="P110" s="30" t="s">
        <v>60</v>
      </c>
      <c r="Q110" s="30" t="s">
        <v>38</v>
      </c>
      <c r="R110" s="31" t="s">
        <v>23</v>
      </c>
      <c r="S110" s="30">
        <f t="shared" ref="S110:S163" si="30">N110*0.001/907.185</f>
        <v>2.4870003099878553E-5</v>
      </c>
      <c r="T110" s="30" t="s">
        <v>135</v>
      </c>
      <c r="U110" s="30" t="s">
        <v>24</v>
      </c>
      <c r="V110" s="30" t="s">
        <v>56</v>
      </c>
      <c r="W110" s="30" t="s">
        <v>52</v>
      </c>
      <c r="X110" s="30" t="s">
        <v>137</v>
      </c>
      <c r="Y110" s="269"/>
      <c r="Z110" s="270">
        <f t="shared" ref="Z110:Z119" si="31">M6</f>
        <v>21.117258637063465</v>
      </c>
      <c r="AA110" s="27" t="s">
        <v>134</v>
      </c>
      <c r="AB110" s="30" t="s">
        <v>60</v>
      </c>
      <c r="AC110" s="30" t="s">
        <v>38</v>
      </c>
      <c r="AD110" s="31" t="s">
        <v>23</v>
      </c>
      <c r="AE110" s="30">
        <f t="shared" ref="AE110:AE163" si="32">Z110*0.001/907.185</f>
        <v>2.3277786379915305E-5</v>
      </c>
      <c r="AF110" s="30" t="s">
        <v>135</v>
      </c>
      <c r="AG110" s="30" t="s">
        <v>24</v>
      </c>
      <c r="AH110" s="30" t="s">
        <v>56</v>
      </c>
      <c r="AI110" s="30" t="s">
        <v>52</v>
      </c>
      <c r="AJ110" s="30" t="s">
        <v>137</v>
      </c>
      <c r="AK110" s="269"/>
      <c r="AL110" s="270">
        <f t="shared" ref="AL110:AL119" si="33">N6</f>
        <v>19.043706740476555</v>
      </c>
      <c r="AM110" s="27" t="s">
        <v>134</v>
      </c>
      <c r="AN110" s="30" t="s">
        <v>60</v>
      </c>
      <c r="AO110" s="30" t="s">
        <v>38</v>
      </c>
      <c r="AP110" s="31" t="s">
        <v>23</v>
      </c>
      <c r="AQ110" s="30">
        <f t="shared" ref="AQ110:AQ163" si="34">AL110*0.001/907.185</f>
        <v>2.0992087325602338E-5</v>
      </c>
      <c r="AR110" s="30" t="s">
        <v>135</v>
      </c>
      <c r="AS110" s="30" t="s">
        <v>24</v>
      </c>
      <c r="AT110" s="30" t="s">
        <v>56</v>
      </c>
      <c r="AU110" s="30" t="s">
        <v>52</v>
      </c>
      <c r="AV110" s="30" t="s">
        <v>137</v>
      </c>
      <c r="AW110" s="269"/>
      <c r="AX110" s="270">
        <f t="shared" ref="AX110:AX119" si="35">O6</f>
        <v>19.722892353047836</v>
      </c>
      <c r="AY110" s="27" t="s">
        <v>134</v>
      </c>
      <c r="AZ110" s="30" t="s">
        <v>60</v>
      </c>
      <c r="BA110" s="30" t="s">
        <v>38</v>
      </c>
      <c r="BB110" s="31" t="s">
        <v>23</v>
      </c>
      <c r="BC110" s="30">
        <f t="shared" ref="BC110:BC163" si="36">AX110*0.001/907.185</f>
        <v>2.1740761093986163E-5</v>
      </c>
      <c r="BD110" s="30" t="s">
        <v>135</v>
      </c>
      <c r="BE110" s="30" t="s">
        <v>24</v>
      </c>
      <c r="BF110" s="30" t="s">
        <v>56</v>
      </c>
      <c r="BG110" s="30" t="s">
        <v>52</v>
      </c>
      <c r="BH110" s="30" t="s">
        <v>137</v>
      </c>
      <c r="BI110" s="269"/>
    </row>
    <row r="111" spans="2:61" x14ac:dyDescent="0.35">
      <c r="B111" s="270">
        <f t="shared" si="27"/>
        <v>37.283692665098108</v>
      </c>
      <c r="C111" s="27" t="s">
        <v>134</v>
      </c>
      <c r="D111" s="30" t="s">
        <v>60</v>
      </c>
      <c r="E111" s="30" t="s">
        <v>38</v>
      </c>
      <c r="F111" s="31" t="s">
        <v>14</v>
      </c>
      <c r="G111" s="30">
        <f t="shared" si="29"/>
        <v>4.1098224358976518E-5</v>
      </c>
      <c r="H111" s="30" t="s">
        <v>135</v>
      </c>
      <c r="I111" s="30" t="s">
        <v>24</v>
      </c>
      <c r="J111" s="30" t="s">
        <v>56</v>
      </c>
      <c r="K111" s="30" t="s">
        <v>52</v>
      </c>
      <c r="L111" s="30" t="s">
        <v>137</v>
      </c>
      <c r="M111" s="269"/>
      <c r="N111" s="270">
        <f t="shared" si="28"/>
        <v>44.195264672727085</v>
      </c>
      <c r="O111" s="27" t="s">
        <v>134</v>
      </c>
      <c r="P111" s="30" t="s">
        <v>60</v>
      </c>
      <c r="Q111" s="30" t="s">
        <v>38</v>
      </c>
      <c r="R111" s="31" t="s">
        <v>14</v>
      </c>
      <c r="S111" s="30">
        <f t="shared" si="30"/>
        <v>4.8716926175727209E-5</v>
      </c>
      <c r="T111" s="30" t="s">
        <v>135</v>
      </c>
      <c r="U111" s="30" t="s">
        <v>24</v>
      </c>
      <c r="V111" s="30" t="s">
        <v>56</v>
      </c>
      <c r="W111" s="30" t="s">
        <v>52</v>
      </c>
      <c r="X111" s="30" t="s">
        <v>137</v>
      </c>
      <c r="Y111" s="269"/>
      <c r="Z111" s="270">
        <f t="shared" si="31"/>
        <v>41.365814307461122</v>
      </c>
      <c r="AA111" s="27" t="s">
        <v>134</v>
      </c>
      <c r="AB111" s="30" t="s">
        <v>60</v>
      </c>
      <c r="AC111" s="30" t="s">
        <v>38</v>
      </c>
      <c r="AD111" s="31" t="s">
        <v>14</v>
      </c>
      <c r="AE111" s="30">
        <f t="shared" si="32"/>
        <v>4.5597991928284882E-5</v>
      </c>
      <c r="AF111" s="30" t="s">
        <v>135</v>
      </c>
      <c r="AG111" s="30" t="s">
        <v>24</v>
      </c>
      <c r="AH111" s="30" t="s">
        <v>56</v>
      </c>
      <c r="AI111" s="30" t="s">
        <v>52</v>
      </c>
      <c r="AJ111" s="30" t="s">
        <v>137</v>
      </c>
      <c r="AK111" s="269"/>
      <c r="AL111" s="270">
        <f t="shared" si="33"/>
        <v>37.304010444314159</v>
      </c>
      <c r="AM111" s="27" t="s">
        <v>134</v>
      </c>
      <c r="AN111" s="30" t="s">
        <v>60</v>
      </c>
      <c r="AO111" s="30" t="s">
        <v>38</v>
      </c>
      <c r="AP111" s="31" t="s">
        <v>14</v>
      </c>
      <c r="AQ111" s="30">
        <f t="shared" si="34"/>
        <v>4.1120620870400372E-5</v>
      </c>
      <c r="AR111" s="30" t="s">
        <v>135</v>
      </c>
      <c r="AS111" s="30" t="s">
        <v>24</v>
      </c>
      <c r="AT111" s="30" t="s">
        <v>56</v>
      </c>
      <c r="AU111" s="30" t="s">
        <v>52</v>
      </c>
      <c r="AV111" s="30" t="s">
        <v>137</v>
      </c>
      <c r="AW111" s="269"/>
      <c r="AX111" s="270">
        <f t="shared" si="35"/>
        <v>38.634441936999124</v>
      </c>
      <c r="AY111" s="27" t="s">
        <v>134</v>
      </c>
      <c r="AZ111" s="30" t="s">
        <v>60</v>
      </c>
      <c r="BA111" s="30" t="s">
        <v>38</v>
      </c>
      <c r="BB111" s="31" t="s">
        <v>14</v>
      </c>
      <c r="BC111" s="30">
        <f t="shared" si="36"/>
        <v>4.2587170132882626E-5</v>
      </c>
      <c r="BD111" s="30" t="s">
        <v>135</v>
      </c>
      <c r="BE111" s="30" t="s">
        <v>24</v>
      </c>
      <c r="BF111" s="30" t="s">
        <v>56</v>
      </c>
      <c r="BG111" s="30" t="s">
        <v>52</v>
      </c>
      <c r="BH111" s="30" t="s">
        <v>137</v>
      </c>
      <c r="BI111" s="269"/>
    </row>
    <row r="112" spans="2:61" x14ac:dyDescent="0.35">
      <c r="B112" s="270">
        <f t="shared" si="27"/>
        <v>6.6967725329860421</v>
      </c>
      <c r="C112" s="27" t="s">
        <v>134</v>
      </c>
      <c r="D112" s="30" t="s">
        <v>60</v>
      </c>
      <c r="E112" s="30" t="s">
        <v>38</v>
      </c>
      <c r="F112" s="31" t="s">
        <v>15</v>
      </c>
      <c r="G112" s="30">
        <f t="shared" si="29"/>
        <v>7.381925994131344E-6</v>
      </c>
      <c r="H112" s="30" t="s">
        <v>135</v>
      </c>
      <c r="I112" s="30" t="s">
        <v>24</v>
      </c>
      <c r="J112" s="30" t="s">
        <v>56</v>
      </c>
      <c r="K112" s="30" t="s">
        <v>52</v>
      </c>
      <c r="L112" s="30" t="s">
        <v>137</v>
      </c>
      <c r="M112" s="269"/>
      <c r="N112" s="270">
        <f t="shared" si="28"/>
        <v>7.9382060464580944</v>
      </c>
      <c r="O112" s="27" t="s">
        <v>134</v>
      </c>
      <c r="P112" s="30" t="s">
        <v>60</v>
      </c>
      <c r="Q112" s="30" t="s">
        <v>38</v>
      </c>
      <c r="R112" s="31" t="s">
        <v>15</v>
      </c>
      <c r="S112" s="30">
        <f t="shared" si="30"/>
        <v>8.7503718055943327E-6</v>
      </c>
      <c r="T112" s="30" t="s">
        <v>135</v>
      </c>
      <c r="U112" s="30" t="s">
        <v>24</v>
      </c>
      <c r="V112" s="30" t="s">
        <v>56</v>
      </c>
      <c r="W112" s="30" t="s">
        <v>52</v>
      </c>
      <c r="X112" s="30" t="s">
        <v>137</v>
      </c>
      <c r="Y112" s="269"/>
      <c r="Z112" s="270">
        <f t="shared" si="31"/>
        <v>7.4299896082484178</v>
      </c>
      <c r="AA112" s="27" t="s">
        <v>134</v>
      </c>
      <c r="AB112" s="30" t="s">
        <v>60</v>
      </c>
      <c r="AC112" s="30" t="s">
        <v>38</v>
      </c>
      <c r="AD112" s="31" t="s">
        <v>15</v>
      </c>
      <c r="AE112" s="30">
        <f t="shared" si="32"/>
        <v>8.1901592379155505E-6</v>
      </c>
      <c r="AF112" s="30" t="s">
        <v>135</v>
      </c>
      <c r="AG112" s="30" t="s">
        <v>24</v>
      </c>
      <c r="AH112" s="30" t="s">
        <v>56</v>
      </c>
      <c r="AI112" s="30" t="s">
        <v>52</v>
      </c>
      <c r="AJ112" s="30" t="s">
        <v>137</v>
      </c>
      <c r="AK112" s="269"/>
      <c r="AL112" s="270">
        <f t="shared" si="33"/>
        <v>6.7004219447277249</v>
      </c>
      <c r="AM112" s="27" t="s">
        <v>134</v>
      </c>
      <c r="AN112" s="30" t="s">
        <v>60</v>
      </c>
      <c r="AO112" s="30" t="s">
        <v>38</v>
      </c>
      <c r="AP112" s="31" t="s">
        <v>15</v>
      </c>
      <c r="AQ112" s="30">
        <f t="shared" si="34"/>
        <v>7.385948780819486E-6</v>
      </c>
      <c r="AR112" s="30" t="s">
        <v>135</v>
      </c>
      <c r="AS112" s="30" t="s">
        <v>24</v>
      </c>
      <c r="AT112" s="30" t="s">
        <v>56</v>
      </c>
      <c r="AU112" s="30" t="s">
        <v>52</v>
      </c>
      <c r="AV112" s="30" t="s">
        <v>137</v>
      </c>
      <c r="AW112" s="269"/>
      <c r="AX112" s="270">
        <f t="shared" si="35"/>
        <v>6.9393896123689931</v>
      </c>
      <c r="AY112" s="27" t="s">
        <v>134</v>
      </c>
      <c r="AZ112" s="30" t="s">
        <v>60</v>
      </c>
      <c r="BA112" s="30" t="s">
        <v>38</v>
      </c>
      <c r="BB112" s="31" t="s">
        <v>15</v>
      </c>
      <c r="BC112" s="30">
        <f t="shared" si="36"/>
        <v>7.6493654683102043E-6</v>
      </c>
      <c r="BD112" s="30" t="s">
        <v>135</v>
      </c>
      <c r="BE112" s="30" t="s">
        <v>24</v>
      </c>
      <c r="BF112" s="30" t="s">
        <v>56</v>
      </c>
      <c r="BG112" s="30" t="s">
        <v>52</v>
      </c>
      <c r="BH112" s="30" t="s">
        <v>137</v>
      </c>
      <c r="BI112" s="269"/>
    </row>
    <row r="113" spans="2:61" x14ac:dyDescent="0.35">
      <c r="B113" s="270">
        <f t="shared" si="27"/>
        <v>2.9015864381195056</v>
      </c>
      <c r="C113" s="27" t="s">
        <v>134</v>
      </c>
      <c r="D113" s="30" t="s">
        <v>60</v>
      </c>
      <c r="E113" s="30" t="s">
        <v>38</v>
      </c>
      <c r="F113" s="31" t="s">
        <v>16</v>
      </c>
      <c r="G113" s="30">
        <f t="shared" si="29"/>
        <v>3.1984506336849773E-6</v>
      </c>
      <c r="H113" s="30" t="s">
        <v>135</v>
      </c>
      <c r="I113" s="30" t="s">
        <v>24</v>
      </c>
      <c r="J113" s="30" t="s">
        <v>56</v>
      </c>
      <c r="K113" s="30" t="s">
        <v>52</v>
      </c>
      <c r="L113" s="30" t="s">
        <v>137</v>
      </c>
      <c r="M113" s="269"/>
      <c r="N113" s="270">
        <f t="shared" si="28"/>
        <v>3.4394763886553337</v>
      </c>
      <c r="O113" s="27" t="s">
        <v>134</v>
      </c>
      <c r="P113" s="30" t="s">
        <v>60</v>
      </c>
      <c r="Q113" s="30" t="s">
        <v>38</v>
      </c>
      <c r="R113" s="31" t="s">
        <v>16</v>
      </c>
      <c r="S113" s="30">
        <f t="shared" si="30"/>
        <v>3.7913726402611751E-6</v>
      </c>
      <c r="T113" s="30" t="s">
        <v>135</v>
      </c>
      <c r="U113" s="30" t="s">
        <v>24</v>
      </c>
      <c r="V113" s="30" t="s">
        <v>56</v>
      </c>
      <c r="W113" s="30" t="s">
        <v>52</v>
      </c>
      <c r="X113" s="30" t="s">
        <v>137</v>
      </c>
      <c r="Y113" s="269"/>
      <c r="Z113" s="270">
        <f t="shared" si="31"/>
        <v>3.219275699819772</v>
      </c>
      <c r="AA113" s="27" t="s">
        <v>134</v>
      </c>
      <c r="AB113" s="30" t="s">
        <v>60</v>
      </c>
      <c r="AC113" s="30" t="s">
        <v>38</v>
      </c>
      <c r="AD113" s="31" t="s">
        <v>16</v>
      </c>
      <c r="AE113" s="30">
        <f t="shared" si="32"/>
        <v>3.5486429998509369E-6</v>
      </c>
      <c r="AF113" s="30" t="s">
        <v>135</v>
      </c>
      <c r="AG113" s="30" t="s">
        <v>24</v>
      </c>
      <c r="AH113" s="30" t="s">
        <v>56</v>
      </c>
      <c r="AI113" s="30" t="s">
        <v>52</v>
      </c>
      <c r="AJ113" s="30" t="s">
        <v>137</v>
      </c>
      <c r="AK113" s="269"/>
      <c r="AL113" s="270">
        <f t="shared" si="33"/>
        <v>2.9031676600535974</v>
      </c>
      <c r="AM113" s="27" t="s">
        <v>134</v>
      </c>
      <c r="AN113" s="30" t="s">
        <v>60</v>
      </c>
      <c r="AO113" s="30" t="s">
        <v>38</v>
      </c>
      <c r="AP113" s="31" t="s">
        <v>16</v>
      </c>
      <c r="AQ113" s="30">
        <f t="shared" si="34"/>
        <v>3.2001936320084632E-6</v>
      </c>
      <c r="AR113" s="30" t="s">
        <v>135</v>
      </c>
      <c r="AS113" s="30" t="s">
        <v>24</v>
      </c>
      <c r="AT113" s="30" t="s">
        <v>56</v>
      </c>
      <c r="AU113" s="30" t="s">
        <v>52</v>
      </c>
      <c r="AV113" s="30" t="s">
        <v>137</v>
      </c>
      <c r="AW113" s="269"/>
      <c r="AX113" s="270">
        <f t="shared" si="35"/>
        <v>3.0067078863583689</v>
      </c>
      <c r="AY113" s="27" t="s">
        <v>134</v>
      </c>
      <c r="AZ113" s="30" t="s">
        <v>60</v>
      </c>
      <c r="BA113" s="30" t="s">
        <v>38</v>
      </c>
      <c r="BB113" s="31" t="s">
        <v>16</v>
      </c>
      <c r="BC113" s="30">
        <f t="shared" si="36"/>
        <v>3.3143271618891067E-6</v>
      </c>
      <c r="BD113" s="30" t="s">
        <v>135</v>
      </c>
      <c r="BE113" s="30" t="s">
        <v>24</v>
      </c>
      <c r="BF113" s="30" t="s">
        <v>56</v>
      </c>
      <c r="BG113" s="30" t="s">
        <v>52</v>
      </c>
      <c r="BH113" s="30" t="s">
        <v>137</v>
      </c>
      <c r="BI113" s="269"/>
    </row>
    <row r="114" spans="2:61" x14ac:dyDescent="0.35">
      <c r="B114" s="270">
        <f t="shared" si="27"/>
        <v>91.696607776075794</v>
      </c>
      <c r="C114" s="27" t="s">
        <v>134</v>
      </c>
      <c r="D114" s="30" t="s">
        <v>60</v>
      </c>
      <c r="E114" s="30" t="s">
        <v>38</v>
      </c>
      <c r="F114" s="30" t="s">
        <v>17</v>
      </c>
      <c r="G114" s="30">
        <f t="shared" si="29"/>
        <v>1.0107817895586435E-4</v>
      </c>
      <c r="H114" s="30" t="s">
        <v>135</v>
      </c>
      <c r="I114" s="30" t="s">
        <v>24</v>
      </c>
      <c r="J114" s="30" t="s">
        <v>56</v>
      </c>
      <c r="K114" s="30" t="s">
        <v>52</v>
      </c>
      <c r="L114" s="30" t="s">
        <v>137</v>
      </c>
      <c r="M114" s="269"/>
      <c r="N114" s="270">
        <f t="shared" si="28"/>
        <v>108.69513078162939</v>
      </c>
      <c r="O114" s="27" t="s">
        <v>134</v>
      </c>
      <c r="P114" s="30" t="s">
        <v>60</v>
      </c>
      <c r="Q114" s="30" t="s">
        <v>38</v>
      </c>
      <c r="R114" s="30" t="s">
        <v>17</v>
      </c>
      <c r="S114" s="30">
        <f t="shared" si="30"/>
        <v>1.1981583776366385E-4</v>
      </c>
      <c r="T114" s="30" t="s">
        <v>135</v>
      </c>
      <c r="U114" s="30" t="s">
        <v>24</v>
      </c>
      <c r="V114" s="30" t="s">
        <v>56</v>
      </c>
      <c r="W114" s="30" t="s">
        <v>52</v>
      </c>
      <c r="X114" s="30" t="s">
        <v>137</v>
      </c>
      <c r="Y114" s="269"/>
      <c r="Z114" s="270">
        <f t="shared" si="31"/>
        <v>101.7362975272038</v>
      </c>
      <c r="AA114" s="27" t="s">
        <v>134</v>
      </c>
      <c r="AB114" s="30" t="s">
        <v>60</v>
      </c>
      <c r="AC114" s="30" t="s">
        <v>38</v>
      </c>
      <c r="AD114" s="30" t="s">
        <v>17</v>
      </c>
      <c r="AE114" s="30">
        <f t="shared" si="32"/>
        <v>1.1214503935493182E-4</v>
      </c>
      <c r="AF114" s="30" t="s">
        <v>135</v>
      </c>
      <c r="AG114" s="30" t="s">
        <v>24</v>
      </c>
      <c r="AH114" s="30" t="s">
        <v>56</v>
      </c>
      <c r="AI114" s="30" t="s">
        <v>52</v>
      </c>
      <c r="AJ114" s="30" t="s">
        <v>137</v>
      </c>
      <c r="AK114" s="269"/>
      <c r="AL114" s="270">
        <f t="shared" si="33"/>
        <v>91.746577918475325</v>
      </c>
      <c r="AM114" s="27" t="s">
        <v>134</v>
      </c>
      <c r="AN114" s="30" t="s">
        <v>60</v>
      </c>
      <c r="AO114" s="30" t="s">
        <v>38</v>
      </c>
      <c r="AP114" s="30" t="s">
        <v>17</v>
      </c>
      <c r="AQ114" s="30">
        <f t="shared" si="34"/>
        <v>1.0113326159325313E-4</v>
      </c>
      <c r="AR114" s="30" t="s">
        <v>135</v>
      </c>
      <c r="AS114" s="30" t="s">
        <v>24</v>
      </c>
      <c r="AT114" s="30" t="s">
        <v>56</v>
      </c>
      <c r="AU114" s="30" t="s">
        <v>52</v>
      </c>
      <c r="AV114" s="30" t="s">
        <v>137</v>
      </c>
      <c r="AW114" s="269"/>
      <c r="AX114" s="270">
        <f t="shared" si="35"/>
        <v>95.018680171154699</v>
      </c>
      <c r="AY114" s="27" t="s">
        <v>134</v>
      </c>
      <c r="AZ114" s="30" t="s">
        <v>60</v>
      </c>
      <c r="BA114" s="30" t="s">
        <v>38</v>
      </c>
      <c r="BB114" s="30" t="s">
        <v>17</v>
      </c>
      <c r="BC114" s="30">
        <f t="shared" si="36"/>
        <v>1.0474013588314919E-4</v>
      </c>
      <c r="BD114" s="30" t="s">
        <v>135</v>
      </c>
      <c r="BE114" s="30" t="s">
        <v>24</v>
      </c>
      <c r="BF114" s="30" t="s">
        <v>56</v>
      </c>
      <c r="BG114" s="30" t="s">
        <v>52</v>
      </c>
      <c r="BH114" s="30" t="s">
        <v>137</v>
      </c>
      <c r="BI114" s="269"/>
    </row>
    <row r="115" spans="2:61" x14ac:dyDescent="0.35">
      <c r="B115" s="270">
        <f t="shared" si="27"/>
        <v>0.23830185908407278</v>
      </c>
      <c r="C115" s="27" t="s">
        <v>134</v>
      </c>
      <c r="D115" s="30" t="s">
        <v>60</v>
      </c>
      <c r="E115" s="30" t="s">
        <v>38</v>
      </c>
      <c r="F115" s="30" t="s">
        <v>18</v>
      </c>
      <c r="G115" s="30">
        <f t="shared" si="29"/>
        <v>2.6268275939755705E-7</v>
      </c>
      <c r="H115" s="30" t="s">
        <v>135</v>
      </c>
      <c r="I115" s="30" t="s">
        <v>24</v>
      </c>
      <c r="J115" s="30" t="s">
        <v>56</v>
      </c>
      <c r="K115" s="30" t="s">
        <v>52</v>
      </c>
      <c r="L115" s="30" t="s">
        <v>137</v>
      </c>
      <c r="M115" s="269"/>
      <c r="N115" s="270">
        <f t="shared" si="28"/>
        <v>0.28247775317820167</v>
      </c>
      <c r="O115" s="27" t="s">
        <v>134</v>
      </c>
      <c r="P115" s="30" t="s">
        <v>60</v>
      </c>
      <c r="Q115" s="30" t="s">
        <v>38</v>
      </c>
      <c r="R115" s="30" t="s">
        <v>18</v>
      </c>
      <c r="S115" s="30">
        <f t="shared" si="30"/>
        <v>3.1137833317151593E-7</v>
      </c>
      <c r="T115" s="30" t="s">
        <v>135</v>
      </c>
      <c r="U115" s="30" t="s">
        <v>24</v>
      </c>
      <c r="V115" s="30" t="s">
        <v>56</v>
      </c>
      <c r="W115" s="30" t="s">
        <v>52</v>
      </c>
      <c r="X115" s="30" t="s">
        <v>137</v>
      </c>
      <c r="Y115" s="269"/>
      <c r="Z115" s="270">
        <f t="shared" si="31"/>
        <v>0.26439308307093579</v>
      </c>
      <c r="AA115" s="27" t="s">
        <v>134</v>
      </c>
      <c r="AB115" s="30" t="s">
        <v>60</v>
      </c>
      <c r="AC115" s="30" t="s">
        <v>38</v>
      </c>
      <c r="AD115" s="30" t="s">
        <v>18</v>
      </c>
      <c r="AE115" s="30">
        <f t="shared" si="32"/>
        <v>2.9144340247131049E-7</v>
      </c>
      <c r="AF115" s="30" t="s">
        <v>135</v>
      </c>
      <c r="AG115" s="30" t="s">
        <v>24</v>
      </c>
      <c r="AH115" s="30" t="s">
        <v>56</v>
      </c>
      <c r="AI115" s="30" t="s">
        <v>52</v>
      </c>
      <c r="AJ115" s="30" t="s">
        <v>137</v>
      </c>
      <c r="AK115" s="269"/>
      <c r="AL115" s="270">
        <f t="shared" si="33"/>
        <v>0.23843172187966913</v>
      </c>
      <c r="AM115" s="27" t="s">
        <v>134</v>
      </c>
      <c r="AN115" s="30" t="s">
        <v>60</v>
      </c>
      <c r="AO115" s="30" t="s">
        <v>38</v>
      </c>
      <c r="AP115" s="30" t="s">
        <v>18</v>
      </c>
      <c r="AQ115" s="30">
        <f t="shared" si="34"/>
        <v>2.6282590858498447E-7</v>
      </c>
      <c r="AR115" s="30" t="s">
        <v>135</v>
      </c>
      <c r="AS115" s="30" t="s">
        <v>24</v>
      </c>
      <c r="AT115" s="30" t="s">
        <v>56</v>
      </c>
      <c r="AU115" s="30" t="s">
        <v>52</v>
      </c>
      <c r="AV115" s="30" t="s">
        <v>137</v>
      </c>
      <c r="AW115" s="269"/>
      <c r="AX115" s="270">
        <f t="shared" si="35"/>
        <v>0.24693528672070267</v>
      </c>
      <c r="AY115" s="27" t="s">
        <v>134</v>
      </c>
      <c r="AZ115" s="30" t="s">
        <v>60</v>
      </c>
      <c r="BA115" s="30" t="s">
        <v>38</v>
      </c>
      <c r="BB115" s="30" t="s">
        <v>18</v>
      </c>
      <c r="BC115" s="30">
        <f t="shared" si="36"/>
        <v>2.7219948160595984E-7</v>
      </c>
      <c r="BD115" s="30" t="s">
        <v>135</v>
      </c>
      <c r="BE115" s="30" t="s">
        <v>24</v>
      </c>
      <c r="BF115" s="30" t="s">
        <v>56</v>
      </c>
      <c r="BG115" s="30" t="s">
        <v>52</v>
      </c>
      <c r="BH115" s="30" t="s">
        <v>137</v>
      </c>
      <c r="BI115" s="269"/>
    </row>
    <row r="116" spans="2:61" x14ac:dyDescent="0.35">
      <c r="B116" s="270">
        <f t="shared" si="27"/>
        <v>0.56251511754054917</v>
      </c>
      <c r="C116" s="27" t="s">
        <v>134</v>
      </c>
      <c r="D116" s="30" t="s">
        <v>60</v>
      </c>
      <c r="E116" s="30" t="s">
        <v>38</v>
      </c>
      <c r="F116" s="30" t="s">
        <v>19</v>
      </c>
      <c r="G116" s="30">
        <f t="shared" si="29"/>
        <v>6.2006659891923834E-7</v>
      </c>
      <c r="H116" s="30" t="s">
        <v>135</v>
      </c>
      <c r="I116" s="30" t="s">
        <v>24</v>
      </c>
      <c r="J116" s="30" t="s">
        <v>56</v>
      </c>
      <c r="K116" s="30" t="s">
        <v>52</v>
      </c>
      <c r="L116" s="30" t="s">
        <v>137</v>
      </c>
      <c r="M116" s="269"/>
      <c r="N116" s="270">
        <f t="shared" si="28"/>
        <v>0.66679297904917822</v>
      </c>
      <c r="O116" s="27" t="s">
        <v>134</v>
      </c>
      <c r="P116" s="30" t="s">
        <v>60</v>
      </c>
      <c r="Q116" s="30" t="s">
        <v>38</v>
      </c>
      <c r="R116" s="30" t="s">
        <v>19</v>
      </c>
      <c r="S116" s="30">
        <f t="shared" si="30"/>
        <v>7.3501323219539376E-7</v>
      </c>
      <c r="T116" s="30" t="s">
        <v>135</v>
      </c>
      <c r="U116" s="30" t="s">
        <v>24</v>
      </c>
      <c r="V116" s="30" t="s">
        <v>56</v>
      </c>
      <c r="W116" s="30" t="s">
        <v>52</v>
      </c>
      <c r="X116" s="30" t="s">
        <v>137</v>
      </c>
      <c r="Y116" s="269"/>
      <c r="Z116" s="270">
        <f t="shared" si="31"/>
        <v>0.62410384363843974</v>
      </c>
      <c r="AA116" s="27" t="s">
        <v>134</v>
      </c>
      <c r="AB116" s="30" t="s">
        <v>60</v>
      </c>
      <c r="AC116" s="30" t="s">
        <v>38</v>
      </c>
      <c r="AD116" s="30" t="s">
        <v>19</v>
      </c>
      <c r="AE116" s="30">
        <f t="shared" si="32"/>
        <v>6.8795652886504942E-7</v>
      </c>
      <c r="AF116" s="30" t="s">
        <v>135</v>
      </c>
      <c r="AG116" s="30" t="s">
        <v>24</v>
      </c>
      <c r="AH116" s="30" t="s">
        <v>56</v>
      </c>
      <c r="AI116" s="30" t="s">
        <v>52</v>
      </c>
      <c r="AJ116" s="30" t="s">
        <v>137</v>
      </c>
      <c r="AK116" s="269"/>
      <c r="AL116" s="270">
        <f t="shared" si="33"/>
        <v>0.56282166062002748</v>
      </c>
      <c r="AM116" s="27" t="s">
        <v>134</v>
      </c>
      <c r="AN116" s="30" t="s">
        <v>60</v>
      </c>
      <c r="AO116" s="30" t="s">
        <v>38</v>
      </c>
      <c r="AP116" s="30" t="s">
        <v>19</v>
      </c>
      <c r="AQ116" s="30">
        <f t="shared" si="34"/>
        <v>6.2040450472618872E-7</v>
      </c>
      <c r="AR116" s="30" t="s">
        <v>135</v>
      </c>
      <c r="AS116" s="30" t="s">
        <v>24</v>
      </c>
      <c r="AT116" s="30" t="s">
        <v>56</v>
      </c>
      <c r="AU116" s="30" t="s">
        <v>52</v>
      </c>
      <c r="AV116" s="30" t="s">
        <v>137</v>
      </c>
      <c r="AW116" s="269"/>
      <c r="AX116" s="270">
        <f t="shared" si="35"/>
        <v>0.58289445314650146</v>
      </c>
      <c r="AY116" s="27" t="s">
        <v>134</v>
      </c>
      <c r="AZ116" s="30" t="s">
        <v>60</v>
      </c>
      <c r="BA116" s="30" t="s">
        <v>38</v>
      </c>
      <c r="BB116" s="30" t="s">
        <v>19</v>
      </c>
      <c r="BC116" s="30">
        <f t="shared" si="36"/>
        <v>6.4253096462849535E-7</v>
      </c>
      <c r="BD116" s="30" t="s">
        <v>135</v>
      </c>
      <c r="BE116" s="30" t="s">
        <v>24</v>
      </c>
      <c r="BF116" s="30" t="s">
        <v>56</v>
      </c>
      <c r="BG116" s="30" t="s">
        <v>52</v>
      </c>
      <c r="BH116" s="30" t="s">
        <v>137</v>
      </c>
      <c r="BI116" s="269"/>
    </row>
    <row r="117" spans="2:61" x14ac:dyDescent="0.35">
      <c r="B117" s="270">
        <f t="shared" si="27"/>
        <v>105.3902239315438</v>
      </c>
      <c r="C117" s="27" t="s">
        <v>134</v>
      </c>
      <c r="D117" s="30" t="s">
        <v>60</v>
      </c>
      <c r="E117" s="30" t="s">
        <v>38</v>
      </c>
      <c r="F117" s="30" t="s">
        <v>20</v>
      </c>
      <c r="G117" s="30">
        <f t="shared" si="29"/>
        <v>1.1617280260536033E-4</v>
      </c>
      <c r="H117" s="30" t="s">
        <v>135</v>
      </c>
      <c r="I117" s="30" t="s">
        <v>24</v>
      </c>
      <c r="J117" s="30" t="s">
        <v>56</v>
      </c>
      <c r="K117" s="30" t="s">
        <v>52</v>
      </c>
      <c r="L117" s="30" t="s">
        <v>137</v>
      </c>
      <c r="M117" s="269"/>
      <c r="N117" s="270">
        <f t="shared" si="28"/>
        <v>124.92724050728893</v>
      </c>
      <c r="O117" s="27" t="s">
        <v>134</v>
      </c>
      <c r="P117" s="30" t="s">
        <v>60</v>
      </c>
      <c r="Q117" s="30" t="s">
        <v>38</v>
      </c>
      <c r="R117" s="30" t="s">
        <v>20</v>
      </c>
      <c r="S117" s="30">
        <f t="shared" si="30"/>
        <v>1.3770867078632135E-4</v>
      </c>
      <c r="T117" s="30" t="s">
        <v>135</v>
      </c>
      <c r="U117" s="30" t="s">
        <v>24</v>
      </c>
      <c r="V117" s="30" t="s">
        <v>56</v>
      </c>
      <c r="W117" s="30" t="s">
        <v>52</v>
      </c>
      <c r="X117" s="30" t="s">
        <v>137</v>
      </c>
      <c r="Y117" s="269"/>
      <c r="Z117" s="270">
        <f t="shared" si="31"/>
        <v>116.92920205446917</v>
      </c>
      <c r="AA117" s="27" t="s">
        <v>134</v>
      </c>
      <c r="AB117" s="30" t="s">
        <v>60</v>
      </c>
      <c r="AC117" s="30" t="s">
        <v>38</v>
      </c>
      <c r="AD117" s="30" t="s">
        <v>20</v>
      </c>
      <c r="AE117" s="30">
        <f t="shared" si="32"/>
        <v>1.288923450613372E-4</v>
      </c>
      <c r="AF117" s="30" t="s">
        <v>135</v>
      </c>
      <c r="AG117" s="30" t="s">
        <v>24</v>
      </c>
      <c r="AH117" s="30" t="s">
        <v>56</v>
      </c>
      <c r="AI117" s="30" t="s">
        <v>52</v>
      </c>
      <c r="AJ117" s="30" t="s">
        <v>137</v>
      </c>
      <c r="AK117" s="269"/>
      <c r="AL117" s="270">
        <f t="shared" si="33"/>
        <v>105.4476564214156</v>
      </c>
      <c r="AM117" s="27" t="s">
        <v>134</v>
      </c>
      <c r="AN117" s="30" t="s">
        <v>60</v>
      </c>
      <c r="AO117" s="30" t="s">
        <v>38</v>
      </c>
      <c r="AP117" s="30" t="s">
        <v>20</v>
      </c>
      <c r="AQ117" s="30">
        <f t="shared" si="34"/>
        <v>1.162361110704163E-4</v>
      </c>
      <c r="AR117" s="30" t="s">
        <v>135</v>
      </c>
      <c r="AS117" s="30" t="s">
        <v>24</v>
      </c>
      <c r="AT117" s="30" t="s">
        <v>56</v>
      </c>
      <c r="AU117" s="30" t="s">
        <v>52</v>
      </c>
      <c r="AV117" s="30" t="s">
        <v>137</v>
      </c>
      <c r="AW117" s="269"/>
      <c r="AX117" s="270">
        <f t="shared" si="35"/>
        <v>109.20840174777391</v>
      </c>
      <c r="AY117" s="27" t="s">
        <v>134</v>
      </c>
      <c r="AZ117" s="30" t="s">
        <v>60</v>
      </c>
      <c r="BA117" s="30" t="s">
        <v>38</v>
      </c>
      <c r="BB117" s="30" t="s">
        <v>20</v>
      </c>
      <c r="BC117" s="30">
        <f t="shared" si="36"/>
        <v>1.2038162199305976E-4</v>
      </c>
      <c r="BD117" s="30" t="s">
        <v>135</v>
      </c>
      <c r="BE117" s="30" t="s">
        <v>24</v>
      </c>
      <c r="BF117" s="30" t="s">
        <v>56</v>
      </c>
      <c r="BG117" s="30" t="s">
        <v>52</v>
      </c>
      <c r="BH117" s="30" t="s">
        <v>137</v>
      </c>
      <c r="BI117" s="269"/>
    </row>
    <row r="118" spans="2:61" x14ac:dyDescent="0.35">
      <c r="B118" s="270">
        <f t="shared" si="27"/>
        <v>0.83267181137583623</v>
      </c>
      <c r="C118" s="27" t="s">
        <v>134</v>
      </c>
      <c r="D118" s="30" t="s">
        <v>60</v>
      </c>
      <c r="E118" s="30" t="s">
        <v>38</v>
      </c>
      <c r="F118" s="30" t="s">
        <v>21</v>
      </c>
      <c r="G118" s="30">
        <f t="shared" si="29"/>
        <v>9.1786329290699935E-7</v>
      </c>
      <c r="H118" s="30" t="s">
        <v>135</v>
      </c>
      <c r="I118" s="30" t="s">
        <v>24</v>
      </c>
      <c r="J118" s="30" t="s">
        <v>56</v>
      </c>
      <c r="K118" s="30" t="s">
        <v>52</v>
      </c>
      <c r="L118" s="30" t="s">
        <v>137</v>
      </c>
      <c r="M118" s="269"/>
      <c r="N118" s="270">
        <f t="shared" si="28"/>
        <v>0.98703074880035713</v>
      </c>
      <c r="O118" s="27" t="s">
        <v>134</v>
      </c>
      <c r="P118" s="30" t="s">
        <v>60</v>
      </c>
      <c r="Q118" s="30" t="s">
        <v>38</v>
      </c>
      <c r="R118" s="30" t="s">
        <v>21</v>
      </c>
      <c r="S118" s="30">
        <f t="shared" si="30"/>
        <v>1.0880148468067231E-6</v>
      </c>
      <c r="T118" s="30" t="s">
        <v>135</v>
      </c>
      <c r="U118" s="30" t="s">
        <v>24</v>
      </c>
      <c r="V118" s="30" t="s">
        <v>56</v>
      </c>
      <c r="W118" s="30" t="s">
        <v>52</v>
      </c>
      <c r="X118" s="30" t="s">
        <v>137</v>
      </c>
      <c r="Y118" s="269"/>
      <c r="Z118" s="270">
        <f t="shared" si="31"/>
        <v>0.92383948762333534</v>
      </c>
      <c r="AA118" s="27" t="s">
        <v>134</v>
      </c>
      <c r="AB118" s="30" t="s">
        <v>60</v>
      </c>
      <c r="AC118" s="30" t="s">
        <v>38</v>
      </c>
      <c r="AD118" s="30" t="s">
        <v>21</v>
      </c>
      <c r="AE118" s="30">
        <f t="shared" si="32"/>
        <v>1.018358424823311E-6</v>
      </c>
      <c r="AF118" s="30" t="s">
        <v>135</v>
      </c>
      <c r="AG118" s="30" t="s">
        <v>24</v>
      </c>
      <c r="AH118" s="30" t="s">
        <v>56</v>
      </c>
      <c r="AI118" s="30" t="s">
        <v>52</v>
      </c>
      <c r="AJ118" s="30" t="s">
        <v>137</v>
      </c>
      <c r="AK118" s="269"/>
      <c r="AL118" s="270">
        <f t="shared" si="33"/>
        <v>0.83312557656950759</v>
      </c>
      <c r="AM118" s="27" t="s">
        <v>134</v>
      </c>
      <c r="AN118" s="30" t="s">
        <v>60</v>
      </c>
      <c r="AO118" s="30" t="s">
        <v>38</v>
      </c>
      <c r="AP118" s="30" t="s">
        <v>21</v>
      </c>
      <c r="AQ118" s="30">
        <f t="shared" si="34"/>
        <v>9.1836348326913218E-7</v>
      </c>
      <c r="AR118" s="30" t="s">
        <v>135</v>
      </c>
      <c r="AS118" s="30" t="s">
        <v>24</v>
      </c>
      <c r="AT118" s="30" t="s">
        <v>56</v>
      </c>
      <c r="AU118" s="30" t="s">
        <v>52</v>
      </c>
      <c r="AV118" s="30" t="s">
        <v>137</v>
      </c>
      <c r="AW118" s="269"/>
      <c r="AX118" s="270">
        <f t="shared" si="35"/>
        <v>0.86283864203425154</v>
      </c>
      <c r="AY118" s="27" t="s">
        <v>134</v>
      </c>
      <c r="AZ118" s="30" t="s">
        <v>60</v>
      </c>
      <c r="BA118" s="30" t="s">
        <v>38</v>
      </c>
      <c r="BB118" s="30" t="s">
        <v>21</v>
      </c>
      <c r="BC118" s="30">
        <f t="shared" si="36"/>
        <v>9.511165220261046E-7</v>
      </c>
      <c r="BD118" s="30" t="s">
        <v>135</v>
      </c>
      <c r="BE118" s="30" t="s">
        <v>24</v>
      </c>
      <c r="BF118" s="30" t="s">
        <v>56</v>
      </c>
      <c r="BG118" s="30" t="s">
        <v>52</v>
      </c>
      <c r="BH118" s="30" t="s">
        <v>137</v>
      </c>
      <c r="BI118" s="269"/>
    </row>
    <row r="119" spans="2:61" x14ac:dyDescent="0.35">
      <c r="B119" s="270">
        <f t="shared" si="27"/>
        <v>53135.318573926714</v>
      </c>
      <c r="C119" s="27" t="s">
        <v>134</v>
      </c>
      <c r="D119" s="30" t="s">
        <v>60</v>
      </c>
      <c r="E119" s="30" t="s">
        <v>38</v>
      </c>
      <c r="F119" s="30" t="s">
        <v>22</v>
      </c>
      <c r="G119" s="30">
        <f t="shared" si="29"/>
        <v>5.8571645886921327E-2</v>
      </c>
      <c r="H119" s="30" t="s">
        <v>135</v>
      </c>
      <c r="I119" s="30" t="s">
        <v>24</v>
      </c>
      <c r="J119" s="30" t="s">
        <v>56</v>
      </c>
      <c r="K119" s="30" t="s">
        <v>52</v>
      </c>
      <c r="L119" s="30" t="s">
        <v>137</v>
      </c>
      <c r="M119" s="269"/>
      <c r="N119" s="270">
        <f t="shared" si="28"/>
        <v>62985.431430794772</v>
      </c>
      <c r="O119" s="27" t="s">
        <v>134</v>
      </c>
      <c r="P119" s="30" t="s">
        <v>60</v>
      </c>
      <c r="Q119" s="30" t="s">
        <v>38</v>
      </c>
      <c r="R119" s="30" t="s">
        <v>22</v>
      </c>
      <c r="S119" s="30">
        <f t="shared" si="30"/>
        <v>6.9429533591047893E-2</v>
      </c>
      <c r="T119" s="30" t="s">
        <v>135</v>
      </c>
      <c r="U119" s="30" t="s">
        <v>24</v>
      </c>
      <c r="V119" s="30" t="s">
        <v>56</v>
      </c>
      <c r="W119" s="30" t="s">
        <v>52</v>
      </c>
      <c r="X119" s="30" t="s">
        <v>137</v>
      </c>
      <c r="Y119" s="269"/>
      <c r="Z119" s="270">
        <f t="shared" si="31"/>
        <v>58953.005031993889</v>
      </c>
      <c r="AA119" s="27" t="s">
        <v>134</v>
      </c>
      <c r="AB119" s="30" t="s">
        <v>60</v>
      </c>
      <c r="AC119" s="30" t="s">
        <v>38</v>
      </c>
      <c r="AD119" s="30" t="s">
        <v>22</v>
      </c>
      <c r="AE119" s="30">
        <f t="shared" si="32"/>
        <v>6.4984545635117311E-2</v>
      </c>
      <c r="AF119" s="30" t="s">
        <v>135</v>
      </c>
      <c r="AG119" s="30" t="s">
        <v>24</v>
      </c>
      <c r="AH119" s="30" t="s">
        <v>56</v>
      </c>
      <c r="AI119" s="30" t="s">
        <v>52</v>
      </c>
      <c r="AJ119" s="30" t="s">
        <v>137</v>
      </c>
      <c r="AK119" s="269"/>
      <c r="AL119" s="270">
        <f t="shared" si="33"/>
        <v>53164.274709818535</v>
      </c>
      <c r="AM119" s="27" t="s">
        <v>134</v>
      </c>
      <c r="AN119" s="30" t="s">
        <v>60</v>
      </c>
      <c r="AO119" s="30" t="s">
        <v>38</v>
      </c>
      <c r="AP119" s="30" t="s">
        <v>22</v>
      </c>
      <c r="AQ119" s="30">
        <f t="shared" si="34"/>
        <v>5.860356455388762E-2</v>
      </c>
      <c r="AR119" s="30" t="s">
        <v>135</v>
      </c>
      <c r="AS119" s="30" t="s">
        <v>24</v>
      </c>
      <c r="AT119" s="30" t="s">
        <v>56</v>
      </c>
      <c r="AU119" s="30" t="s">
        <v>52</v>
      </c>
      <c r="AV119" s="30" t="s">
        <v>137</v>
      </c>
      <c r="AW119" s="269"/>
      <c r="AX119" s="270">
        <f t="shared" si="35"/>
        <v>55060.355708007264</v>
      </c>
      <c r="AY119" s="27" t="s">
        <v>134</v>
      </c>
      <c r="AZ119" s="30" t="s">
        <v>60</v>
      </c>
      <c r="BA119" s="30" t="s">
        <v>38</v>
      </c>
      <c r="BB119" s="30" t="s">
        <v>22</v>
      </c>
      <c r="BC119" s="30">
        <f t="shared" si="36"/>
        <v>6.069363548560356E-2</v>
      </c>
      <c r="BD119" s="30" t="s">
        <v>135</v>
      </c>
      <c r="BE119" s="30" t="s">
        <v>24</v>
      </c>
      <c r="BF119" s="30" t="s">
        <v>56</v>
      </c>
      <c r="BG119" s="30" t="s">
        <v>52</v>
      </c>
      <c r="BH119" s="30" t="s">
        <v>137</v>
      </c>
      <c r="BI119" s="269"/>
    </row>
    <row r="120" spans="2:61" x14ac:dyDescent="0.35">
      <c r="B120" s="271">
        <f t="shared" ref="B120:B130" si="37">B81</f>
        <v>28.741125929156027</v>
      </c>
      <c r="C120" s="27" t="s">
        <v>134</v>
      </c>
      <c r="D120" s="30" t="str">
        <f>BC43</f>
        <v>Energy Use</v>
      </c>
      <c r="E120" s="30" t="s">
        <v>60</v>
      </c>
      <c r="F120" s="31" t="s">
        <v>13</v>
      </c>
      <c r="G120" s="30">
        <f t="shared" si="29"/>
        <v>3.1681659120417592E-5</v>
      </c>
      <c r="H120" s="30" t="s">
        <v>135</v>
      </c>
      <c r="I120" s="30" t="s">
        <v>24</v>
      </c>
      <c r="J120" s="30" t="s">
        <v>56</v>
      </c>
      <c r="K120" s="30" t="s">
        <v>52</v>
      </c>
      <c r="L120" s="30" t="s">
        <v>136</v>
      </c>
      <c r="M120" s="269"/>
      <c r="N120" s="271">
        <f t="shared" ref="N120:N130" si="38">N81</f>
        <v>37.16951551638568</v>
      </c>
      <c r="O120" s="27" t="s">
        <v>134</v>
      </c>
      <c r="P120" s="30" t="str">
        <f>D120</f>
        <v>Energy Use</v>
      </c>
      <c r="Q120" s="30" t="s">
        <v>60</v>
      </c>
      <c r="R120" s="31" t="s">
        <v>13</v>
      </c>
      <c r="S120" s="30">
        <f t="shared" si="30"/>
        <v>4.0972365632572938E-5</v>
      </c>
      <c r="T120" s="30" t="s">
        <v>135</v>
      </c>
      <c r="U120" s="30" t="s">
        <v>24</v>
      </c>
      <c r="V120" s="30" t="s">
        <v>56</v>
      </c>
      <c r="W120" s="30" t="s">
        <v>52</v>
      </c>
      <c r="X120" s="30" t="s">
        <v>136</v>
      </c>
      <c r="Y120" s="269"/>
      <c r="Z120" s="271">
        <f t="shared" ref="Z120:Z130" si="39">Z81</f>
        <v>31.082876655799645</v>
      </c>
      <c r="AA120" s="27" t="s">
        <v>134</v>
      </c>
      <c r="AB120" s="30" t="str">
        <f>P120</f>
        <v>Energy Use</v>
      </c>
      <c r="AC120" s="30" t="s">
        <v>60</v>
      </c>
      <c r="AD120" s="31" t="s">
        <v>13</v>
      </c>
      <c r="AE120" s="30">
        <f t="shared" si="32"/>
        <v>3.4262996693948475E-5</v>
      </c>
      <c r="AF120" s="30" t="s">
        <v>135</v>
      </c>
      <c r="AG120" s="30" t="s">
        <v>24</v>
      </c>
      <c r="AH120" s="30" t="s">
        <v>56</v>
      </c>
      <c r="AI120" s="30" t="s">
        <v>52</v>
      </c>
      <c r="AJ120" s="30" t="s">
        <v>136</v>
      </c>
      <c r="AK120" s="269"/>
      <c r="AL120" s="271">
        <f t="shared" ref="AL120:AL130" si="40">AL81</f>
        <v>26.012563042316369</v>
      </c>
      <c r="AM120" s="27" t="s">
        <v>134</v>
      </c>
      <c r="AN120" s="30" t="str">
        <f>AB120</f>
        <v>Energy Use</v>
      </c>
      <c r="AO120" s="30" t="s">
        <v>60</v>
      </c>
      <c r="AP120" s="31" t="s">
        <v>13</v>
      </c>
      <c r="AQ120" s="30">
        <f t="shared" si="34"/>
        <v>2.8673934249702507E-5</v>
      </c>
      <c r="AR120" s="30" t="s">
        <v>135</v>
      </c>
      <c r="AS120" s="30" t="s">
        <v>24</v>
      </c>
      <c r="AT120" s="30" t="s">
        <v>56</v>
      </c>
      <c r="AU120" s="30" t="s">
        <v>52</v>
      </c>
      <c r="AV120" s="30" t="s">
        <v>136</v>
      </c>
      <c r="AW120" s="269"/>
      <c r="AX120" s="271">
        <f t="shared" ref="AX120:AX130" si="41">AX81</f>
        <v>27.506778260907577</v>
      </c>
      <c r="AY120" s="27" t="s">
        <v>134</v>
      </c>
      <c r="AZ120" s="30" t="str">
        <f>AN120</f>
        <v>Energy Use</v>
      </c>
      <c r="BA120" s="30" t="s">
        <v>60</v>
      </c>
      <c r="BB120" s="31" t="s">
        <v>13</v>
      </c>
      <c r="BC120" s="30">
        <f t="shared" si="36"/>
        <v>3.0321024114053453E-5</v>
      </c>
      <c r="BD120" s="30" t="s">
        <v>135</v>
      </c>
      <c r="BE120" s="30" t="s">
        <v>24</v>
      </c>
      <c r="BF120" s="30" t="s">
        <v>56</v>
      </c>
      <c r="BG120" s="30" t="s">
        <v>52</v>
      </c>
      <c r="BH120" s="30" t="s">
        <v>136</v>
      </c>
      <c r="BI120" s="269"/>
    </row>
    <row r="121" spans="2:61" x14ac:dyDescent="0.35">
      <c r="B121" s="271">
        <f t="shared" si="37"/>
        <v>55.905001024575327</v>
      </c>
      <c r="C121" s="27" t="s">
        <v>134</v>
      </c>
      <c r="D121" s="204" t="str">
        <f>D120</f>
        <v>Energy Use</v>
      </c>
      <c r="E121" s="30" t="s">
        <v>60</v>
      </c>
      <c r="F121" s="31" t="s">
        <v>23</v>
      </c>
      <c r="G121" s="30">
        <f t="shared" si="29"/>
        <v>6.1624697304932659E-5</v>
      </c>
      <c r="H121" s="30" t="s">
        <v>135</v>
      </c>
      <c r="I121" s="30" t="s">
        <v>24</v>
      </c>
      <c r="J121" s="30" t="s">
        <v>56</v>
      </c>
      <c r="K121" s="30" t="s">
        <v>52</v>
      </c>
      <c r="L121" s="30" t="s">
        <v>136</v>
      </c>
      <c r="M121" s="269"/>
      <c r="N121" s="271">
        <f t="shared" si="38"/>
        <v>71.012008222734437</v>
      </c>
      <c r="O121" s="27" t="s">
        <v>134</v>
      </c>
      <c r="P121" s="30" t="str">
        <f t="shared" ref="P121:P163" si="42">D121</f>
        <v>Energy Use</v>
      </c>
      <c r="Q121" s="30" t="s">
        <v>60</v>
      </c>
      <c r="R121" s="31" t="s">
        <v>23</v>
      </c>
      <c r="S121" s="30">
        <f t="shared" si="30"/>
        <v>7.8277317441022995E-5</v>
      </c>
      <c r="T121" s="30" t="s">
        <v>135</v>
      </c>
      <c r="U121" s="30" t="s">
        <v>24</v>
      </c>
      <c r="V121" s="30" t="s">
        <v>56</v>
      </c>
      <c r="W121" s="30" t="s">
        <v>52</v>
      </c>
      <c r="X121" s="30" t="s">
        <v>136</v>
      </c>
      <c r="Y121" s="269"/>
      <c r="Z121" s="271">
        <f t="shared" si="39"/>
        <v>58.12147208396334</v>
      </c>
      <c r="AA121" s="27" t="s">
        <v>134</v>
      </c>
      <c r="AB121" s="30" t="str">
        <f t="shared" ref="AB121:AB163" si="43">P121</f>
        <v>Energy Use</v>
      </c>
      <c r="AC121" s="30" t="s">
        <v>60</v>
      </c>
      <c r="AD121" s="31" t="s">
        <v>23</v>
      </c>
      <c r="AE121" s="30">
        <f t="shared" si="32"/>
        <v>6.4067937723797627E-5</v>
      </c>
      <c r="AF121" s="30" t="s">
        <v>135</v>
      </c>
      <c r="AG121" s="30" t="s">
        <v>24</v>
      </c>
      <c r="AH121" s="30" t="s">
        <v>56</v>
      </c>
      <c r="AI121" s="30" t="s">
        <v>52</v>
      </c>
      <c r="AJ121" s="30" t="s">
        <v>136</v>
      </c>
      <c r="AK121" s="269"/>
      <c r="AL121" s="271">
        <f t="shared" si="40"/>
        <v>47.523675071307593</v>
      </c>
      <c r="AM121" s="27" t="s">
        <v>134</v>
      </c>
      <c r="AN121" s="30" t="str">
        <f t="shared" ref="AN121:AN163" si="44">AB121</f>
        <v>Energy Use</v>
      </c>
      <c r="AO121" s="30" t="s">
        <v>60</v>
      </c>
      <c r="AP121" s="31" t="s">
        <v>23</v>
      </c>
      <c r="AQ121" s="30">
        <f t="shared" si="34"/>
        <v>5.2385869553958231E-5</v>
      </c>
      <c r="AR121" s="30" t="s">
        <v>135</v>
      </c>
      <c r="AS121" s="30" t="s">
        <v>24</v>
      </c>
      <c r="AT121" s="30" t="s">
        <v>56</v>
      </c>
      <c r="AU121" s="30" t="s">
        <v>52</v>
      </c>
      <c r="AV121" s="30" t="s">
        <v>136</v>
      </c>
      <c r="AW121" s="269"/>
      <c r="AX121" s="271">
        <f t="shared" si="41"/>
        <v>50.586873207670109</v>
      </c>
      <c r="AY121" s="27" t="s">
        <v>134</v>
      </c>
      <c r="AZ121" s="30" t="str">
        <f t="shared" ref="AZ121:AZ163" si="45">AN121</f>
        <v>Energy Use</v>
      </c>
      <c r="BA121" s="30" t="s">
        <v>60</v>
      </c>
      <c r="BB121" s="31" t="s">
        <v>23</v>
      </c>
      <c r="BC121" s="30">
        <f t="shared" si="36"/>
        <v>5.576246653953726E-5</v>
      </c>
      <c r="BD121" s="30" t="s">
        <v>135</v>
      </c>
      <c r="BE121" s="30" t="s">
        <v>24</v>
      </c>
      <c r="BF121" s="30" t="s">
        <v>56</v>
      </c>
      <c r="BG121" s="30" t="s">
        <v>52</v>
      </c>
      <c r="BH121" s="30" t="s">
        <v>136</v>
      </c>
      <c r="BI121" s="269"/>
    </row>
    <row r="122" spans="2:61" x14ac:dyDescent="0.35">
      <c r="B122" s="271">
        <f t="shared" si="37"/>
        <v>104.4858017914774</v>
      </c>
      <c r="C122" s="27" t="s">
        <v>134</v>
      </c>
      <c r="D122" s="204" t="str">
        <f t="shared" ref="D122:D130" si="46">D121</f>
        <v>Energy Use</v>
      </c>
      <c r="E122" s="30" t="s">
        <v>60</v>
      </c>
      <c r="F122" s="31" t="s">
        <v>14</v>
      </c>
      <c r="G122" s="30">
        <f t="shared" si="29"/>
        <v>1.1517584813624278E-4</v>
      </c>
      <c r="H122" s="30" t="s">
        <v>135</v>
      </c>
      <c r="I122" s="30" t="s">
        <v>24</v>
      </c>
      <c r="J122" s="30" t="s">
        <v>56</v>
      </c>
      <c r="K122" s="30" t="s">
        <v>52</v>
      </c>
      <c r="L122" s="30" t="s">
        <v>136</v>
      </c>
      <c r="M122" s="269"/>
      <c r="N122" s="271">
        <f t="shared" si="38"/>
        <v>142.60849290964271</v>
      </c>
      <c r="O122" s="27" t="s">
        <v>134</v>
      </c>
      <c r="P122" s="30" t="str">
        <f t="shared" si="42"/>
        <v>Energy Use</v>
      </c>
      <c r="Q122" s="30" t="s">
        <v>60</v>
      </c>
      <c r="R122" s="31" t="s">
        <v>14</v>
      </c>
      <c r="S122" s="30">
        <f t="shared" si="30"/>
        <v>1.5719890971482411E-4</v>
      </c>
      <c r="T122" s="30" t="s">
        <v>135</v>
      </c>
      <c r="U122" s="30" t="s">
        <v>24</v>
      </c>
      <c r="V122" s="30" t="s">
        <v>56</v>
      </c>
      <c r="W122" s="30" t="s">
        <v>52</v>
      </c>
      <c r="X122" s="30" t="s">
        <v>136</v>
      </c>
      <c r="Y122" s="269"/>
      <c r="Z122" s="271">
        <f t="shared" si="39"/>
        <v>108.47301964150671</v>
      </c>
      <c r="AA122" s="27" t="s">
        <v>134</v>
      </c>
      <c r="AB122" s="30" t="str">
        <f t="shared" si="43"/>
        <v>Energy Use</v>
      </c>
      <c r="AC122" s="30" t="s">
        <v>60</v>
      </c>
      <c r="AD122" s="31" t="s">
        <v>14</v>
      </c>
      <c r="AE122" s="30">
        <f t="shared" si="32"/>
        <v>1.1957100221179441E-4</v>
      </c>
      <c r="AF122" s="30" t="s">
        <v>135</v>
      </c>
      <c r="AG122" s="30" t="s">
        <v>24</v>
      </c>
      <c r="AH122" s="30" t="s">
        <v>56</v>
      </c>
      <c r="AI122" s="30" t="s">
        <v>52</v>
      </c>
      <c r="AJ122" s="30" t="s">
        <v>136</v>
      </c>
      <c r="AK122" s="269"/>
      <c r="AL122" s="271">
        <f t="shared" si="40"/>
        <v>92.585938194318274</v>
      </c>
      <c r="AM122" s="27" t="s">
        <v>134</v>
      </c>
      <c r="AN122" s="30" t="str">
        <f t="shared" si="44"/>
        <v>Energy Use</v>
      </c>
      <c r="AO122" s="30" t="s">
        <v>60</v>
      </c>
      <c r="AP122" s="31" t="s">
        <v>14</v>
      </c>
      <c r="AQ122" s="30">
        <f t="shared" si="34"/>
        <v>1.0205849765408189E-4</v>
      </c>
      <c r="AR122" s="30" t="s">
        <v>135</v>
      </c>
      <c r="AS122" s="30" t="s">
        <v>24</v>
      </c>
      <c r="AT122" s="30" t="s">
        <v>56</v>
      </c>
      <c r="AU122" s="30" t="s">
        <v>52</v>
      </c>
      <c r="AV122" s="30" t="s">
        <v>136</v>
      </c>
      <c r="AW122" s="269"/>
      <c r="AX122" s="271">
        <f t="shared" si="41"/>
        <v>98.109408191060993</v>
      </c>
      <c r="AY122" s="27" t="s">
        <v>134</v>
      </c>
      <c r="AZ122" s="30" t="str">
        <f t="shared" si="45"/>
        <v>Energy Use</v>
      </c>
      <c r="BA122" s="30" t="s">
        <v>60</v>
      </c>
      <c r="BB122" s="31" t="s">
        <v>14</v>
      </c>
      <c r="BC122" s="30">
        <f t="shared" si="36"/>
        <v>1.0814707936204964E-4</v>
      </c>
      <c r="BD122" s="30" t="s">
        <v>135</v>
      </c>
      <c r="BE122" s="30" t="s">
        <v>24</v>
      </c>
      <c r="BF122" s="30" t="s">
        <v>56</v>
      </c>
      <c r="BG122" s="30" t="s">
        <v>52</v>
      </c>
      <c r="BH122" s="30" t="s">
        <v>136</v>
      </c>
      <c r="BI122" s="269"/>
    </row>
    <row r="123" spans="2:61" x14ac:dyDescent="0.35">
      <c r="B123" s="271">
        <f t="shared" si="37"/>
        <v>20.198172927410436</v>
      </c>
      <c r="C123" s="27" t="s">
        <v>134</v>
      </c>
      <c r="D123" s="204" t="str">
        <f t="shared" si="46"/>
        <v>Energy Use</v>
      </c>
      <c r="E123" s="30" t="s">
        <v>60</v>
      </c>
      <c r="F123" s="31" t="s">
        <v>15</v>
      </c>
      <c r="G123" s="30">
        <f t="shared" si="29"/>
        <v>2.2264668096816458E-5</v>
      </c>
      <c r="H123" s="30" t="s">
        <v>135</v>
      </c>
      <c r="I123" s="30" t="s">
        <v>24</v>
      </c>
      <c r="J123" s="30" t="s">
        <v>56</v>
      </c>
      <c r="K123" s="30" t="s">
        <v>52</v>
      </c>
      <c r="L123" s="30" t="s">
        <v>136</v>
      </c>
      <c r="M123" s="269"/>
      <c r="N123" s="271">
        <f t="shared" si="38"/>
        <v>21.701053632381079</v>
      </c>
      <c r="O123" s="27" t="s">
        <v>134</v>
      </c>
      <c r="P123" s="30" t="str">
        <f t="shared" si="42"/>
        <v>Energy Use</v>
      </c>
      <c r="Q123" s="30" t="s">
        <v>60</v>
      </c>
      <c r="R123" s="31" t="s">
        <v>15</v>
      </c>
      <c r="S123" s="30">
        <f t="shared" si="30"/>
        <v>2.392131002208048E-5</v>
      </c>
      <c r="T123" s="30" t="s">
        <v>135</v>
      </c>
      <c r="U123" s="30" t="s">
        <v>24</v>
      </c>
      <c r="V123" s="30" t="s">
        <v>56</v>
      </c>
      <c r="W123" s="30" t="s">
        <v>52</v>
      </c>
      <c r="X123" s="30" t="s">
        <v>136</v>
      </c>
      <c r="Y123" s="269"/>
      <c r="Z123" s="271">
        <f t="shared" si="39"/>
        <v>24.236907172665859</v>
      </c>
      <c r="AA123" s="27" t="s">
        <v>134</v>
      </c>
      <c r="AB123" s="30" t="str">
        <f t="shared" si="43"/>
        <v>Energy Use</v>
      </c>
      <c r="AC123" s="30" t="s">
        <v>60</v>
      </c>
      <c r="AD123" s="31" t="s">
        <v>15</v>
      </c>
      <c r="AE123" s="30">
        <f t="shared" si="32"/>
        <v>2.6716609261248653E-5</v>
      </c>
      <c r="AF123" s="30" t="s">
        <v>135</v>
      </c>
      <c r="AG123" s="30" t="s">
        <v>24</v>
      </c>
      <c r="AH123" s="30" t="s">
        <v>56</v>
      </c>
      <c r="AI123" s="30" t="s">
        <v>52</v>
      </c>
      <c r="AJ123" s="30" t="s">
        <v>136</v>
      </c>
      <c r="AK123" s="269"/>
      <c r="AL123" s="271">
        <f t="shared" si="40"/>
        <v>20.607875109349457</v>
      </c>
      <c r="AM123" s="27" t="s">
        <v>134</v>
      </c>
      <c r="AN123" s="30" t="str">
        <f t="shared" si="44"/>
        <v>Energy Use</v>
      </c>
      <c r="AO123" s="30" t="s">
        <v>60</v>
      </c>
      <c r="AP123" s="31" t="s">
        <v>15</v>
      </c>
      <c r="AQ123" s="30">
        <f t="shared" si="34"/>
        <v>2.2716287316643747E-5</v>
      </c>
      <c r="AR123" s="30" t="s">
        <v>135</v>
      </c>
      <c r="AS123" s="30" t="s">
        <v>24</v>
      </c>
      <c r="AT123" s="30" t="s">
        <v>56</v>
      </c>
      <c r="AU123" s="30" t="s">
        <v>52</v>
      </c>
      <c r="AV123" s="30" t="s">
        <v>136</v>
      </c>
      <c r="AW123" s="269"/>
      <c r="AX123" s="271">
        <f t="shared" si="41"/>
        <v>21.381227102995748</v>
      </c>
      <c r="AY123" s="27" t="s">
        <v>134</v>
      </c>
      <c r="AZ123" s="30" t="str">
        <f t="shared" si="45"/>
        <v>Energy Use</v>
      </c>
      <c r="BA123" s="30" t="s">
        <v>60</v>
      </c>
      <c r="BB123" s="31" t="s">
        <v>15</v>
      </c>
      <c r="BC123" s="30">
        <f t="shared" si="36"/>
        <v>2.3568761722246014E-5</v>
      </c>
      <c r="BD123" s="30" t="s">
        <v>135</v>
      </c>
      <c r="BE123" s="30" t="s">
        <v>24</v>
      </c>
      <c r="BF123" s="30" t="s">
        <v>56</v>
      </c>
      <c r="BG123" s="30" t="s">
        <v>52</v>
      </c>
      <c r="BH123" s="30" t="s">
        <v>136</v>
      </c>
      <c r="BI123" s="269"/>
    </row>
    <row r="124" spans="2:61" x14ac:dyDescent="0.35">
      <c r="B124" s="271">
        <f t="shared" si="37"/>
        <v>6.4646498612189065</v>
      </c>
      <c r="C124" s="27" t="s">
        <v>134</v>
      </c>
      <c r="D124" s="204" t="str">
        <f t="shared" si="46"/>
        <v>Energy Use</v>
      </c>
      <c r="E124" s="30" t="s">
        <v>60</v>
      </c>
      <c r="F124" s="31" t="s">
        <v>16</v>
      </c>
      <c r="G124" s="30">
        <f t="shared" si="29"/>
        <v>7.1260546208534166E-6</v>
      </c>
      <c r="H124" s="30" t="s">
        <v>135</v>
      </c>
      <c r="I124" s="30" t="s">
        <v>24</v>
      </c>
      <c r="J124" s="30" t="s">
        <v>56</v>
      </c>
      <c r="K124" s="30" t="s">
        <v>52</v>
      </c>
      <c r="L124" s="30" t="s">
        <v>136</v>
      </c>
      <c r="M124" s="269"/>
      <c r="N124" s="271">
        <f t="shared" si="38"/>
        <v>9.391967725023294</v>
      </c>
      <c r="O124" s="27" t="s">
        <v>134</v>
      </c>
      <c r="P124" s="30" t="str">
        <f t="shared" si="42"/>
        <v>Energy Use</v>
      </c>
      <c r="Q124" s="30" t="s">
        <v>60</v>
      </c>
      <c r="R124" s="31" t="s">
        <v>16</v>
      </c>
      <c r="S124" s="30">
        <f t="shared" si="30"/>
        <v>1.0352869287987891E-5</v>
      </c>
      <c r="T124" s="30" t="s">
        <v>135</v>
      </c>
      <c r="U124" s="30" t="s">
        <v>24</v>
      </c>
      <c r="V124" s="30" t="s">
        <v>56</v>
      </c>
      <c r="W124" s="30" t="s">
        <v>52</v>
      </c>
      <c r="X124" s="30" t="s">
        <v>136</v>
      </c>
      <c r="Y124" s="269"/>
      <c r="Z124" s="271">
        <f t="shared" si="39"/>
        <v>6.7789333603387227</v>
      </c>
      <c r="AA124" s="27" t="s">
        <v>134</v>
      </c>
      <c r="AB124" s="30" t="str">
        <f t="shared" si="43"/>
        <v>Energy Use</v>
      </c>
      <c r="AC124" s="30" t="s">
        <v>60</v>
      </c>
      <c r="AD124" s="31" t="s">
        <v>16</v>
      </c>
      <c r="AE124" s="30">
        <f t="shared" si="32"/>
        <v>7.472492777480584E-6</v>
      </c>
      <c r="AF124" s="30" t="s">
        <v>135</v>
      </c>
      <c r="AG124" s="30" t="s">
        <v>24</v>
      </c>
      <c r="AH124" s="30" t="s">
        <v>56</v>
      </c>
      <c r="AI124" s="30" t="s">
        <v>52</v>
      </c>
      <c r="AJ124" s="30" t="s">
        <v>136</v>
      </c>
      <c r="AK124" s="269"/>
      <c r="AL124" s="271">
        <f t="shared" si="40"/>
        <v>6.1660619541023118</v>
      </c>
      <c r="AM124" s="27" t="s">
        <v>134</v>
      </c>
      <c r="AN124" s="30" t="str">
        <f t="shared" si="44"/>
        <v>Energy Use</v>
      </c>
      <c r="AO124" s="30" t="s">
        <v>60</v>
      </c>
      <c r="AP124" s="31" t="s">
        <v>16</v>
      </c>
      <c r="AQ124" s="30">
        <f t="shared" si="34"/>
        <v>6.7969178878644516E-6</v>
      </c>
      <c r="AR124" s="30" t="s">
        <v>135</v>
      </c>
      <c r="AS124" s="30" t="s">
        <v>24</v>
      </c>
      <c r="AT124" s="30" t="s">
        <v>56</v>
      </c>
      <c r="AU124" s="30" t="s">
        <v>52</v>
      </c>
      <c r="AV124" s="30" t="s">
        <v>136</v>
      </c>
      <c r="AW124" s="269"/>
      <c r="AX124" s="271">
        <f t="shared" si="41"/>
        <v>6.468351865827862</v>
      </c>
      <c r="AY124" s="27" t="s">
        <v>134</v>
      </c>
      <c r="AZ124" s="30" t="str">
        <f t="shared" si="45"/>
        <v>Energy Use</v>
      </c>
      <c r="BA124" s="30" t="s">
        <v>60</v>
      </c>
      <c r="BB124" s="31" t="s">
        <v>16</v>
      </c>
      <c r="BC124" s="30">
        <f t="shared" si="36"/>
        <v>7.1301353812374132E-6</v>
      </c>
      <c r="BD124" s="30" t="s">
        <v>135</v>
      </c>
      <c r="BE124" s="30" t="s">
        <v>24</v>
      </c>
      <c r="BF124" s="30" t="s">
        <v>56</v>
      </c>
      <c r="BG124" s="30" t="s">
        <v>52</v>
      </c>
      <c r="BH124" s="30" t="s">
        <v>136</v>
      </c>
      <c r="BI124" s="269"/>
    </row>
    <row r="125" spans="2:61" x14ac:dyDescent="0.35">
      <c r="B125" s="271">
        <f t="shared" si="37"/>
        <v>117.16538997748796</v>
      </c>
      <c r="C125" s="27" t="s">
        <v>134</v>
      </c>
      <c r="D125" s="204" t="str">
        <f t="shared" si="46"/>
        <v>Energy Use</v>
      </c>
      <c r="E125" s="30" t="s">
        <v>60</v>
      </c>
      <c r="F125" s="30" t="s">
        <v>17</v>
      </c>
      <c r="G125" s="30">
        <f t="shared" si="29"/>
        <v>1.2915269760576726E-4</v>
      </c>
      <c r="H125" s="30" t="s">
        <v>135</v>
      </c>
      <c r="I125" s="30" t="s">
        <v>24</v>
      </c>
      <c r="J125" s="30" t="s">
        <v>56</v>
      </c>
      <c r="K125" s="30" t="s">
        <v>52</v>
      </c>
      <c r="L125" s="30" t="s">
        <v>136</v>
      </c>
      <c r="M125" s="269"/>
      <c r="N125" s="271">
        <f t="shared" si="38"/>
        <v>147.12205892232055</v>
      </c>
      <c r="O125" s="27" t="s">
        <v>134</v>
      </c>
      <c r="P125" s="30" t="str">
        <f t="shared" si="42"/>
        <v>Energy Use</v>
      </c>
      <c r="Q125" s="30" t="s">
        <v>60</v>
      </c>
      <c r="R125" s="30" t="s">
        <v>17</v>
      </c>
      <c r="S125" s="30">
        <f t="shared" si="30"/>
        <v>1.6217426315726181E-4</v>
      </c>
      <c r="T125" s="30" t="s">
        <v>135</v>
      </c>
      <c r="U125" s="30" t="s">
        <v>24</v>
      </c>
      <c r="V125" s="30" t="s">
        <v>56</v>
      </c>
      <c r="W125" s="30" t="s">
        <v>52</v>
      </c>
      <c r="X125" s="30" t="s">
        <v>136</v>
      </c>
      <c r="Y125" s="269"/>
      <c r="Z125" s="271">
        <f t="shared" si="39"/>
        <v>127.34283699792138</v>
      </c>
      <c r="AA125" s="27" t="s">
        <v>134</v>
      </c>
      <c r="AB125" s="30" t="str">
        <f t="shared" si="43"/>
        <v>Energy Use</v>
      </c>
      <c r="AC125" s="30" t="s">
        <v>60</v>
      </c>
      <c r="AD125" s="30" t="s">
        <v>17</v>
      </c>
      <c r="AE125" s="30">
        <f t="shared" si="32"/>
        <v>1.4037140935743136E-4</v>
      </c>
      <c r="AF125" s="30" t="s">
        <v>135</v>
      </c>
      <c r="AG125" s="30" t="s">
        <v>24</v>
      </c>
      <c r="AH125" s="30" t="s">
        <v>56</v>
      </c>
      <c r="AI125" s="30" t="s">
        <v>52</v>
      </c>
      <c r="AJ125" s="30" t="s">
        <v>136</v>
      </c>
      <c r="AK125" s="269"/>
      <c r="AL125" s="271">
        <f t="shared" si="40"/>
        <v>113.4678655555258</v>
      </c>
      <c r="AM125" s="27" t="s">
        <v>134</v>
      </c>
      <c r="AN125" s="30" t="str">
        <f t="shared" si="44"/>
        <v>Energy Use</v>
      </c>
      <c r="AO125" s="30" t="s">
        <v>60</v>
      </c>
      <c r="AP125" s="30" t="s">
        <v>17</v>
      </c>
      <c r="AQ125" s="30">
        <f t="shared" si="34"/>
        <v>1.2507687578115358E-4</v>
      </c>
      <c r="AR125" s="30" t="s">
        <v>135</v>
      </c>
      <c r="AS125" s="30" t="s">
        <v>24</v>
      </c>
      <c r="AT125" s="30" t="s">
        <v>56</v>
      </c>
      <c r="AU125" s="30" t="s">
        <v>52</v>
      </c>
      <c r="AV125" s="30" t="s">
        <v>136</v>
      </c>
      <c r="AW125" s="269"/>
      <c r="AX125" s="271">
        <f t="shared" si="41"/>
        <v>118.27184887409896</v>
      </c>
      <c r="AY125" s="27" t="s">
        <v>134</v>
      </c>
      <c r="AZ125" s="30" t="str">
        <f t="shared" si="45"/>
        <v>Energy Use</v>
      </c>
      <c r="BA125" s="30" t="s">
        <v>60</v>
      </c>
      <c r="BB125" s="30" t="s">
        <v>17</v>
      </c>
      <c r="BC125" s="30">
        <f t="shared" si="36"/>
        <v>1.3037235941301827E-4</v>
      </c>
      <c r="BD125" s="30" t="s">
        <v>135</v>
      </c>
      <c r="BE125" s="30" t="s">
        <v>24</v>
      </c>
      <c r="BF125" s="30" t="s">
        <v>56</v>
      </c>
      <c r="BG125" s="30" t="s">
        <v>52</v>
      </c>
      <c r="BH125" s="30" t="s">
        <v>136</v>
      </c>
      <c r="BI125" s="269"/>
    </row>
    <row r="126" spans="2:61" x14ac:dyDescent="0.35">
      <c r="B126" s="271">
        <f t="shared" si="37"/>
        <v>0.67022581133712211</v>
      </c>
      <c r="C126" s="27" t="s">
        <v>134</v>
      </c>
      <c r="D126" s="204" t="str">
        <f t="shared" si="46"/>
        <v>Energy Use</v>
      </c>
      <c r="E126" s="30" t="s">
        <v>60</v>
      </c>
      <c r="F126" s="30" t="s">
        <v>18</v>
      </c>
      <c r="G126" s="30">
        <f t="shared" si="29"/>
        <v>7.387972809703888E-7</v>
      </c>
      <c r="H126" s="30" t="s">
        <v>135</v>
      </c>
      <c r="I126" s="30" t="s">
        <v>24</v>
      </c>
      <c r="J126" s="30" t="s">
        <v>56</v>
      </c>
      <c r="K126" s="30" t="s">
        <v>52</v>
      </c>
      <c r="L126" s="30" t="s">
        <v>136</v>
      </c>
      <c r="M126" s="269"/>
      <c r="N126" s="271">
        <f t="shared" si="38"/>
        <v>1.1684740518314765</v>
      </c>
      <c r="O126" s="27" t="s">
        <v>134</v>
      </c>
      <c r="P126" s="30" t="str">
        <f t="shared" si="42"/>
        <v>Energy Use</v>
      </c>
      <c r="Q126" s="30" t="s">
        <v>60</v>
      </c>
      <c r="R126" s="30" t="s">
        <v>18</v>
      </c>
      <c r="S126" s="30">
        <f t="shared" si="30"/>
        <v>1.2880217947072279E-6</v>
      </c>
      <c r="T126" s="30" t="s">
        <v>135</v>
      </c>
      <c r="U126" s="30" t="s">
        <v>24</v>
      </c>
      <c r="V126" s="30" t="s">
        <v>56</v>
      </c>
      <c r="W126" s="30" t="s">
        <v>52</v>
      </c>
      <c r="X126" s="30" t="s">
        <v>136</v>
      </c>
      <c r="Y126" s="269"/>
      <c r="Z126" s="271">
        <f t="shared" si="39"/>
        <v>0.62740129909201225</v>
      </c>
      <c r="AA126" s="27" t="s">
        <v>134</v>
      </c>
      <c r="AB126" s="30" t="str">
        <f t="shared" si="43"/>
        <v>Energy Use</v>
      </c>
      <c r="AC126" s="30" t="s">
        <v>60</v>
      </c>
      <c r="AD126" s="30" t="s">
        <v>18</v>
      </c>
      <c r="AE126" s="30">
        <f t="shared" si="32"/>
        <v>6.9159135026704846E-7</v>
      </c>
      <c r="AF126" s="30" t="s">
        <v>135</v>
      </c>
      <c r="AG126" s="30" t="s">
        <v>24</v>
      </c>
      <c r="AH126" s="30" t="s">
        <v>56</v>
      </c>
      <c r="AI126" s="30" t="s">
        <v>52</v>
      </c>
      <c r="AJ126" s="30" t="s">
        <v>136</v>
      </c>
      <c r="AK126" s="269"/>
      <c r="AL126" s="271">
        <f t="shared" si="40"/>
        <v>0.59008458268331698</v>
      </c>
      <c r="AM126" s="27" t="s">
        <v>134</v>
      </c>
      <c r="AN126" s="30" t="str">
        <f t="shared" si="44"/>
        <v>Energy Use</v>
      </c>
      <c r="AO126" s="30" t="s">
        <v>60</v>
      </c>
      <c r="AP126" s="30" t="s">
        <v>18</v>
      </c>
      <c r="AQ126" s="30">
        <f t="shared" si="34"/>
        <v>6.5045672347240868E-7</v>
      </c>
      <c r="AR126" s="30" t="s">
        <v>135</v>
      </c>
      <c r="AS126" s="30" t="s">
        <v>24</v>
      </c>
      <c r="AT126" s="30" t="s">
        <v>56</v>
      </c>
      <c r="AU126" s="30" t="s">
        <v>52</v>
      </c>
      <c r="AV126" s="30" t="s">
        <v>136</v>
      </c>
      <c r="AW126" s="269"/>
      <c r="AX126" s="271">
        <f t="shared" si="41"/>
        <v>0.62862101687955518</v>
      </c>
      <c r="AY126" s="27" t="s">
        <v>134</v>
      </c>
      <c r="AZ126" s="30" t="str">
        <f t="shared" si="45"/>
        <v>Energy Use</v>
      </c>
      <c r="BA126" s="30" t="s">
        <v>60</v>
      </c>
      <c r="BB126" s="30" t="s">
        <v>18</v>
      </c>
      <c r="BC126" s="30">
        <f t="shared" si="36"/>
        <v>6.9293585859505528E-7</v>
      </c>
      <c r="BD126" s="30" t="s">
        <v>135</v>
      </c>
      <c r="BE126" s="30" t="s">
        <v>24</v>
      </c>
      <c r="BF126" s="30" t="s">
        <v>56</v>
      </c>
      <c r="BG126" s="30" t="s">
        <v>52</v>
      </c>
      <c r="BH126" s="30" t="s">
        <v>136</v>
      </c>
      <c r="BI126" s="269"/>
    </row>
    <row r="127" spans="2:61" x14ac:dyDescent="0.35">
      <c r="B127" s="271">
        <f t="shared" si="37"/>
        <v>1.3849878349821574</v>
      </c>
      <c r="C127" s="27" t="s">
        <v>134</v>
      </c>
      <c r="D127" s="204" t="str">
        <f t="shared" si="46"/>
        <v>Energy Use</v>
      </c>
      <c r="E127" s="30" t="s">
        <v>60</v>
      </c>
      <c r="F127" s="30" t="s">
        <v>19</v>
      </c>
      <c r="G127" s="30">
        <f t="shared" si="29"/>
        <v>1.52668731844349E-6</v>
      </c>
      <c r="H127" s="30" t="s">
        <v>135</v>
      </c>
      <c r="I127" s="30" t="s">
        <v>24</v>
      </c>
      <c r="J127" s="30" t="s">
        <v>56</v>
      </c>
      <c r="K127" s="30" t="s">
        <v>52</v>
      </c>
      <c r="L127" s="30" t="s">
        <v>136</v>
      </c>
      <c r="M127" s="269"/>
      <c r="N127" s="271">
        <f t="shared" si="38"/>
        <v>2.2252490899044175</v>
      </c>
      <c r="O127" s="27" t="s">
        <v>134</v>
      </c>
      <c r="P127" s="30" t="str">
        <f t="shared" si="42"/>
        <v>Energy Use</v>
      </c>
      <c r="Q127" s="30" t="s">
        <v>60</v>
      </c>
      <c r="R127" s="30" t="s">
        <v>19</v>
      </c>
      <c r="S127" s="30">
        <f t="shared" si="30"/>
        <v>2.4529165384176519E-6</v>
      </c>
      <c r="T127" s="30" t="s">
        <v>135</v>
      </c>
      <c r="U127" s="30" t="s">
        <v>24</v>
      </c>
      <c r="V127" s="30" t="s">
        <v>56</v>
      </c>
      <c r="W127" s="30" t="s">
        <v>52</v>
      </c>
      <c r="X127" s="30" t="s">
        <v>136</v>
      </c>
      <c r="Y127" s="269"/>
      <c r="Z127" s="271">
        <f t="shared" si="39"/>
        <v>1.3801110568517378</v>
      </c>
      <c r="AA127" s="27" t="s">
        <v>134</v>
      </c>
      <c r="AB127" s="30" t="str">
        <f t="shared" si="43"/>
        <v>Energy Use</v>
      </c>
      <c r="AC127" s="30" t="s">
        <v>60</v>
      </c>
      <c r="AD127" s="30" t="s">
        <v>19</v>
      </c>
      <c r="AE127" s="30">
        <f t="shared" si="32"/>
        <v>1.521311592290148E-6</v>
      </c>
      <c r="AF127" s="30" t="s">
        <v>135</v>
      </c>
      <c r="AG127" s="30" t="s">
        <v>24</v>
      </c>
      <c r="AH127" s="30" t="s">
        <v>56</v>
      </c>
      <c r="AI127" s="30" t="s">
        <v>52</v>
      </c>
      <c r="AJ127" s="30" t="s">
        <v>136</v>
      </c>
      <c r="AK127" s="269"/>
      <c r="AL127" s="271">
        <f t="shared" si="40"/>
        <v>1.2776225246395603</v>
      </c>
      <c r="AM127" s="27" t="s">
        <v>134</v>
      </c>
      <c r="AN127" s="30" t="str">
        <f t="shared" si="44"/>
        <v>Energy Use</v>
      </c>
      <c r="AO127" s="30" t="s">
        <v>60</v>
      </c>
      <c r="AP127" s="30" t="s">
        <v>19</v>
      </c>
      <c r="AQ127" s="30">
        <f t="shared" si="34"/>
        <v>1.4083373563711486E-6</v>
      </c>
      <c r="AR127" s="30" t="s">
        <v>135</v>
      </c>
      <c r="AS127" s="30" t="s">
        <v>24</v>
      </c>
      <c r="AT127" s="30" t="s">
        <v>56</v>
      </c>
      <c r="AU127" s="30" t="s">
        <v>52</v>
      </c>
      <c r="AV127" s="30" t="s">
        <v>136</v>
      </c>
      <c r="AW127" s="269"/>
      <c r="AX127" s="271">
        <f t="shared" si="41"/>
        <v>1.3500648994776681</v>
      </c>
      <c r="AY127" s="27" t="s">
        <v>134</v>
      </c>
      <c r="AZ127" s="30" t="str">
        <f t="shared" si="45"/>
        <v>Energy Use</v>
      </c>
      <c r="BA127" s="30" t="s">
        <v>60</v>
      </c>
      <c r="BB127" s="30" t="s">
        <v>19</v>
      </c>
      <c r="BC127" s="30">
        <f t="shared" si="36"/>
        <v>1.48819138265918E-6</v>
      </c>
      <c r="BD127" s="30" t="s">
        <v>135</v>
      </c>
      <c r="BE127" s="30" t="s">
        <v>24</v>
      </c>
      <c r="BF127" s="30" t="s">
        <v>56</v>
      </c>
      <c r="BG127" s="30" t="s">
        <v>52</v>
      </c>
      <c r="BH127" s="30" t="s">
        <v>136</v>
      </c>
      <c r="BI127" s="269"/>
    </row>
    <row r="128" spans="2:61" x14ac:dyDescent="0.35">
      <c r="B128" s="271">
        <f t="shared" si="37"/>
        <v>543.58314092303237</v>
      </c>
      <c r="C128" s="27" t="s">
        <v>134</v>
      </c>
      <c r="D128" s="204" t="str">
        <f t="shared" si="46"/>
        <v>Energy Use</v>
      </c>
      <c r="E128" s="30" t="s">
        <v>60</v>
      </c>
      <c r="F128" s="30" t="s">
        <v>20</v>
      </c>
      <c r="G128" s="30">
        <f t="shared" si="29"/>
        <v>5.9919767293664737E-4</v>
      </c>
      <c r="H128" s="30" t="s">
        <v>135</v>
      </c>
      <c r="I128" s="30" t="s">
        <v>24</v>
      </c>
      <c r="J128" s="30" t="s">
        <v>56</v>
      </c>
      <c r="K128" s="30" t="s">
        <v>52</v>
      </c>
      <c r="L128" s="30" t="s">
        <v>136</v>
      </c>
      <c r="M128" s="269"/>
      <c r="N128" s="271">
        <f t="shared" si="38"/>
        <v>648.30848379886436</v>
      </c>
      <c r="O128" s="27" t="s">
        <v>134</v>
      </c>
      <c r="P128" s="30" t="str">
        <f t="shared" si="42"/>
        <v>Energy Use</v>
      </c>
      <c r="Q128" s="30" t="s">
        <v>60</v>
      </c>
      <c r="R128" s="30" t="s">
        <v>20</v>
      </c>
      <c r="S128" s="30">
        <f t="shared" si="30"/>
        <v>7.1463756984392873E-4</v>
      </c>
      <c r="T128" s="30" t="s">
        <v>135</v>
      </c>
      <c r="U128" s="30" t="s">
        <v>24</v>
      </c>
      <c r="V128" s="30" t="s">
        <v>56</v>
      </c>
      <c r="W128" s="30" t="s">
        <v>52</v>
      </c>
      <c r="X128" s="30" t="s">
        <v>136</v>
      </c>
      <c r="Y128" s="269"/>
      <c r="Z128" s="271">
        <f t="shared" si="39"/>
        <v>603.19937847191068</v>
      </c>
      <c r="AA128" s="27" t="s">
        <v>134</v>
      </c>
      <c r="AB128" s="30" t="str">
        <f t="shared" si="43"/>
        <v>Energy Use</v>
      </c>
      <c r="AC128" s="30" t="s">
        <v>60</v>
      </c>
      <c r="AD128" s="30" t="s">
        <v>20</v>
      </c>
      <c r="AE128" s="30">
        <f t="shared" si="32"/>
        <v>6.6491330706736854E-4</v>
      </c>
      <c r="AF128" s="30" t="s">
        <v>135</v>
      </c>
      <c r="AG128" s="30" t="s">
        <v>24</v>
      </c>
      <c r="AH128" s="30" t="s">
        <v>56</v>
      </c>
      <c r="AI128" s="30" t="s">
        <v>52</v>
      </c>
      <c r="AJ128" s="30" t="s">
        <v>136</v>
      </c>
      <c r="AK128" s="269"/>
      <c r="AL128" s="271">
        <f t="shared" si="40"/>
        <v>493.2724010167662</v>
      </c>
      <c r="AM128" s="27" t="s">
        <v>134</v>
      </c>
      <c r="AN128" s="30" t="str">
        <f t="shared" si="44"/>
        <v>Energy Use</v>
      </c>
      <c r="AO128" s="30" t="s">
        <v>60</v>
      </c>
      <c r="AP128" s="30" t="s">
        <v>20</v>
      </c>
      <c r="AQ128" s="30">
        <f t="shared" si="34"/>
        <v>5.4373959117133357E-4</v>
      </c>
      <c r="AR128" s="30" t="s">
        <v>135</v>
      </c>
      <c r="AS128" s="30" t="s">
        <v>24</v>
      </c>
      <c r="AT128" s="30" t="s">
        <v>56</v>
      </c>
      <c r="AU128" s="30" t="s">
        <v>52</v>
      </c>
      <c r="AV128" s="30" t="s">
        <v>136</v>
      </c>
      <c r="AW128" s="269"/>
      <c r="AX128" s="271">
        <f t="shared" si="41"/>
        <v>520.85093756557819</v>
      </c>
      <c r="AY128" s="27" t="s">
        <v>134</v>
      </c>
      <c r="AZ128" s="30" t="str">
        <f t="shared" si="45"/>
        <v>Energy Use</v>
      </c>
      <c r="BA128" s="30" t="s">
        <v>60</v>
      </c>
      <c r="BB128" s="30" t="s">
        <v>20</v>
      </c>
      <c r="BC128" s="30">
        <f t="shared" si="36"/>
        <v>5.7413971523512654E-4</v>
      </c>
      <c r="BD128" s="30" t="s">
        <v>135</v>
      </c>
      <c r="BE128" s="30" t="s">
        <v>24</v>
      </c>
      <c r="BF128" s="30" t="s">
        <v>56</v>
      </c>
      <c r="BG128" s="30" t="s">
        <v>52</v>
      </c>
      <c r="BH128" s="30" t="s">
        <v>136</v>
      </c>
      <c r="BI128" s="269"/>
    </row>
    <row r="129" spans="2:61" x14ac:dyDescent="0.35">
      <c r="B129" s="271">
        <f t="shared" si="37"/>
        <v>2.0397823086610636</v>
      </c>
      <c r="C129" s="27" t="s">
        <v>134</v>
      </c>
      <c r="D129" s="204" t="str">
        <f t="shared" si="46"/>
        <v>Energy Use</v>
      </c>
      <c r="E129" s="30" t="s">
        <v>60</v>
      </c>
      <c r="F129" s="30" t="s">
        <v>21</v>
      </c>
      <c r="G129" s="30">
        <f t="shared" si="29"/>
        <v>2.248474466245654E-6</v>
      </c>
      <c r="H129" s="30" t="s">
        <v>135</v>
      </c>
      <c r="I129" s="30" t="s">
        <v>24</v>
      </c>
      <c r="J129" s="30" t="s">
        <v>56</v>
      </c>
      <c r="K129" s="30" t="s">
        <v>52</v>
      </c>
      <c r="L129" s="30" t="s">
        <v>136</v>
      </c>
      <c r="M129" s="269"/>
      <c r="N129" s="271">
        <f t="shared" si="38"/>
        <v>2.0142892584840362</v>
      </c>
      <c r="O129" s="27" t="s">
        <v>134</v>
      </c>
      <c r="P129" s="30" t="str">
        <f t="shared" si="42"/>
        <v>Energy Use</v>
      </c>
      <c r="Q129" s="30" t="s">
        <v>60</v>
      </c>
      <c r="R129" s="30" t="s">
        <v>21</v>
      </c>
      <c r="S129" s="30">
        <f t="shared" si="30"/>
        <v>2.220373196739404E-6</v>
      </c>
      <c r="T129" s="30" t="s">
        <v>135</v>
      </c>
      <c r="U129" s="30" t="s">
        <v>24</v>
      </c>
      <c r="V129" s="30" t="s">
        <v>56</v>
      </c>
      <c r="W129" s="30" t="s">
        <v>52</v>
      </c>
      <c r="X129" s="30" t="s">
        <v>136</v>
      </c>
      <c r="Y129" s="269"/>
      <c r="Z129" s="271">
        <f t="shared" si="39"/>
        <v>2.2691578332918514</v>
      </c>
      <c r="AA129" s="27" t="s">
        <v>134</v>
      </c>
      <c r="AB129" s="30" t="str">
        <f t="shared" si="43"/>
        <v>Energy Use</v>
      </c>
      <c r="AC129" s="30" t="s">
        <v>60</v>
      </c>
      <c r="AD129" s="30" t="s">
        <v>21</v>
      </c>
      <c r="AE129" s="30">
        <f t="shared" si="32"/>
        <v>2.5013176290302984E-6</v>
      </c>
      <c r="AF129" s="30" t="s">
        <v>135</v>
      </c>
      <c r="AG129" s="30" t="s">
        <v>24</v>
      </c>
      <c r="AH129" s="30" t="s">
        <v>56</v>
      </c>
      <c r="AI129" s="30" t="s">
        <v>52</v>
      </c>
      <c r="AJ129" s="30" t="s">
        <v>136</v>
      </c>
      <c r="AK129" s="269"/>
      <c r="AL129" s="271">
        <f t="shared" si="40"/>
        <v>1.7493827025653168</v>
      </c>
      <c r="AM129" s="27" t="s">
        <v>134</v>
      </c>
      <c r="AN129" s="30" t="str">
        <f t="shared" si="44"/>
        <v>Energy Use</v>
      </c>
      <c r="AO129" s="30" t="s">
        <v>60</v>
      </c>
      <c r="AP129" s="30" t="s">
        <v>21</v>
      </c>
      <c r="AQ129" s="30">
        <f t="shared" si="34"/>
        <v>1.9283637875023474E-6</v>
      </c>
      <c r="AR129" s="30" t="s">
        <v>135</v>
      </c>
      <c r="AS129" s="30" t="s">
        <v>24</v>
      </c>
      <c r="AT129" s="30" t="s">
        <v>56</v>
      </c>
      <c r="AU129" s="30" t="s">
        <v>52</v>
      </c>
      <c r="AV129" s="30" t="s">
        <v>136</v>
      </c>
      <c r="AW129" s="269"/>
      <c r="AX129" s="271">
        <f t="shared" si="41"/>
        <v>1.8521588909191913</v>
      </c>
      <c r="AY129" s="27" t="s">
        <v>134</v>
      </c>
      <c r="AZ129" s="30" t="str">
        <f t="shared" si="45"/>
        <v>Energy Use</v>
      </c>
      <c r="BA129" s="30" t="s">
        <v>60</v>
      </c>
      <c r="BB129" s="30" t="s">
        <v>21</v>
      </c>
      <c r="BC129" s="30">
        <f t="shared" si="36"/>
        <v>2.041655109949119E-6</v>
      </c>
      <c r="BD129" s="30" t="s">
        <v>135</v>
      </c>
      <c r="BE129" s="30" t="s">
        <v>24</v>
      </c>
      <c r="BF129" s="30" t="s">
        <v>56</v>
      </c>
      <c r="BG129" s="30" t="s">
        <v>52</v>
      </c>
      <c r="BH129" s="30" t="s">
        <v>136</v>
      </c>
      <c r="BI129" s="269"/>
    </row>
    <row r="130" spans="2:61" x14ac:dyDescent="0.35">
      <c r="B130" s="271">
        <f t="shared" si="37"/>
        <v>69207.489628655836</v>
      </c>
      <c r="C130" s="27" t="s">
        <v>134</v>
      </c>
      <c r="D130" s="204" t="str">
        <f t="shared" si="46"/>
        <v>Energy Use</v>
      </c>
      <c r="E130" s="30" t="s">
        <v>60</v>
      </c>
      <c r="F130" s="30" t="s">
        <v>22</v>
      </c>
      <c r="G130" s="30">
        <f t="shared" si="29"/>
        <v>7.6288176754086362E-2</v>
      </c>
      <c r="H130" s="30" t="s">
        <v>135</v>
      </c>
      <c r="I130" s="30" t="s">
        <v>24</v>
      </c>
      <c r="J130" s="30" t="s">
        <v>56</v>
      </c>
      <c r="K130" s="30" t="s">
        <v>52</v>
      </c>
      <c r="L130" s="30" t="s">
        <v>136</v>
      </c>
      <c r="M130" s="269"/>
      <c r="N130" s="271">
        <f t="shared" si="38"/>
        <v>100092.66461891646</v>
      </c>
      <c r="O130" s="27" t="s">
        <v>134</v>
      </c>
      <c r="P130" s="30" t="str">
        <f t="shared" si="42"/>
        <v>Energy Use</v>
      </c>
      <c r="Q130" s="30" t="s">
        <v>60</v>
      </c>
      <c r="R130" s="30" t="s">
        <v>22</v>
      </c>
      <c r="S130" s="30">
        <f t="shared" si="30"/>
        <v>0.11033324472838116</v>
      </c>
      <c r="T130" s="30" t="s">
        <v>135</v>
      </c>
      <c r="U130" s="30" t="s">
        <v>24</v>
      </c>
      <c r="V130" s="30" t="s">
        <v>56</v>
      </c>
      <c r="W130" s="30" t="s">
        <v>52</v>
      </c>
      <c r="X130" s="30" t="s">
        <v>136</v>
      </c>
      <c r="Y130" s="269"/>
      <c r="Z130" s="271">
        <f t="shared" si="39"/>
        <v>70936.299152166175</v>
      </c>
      <c r="AA130" s="27" t="s">
        <v>134</v>
      </c>
      <c r="AB130" s="30" t="str">
        <f t="shared" si="43"/>
        <v>Energy Use</v>
      </c>
      <c r="AC130" s="30" t="s">
        <v>60</v>
      </c>
      <c r="AD130" s="30" t="s">
        <v>22</v>
      </c>
      <c r="AE130" s="30">
        <f t="shared" si="32"/>
        <v>7.8193862500114286E-2</v>
      </c>
      <c r="AF130" s="30" t="s">
        <v>135</v>
      </c>
      <c r="AG130" s="30" t="s">
        <v>24</v>
      </c>
      <c r="AH130" s="30" t="s">
        <v>56</v>
      </c>
      <c r="AI130" s="30" t="s">
        <v>52</v>
      </c>
      <c r="AJ130" s="30" t="s">
        <v>136</v>
      </c>
      <c r="AK130" s="269"/>
      <c r="AL130" s="271">
        <f t="shared" si="40"/>
        <v>65412.007841330123</v>
      </c>
      <c r="AM130" s="27" t="s">
        <v>134</v>
      </c>
      <c r="AN130" s="30" t="str">
        <f t="shared" si="44"/>
        <v>Energy Use</v>
      </c>
      <c r="AO130" s="30" t="s">
        <v>60</v>
      </c>
      <c r="AP130" s="30" t="s">
        <v>22</v>
      </c>
      <c r="AQ130" s="30">
        <f t="shared" si="34"/>
        <v>7.2104375448591107E-2</v>
      </c>
      <c r="AR130" s="30" t="s">
        <v>135</v>
      </c>
      <c r="AS130" s="30" t="s">
        <v>24</v>
      </c>
      <c r="AT130" s="30" t="s">
        <v>56</v>
      </c>
      <c r="AU130" s="30" t="s">
        <v>52</v>
      </c>
      <c r="AV130" s="30" t="s">
        <v>136</v>
      </c>
      <c r="AW130" s="269"/>
      <c r="AX130" s="271">
        <f t="shared" si="41"/>
        <v>68555.363582751146</v>
      </c>
      <c r="AY130" s="27" t="s">
        <v>134</v>
      </c>
      <c r="AZ130" s="30" t="str">
        <f t="shared" si="45"/>
        <v>Energy Use</v>
      </c>
      <c r="BA130" s="30" t="s">
        <v>60</v>
      </c>
      <c r="BB130" s="30" t="s">
        <v>22</v>
      </c>
      <c r="BC130" s="30">
        <f t="shared" si="36"/>
        <v>7.5569331043559076E-2</v>
      </c>
      <c r="BD130" s="30" t="s">
        <v>135</v>
      </c>
      <c r="BE130" s="30" t="s">
        <v>24</v>
      </c>
      <c r="BF130" s="30" t="s">
        <v>56</v>
      </c>
      <c r="BG130" s="30" t="s">
        <v>52</v>
      </c>
      <c r="BH130" s="30" t="s">
        <v>136</v>
      </c>
      <c r="BI130" s="269"/>
    </row>
    <row r="131" spans="2:61" x14ac:dyDescent="0.35">
      <c r="B131" s="271">
        <f>C81</f>
        <v>124.61886087684326</v>
      </c>
      <c r="C131" s="27" t="s">
        <v>134</v>
      </c>
      <c r="D131" s="30" t="str">
        <f>BD43</f>
        <v>Facility Emissions based on Federal Datasets</v>
      </c>
      <c r="E131" s="30" t="s">
        <v>60</v>
      </c>
      <c r="F131" s="31" t="s">
        <v>13</v>
      </c>
      <c r="G131" s="30">
        <f t="shared" si="29"/>
        <v>1.3736874052904674E-4</v>
      </c>
      <c r="H131" s="30" t="s">
        <v>135</v>
      </c>
      <c r="I131" s="30" t="s">
        <v>24</v>
      </c>
      <c r="J131" s="30" t="s">
        <v>56</v>
      </c>
      <c r="K131" s="30" t="s">
        <v>52</v>
      </c>
      <c r="L131" s="30" t="s">
        <v>136</v>
      </c>
      <c r="M131" s="269"/>
      <c r="N131" s="271">
        <f>O81</f>
        <v>81.688092919785888</v>
      </c>
      <c r="O131" s="27" t="s">
        <v>134</v>
      </c>
      <c r="P131" s="30" t="str">
        <f t="shared" si="42"/>
        <v>Facility Emissions based on Federal Datasets</v>
      </c>
      <c r="Q131" s="30" t="s">
        <v>60</v>
      </c>
      <c r="R131" s="31" t="s">
        <v>13</v>
      </c>
      <c r="S131" s="30">
        <f t="shared" si="30"/>
        <v>9.0045682986144944E-5</v>
      </c>
      <c r="T131" s="30" t="s">
        <v>135</v>
      </c>
      <c r="U131" s="30" t="s">
        <v>24</v>
      </c>
      <c r="V131" s="30" t="s">
        <v>56</v>
      </c>
      <c r="W131" s="30" t="s">
        <v>52</v>
      </c>
      <c r="X131" s="30" t="s">
        <v>136</v>
      </c>
      <c r="Y131" s="269"/>
      <c r="Z131" s="271">
        <f>AA81</f>
        <v>128.06541720785245</v>
      </c>
      <c r="AA131" s="27" t="s">
        <v>134</v>
      </c>
      <c r="AB131" s="30" t="str">
        <f t="shared" si="43"/>
        <v>Facility Emissions based on Federal Datasets</v>
      </c>
      <c r="AC131" s="30" t="s">
        <v>60</v>
      </c>
      <c r="AD131" s="31" t="s">
        <v>13</v>
      </c>
      <c r="AE131" s="30">
        <f t="shared" si="32"/>
        <v>1.4116791746760854E-4</v>
      </c>
      <c r="AF131" s="30" t="s">
        <v>135</v>
      </c>
      <c r="AG131" s="30" t="s">
        <v>24</v>
      </c>
      <c r="AH131" s="30" t="s">
        <v>56</v>
      </c>
      <c r="AI131" s="30" t="s">
        <v>52</v>
      </c>
      <c r="AJ131" s="30" t="s">
        <v>136</v>
      </c>
      <c r="AK131" s="269"/>
      <c r="AL131" s="271">
        <f>AM81</f>
        <v>59.672430440566572</v>
      </c>
      <c r="AM131" s="27" t="s">
        <v>134</v>
      </c>
      <c r="AN131" s="30" t="str">
        <f t="shared" si="44"/>
        <v>Facility Emissions based on Federal Datasets</v>
      </c>
      <c r="AO131" s="30" t="s">
        <v>60</v>
      </c>
      <c r="AP131" s="31" t="s">
        <v>13</v>
      </c>
      <c r="AQ131" s="30">
        <f t="shared" si="34"/>
        <v>6.5777576173070074E-5</v>
      </c>
      <c r="AR131" s="30" t="s">
        <v>135</v>
      </c>
      <c r="AS131" s="30" t="s">
        <v>24</v>
      </c>
      <c r="AT131" s="30" t="s">
        <v>56</v>
      </c>
      <c r="AU131" s="30" t="s">
        <v>52</v>
      </c>
      <c r="AV131" s="30" t="s">
        <v>136</v>
      </c>
      <c r="AW131" s="269"/>
      <c r="AX131" s="271">
        <f>AY81</f>
        <v>71.081773970043301</v>
      </c>
      <c r="AY131" s="27" t="s">
        <v>134</v>
      </c>
      <c r="AZ131" s="30" t="str">
        <f t="shared" si="45"/>
        <v>Facility Emissions based on Federal Datasets</v>
      </c>
      <c r="BA131" s="30" t="s">
        <v>60</v>
      </c>
      <c r="BB131" s="31" t="s">
        <v>13</v>
      </c>
      <c r="BC131" s="30">
        <f t="shared" si="36"/>
        <v>7.8354220991356009E-5</v>
      </c>
      <c r="BD131" s="30" t="s">
        <v>135</v>
      </c>
      <c r="BE131" s="30" t="s">
        <v>24</v>
      </c>
      <c r="BF131" s="30" t="s">
        <v>56</v>
      </c>
      <c r="BG131" s="30" t="s">
        <v>52</v>
      </c>
      <c r="BH131" s="30" t="s">
        <v>136</v>
      </c>
      <c r="BI131" s="269"/>
    </row>
    <row r="132" spans="2:61" x14ac:dyDescent="0.35">
      <c r="B132" s="271">
        <f>B131</f>
        <v>124.61886087684326</v>
      </c>
      <c r="C132" s="27" t="s">
        <v>134</v>
      </c>
      <c r="D132" s="30" t="str">
        <f>D131</f>
        <v>Facility Emissions based on Federal Datasets</v>
      </c>
      <c r="E132" s="30" t="s">
        <v>60</v>
      </c>
      <c r="F132" s="31" t="s">
        <v>23</v>
      </c>
      <c r="G132" s="30">
        <f t="shared" si="29"/>
        <v>1.3736874052904674E-4</v>
      </c>
      <c r="H132" s="30" t="s">
        <v>135</v>
      </c>
      <c r="I132" s="30" t="s">
        <v>24</v>
      </c>
      <c r="J132" s="30" t="s">
        <v>56</v>
      </c>
      <c r="K132" s="30" t="s">
        <v>52</v>
      </c>
      <c r="L132" s="30" t="s">
        <v>136</v>
      </c>
      <c r="M132" s="269"/>
      <c r="N132" s="271">
        <f>N131</f>
        <v>81.688092919785888</v>
      </c>
      <c r="O132" s="27" t="s">
        <v>134</v>
      </c>
      <c r="P132" s="30" t="str">
        <f t="shared" si="42"/>
        <v>Facility Emissions based on Federal Datasets</v>
      </c>
      <c r="Q132" s="30" t="s">
        <v>60</v>
      </c>
      <c r="R132" s="31" t="s">
        <v>23</v>
      </c>
      <c r="S132" s="30">
        <f t="shared" si="30"/>
        <v>9.0045682986144944E-5</v>
      </c>
      <c r="T132" s="30" t="s">
        <v>135</v>
      </c>
      <c r="U132" s="30" t="s">
        <v>24</v>
      </c>
      <c r="V132" s="30" t="s">
        <v>56</v>
      </c>
      <c r="W132" s="30" t="s">
        <v>52</v>
      </c>
      <c r="X132" s="30" t="s">
        <v>136</v>
      </c>
      <c r="Y132" s="269"/>
      <c r="Z132" s="271">
        <f>Z131</f>
        <v>128.06541720785245</v>
      </c>
      <c r="AA132" s="27" t="s">
        <v>134</v>
      </c>
      <c r="AB132" s="30" t="str">
        <f t="shared" si="43"/>
        <v>Facility Emissions based on Federal Datasets</v>
      </c>
      <c r="AC132" s="30" t="s">
        <v>60</v>
      </c>
      <c r="AD132" s="31" t="s">
        <v>23</v>
      </c>
      <c r="AE132" s="30">
        <f t="shared" si="32"/>
        <v>1.4116791746760854E-4</v>
      </c>
      <c r="AF132" s="30" t="s">
        <v>135</v>
      </c>
      <c r="AG132" s="30" t="s">
        <v>24</v>
      </c>
      <c r="AH132" s="30" t="s">
        <v>56</v>
      </c>
      <c r="AI132" s="30" t="s">
        <v>52</v>
      </c>
      <c r="AJ132" s="30" t="s">
        <v>136</v>
      </c>
      <c r="AK132" s="269"/>
      <c r="AL132" s="271">
        <f>AL131</f>
        <v>59.672430440566572</v>
      </c>
      <c r="AM132" s="27" t="s">
        <v>134</v>
      </c>
      <c r="AN132" s="30" t="str">
        <f t="shared" si="44"/>
        <v>Facility Emissions based on Federal Datasets</v>
      </c>
      <c r="AO132" s="30" t="s">
        <v>60</v>
      </c>
      <c r="AP132" s="31" t="s">
        <v>23</v>
      </c>
      <c r="AQ132" s="30">
        <f t="shared" si="34"/>
        <v>6.5777576173070074E-5</v>
      </c>
      <c r="AR132" s="30" t="s">
        <v>135</v>
      </c>
      <c r="AS132" s="30" t="s">
        <v>24</v>
      </c>
      <c r="AT132" s="30" t="s">
        <v>56</v>
      </c>
      <c r="AU132" s="30" t="s">
        <v>52</v>
      </c>
      <c r="AV132" s="30" t="s">
        <v>136</v>
      </c>
      <c r="AW132" s="269"/>
      <c r="AX132" s="271">
        <f>AX131</f>
        <v>71.081773970043301</v>
      </c>
      <c r="AY132" s="27" t="s">
        <v>134</v>
      </c>
      <c r="AZ132" s="30" t="str">
        <f t="shared" si="45"/>
        <v>Facility Emissions based on Federal Datasets</v>
      </c>
      <c r="BA132" s="30" t="s">
        <v>60</v>
      </c>
      <c r="BB132" s="31" t="s">
        <v>23</v>
      </c>
      <c r="BC132" s="30">
        <f t="shared" si="36"/>
        <v>7.8354220991356009E-5</v>
      </c>
      <c r="BD132" s="30" t="s">
        <v>135</v>
      </c>
      <c r="BE132" s="30" t="s">
        <v>24</v>
      </c>
      <c r="BF132" s="30" t="s">
        <v>56</v>
      </c>
      <c r="BG132" s="30" t="s">
        <v>52</v>
      </c>
      <c r="BH132" s="30" t="s">
        <v>136</v>
      </c>
      <c r="BI132" s="269"/>
    </row>
    <row r="133" spans="2:61" x14ac:dyDescent="0.35">
      <c r="B133" s="271">
        <f t="shared" ref="B133:B141" si="47">B132</f>
        <v>124.61886087684326</v>
      </c>
      <c r="C133" s="27" t="s">
        <v>134</v>
      </c>
      <c r="D133" s="30" t="str">
        <f t="shared" ref="D133:D141" si="48">D132</f>
        <v>Facility Emissions based on Federal Datasets</v>
      </c>
      <c r="E133" s="30" t="s">
        <v>60</v>
      </c>
      <c r="F133" s="31" t="s">
        <v>14</v>
      </c>
      <c r="G133" s="30">
        <f t="shared" si="29"/>
        <v>1.3736874052904674E-4</v>
      </c>
      <c r="H133" s="30" t="s">
        <v>135</v>
      </c>
      <c r="I133" s="30" t="s">
        <v>24</v>
      </c>
      <c r="J133" s="30" t="s">
        <v>56</v>
      </c>
      <c r="K133" s="30" t="s">
        <v>52</v>
      </c>
      <c r="L133" s="30" t="s">
        <v>136</v>
      </c>
      <c r="M133" s="269"/>
      <c r="N133" s="271">
        <f t="shared" ref="N133:N141" si="49">N132</f>
        <v>81.688092919785888</v>
      </c>
      <c r="O133" s="27" t="s">
        <v>134</v>
      </c>
      <c r="P133" s="30" t="str">
        <f t="shared" si="42"/>
        <v>Facility Emissions based on Federal Datasets</v>
      </c>
      <c r="Q133" s="30" t="s">
        <v>60</v>
      </c>
      <c r="R133" s="31" t="s">
        <v>14</v>
      </c>
      <c r="S133" s="30">
        <f t="shared" si="30"/>
        <v>9.0045682986144944E-5</v>
      </c>
      <c r="T133" s="30" t="s">
        <v>135</v>
      </c>
      <c r="U133" s="30" t="s">
        <v>24</v>
      </c>
      <c r="V133" s="30" t="s">
        <v>56</v>
      </c>
      <c r="W133" s="30" t="s">
        <v>52</v>
      </c>
      <c r="X133" s="30" t="s">
        <v>136</v>
      </c>
      <c r="Y133" s="269"/>
      <c r="Z133" s="271">
        <f t="shared" ref="Z133:Z141" si="50">Z132</f>
        <v>128.06541720785245</v>
      </c>
      <c r="AA133" s="27" t="s">
        <v>134</v>
      </c>
      <c r="AB133" s="30" t="str">
        <f t="shared" si="43"/>
        <v>Facility Emissions based on Federal Datasets</v>
      </c>
      <c r="AC133" s="30" t="s">
        <v>60</v>
      </c>
      <c r="AD133" s="31" t="s">
        <v>14</v>
      </c>
      <c r="AE133" s="30">
        <f t="shared" si="32"/>
        <v>1.4116791746760854E-4</v>
      </c>
      <c r="AF133" s="30" t="s">
        <v>135</v>
      </c>
      <c r="AG133" s="30" t="s">
        <v>24</v>
      </c>
      <c r="AH133" s="30" t="s">
        <v>56</v>
      </c>
      <c r="AI133" s="30" t="s">
        <v>52</v>
      </c>
      <c r="AJ133" s="30" t="s">
        <v>136</v>
      </c>
      <c r="AK133" s="269"/>
      <c r="AL133" s="271">
        <f t="shared" ref="AL133:AL141" si="51">AL132</f>
        <v>59.672430440566572</v>
      </c>
      <c r="AM133" s="27" t="s">
        <v>134</v>
      </c>
      <c r="AN133" s="30" t="str">
        <f t="shared" si="44"/>
        <v>Facility Emissions based on Federal Datasets</v>
      </c>
      <c r="AO133" s="30" t="s">
        <v>60</v>
      </c>
      <c r="AP133" s="31" t="s">
        <v>14</v>
      </c>
      <c r="AQ133" s="30">
        <f t="shared" si="34"/>
        <v>6.5777576173070074E-5</v>
      </c>
      <c r="AR133" s="30" t="s">
        <v>135</v>
      </c>
      <c r="AS133" s="30" t="s">
        <v>24</v>
      </c>
      <c r="AT133" s="30" t="s">
        <v>56</v>
      </c>
      <c r="AU133" s="30" t="s">
        <v>52</v>
      </c>
      <c r="AV133" s="30" t="s">
        <v>136</v>
      </c>
      <c r="AW133" s="269"/>
      <c r="AX133" s="271">
        <f t="shared" ref="AX133:AX141" si="52">AX132</f>
        <v>71.081773970043301</v>
      </c>
      <c r="AY133" s="27" t="s">
        <v>134</v>
      </c>
      <c r="AZ133" s="30" t="str">
        <f t="shared" si="45"/>
        <v>Facility Emissions based on Federal Datasets</v>
      </c>
      <c r="BA133" s="30" t="s">
        <v>60</v>
      </c>
      <c r="BB133" s="31" t="s">
        <v>14</v>
      </c>
      <c r="BC133" s="30">
        <f t="shared" si="36"/>
        <v>7.8354220991356009E-5</v>
      </c>
      <c r="BD133" s="30" t="s">
        <v>135</v>
      </c>
      <c r="BE133" s="30" t="s">
        <v>24</v>
      </c>
      <c r="BF133" s="30" t="s">
        <v>56</v>
      </c>
      <c r="BG133" s="30" t="s">
        <v>52</v>
      </c>
      <c r="BH133" s="30" t="s">
        <v>136</v>
      </c>
      <c r="BI133" s="269"/>
    </row>
    <row r="134" spans="2:61" x14ac:dyDescent="0.35">
      <c r="B134" s="271">
        <f t="shared" si="47"/>
        <v>124.61886087684326</v>
      </c>
      <c r="C134" s="27" t="s">
        <v>134</v>
      </c>
      <c r="D134" s="30" t="str">
        <f t="shared" si="48"/>
        <v>Facility Emissions based on Federal Datasets</v>
      </c>
      <c r="E134" s="30" t="s">
        <v>60</v>
      </c>
      <c r="F134" s="31" t="s">
        <v>15</v>
      </c>
      <c r="G134" s="30">
        <f t="shared" si="29"/>
        <v>1.3736874052904674E-4</v>
      </c>
      <c r="H134" s="30" t="s">
        <v>135</v>
      </c>
      <c r="I134" s="30" t="s">
        <v>24</v>
      </c>
      <c r="J134" s="30" t="s">
        <v>56</v>
      </c>
      <c r="K134" s="30" t="s">
        <v>52</v>
      </c>
      <c r="L134" s="30" t="s">
        <v>136</v>
      </c>
      <c r="M134" s="269"/>
      <c r="N134" s="271">
        <f t="shared" si="49"/>
        <v>81.688092919785888</v>
      </c>
      <c r="O134" s="27" t="s">
        <v>134</v>
      </c>
      <c r="P134" s="30" t="str">
        <f t="shared" si="42"/>
        <v>Facility Emissions based on Federal Datasets</v>
      </c>
      <c r="Q134" s="30" t="s">
        <v>60</v>
      </c>
      <c r="R134" s="31" t="s">
        <v>15</v>
      </c>
      <c r="S134" s="30">
        <f t="shared" si="30"/>
        <v>9.0045682986144944E-5</v>
      </c>
      <c r="T134" s="30" t="s">
        <v>135</v>
      </c>
      <c r="U134" s="30" t="s">
        <v>24</v>
      </c>
      <c r="V134" s="30" t="s">
        <v>56</v>
      </c>
      <c r="W134" s="30" t="s">
        <v>52</v>
      </c>
      <c r="X134" s="30" t="s">
        <v>136</v>
      </c>
      <c r="Y134" s="269"/>
      <c r="Z134" s="271">
        <f t="shared" si="50"/>
        <v>128.06541720785245</v>
      </c>
      <c r="AA134" s="27" t="s">
        <v>134</v>
      </c>
      <c r="AB134" s="30" t="str">
        <f t="shared" si="43"/>
        <v>Facility Emissions based on Federal Datasets</v>
      </c>
      <c r="AC134" s="30" t="s">
        <v>60</v>
      </c>
      <c r="AD134" s="31" t="s">
        <v>15</v>
      </c>
      <c r="AE134" s="30">
        <f t="shared" si="32"/>
        <v>1.4116791746760854E-4</v>
      </c>
      <c r="AF134" s="30" t="s">
        <v>135</v>
      </c>
      <c r="AG134" s="30" t="s">
        <v>24</v>
      </c>
      <c r="AH134" s="30" t="s">
        <v>56</v>
      </c>
      <c r="AI134" s="30" t="s">
        <v>52</v>
      </c>
      <c r="AJ134" s="30" t="s">
        <v>136</v>
      </c>
      <c r="AK134" s="269"/>
      <c r="AL134" s="271">
        <f t="shared" si="51"/>
        <v>59.672430440566572</v>
      </c>
      <c r="AM134" s="27" t="s">
        <v>134</v>
      </c>
      <c r="AN134" s="30" t="str">
        <f t="shared" si="44"/>
        <v>Facility Emissions based on Federal Datasets</v>
      </c>
      <c r="AO134" s="30" t="s">
        <v>60</v>
      </c>
      <c r="AP134" s="31" t="s">
        <v>15</v>
      </c>
      <c r="AQ134" s="30">
        <f t="shared" si="34"/>
        <v>6.5777576173070074E-5</v>
      </c>
      <c r="AR134" s="30" t="s">
        <v>135</v>
      </c>
      <c r="AS134" s="30" t="s">
        <v>24</v>
      </c>
      <c r="AT134" s="30" t="s">
        <v>56</v>
      </c>
      <c r="AU134" s="30" t="s">
        <v>52</v>
      </c>
      <c r="AV134" s="30" t="s">
        <v>136</v>
      </c>
      <c r="AW134" s="269"/>
      <c r="AX134" s="271">
        <f t="shared" si="52"/>
        <v>71.081773970043301</v>
      </c>
      <c r="AY134" s="27" t="s">
        <v>134</v>
      </c>
      <c r="AZ134" s="30" t="str">
        <f t="shared" si="45"/>
        <v>Facility Emissions based on Federal Datasets</v>
      </c>
      <c r="BA134" s="30" t="s">
        <v>60</v>
      </c>
      <c r="BB134" s="31" t="s">
        <v>15</v>
      </c>
      <c r="BC134" s="30">
        <f t="shared" si="36"/>
        <v>7.8354220991356009E-5</v>
      </c>
      <c r="BD134" s="30" t="s">
        <v>135</v>
      </c>
      <c r="BE134" s="30" t="s">
        <v>24</v>
      </c>
      <c r="BF134" s="30" t="s">
        <v>56</v>
      </c>
      <c r="BG134" s="30" t="s">
        <v>52</v>
      </c>
      <c r="BH134" s="30" t="s">
        <v>136</v>
      </c>
      <c r="BI134" s="269"/>
    </row>
    <row r="135" spans="2:61" x14ac:dyDescent="0.35">
      <c r="B135" s="271">
        <f t="shared" si="47"/>
        <v>124.61886087684326</v>
      </c>
      <c r="C135" s="27" t="s">
        <v>134</v>
      </c>
      <c r="D135" s="30" t="str">
        <f t="shared" si="48"/>
        <v>Facility Emissions based on Federal Datasets</v>
      </c>
      <c r="E135" s="30" t="s">
        <v>60</v>
      </c>
      <c r="F135" s="31" t="s">
        <v>16</v>
      </c>
      <c r="G135" s="30">
        <f t="shared" si="29"/>
        <v>1.3736874052904674E-4</v>
      </c>
      <c r="H135" s="30" t="s">
        <v>135</v>
      </c>
      <c r="I135" s="30" t="s">
        <v>24</v>
      </c>
      <c r="J135" s="30" t="s">
        <v>56</v>
      </c>
      <c r="K135" s="30" t="s">
        <v>52</v>
      </c>
      <c r="L135" s="30" t="s">
        <v>136</v>
      </c>
      <c r="M135" s="269"/>
      <c r="N135" s="271">
        <f t="shared" si="49"/>
        <v>81.688092919785888</v>
      </c>
      <c r="O135" s="27" t="s">
        <v>134</v>
      </c>
      <c r="P135" s="30" t="str">
        <f t="shared" si="42"/>
        <v>Facility Emissions based on Federal Datasets</v>
      </c>
      <c r="Q135" s="30" t="s">
        <v>60</v>
      </c>
      <c r="R135" s="31" t="s">
        <v>16</v>
      </c>
      <c r="S135" s="30">
        <f t="shared" si="30"/>
        <v>9.0045682986144944E-5</v>
      </c>
      <c r="T135" s="30" t="s">
        <v>135</v>
      </c>
      <c r="U135" s="30" t="s">
        <v>24</v>
      </c>
      <c r="V135" s="30" t="s">
        <v>56</v>
      </c>
      <c r="W135" s="30" t="s">
        <v>52</v>
      </c>
      <c r="X135" s="30" t="s">
        <v>136</v>
      </c>
      <c r="Y135" s="269"/>
      <c r="Z135" s="271">
        <f t="shared" si="50"/>
        <v>128.06541720785245</v>
      </c>
      <c r="AA135" s="27" t="s">
        <v>134</v>
      </c>
      <c r="AB135" s="30" t="str">
        <f t="shared" si="43"/>
        <v>Facility Emissions based on Federal Datasets</v>
      </c>
      <c r="AC135" s="30" t="s">
        <v>60</v>
      </c>
      <c r="AD135" s="31" t="s">
        <v>16</v>
      </c>
      <c r="AE135" s="30">
        <f t="shared" si="32"/>
        <v>1.4116791746760854E-4</v>
      </c>
      <c r="AF135" s="30" t="s">
        <v>135</v>
      </c>
      <c r="AG135" s="30" t="s">
        <v>24</v>
      </c>
      <c r="AH135" s="30" t="s">
        <v>56</v>
      </c>
      <c r="AI135" s="30" t="s">
        <v>52</v>
      </c>
      <c r="AJ135" s="30" t="s">
        <v>136</v>
      </c>
      <c r="AK135" s="269"/>
      <c r="AL135" s="271">
        <f t="shared" si="51"/>
        <v>59.672430440566572</v>
      </c>
      <c r="AM135" s="27" t="s">
        <v>134</v>
      </c>
      <c r="AN135" s="30" t="str">
        <f t="shared" si="44"/>
        <v>Facility Emissions based on Federal Datasets</v>
      </c>
      <c r="AO135" s="30" t="s">
        <v>60</v>
      </c>
      <c r="AP135" s="31" t="s">
        <v>16</v>
      </c>
      <c r="AQ135" s="30">
        <f t="shared" si="34"/>
        <v>6.5777576173070074E-5</v>
      </c>
      <c r="AR135" s="30" t="s">
        <v>135</v>
      </c>
      <c r="AS135" s="30" t="s">
        <v>24</v>
      </c>
      <c r="AT135" s="30" t="s">
        <v>56</v>
      </c>
      <c r="AU135" s="30" t="s">
        <v>52</v>
      </c>
      <c r="AV135" s="30" t="s">
        <v>136</v>
      </c>
      <c r="AW135" s="269"/>
      <c r="AX135" s="271">
        <f t="shared" si="52"/>
        <v>71.081773970043301</v>
      </c>
      <c r="AY135" s="27" t="s">
        <v>134</v>
      </c>
      <c r="AZ135" s="30" t="str">
        <f t="shared" si="45"/>
        <v>Facility Emissions based on Federal Datasets</v>
      </c>
      <c r="BA135" s="30" t="s">
        <v>60</v>
      </c>
      <c r="BB135" s="31" t="s">
        <v>16</v>
      </c>
      <c r="BC135" s="30">
        <f t="shared" si="36"/>
        <v>7.8354220991356009E-5</v>
      </c>
      <c r="BD135" s="30" t="s">
        <v>135</v>
      </c>
      <c r="BE135" s="30" t="s">
        <v>24</v>
      </c>
      <c r="BF135" s="30" t="s">
        <v>56</v>
      </c>
      <c r="BG135" s="30" t="s">
        <v>52</v>
      </c>
      <c r="BH135" s="30" t="s">
        <v>136</v>
      </c>
      <c r="BI135" s="269"/>
    </row>
    <row r="136" spans="2:61" x14ac:dyDescent="0.35">
      <c r="B136" s="271">
        <f t="shared" si="47"/>
        <v>124.61886087684326</v>
      </c>
      <c r="C136" s="27" t="s">
        <v>134</v>
      </c>
      <c r="D136" s="30" t="str">
        <f t="shared" si="48"/>
        <v>Facility Emissions based on Federal Datasets</v>
      </c>
      <c r="E136" s="30" t="s">
        <v>60</v>
      </c>
      <c r="F136" s="30" t="s">
        <v>17</v>
      </c>
      <c r="G136" s="30">
        <f t="shared" si="29"/>
        <v>1.3736874052904674E-4</v>
      </c>
      <c r="H136" s="30" t="s">
        <v>135</v>
      </c>
      <c r="I136" s="30" t="s">
        <v>24</v>
      </c>
      <c r="J136" s="30" t="s">
        <v>56</v>
      </c>
      <c r="K136" s="30" t="s">
        <v>52</v>
      </c>
      <c r="L136" s="30" t="s">
        <v>136</v>
      </c>
      <c r="M136" s="269"/>
      <c r="N136" s="271">
        <f t="shared" si="49"/>
        <v>81.688092919785888</v>
      </c>
      <c r="O136" s="27" t="s">
        <v>134</v>
      </c>
      <c r="P136" s="30" t="str">
        <f t="shared" si="42"/>
        <v>Facility Emissions based on Federal Datasets</v>
      </c>
      <c r="Q136" s="30" t="s">
        <v>60</v>
      </c>
      <c r="R136" s="30" t="s">
        <v>17</v>
      </c>
      <c r="S136" s="30">
        <f t="shared" si="30"/>
        <v>9.0045682986144944E-5</v>
      </c>
      <c r="T136" s="30" t="s">
        <v>135</v>
      </c>
      <c r="U136" s="30" t="s">
        <v>24</v>
      </c>
      <c r="V136" s="30" t="s">
        <v>56</v>
      </c>
      <c r="W136" s="30" t="s">
        <v>52</v>
      </c>
      <c r="X136" s="30" t="s">
        <v>136</v>
      </c>
      <c r="Y136" s="269"/>
      <c r="Z136" s="271">
        <f t="shared" si="50"/>
        <v>128.06541720785245</v>
      </c>
      <c r="AA136" s="27" t="s">
        <v>134</v>
      </c>
      <c r="AB136" s="30" t="str">
        <f t="shared" si="43"/>
        <v>Facility Emissions based on Federal Datasets</v>
      </c>
      <c r="AC136" s="30" t="s">
        <v>60</v>
      </c>
      <c r="AD136" s="30" t="s">
        <v>17</v>
      </c>
      <c r="AE136" s="30">
        <f t="shared" si="32"/>
        <v>1.4116791746760854E-4</v>
      </c>
      <c r="AF136" s="30" t="s">
        <v>135</v>
      </c>
      <c r="AG136" s="30" t="s">
        <v>24</v>
      </c>
      <c r="AH136" s="30" t="s">
        <v>56</v>
      </c>
      <c r="AI136" s="30" t="s">
        <v>52</v>
      </c>
      <c r="AJ136" s="30" t="s">
        <v>136</v>
      </c>
      <c r="AK136" s="269"/>
      <c r="AL136" s="271">
        <f t="shared" si="51"/>
        <v>59.672430440566572</v>
      </c>
      <c r="AM136" s="27" t="s">
        <v>134</v>
      </c>
      <c r="AN136" s="30" t="str">
        <f t="shared" si="44"/>
        <v>Facility Emissions based on Federal Datasets</v>
      </c>
      <c r="AO136" s="30" t="s">
        <v>60</v>
      </c>
      <c r="AP136" s="30" t="s">
        <v>17</v>
      </c>
      <c r="AQ136" s="30">
        <f t="shared" si="34"/>
        <v>6.5777576173070074E-5</v>
      </c>
      <c r="AR136" s="30" t="s">
        <v>135</v>
      </c>
      <c r="AS136" s="30" t="s">
        <v>24</v>
      </c>
      <c r="AT136" s="30" t="s">
        <v>56</v>
      </c>
      <c r="AU136" s="30" t="s">
        <v>52</v>
      </c>
      <c r="AV136" s="30" t="s">
        <v>136</v>
      </c>
      <c r="AW136" s="269"/>
      <c r="AX136" s="271">
        <f t="shared" si="52"/>
        <v>71.081773970043301</v>
      </c>
      <c r="AY136" s="27" t="s">
        <v>134</v>
      </c>
      <c r="AZ136" s="30" t="str">
        <f t="shared" si="45"/>
        <v>Facility Emissions based on Federal Datasets</v>
      </c>
      <c r="BA136" s="30" t="s">
        <v>60</v>
      </c>
      <c r="BB136" s="30" t="s">
        <v>17</v>
      </c>
      <c r="BC136" s="30">
        <f t="shared" si="36"/>
        <v>7.8354220991356009E-5</v>
      </c>
      <c r="BD136" s="30" t="s">
        <v>135</v>
      </c>
      <c r="BE136" s="30" t="s">
        <v>24</v>
      </c>
      <c r="BF136" s="30" t="s">
        <v>56</v>
      </c>
      <c r="BG136" s="30" t="s">
        <v>52</v>
      </c>
      <c r="BH136" s="30" t="s">
        <v>136</v>
      </c>
      <c r="BI136" s="269"/>
    </row>
    <row r="137" spans="2:61" x14ac:dyDescent="0.35">
      <c r="B137" s="271">
        <f t="shared" si="47"/>
        <v>124.61886087684326</v>
      </c>
      <c r="C137" s="27" t="s">
        <v>134</v>
      </c>
      <c r="D137" s="30" t="str">
        <f t="shared" si="48"/>
        <v>Facility Emissions based on Federal Datasets</v>
      </c>
      <c r="E137" s="30" t="s">
        <v>60</v>
      </c>
      <c r="F137" s="30" t="s">
        <v>18</v>
      </c>
      <c r="G137" s="30">
        <f t="shared" si="29"/>
        <v>1.3736874052904674E-4</v>
      </c>
      <c r="H137" s="30" t="s">
        <v>135</v>
      </c>
      <c r="I137" s="30" t="s">
        <v>24</v>
      </c>
      <c r="J137" s="30" t="s">
        <v>56</v>
      </c>
      <c r="K137" s="30" t="s">
        <v>52</v>
      </c>
      <c r="L137" s="30" t="s">
        <v>136</v>
      </c>
      <c r="M137" s="269"/>
      <c r="N137" s="271">
        <f t="shared" si="49"/>
        <v>81.688092919785888</v>
      </c>
      <c r="O137" s="27" t="s">
        <v>134</v>
      </c>
      <c r="P137" s="30" t="str">
        <f t="shared" si="42"/>
        <v>Facility Emissions based on Federal Datasets</v>
      </c>
      <c r="Q137" s="30" t="s">
        <v>60</v>
      </c>
      <c r="R137" s="30" t="s">
        <v>18</v>
      </c>
      <c r="S137" s="30">
        <f t="shared" si="30"/>
        <v>9.0045682986144944E-5</v>
      </c>
      <c r="T137" s="30" t="s">
        <v>135</v>
      </c>
      <c r="U137" s="30" t="s">
        <v>24</v>
      </c>
      <c r="V137" s="30" t="s">
        <v>56</v>
      </c>
      <c r="W137" s="30" t="s">
        <v>52</v>
      </c>
      <c r="X137" s="30" t="s">
        <v>136</v>
      </c>
      <c r="Y137" s="269"/>
      <c r="Z137" s="271">
        <f t="shared" si="50"/>
        <v>128.06541720785245</v>
      </c>
      <c r="AA137" s="27" t="s">
        <v>134</v>
      </c>
      <c r="AB137" s="30" t="str">
        <f t="shared" si="43"/>
        <v>Facility Emissions based on Federal Datasets</v>
      </c>
      <c r="AC137" s="30" t="s">
        <v>60</v>
      </c>
      <c r="AD137" s="30" t="s">
        <v>18</v>
      </c>
      <c r="AE137" s="30">
        <f t="shared" si="32"/>
        <v>1.4116791746760854E-4</v>
      </c>
      <c r="AF137" s="30" t="s">
        <v>135</v>
      </c>
      <c r="AG137" s="30" t="s">
        <v>24</v>
      </c>
      <c r="AH137" s="30" t="s">
        <v>56</v>
      </c>
      <c r="AI137" s="30" t="s">
        <v>52</v>
      </c>
      <c r="AJ137" s="30" t="s">
        <v>136</v>
      </c>
      <c r="AK137" s="269"/>
      <c r="AL137" s="271">
        <f t="shared" si="51"/>
        <v>59.672430440566572</v>
      </c>
      <c r="AM137" s="27" t="s">
        <v>134</v>
      </c>
      <c r="AN137" s="30" t="str">
        <f t="shared" si="44"/>
        <v>Facility Emissions based on Federal Datasets</v>
      </c>
      <c r="AO137" s="30" t="s">
        <v>60</v>
      </c>
      <c r="AP137" s="30" t="s">
        <v>18</v>
      </c>
      <c r="AQ137" s="30">
        <f t="shared" si="34"/>
        <v>6.5777576173070074E-5</v>
      </c>
      <c r="AR137" s="30" t="s">
        <v>135</v>
      </c>
      <c r="AS137" s="30" t="s">
        <v>24</v>
      </c>
      <c r="AT137" s="30" t="s">
        <v>56</v>
      </c>
      <c r="AU137" s="30" t="s">
        <v>52</v>
      </c>
      <c r="AV137" s="30" t="s">
        <v>136</v>
      </c>
      <c r="AW137" s="269"/>
      <c r="AX137" s="271">
        <f t="shared" si="52"/>
        <v>71.081773970043301</v>
      </c>
      <c r="AY137" s="27" t="s">
        <v>134</v>
      </c>
      <c r="AZ137" s="30" t="str">
        <f t="shared" si="45"/>
        <v>Facility Emissions based on Federal Datasets</v>
      </c>
      <c r="BA137" s="30" t="s">
        <v>60</v>
      </c>
      <c r="BB137" s="30" t="s">
        <v>18</v>
      </c>
      <c r="BC137" s="30">
        <f t="shared" si="36"/>
        <v>7.8354220991356009E-5</v>
      </c>
      <c r="BD137" s="30" t="s">
        <v>135</v>
      </c>
      <c r="BE137" s="30" t="s">
        <v>24</v>
      </c>
      <c r="BF137" s="30" t="s">
        <v>56</v>
      </c>
      <c r="BG137" s="30" t="s">
        <v>52</v>
      </c>
      <c r="BH137" s="30" t="s">
        <v>136</v>
      </c>
      <c r="BI137" s="269"/>
    </row>
    <row r="138" spans="2:61" x14ac:dyDescent="0.35">
      <c r="B138" s="271">
        <f t="shared" si="47"/>
        <v>124.61886087684326</v>
      </c>
      <c r="C138" s="27" t="s">
        <v>134</v>
      </c>
      <c r="D138" s="30" t="str">
        <f t="shared" si="48"/>
        <v>Facility Emissions based on Federal Datasets</v>
      </c>
      <c r="E138" s="30" t="s">
        <v>60</v>
      </c>
      <c r="F138" s="30" t="s">
        <v>19</v>
      </c>
      <c r="G138" s="30">
        <f t="shared" si="29"/>
        <v>1.3736874052904674E-4</v>
      </c>
      <c r="H138" s="30" t="s">
        <v>135</v>
      </c>
      <c r="I138" s="30" t="s">
        <v>24</v>
      </c>
      <c r="J138" s="30" t="s">
        <v>56</v>
      </c>
      <c r="K138" s="30" t="s">
        <v>52</v>
      </c>
      <c r="L138" s="30" t="s">
        <v>136</v>
      </c>
      <c r="M138" s="269"/>
      <c r="N138" s="271">
        <f t="shared" si="49"/>
        <v>81.688092919785888</v>
      </c>
      <c r="O138" s="27" t="s">
        <v>134</v>
      </c>
      <c r="P138" s="30" t="str">
        <f t="shared" si="42"/>
        <v>Facility Emissions based on Federal Datasets</v>
      </c>
      <c r="Q138" s="30" t="s">
        <v>60</v>
      </c>
      <c r="R138" s="30" t="s">
        <v>19</v>
      </c>
      <c r="S138" s="30">
        <f t="shared" si="30"/>
        <v>9.0045682986144944E-5</v>
      </c>
      <c r="T138" s="30" t="s">
        <v>135</v>
      </c>
      <c r="U138" s="30" t="s">
        <v>24</v>
      </c>
      <c r="V138" s="30" t="s">
        <v>56</v>
      </c>
      <c r="W138" s="30" t="s">
        <v>52</v>
      </c>
      <c r="X138" s="30" t="s">
        <v>136</v>
      </c>
      <c r="Y138" s="269"/>
      <c r="Z138" s="271">
        <f t="shared" si="50"/>
        <v>128.06541720785245</v>
      </c>
      <c r="AA138" s="27" t="s">
        <v>134</v>
      </c>
      <c r="AB138" s="30" t="str">
        <f t="shared" si="43"/>
        <v>Facility Emissions based on Federal Datasets</v>
      </c>
      <c r="AC138" s="30" t="s">
        <v>60</v>
      </c>
      <c r="AD138" s="30" t="s">
        <v>19</v>
      </c>
      <c r="AE138" s="30">
        <f t="shared" si="32"/>
        <v>1.4116791746760854E-4</v>
      </c>
      <c r="AF138" s="30" t="s">
        <v>135</v>
      </c>
      <c r="AG138" s="30" t="s">
        <v>24</v>
      </c>
      <c r="AH138" s="30" t="s">
        <v>56</v>
      </c>
      <c r="AI138" s="30" t="s">
        <v>52</v>
      </c>
      <c r="AJ138" s="30" t="s">
        <v>136</v>
      </c>
      <c r="AK138" s="269"/>
      <c r="AL138" s="271">
        <f t="shared" si="51"/>
        <v>59.672430440566572</v>
      </c>
      <c r="AM138" s="27" t="s">
        <v>134</v>
      </c>
      <c r="AN138" s="30" t="str">
        <f t="shared" si="44"/>
        <v>Facility Emissions based on Federal Datasets</v>
      </c>
      <c r="AO138" s="30" t="s">
        <v>60</v>
      </c>
      <c r="AP138" s="30" t="s">
        <v>19</v>
      </c>
      <c r="AQ138" s="30">
        <f t="shared" si="34"/>
        <v>6.5777576173070074E-5</v>
      </c>
      <c r="AR138" s="30" t="s">
        <v>135</v>
      </c>
      <c r="AS138" s="30" t="s">
        <v>24</v>
      </c>
      <c r="AT138" s="30" t="s">
        <v>56</v>
      </c>
      <c r="AU138" s="30" t="s">
        <v>52</v>
      </c>
      <c r="AV138" s="30" t="s">
        <v>136</v>
      </c>
      <c r="AW138" s="269"/>
      <c r="AX138" s="271">
        <f t="shared" si="52"/>
        <v>71.081773970043301</v>
      </c>
      <c r="AY138" s="27" t="s">
        <v>134</v>
      </c>
      <c r="AZ138" s="30" t="str">
        <f t="shared" si="45"/>
        <v>Facility Emissions based on Federal Datasets</v>
      </c>
      <c r="BA138" s="30" t="s">
        <v>60</v>
      </c>
      <c r="BB138" s="30" t="s">
        <v>19</v>
      </c>
      <c r="BC138" s="30">
        <f t="shared" si="36"/>
        <v>7.8354220991356009E-5</v>
      </c>
      <c r="BD138" s="30" t="s">
        <v>135</v>
      </c>
      <c r="BE138" s="30" t="s">
        <v>24</v>
      </c>
      <c r="BF138" s="30" t="s">
        <v>56</v>
      </c>
      <c r="BG138" s="30" t="s">
        <v>52</v>
      </c>
      <c r="BH138" s="30" t="s">
        <v>136</v>
      </c>
      <c r="BI138" s="269"/>
    </row>
    <row r="139" spans="2:61" x14ac:dyDescent="0.35">
      <c r="B139" s="271">
        <f t="shared" si="47"/>
        <v>124.61886087684326</v>
      </c>
      <c r="C139" s="27" t="s">
        <v>134</v>
      </c>
      <c r="D139" s="30" t="str">
        <f t="shared" si="48"/>
        <v>Facility Emissions based on Federal Datasets</v>
      </c>
      <c r="E139" s="30" t="s">
        <v>60</v>
      </c>
      <c r="F139" s="30" t="s">
        <v>20</v>
      </c>
      <c r="G139" s="30">
        <f t="shared" si="29"/>
        <v>1.3736874052904674E-4</v>
      </c>
      <c r="H139" s="30" t="s">
        <v>135</v>
      </c>
      <c r="I139" s="30" t="s">
        <v>24</v>
      </c>
      <c r="J139" s="30" t="s">
        <v>56</v>
      </c>
      <c r="K139" s="30" t="s">
        <v>52</v>
      </c>
      <c r="L139" s="30" t="s">
        <v>136</v>
      </c>
      <c r="M139" s="269"/>
      <c r="N139" s="271">
        <f t="shared" si="49"/>
        <v>81.688092919785888</v>
      </c>
      <c r="O139" s="27" t="s">
        <v>134</v>
      </c>
      <c r="P139" s="30" t="str">
        <f t="shared" si="42"/>
        <v>Facility Emissions based on Federal Datasets</v>
      </c>
      <c r="Q139" s="30" t="s">
        <v>60</v>
      </c>
      <c r="R139" s="30" t="s">
        <v>20</v>
      </c>
      <c r="S139" s="30">
        <f t="shared" si="30"/>
        <v>9.0045682986144944E-5</v>
      </c>
      <c r="T139" s="30" t="s">
        <v>135</v>
      </c>
      <c r="U139" s="30" t="s">
        <v>24</v>
      </c>
      <c r="V139" s="30" t="s">
        <v>56</v>
      </c>
      <c r="W139" s="30" t="s">
        <v>52</v>
      </c>
      <c r="X139" s="30" t="s">
        <v>136</v>
      </c>
      <c r="Y139" s="269"/>
      <c r="Z139" s="271">
        <f t="shared" si="50"/>
        <v>128.06541720785245</v>
      </c>
      <c r="AA139" s="27" t="s">
        <v>134</v>
      </c>
      <c r="AB139" s="30" t="str">
        <f t="shared" si="43"/>
        <v>Facility Emissions based on Federal Datasets</v>
      </c>
      <c r="AC139" s="30" t="s">
        <v>60</v>
      </c>
      <c r="AD139" s="30" t="s">
        <v>20</v>
      </c>
      <c r="AE139" s="30">
        <f t="shared" si="32"/>
        <v>1.4116791746760854E-4</v>
      </c>
      <c r="AF139" s="30" t="s">
        <v>135</v>
      </c>
      <c r="AG139" s="30" t="s">
        <v>24</v>
      </c>
      <c r="AH139" s="30" t="s">
        <v>56</v>
      </c>
      <c r="AI139" s="30" t="s">
        <v>52</v>
      </c>
      <c r="AJ139" s="30" t="s">
        <v>136</v>
      </c>
      <c r="AK139" s="269"/>
      <c r="AL139" s="271">
        <f t="shared" si="51"/>
        <v>59.672430440566572</v>
      </c>
      <c r="AM139" s="27" t="s">
        <v>134</v>
      </c>
      <c r="AN139" s="30" t="str">
        <f t="shared" si="44"/>
        <v>Facility Emissions based on Federal Datasets</v>
      </c>
      <c r="AO139" s="30" t="s">
        <v>60</v>
      </c>
      <c r="AP139" s="30" t="s">
        <v>20</v>
      </c>
      <c r="AQ139" s="30">
        <f t="shared" si="34"/>
        <v>6.5777576173070074E-5</v>
      </c>
      <c r="AR139" s="30" t="s">
        <v>135</v>
      </c>
      <c r="AS139" s="30" t="s">
        <v>24</v>
      </c>
      <c r="AT139" s="30" t="s">
        <v>56</v>
      </c>
      <c r="AU139" s="30" t="s">
        <v>52</v>
      </c>
      <c r="AV139" s="30" t="s">
        <v>136</v>
      </c>
      <c r="AW139" s="269"/>
      <c r="AX139" s="271">
        <f t="shared" si="52"/>
        <v>71.081773970043301</v>
      </c>
      <c r="AY139" s="27" t="s">
        <v>134</v>
      </c>
      <c r="AZ139" s="30" t="str">
        <f t="shared" si="45"/>
        <v>Facility Emissions based on Federal Datasets</v>
      </c>
      <c r="BA139" s="30" t="s">
        <v>60</v>
      </c>
      <c r="BB139" s="30" t="s">
        <v>20</v>
      </c>
      <c r="BC139" s="30">
        <f t="shared" si="36"/>
        <v>7.8354220991356009E-5</v>
      </c>
      <c r="BD139" s="30" t="s">
        <v>135</v>
      </c>
      <c r="BE139" s="30" t="s">
        <v>24</v>
      </c>
      <c r="BF139" s="30" t="s">
        <v>56</v>
      </c>
      <c r="BG139" s="30" t="s">
        <v>52</v>
      </c>
      <c r="BH139" s="30" t="s">
        <v>136</v>
      </c>
      <c r="BI139" s="269"/>
    </row>
    <row r="140" spans="2:61" x14ac:dyDescent="0.35">
      <c r="B140" s="271">
        <f t="shared" si="47"/>
        <v>124.61886087684326</v>
      </c>
      <c r="C140" s="27" t="s">
        <v>134</v>
      </c>
      <c r="D140" s="30" t="str">
        <f t="shared" si="48"/>
        <v>Facility Emissions based on Federal Datasets</v>
      </c>
      <c r="E140" s="30" t="s">
        <v>60</v>
      </c>
      <c r="F140" s="30" t="s">
        <v>21</v>
      </c>
      <c r="G140" s="30">
        <f t="shared" si="29"/>
        <v>1.3736874052904674E-4</v>
      </c>
      <c r="H140" s="30" t="s">
        <v>135</v>
      </c>
      <c r="I140" s="30" t="s">
        <v>24</v>
      </c>
      <c r="J140" s="30" t="s">
        <v>56</v>
      </c>
      <c r="K140" s="30" t="s">
        <v>52</v>
      </c>
      <c r="L140" s="30" t="s">
        <v>136</v>
      </c>
      <c r="M140" s="269"/>
      <c r="N140" s="271">
        <f t="shared" si="49"/>
        <v>81.688092919785888</v>
      </c>
      <c r="O140" s="27" t="s">
        <v>134</v>
      </c>
      <c r="P140" s="30" t="str">
        <f t="shared" si="42"/>
        <v>Facility Emissions based on Federal Datasets</v>
      </c>
      <c r="Q140" s="30" t="s">
        <v>60</v>
      </c>
      <c r="R140" s="30" t="s">
        <v>21</v>
      </c>
      <c r="S140" s="30">
        <f t="shared" si="30"/>
        <v>9.0045682986144944E-5</v>
      </c>
      <c r="T140" s="30" t="s">
        <v>135</v>
      </c>
      <c r="U140" s="30" t="s">
        <v>24</v>
      </c>
      <c r="V140" s="30" t="s">
        <v>56</v>
      </c>
      <c r="W140" s="30" t="s">
        <v>52</v>
      </c>
      <c r="X140" s="30" t="s">
        <v>136</v>
      </c>
      <c r="Y140" s="269"/>
      <c r="Z140" s="271">
        <f t="shared" si="50"/>
        <v>128.06541720785245</v>
      </c>
      <c r="AA140" s="27" t="s">
        <v>134</v>
      </c>
      <c r="AB140" s="30" t="str">
        <f t="shared" si="43"/>
        <v>Facility Emissions based on Federal Datasets</v>
      </c>
      <c r="AC140" s="30" t="s">
        <v>60</v>
      </c>
      <c r="AD140" s="30" t="s">
        <v>21</v>
      </c>
      <c r="AE140" s="30">
        <f t="shared" si="32"/>
        <v>1.4116791746760854E-4</v>
      </c>
      <c r="AF140" s="30" t="s">
        <v>135</v>
      </c>
      <c r="AG140" s="30" t="s">
        <v>24</v>
      </c>
      <c r="AH140" s="30" t="s">
        <v>56</v>
      </c>
      <c r="AI140" s="30" t="s">
        <v>52</v>
      </c>
      <c r="AJ140" s="30" t="s">
        <v>136</v>
      </c>
      <c r="AK140" s="269"/>
      <c r="AL140" s="271">
        <f t="shared" si="51"/>
        <v>59.672430440566572</v>
      </c>
      <c r="AM140" s="27" t="s">
        <v>134</v>
      </c>
      <c r="AN140" s="30" t="str">
        <f t="shared" si="44"/>
        <v>Facility Emissions based on Federal Datasets</v>
      </c>
      <c r="AO140" s="30" t="s">
        <v>60</v>
      </c>
      <c r="AP140" s="30" t="s">
        <v>21</v>
      </c>
      <c r="AQ140" s="30">
        <f t="shared" si="34"/>
        <v>6.5777576173070074E-5</v>
      </c>
      <c r="AR140" s="30" t="s">
        <v>135</v>
      </c>
      <c r="AS140" s="30" t="s">
        <v>24</v>
      </c>
      <c r="AT140" s="30" t="s">
        <v>56</v>
      </c>
      <c r="AU140" s="30" t="s">
        <v>52</v>
      </c>
      <c r="AV140" s="30" t="s">
        <v>136</v>
      </c>
      <c r="AW140" s="269"/>
      <c r="AX140" s="271">
        <f t="shared" si="52"/>
        <v>71.081773970043301</v>
      </c>
      <c r="AY140" s="27" t="s">
        <v>134</v>
      </c>
      <c r="AZ140" s="30" t="str">
        <f t="shared" si="45"/>
        <v>Facility Emissions based on Federal Datasets</v>
      </c>
      <c r="BA140" s="30" t="s">
        <v>60</v>
      </c>
      <c r="BB140" s="30" t="s">
        <v>21</v>
      </c>
      <c r="BC140" s="30">
        <f t="shared" si="36"/>
        <v>7.8354220991356009E-5</v>
      </c>
      <c r="BD140" s="30" t="s">
        <v>135</v>
      </c>
      <c r="BE140" s="30" t="s">
        <v>24</v>
      </c>
      <c r="BF140" s="30" t="s">
        <v>56</v>
      </c>
      <c r="BG140" s="30" t="s">
        <v>52</v>
      </c>
      <c r="BH140" s="30" t="s">
        <v>136</v>
      </c>
      <c r="BI140" s="269"/>
    </row>
    <row r="141" spans="2:61" x14ac:dyDescent="0.35">
      <c r="B141" s="271">
        <f t="shared" si="47"/>
        <v>124.61886087684326</v>
      </c>
      <c r="C141" s="27" t="s">
        <v>134</v>
      </c>
      <c r="D141" s="30" t="str">
        <f t="shared" si="48"/>
        <v>Facility Emissions based on Federal Datasets</v>
      </c>
      <c r="E141" s="30" t="s">
        <v>60</v>
      </c>
      <c r="F141" s="30" t="s">
        <v>22</v>
      </c>
      <c r="G141" s="30">
        <f t="shared" si="29"/>
        <v>1.3736874052904674E-4</v>
      </c>
      <c r="H141" s="30" t="s">
        <v>135</v>
      </c>
      <c r="I141" s="30" t="s">
        <v>24</v>
      </c>
      <c r="J141" s="30" t="s">
        <v>56</v>
      </c>
      <c r="K141" s="30" t="s">
        <v>52</v>
      </c>
      <c r="L141" s="30" t="s">
        <v>136</v>
      </c>
      <c r="M141" s="269"/>
      <c r="N141" s="271">
        <f t="shared" si="49"/>
        <v>81.688092919785888</v>
      </c>
      <c r="O141" s="27" t="s">
        <v>134</v>
      </c>
      <c r="P141" s="30" t="str">
        <f t="shared" si="42"/>
        <v>Facility Emissions based on Federal Datasets</v>
      </c>
      <c r="Q141" s="30" t="s">
        <v>60</v>
      </c>
      <c r="R141" s="30" t="s">
        <v>22</v>
      </c>
      <c r="S141" s="30">
        <f t="shared" si="30"/>
        <v>9.0045682986144944E-5</v>
      </c>
      <c r="T141" s="30" t="s">
        <v>135</v>
      </c>
      <c r="U141" s="30" t="s">
        <v>24</v>
      </c>
      <c r="V141" s="30" t="s">
        <v>56</v>
      </c>
      <c r="W141" s="30" t="s">
        <v>52</v>
      </c>
      <c r="X141" s="30" t="s">
        <v>136</v>
      </c>
      <c r="Y141" s="269"/>
      <c r="Z141" s="271">
        <f t="shared" si="50"/>
        <v>128.06541720785245</v>
      </c>
      <c r="AA141" s="27" t="s">
        <v>134</v>
      </c>
      <c r="AB141" s="30" t="str">
        <f t="shared" si="43"/>
        <v>Facility Emissions based on Federal Datasets</v>
      </c>
      <c r="AC141" s="30" t="s">
        <v>60</v>
      </c>
      <c r="AD141" s="30" t="s">
        <v>22</v>
      </c>
      <c r="AE141" s="30">
        <f t="shared" si="32"/>
        <v>1.4116791746760854E-4</v>
      </c>
      <c r="AF141" s="30" t="s">
        <v>135</v>
      </c>
      <c r="AG141" s="30" t="s">
        <v>24</v>
      </c>
      <c r="AH141" s="30" t="s">
        <v>56</v>
      </c>
      <c r="AI141" s="30" t="s">
        <v>52</v>
      </c>
      <c r="AJ141" s="30" t="s">
        <v>136</v>
      </c>
      <c r="AK141" s="269"/>
      <c r="AL141" s="271">
        <f t="shared" si="51"/>
        <v>59.672430440566572</v>
      </c>
      <c r="AM141" s="27" t="s">
        <v>134</v>
      </c>
      <c r="AN141" s="30" t="str">
        <f t="shared" si="44"/>
        <v>Facility Emissions based on Federal Datasets</v>
      </c>
      <c r="AO141" s="30" t="s">
        <v>60</v>
      </c>
      <c r="AP141" s="30" t="s">
        <v>22</v>
      </c>
      <c r="AQ141" s="30">
        <f t="shared" si="34"/>
        <v>6.5777576173070074E-5</v>
      </c>
      <c r="AR141" s="30" t="s">
        <v>135</v>
      </c>
      <c r="AS141" s="30" t="s">
        <v>24</v>
      </c>
      <c r="AT141" s="30" t="s">
        <v>56</v>
      </c>
      <c r="AU141" s="30" t="s">
        <v>52</v>
      </c>
      <c r="AV141" s="30" t="s">
        <v>136</v>
      </c>
      <c r="AW141" s="269"/>
      <c r="AX141" s="271">
        <f t="shared" si="52"/>
        <v>71.081773970043301</v>
      </c>
      <c r="AY141" s="27" t="s">
        <v>134</v>
      </c>
      <c r="AZ141" s="30" t="str">
        <f t="shared" si="45"/>
        <v>Facility Emissions based on Federal Datasets</v>
      </c>
      <c r="BA141" s="30" t="s">
        <v>60</v>
      </c>
      <c r="BB141" s="30" t="s">
        <v>22</v>
      </c>
      <c r="BC141" s="30">
        <f t="shared" si="36"/>
        <v>7.8354220991356009E-5</v>
      </c>
      <c r="BD141" s="30" t="s">
        <v>135</v>
      </c>
      <c r="BE141" s="30" t="s">
        <v>24</v>
      </c>
      <c r="BF141" s="30" t="s">
        <v>56</v>
      </c>
      <c r="BG141" s="30" t="s">
        <v>52</v>
      </c>
      <c r="BH141" s="30" t="s">
        <v>136</v>
      </c>
      <c r="BI141" s="269"/>
    </row>
    <row r="142" spans="2:61" x14ac:dyDescent="0.35">
      <c r="B142" s="268">
        <f>D81</f>
        <v>0</v>
      </c>
      <c r="C142" s="27" t="s">
        <v>134</v>
      </c>
      <c r="D142" s="30" t="str">
        <f>BE43</f>
        <v>Avoided landfill gas emissions</v>
      </c>
      <c r="E142" s="30" t="s">
        <v>60</v>
      </c>
      <c r="F142" s="31" t="s">
        <v>13</v>
      </c>
      <c r="G142" s="30">
        <f t="shared" si="29"/>
        <v>0</v>
      </c>
      <c r="H142" s="30" t="s">
        <v>135</v>
      </c>
      <c r="I142" s="30" t="s">
        <v>24</v>
      </c>
      <c r="J142" s="30" t="s">
        <v>56</v>
      </c>
      <c r="K142" s="30" t="s">
        <v>52</v>
      </c>
      <c r="L142" s="30" t="s">
        <v>136</v>
      </c>
      <c r="M142" s="269"/>
      <c r="N142" s="268">
        <f>P81</f>
        <v>0</v>
      </c>
      <c r="O142" s="27" t="s">
        <v>134</v>
      </c>
      <c r="P142" s="30" t="str">
        <f t="shared" si="42"/>
        <v>Avoided landfill gas emissions</v>
      </c>
      <c r="Q142" s="30" t="s">
        <v>60</v>
      </c>
      <c r="R142" s="31" t="s">
        <v>13</v>
      </c>
      <c r="S142" s="30">
        <f t="shared" si="30"/>
        <v>0</v>
      </c>
      <c r="T142" s="30" t="s">
        <v>135</v>
      </c>
      <c r="U142" s="30" t="s">
        <v>24</v>
      </c>
      <c r="V142" s="30" t="s">
        <v>56</v>
      </c>
      <c r="W142" s="30" t="s">
        <v>52</v>
      </c>
      <c r="X142" s="30" t="s">
        <v>136</v>
      </c>
      <c r="Y142" s="269"/>
      <c r="Z142" s="268">
        <f>AB81</f>
        <v>0</v>
      </c>
      <c r="AA142" s="27" t="s">
        <v>134</v>
      </c>
      <c r="AB142" s="30" t="str">
        <f t="shared" si="43"/>
        <v>Avoided landfill gas emissions</v>
      </c>
      <c r="AC142" s="30" t="s">
        <v>60</v>
      </c>
      <c r="AD142" s="31" t="s">
        <v>13</v>
      </c>
      <c r="AE142" s="30">
        <f t="shared" si="32"/>
        <v>0</v>
      </c>
      <c r="AF142" s="30" t="s">
        <v>135</v>
      </c>
      <c r="AG142" s="30" t="s">
        <v>24</v>
      </c>
      <c r="AH142" s="30" t="s">
        <v>56</v>
      </c>
      <c r="AI142" s="30" t="s">
        <v>52</v>
      </c>
      <c r="AJ142" s="30" t="s">
        <v>136</v>
      </c>
      <c r="AK142" s="269"/>
      <c r="AL142" s="268">
        <f>AN81</f>
        <v>0</v>
      </c>
      <c r="AM142" s="27" t="s">
        <v>134</v>
      </c>
      <c r="AN142" s="30" t="str">
        <f t="shared" si="44"/>
        <v>Avoided landfill gas emissions</v>
      </c>
      <c r="AO142" s="30" t="s">
        <v>60</v>
      </c>
      <c r="AP142" s="31" t="s">
        <v>13</v>
      </c>
      <c r="AQ142" s="30">
        <f t="shared" si="34"/>
        <v>0</v>
      </c>
      <c r="AR142" s="30" t="s">
        <v>135</v>
      </c>
      <c r="AS142" s="30" t="s">
        <v>24</v>
      </c>
      <c r="AT142" s="30" t="s">
        <v>56</v>
      </c>
      <c r="AU142" s="30" t="s">
        <v>52</v>
      </c>
      <c r="AV142" s="30" t="s">
        <v>136</v>
      </c>
      <c r="AW142" s="269"/>
      <c r="AX142" s="268">
        <f>AZ81</f>
        <v>0</v>
      </c>
      <c r="AY142" s="27" t="s">
        <v>134</v>
      </c>
      <c r="AZ142" s="30" t="str">
        <f t="shared" si="45"/>
        <v>Avoided landfill gas emissions</v>
      </c>
      <c r="BA142" s="30" t="s">
        <v>60</v>
      </c>
      <c r="BB142" s="31" t="s">
        <v>13</v>
      </c>
      <c r="BC142" s="30">
        <f t="shared" si="36"/>
        <v>0</v>
      </c>
      <c r="BD142" s="30" t="s">
        <v>135</v>
      </c>
      <c r="BE142" s="30" t="s">
        <v>24</v>
      </c>
      <c r="BF142" s="30" t="s">
        <v>56</v>
      </c>
      <c r="BG142" s="30" t="s">
        <v>52</v>
      </c>
      <c r="BH142" s="30" t="s">
        <v>136</v>
      </c>
      <c r="BI142" s="269"/>
    </row>
    <row r="143" spans="2:61" x14ac:dyDescent="0.35">
      <c r="B143" s="268">
        <f>B142</f>
        <v>0</v>
      </c>
      <c r="C143" s="27" t="s">
        <v>134</v>
      </c>
      <c r="D143" s="30" t="str">
        <f>D142</f>
        <v>Avoided landfill gas emissions</v>
      </c>
      <c r="E143" s="30" t="s">
        <v>60</v>
      </c>
      <c r="F143" s="31" t="s">
        <v>23</v>
      </c>
      <c r="G143" s="30">
        <f t="shared" si="29"/>
        <v>0</v>
      </c>
      <c r="H143" s="30" t="s">
        <v>135</v>
      </c>
      <c r="I143" s="30" t="s">
        <v>24</v>
      </c>
      <c r="J143" s="30" t="s">
        <v>56</v>
      </c>
      <c r="K143" s="30" t="s">
        <v>52</v>
      </c>
      <c r="L143" s="30" t="s">
        <v>136</v>
      </c>
      <c r="M143" s="269"/>
      <c r="N143" s="268">
        <f>N142</f>
        <v>0</v>
      </c>
      <c r="O143" s="27" t="s">
        <v>134</v>
      </c>
      <c r="P143" s="30" t="str">
        <f t="shared" si="42"/>
        <v>Avoided landfill gas emissions</v>
      </c>
      <c r="Q143" s="30" t="s">
        <v>60</v>
      </c>
      <c r="R143" s="31" t="s">
        <v>23</v>
      </c>
      <c r="S143" s="30">
        <f t="shared" si="30"/>
        <v>0</v>
      </c>
      <c r="T143" s="30" t="s">
        <v>135</v>
      </c>
      <c r="U143" s="30" t="s">
        <v>24</v>
      </c>
      <c r="V143" s="30" t="s">
        <v>56</v>
      </c>
      <c r="W143" s="30" t="s">
        <v>52</v>
      </c>
      <c r="X143" s="30" t="s">
        <v>136</v>
      </c>
      <c r="Y143" s="269"/>
      <c r="Z143" s="268">
        <f>Z142</f>
        <v>0</v>
      </c>
      <c r="AA143" s="27" t="s">
        <v>134</v>
      </c>
      <c r="AB143" s="30" t="str">
        <f t="shared" si="43"/>
        <v>Avoided landfill gas emissions</v>
      </c>
      <c r="AC143" s="30" t="s">
        <v>60</v>
      </c>
      <c r="AD143" s="31" t="s">
        <v>23</v>
      </c>
      <c r="AE143" s="30">
        <f t="shared" si="32"/>
        <v>0</v>
      </c>
      <c r="AF143" s="30" t="s">
        <v>135</v>
      </c>
      <c r="AG143" s="30" t="s">
        <v>24</v>
      </c>
      <c r="AH143" s="30" t="s">
        <v>56</v>
      </c>
      <c r="AI143" s="30" t="s">
        <v>52</v>
      </c>
      <c r="AJ143" s="30" t="s">
        <v>136</v>
      </c>
      <c r="AK143" s="269"/>
      <c r="AL143" s="268">
        <f>AL142</f>
        <v>0</v>
      </c>
      <c r="AM143" s="27" t="s">
        <v>134</v>
      </c>
      <c r="AN143" s="30" t="str">
        <f t="shared" si="44"/>
        <v>Avoided landfill gas emissions</v>
      </c>
      <c r="AO143" s="30" t="s">
        <v>60</v>
      </c>
      <c r="AP143" s="31" t="s">
        <v>23</v>
      </c>
      <c r="AQ143" s="30">
        <f t="shared" si="34"/>
        <v>0</v>
      </c>
      <c r="AR143" s="30" t="s">
        <v>135</v>
      </c>
      <c r="AS143" s="30" t="s">
        <v>24</v>
      </c>
      <c r="AT143" s="30" t="s">
        <v>56</v>
      </c>
      <c r="AU143" s="30" t="s">
        <v>52</v>
      </c>
      <c r="AV143" s="30" t="s">
        <v>136</v>
      </c>
      <c r="AW143" s="269"/>
      <c r="AX143" s="268">
        <f>AX142</f>
        <v>0</v>
      </c>
      <c r="AY143" s="27" t="s">
        <v>134</v>
      </c>
      <c r="AZ143" s="30" t="str">
        <f t="shared" si="45"/>
        <v>Avoided landfill gas emissions</v>
      </c>
      <c r="BA143" s="30" t="s">
        <v>60</v>
      </c>
      <c r="BB143" s="31" t="s">
        <v>23</v>
      </c>
      <c r="BC143" s="30">
        <f t="shared" si="36"/>
        <v>0</v>
      </c>
      <c r="BD143" s="30" t="s">
        <v>135</v>
      </c>
      <c r="BE143" s="30" t="s">
        <v>24</v>
      </c>
      <c r="BF143" s="30" t="s">
        <v>56</v>
      </c>
      <c r="BG143" s="30" t="s">
        <v>52</v>
      </c>
      <c r="BH143" s="30" t="s">
        <v>136</v>
      </c>
      <c r="BI143" s="269"/>
    </row>
    <row r="144" spans="2:61" x14ac:dyDescent="0.35">
      <c r="B144" s="268">
        <f t="shared" ref="B144:B152" si="53">B143</f>
        <v>0</v>
      </c>
      <c r="C144" s="27" t="s">
        <v>134</v>
      </c>
      <c r="D144" s="30" t="str">
        <f t="shared" ref="D144:D152" si="54">D143</f>
        <v>Avoided landfill gas emissions</v>
      </c>
      <c r="E144" s="30" t="s">
        <v>60</v>
      </c>
      <c r="F144" s="31" t="s">
        <v>14</v>
      </c>
      <c r="G144" s="30">
        <f t="shared" si="29"/>
        <v>0</v>
      </c>
      <c r="H144" s="30" t="s">
        <v>135</v>
      </c>
      <c r="I144" s="30" t="s">
        <v>24</v>
      </c>
      <c r="J144" s="30" t="s">
        <v>56</v>
      </c>
      <c r="K144" s="30" t="s">
        <v>52</v>
      </c>
      <c r="L144" s="30" t="s">
        <v>136</v>
      </c>
      <c r="M144" s="269"/>
      <c r="N144" s="268">
        <f t="shared" ref="N144:N152" si="55">N143</f>
        <v>0</v>
      </c>
      <c r="O144" s="27" t="s">
        <v>134</v>
      </c>
      <c r="P144" s="30" t="str">
        <f t="shared" si="42"/>
        <v>Avoided landfill gas emissions</v>
      </c>
      <c r="Q144" s="30" t="s">
        <v>60</v>
      </c>
      <c r="R144" s="31" t="s">
        <v>14</v>
      </c>
      <c r="S144" s="30">
        <f t="shared" si="30"/>
        <v>0</v>
      </c>
      <c r="T144" s="30" t="s">
        <v>135</v>
      </c>
      <c r="U144" s="30" t="s">
        <v>24</v>
      </c>
      <c r="V144" s="30" t="s">
        <v>56</v>
      </c>
      <c r="W144" s="30" t="s">
        <v>52</v>
      </c>
      <c r="X144" s="30" t="s">
        <v>136</v>
      </c>
      <c r="Y144" s="269"/>
      <c r="Z144" s="268">
        <f t="shared" ref="Z144:Z152" si="56">Z143</f>
        <v>0</v>
      </c>
      <c r="AA144" s="27" t="s">
        <v>134</v>
      </c>
      <c r="AB144" s="30" t="str">
        <f t="shared" si="43"/>
        <v>Avoided landfill gas emissions</v>
      </c>
      <c r="AC144" s="30" t="s">
        <v>60</v>
      </c>
      <c r="AD144" s="31" t="s">
        <v>14</v>
      </c>
      <c r="AE144" s="30">
        <f t="shared" si="32"/>
        <v>0</v>
      </c>
      <c r="AF144" s="30" t="s">
        <v>135</v>
      </c>
      <c r="AG144" s="30" t="s">
        <v>24</v>
      </c>
      <c r="AH144" s="30" t="s">
        <v>56</v>
      </c>
      <c r="AI144" s="30" t="s">
        <v>52</v>
      </c>
      <c r="AJ144" s="30" t="s">
        <v>136</v>
      </c>
      <c r="AK144" s="269"/>
      <c r="AL144" s="268">
        <f t="shared" ref="AL144:AL152" si="57">AL143</f>
        <v>0</v>
      </c>
      <c r="AM144" s="27" t="s">
        <v>134</v>
      </c>
      <c r="AN144" s="30" t="str">
        <f t="shared" si="44"/>
        <v>Avoided landfill gas emissions</v>
      </c>
      <c r="AO144" s="30" t="s">
        <v>60</v>
      </c>
      <c r="AP144" s="31" t="s">
        <v>14</v>
      </c>
      <c r="AQ144" s="30">
        <f t="shared" si="34"/>
        <v>0</v>
      </c>
      <c r="AR144" s="30" t="s">
        <v>135</v>
      </c>
      <c r="AS144" s="30" t="s">
        <v>24</v>
      </c>
      <c r="AT144" s="30" t="s">
        <v>56</v>
      </c>
      <c r="AU144" s="30" t="s">
        <v>52</v>
      </c>
      <c r="AV144" s="30" t="s">
        <v>136</v>
      </c>
      <c r="AW144" s="269"/>
      <c r="AX144" s="268">
        <f t="shared" ref="AX144:AX152" si="58">AX143</f>
        <v>0</v>
      </c>
      <c r="AY144" s="27" t="s">
        <v>134</v>
      </c>
      <c r="AZ144" s="30" t="str">
        <f t="shared" si="45"/>
        <v>Avoided landfill gas emissions</v>
      </c>
      <c r="BA144" s="30" t="s">
        <v>60</v>
      </c>
      <c r="BB144" s="31" t="s">
        <v>14</v>
      </c>
      <c r="BC144" s="30">
        <f t="shared" si="36"/>
        <v>0</v>
      </c>
      <c r="BD144" s="30" t="s">
        <v>135</v>
      </c>
      <c r="BE144" s="30" t="s">
        <v>24</v>
      </c>
      <c r="BF144" s="30" t="s">
        <v>56</v>
      </c>
      <c r="BG144" s="30" t="s">
        <v>52</v>
      </c>
      <c r="BH144" s="30" t="s">
        <v>136</v>
      </c>
      <c r="BI144" s="269"/>
    </row>
    <row r="145" spans="2:61" x14ac:dyDescent="0.35">
      <c r="B145" s="268">
        <f t="shared" si="53"/>
        <v>0</v>
      </c>
      <c r="C145" s="27" t="s">
        <v>134</v>
      </c>
      <c r="D145" s="30" t="str">
        <f t="shared" si="54"/>
        <v>Avoided landfill gas emissions</v>
      </c>
      <c r="E145" s="30" t="s">
        <v>60</v>
      </c>
      <c r="F145" s="31" t="s">
        <v>15</v>
      </c>
      <c r="G145" s="30">
        <f t="shared" si="29"/>
        <v>0</v>
      </c>
      <c r="H145" s="30" t="s">
        <v>135</v>
      </c>
      <c r="I145" s="30" t="s">
        <v>24</v>
      </c>
      <c r="J145" s="30" t="s">
        <v>56</v>
      </c>
      <c r="K145" s="30" t="s">
        <v>52</v>
      </c>
      <c r="L145" s="30" t="s">
        <v>136</v>
      </c>
      <c r="M145" s="269"/>
      <c r="N145" s="268">
        <f t="shared" si="55"/>
        <v>0</v>
      </c>
      <c r="O145" s="27" t="s">
        <v>134</v>
      </c>
      <c r="P145" s="30" t="str">
        <f t="shared" si="42"/>
        <v>Avoided landfill gas emissions</v>
      </c>
      <c r="Q145" s="30" t="s">
        <v>60</v>
      </c>
      <c r="R145" s="31" t="s">
        <v>15</v>
      </c>
      <c r="S145" s="30">
        <f t="shared" si="30"/>
        <v>0</v>
      </c>
      <c r="T145" s="30" t="s">
        <v>135</v>
      </c>
      <c r="U145" s="30" t="s">
        <v>24</v>
      </c>
      <c r="V145" s="30" t="s">
        <v>56</v>
      </c>
      <c r="W145" s="30" t="s">
        <v>52</v>
      </c>
      <c r="X145" s="30" t="s">
        <v>136</v>
      </c>
      <c r="Y145" s="269"/>
      <c r="Z145" s="268">
        <f t="shared" si="56"/>
        <v>0</v>
      </c>
      <c r="AA145" s="27" t="s">
        <v>134</v>
      </c>
      <c r="AB145" s="30" t="str">
        <f t="shared" si="43"/>
        <v>Avoided landfill gas emissions</v>
      </c>
      <c r="AC145" s="30" t="s">
        <v>60</v>
      </c>
      <c r="AD145" s="31" t="s">
        <v>15</v>
      </c>
      <c r="AE145" s="30">
        <f t="shared" si="32"/>
        <v>0</v>
      </c>
      <c r="AF145" s="30" t="s">
        <v>135</v>
      </c>
      <c r="AG145" s="30" t="s">
        <v>24</v>
      </c>
      <c r="AH145" s="30" t="s">
        <v>56</v>
      </c>
      <c r="AI145" s="30" t="s">
        <v>52</v>
      </c>
      <c r="AJ145" s="30" t="s">
        <v>136</v>
      </c>
      <c r="AK145" s="269"/>
      <c r="AL145" s="268">
        <f t="shared" si="57"/>
        <v>0</v>
      </c>
      <c r="AM145" s="27" t="s">
        <v>134</v>
      </c>
      <c r="AN145" s="30" t="str">
        <f t="shared" si="44"/>
        <v>Avoided landfill gas emissions</v>
      </c>
      <c r="AO145" s="30" t="s">
        <v>60</v>
      </c>
      <c r="AP145" s="31" t="s">
        <v>15</v>
      </c>
      <c r="AQ145" s="30">
        <f t="shared" si="34"/>
        <v>0</v>
      </c>
      <c r="AR145" s="30" t="s">
        <v>135</v>
      </c>
      <c r="AS145" s="30" t="s">
        <v>24</v>
      </c>
      <c r="AT145" s="30" t="s">
        <v>56</v>
      </c>
      <c r="AU145" s="30" t="s">
        <v>52</v>
      </c>
      <c r="AV145" s="30" t="s">
        <v>136</v>
      </c>
      <c r="AW145" s="269"/>
      <c r="AX145" s="268">
        <f t="shared" si="58"/>
        <v>0</v>
      </c>
      <c r="AY145" s="27" t="s">
        <v>134</v>
      </c>
      <c r="AZ145" s="30" t="str">
        <f t="shared" si="45"/>
        <v>Avoided landfill gas emissions</v>
      </c>
      <c r="BA145" s="30" t="s">
        <v>60</v>
      </c>
      <c r="BB145" s="31" t="s">
        <v>15</v>
      </c>
      <c r="BC145" s="30">
        <f t="shared" si="36"/>
        <v>0</v>
      </c>
      <c r="BD145" s="30" t="s">
        <v>135</v>
      </c>
      <c r="BE145" s="30" t="s">
        <v>24</v>
      </c>
      <c r="BF145" s="30" t="s">
        <v>56</v>
      </c>
      <c r="BG145" s="30" t="s">
        <v>52</v>
      </c>
      <c r="BH145" s="30" t="s">
        <v>136</v>
      </c>
      <c r="BI145" s="269"/>
    </row>
    <row r="146" spans="2:61" x14ac:dyDescent="0.35">
      <c r="B146" s="268">
        <f t="shared" si="53"/>
        <v>0</v>
      </c>
      <c r="C146" s="27" t="s">
        <v>134</v>
      </c>
      <c r="D146" s="30" t="str">
        <f t="shared" si="54"/>
        <v>Avoided landfill gas emissions</v>
      </c>
      <c r="E146" s="30" t="s">
        <v>60</v>
      </c>
      <c r="F146" s="31" t="s">
        <v>16</v>
      </c>
      <c r="G146" s="30">
        <f t="shared" si="29"/>
        <v>0</v>
      </c>
      <c r="H146" s="30" t="s">
        <v>135</v>
      </c>
      <c r="I146" s="30" t="s">
        <v>24</v>
      </c>
      <c r="J146" s="30" t="s">
        <v>56</v>
      </c>
      <c r="K146" s="30" t="s">
        <v>52</v>
      </c>
      <c r="L146" s="30" t="s">
        <v>136</v>
      </c>
      <c r="M146" s="269"/>
      <c r="N146" s="268">
        <f t="shared" si="55"/>
        <v>0</v>
      </c>
      <c r="O146" s="27" t="s">
        <v>134</v>
      </c>
      <c r="P146" s="30" t="str">
        <f t="shared" si="42"/>
        <v>Avoided landfill gas emissions</v>
      </c>
      <c r="Q146" s="30" t="s">
        <v>60</v>
      </c>
      <c r="R146" s="31" t="s">
        <v>16</v>
      </c>
      <c r="S146" s="30">
        <f t="shared" si="30"/>
        <v>0</v>
      </c>
      <c r="T146" s="30" t="s">
        <v>135</v>
      </c>
      <c r="U146" s="30" t="s">
        <v>24</v>
      </c>
      <c r="V146" s="30" t="s">
        <v>56</v>
      </c>
      <c r="W146" s="30" t="s">
        <v>52</v>
      </c>
      <c r="X146" s="30" t="s">
        <v>136</v>
      </c>
      <c r="Y146" s="269"/>
      <c r="Z146" s="268">
        <f t="shared" si="56"/>
        <v>0</v>
      </c>
      <c r="AA146" s="27" t="s">
        <v>134</v>
      </c>
      <c r="AB146" s="30" t="str">
        <f t="shared" si="43"/>
        <v>Avoided landfill gas emissions</v>
      </c>
      <c r="AC146" s="30" t="s">
        <v>60</v>
      </c>
      <c r="AD146" s="31" t="s">
        <v>16</v>
      </c>
      <c r="AE146" s="30">
        <f t="shared" si="32"/>
        <v>0</v>
      </c>
      <c r="AF146" s="30" t="s">
        <v>135</v>
      </c>
      <c r="AG146" s="30" t="s">
        <v>24</v>
      </c>
      <c r="AH146" s="30" t="s">
        <v>56</v>
      </c>
      <c r="AI146" s="30" t="s">
        <v>52</v>
      </c>
      <c r="AJ146" s="30" t="s">
        <v>136</v>
      </c>
      <c r="AK146" s="269"/>
      <c r="AL146" s="268">
        <f t="shared" si="57"/>
        <v>0</v>
      </c>
      <c r="AM146" s="27" t="s">
        <v>134</v>
      </c>
      <c r="AN146" s="30" t="str">
        <f t="shared" si="44"/>
        <v>Avoided landfill gas emissions</v>
      </c>
      <c r="AO146" s="30" t="s">
        <v>60</v>
      </c>
      <c r="AP146" s="31" t="s">
        <v>16</v>
      </c>
      <c r="AQ146" s="30">
        <f t="shared" si="34"/>
        <v>0</v>
      </c>
      <c r="AR146" s="30" t="s">
        <v>135</v>
      </c>
      <c r="AS146" s="30" t="s">
        <v>24</v>
      </c>
      <c r="AT146" s="30" t="s">
        <v>56</v>
      </c>
      <c r="AU146" s="30" t="s">
        <v>52</v>
      </c>
      <c r="AV146" s="30" t="s">
        <v>136</v>
      </c>
      <c r="AW146" s="269"/>
      <c r="AX146" s="268">
        <f t="shared" si="58"/>
        <v>0</v>
      </c>
      <c r="AY146" s="27" t="s">
        <v>134</v>
      </c>
      <c r="AZ146" s="30" t="str">
        <f t="shared" si="45"/>
        <v>Avoided landfill gas emissions</v>
      </c>
      <c r="BA146" s="30" t="s">
        <v>60</v>
      </c>
      <c r="BB146" s="31" t="s">
        <v>16</v>
      </c>
      <c r="BC146" s="30">
        <f t="shared" si="36"/>
        <v>0</v>
      </c>
      <c r="BD146" s="30" t="s">
        <v>135</v>
      </c>
      <c r="BE146" s="30" t="s">
        <v>24</v>
      </c>
      <c r="BF146" s="30" t="s">
        <v>56</v>
      </c>
      <c r="BG146" s="30" t="s">
        <v>52</v>
      </c>
      <c r="BH146" s="30" t="s">
        <v>136</v>
      </c>
      <c r="BI146" s="269"/>
    </row>
    <row r="147" spans="2:61" x14ac:dyDescent="0.35">
      <c r="B147" s="268">
        <f t="shared" si="53"/>
        <v>0</v>
      </c>
      <c r="C147" s="27" t="s">
        <v>134</v>
      </c>
      <c r="D147" s="30" t="str">
        <f t="shared" si="54"/>
        <v>Avoided landfill gas emissions</v>
      </c>
      <c r="E147" s="30" t="s">
        <v>60</v>
      </c>
      <c r="F147" s="30" t="s">
        <v>17</v>
      </c>
      <c r="G147" s="30">
        <f t="shared" si="29"/>
        <v>0</v>
      </c>
      <c r="H147" s="30" t="s">
        <v>135</v>
      </c>
      <c r="I147" s="30" t="s">
        <v>24</v>
      </c>
      <c r="J147" s="30" t="s">
        <v>56</v>
      </c>
      <c r="K147" s="30" t="s">
        <v>52</v>
      </c>
      <c r="L147" s="30" t="s">
        <v>136</v>
      </c>
      <c r="M147" s="269"/>
      <c r="N147" s="268">
        <f t="shared" si="55"/>
        <v>0</v>
      </c>
      <c r="O147" s="27" t="s">
        <v>134</v>
      </c>
      <c r="P147" s="30" t="str">
        <f t="shared" si="42"/>
        <v>Avoided landfill gas emissions</v>
      </c>
      <c r="Q147" s="30" t="s">
        <v>60</v>
      </c>
      <c r="R147" s="30" t="s">
        <v>17</v>
      </c>
      <c r="S147" s="30">
        <f t="shared" si="30"/>
        <v>0</v>
      </c>
      <c r="T147" s="30" t="s">
        <v>135</v>
      </c>
      <c r="U147" s="30" t="s">
        <v>24</v>
      </c>
      <c r="V147" s="30" t="s">
        <v>56</v>
      </c>
      <c r="W147" s="30" t="s">
        <v>52</v>
      </c>
      <c r="X147" s="30" t="s">
        <v>136</v>
      </c>
      <c r="Y147" s="269"/>
      <c r="Z147" s="268">
        <f t="shared" si="56"/>
        <v>0</v>
      </c>
      <c r="AA147" s="27" t="s">
        <v>134</v>
      </c>
      <c r="AB147" s="30" t="str">
        <f t="shared" si="43"/>
        <v>Avoided landfill gas emissions</v>
      </c>
      <c r="AC147" s="30" t="s">
        <v>60</v>
      </c>
      <c r="AD147" s="30" t="s">
        <v>17</v>
      </c>
      <c r="AE147" s="30">
        <f t="shared" si="32"/>
        <v>0</v>
      </c>
      <c r="AF147" s="30" t="s">
        <v>135</v>
      </c>
      <c r="AG147" s="30" t="s">
        <v>24</v>
      </c>
      <c r="AH147" s="30" t="s">
        <v>56</v>
      </c>
      <c r="AI147" s="30" t="s">
        <v>52</v>
      </c>
      <c r="AJ147" s="30" t="s">
        <v>136</v>
      </c>
      <c r="AK147" s="269"/>
      <c r="AL147" s="268">
        <f t="shared" si="57"/>
        <v>0</v>
      </c>
      <c r="AM147" s="27" t="s">
        <v>134</v>
      </c>
      <c r="AN147" s="30" t="str">
        <f t="shared" si="44"/>
        <v>Avoided landfill gas emissions</v>
      </c>
      <c r="AO147" s="30" t="s">
        <v>60</v>
      </c>
      <c r="AP147" s="30" t="s">
        <v>17</v>
      </c>
      <c r="AQ147" s="30">
        <f t="shared" si="34"/>
        <v>0</v>
      </c>
      <c r="AR147" s="30" t="s">
        <v>135</v>
      </c>
      <c r="AS147" s="30" t="s">
        <v>24</v>
      </c>
      <c r="AT147" s="30" t="s">
        <v>56</v>
      </c>
      <c r="AU147" s="30" t="s">
        <v>52</v>
      </c>
      <c r="AV147" s="30" t="s">
        <v>136</v>
      </c>
      <c r="AW147" s="269"/>
      <c r="AX147" s="268">
        <f t="shared" si="58"/>
        <v>0</v>
      </c>
      <c r="AY147" s="27" t="s">
        <v>134</v>
      </c>
      <c r="AZ147" s="30" t="str">
        <f t="shared" si="45"/>
        <v>Avoided landfill gas emissions</v>
      </c>
      <c r="BA147" s="30" t="s">
        <v>60</v>
      </c>
      <c r="BB147" s="30" t="s">
        <v>17</v>
      </c>
      <c r="BC147" s="30">
        <f t="shared" si="36"/>
        <v>0</v>
      </c>
      <c r="BD147" s="30" t="s">
        <v>135</v>
      </c>
      <c r="BE147" s="30" t="s">
        <v>24</v>
      </c>
      <c r="BF147" s="30" t="s">
        <v>56</v>
      </c>
      <c r="BG147" s="30" t="s">
        <v>52</v>
      </c>
      <c r="BH147" s="30" t="s">
        <v>136</v>
      </c>
      <c r="BI147" s="269"/>
    </row>
    <row r="148" spans="2:61" x14ac:dyDescent="0.35">
      <c r="B148" s="268">
        <f t="shared" si="53"/>
        <v>0</v>
      </c>
      <c r="C148" s="27" t="s">
        <v>134</v>
      </c>
      <c r="D148" s="30" t="str">
        <f t="shared" si="54"/>
        <v>Avoided landfill gas emissions</v>
      </c>
      <c r="E148" s="30" t="s">
        <v>60</v>
      </c>
      <c r="F148" s="30" t="s">
        <v>18</v>
      </c>
      <c r="G148" s="30">
        <f t="shared" si="29"/>
        <v>0</v>
      </c>
      <c r="H148" s="30" t="s">
        <v>135</v>
      </c>
      <c r="I148" s="30" t="s">
        <v>24</v>
      </c>
      <c r="J148" s="30" t="s">
        <v>56</v>
      </c>
      <c r="K148" s="30" t="s">
        <v>52</v>
      </c>
      <c r="L148" s="30" t="s">
        <v>136</v>
      </c>
      <c r="M148" s="269"/>
      <c r="N148" s="268">
        <f t="shared" si="55"/>
        <v>0</v>
      </c>
      <c r="O148" s="27" t="s">
        <v>134</v>
      </c>
      <c r="P148" s="30" t="str">
        <f t="shared" si="42"/>
        <v>Avoided landfill gas emissions</v>
      </c>
      <c r="Q148" s="30" t="s">
        <v>60</v>
      </c>
      <c r="R148" s="30" t="s">
        <v>18</v>
      </c>
      <c r="S148" s="30">
        <f t="shared" si="30"/>
        <v>0</v>
      </c>
      <c r="T148" s="30" t="s">
        <v>135</v>
      </c>
      <c r="U148" s="30" t="s">
        <v>24</v>
      </c>
      <c r="V148" s="30" t="s">
        <v>56</v>
      </c>
      <c r="W148" s="30" t="s">
        <v>52</v>
      </c>
      <c r="X148" s="30" t="s">
        <v>136</v>
      </c>
      <c r="Y148" s="269"/>
      <c r="Z148" s="268">
        <f t="shared" si="56"/>
        <v>0</v>
      </c>
      <c r="AA148" s="27" t="s">
        <v>134</v>
      </c>
      <c r="AB148" s="30" t="str">
        <f t="shared" si="43"/>
        <v>Avoided landfill gas emissions</v>
      </c>
      <c r="AC148" s="30" t="s">
        <v>60</v>
      </c>
      <c r="AD148" s="30" t="s">
        <v>18</v>
      </c>
      <c r="AE148" s="30">
        <f t="shared" si="32"/>
        <v>0</v>
      </c>
      <c r="AF148" s="30" t="s">
        <v>135</v>
      </c>
      <c r="AG148" s="30" t="s">
        <v>24</v>
      </c>
      <c r="AH148" s="30" t="s">
        <v>56</v>
      </c>
      <c r="AI148" s="30" t="s">
        <v>52</v>
      </c>
      <c r="AJ148" s="30" t="s">
        <v>136</v>
      </c>
      <c r="AK148" s="269"/>
      <c r="AL148" s="268">
        <f t="shared" si="57"/>
        <v>0</v>
      </c>
      <c r="AM148" s="27" t="s">
        <v>134</v>
      </c>
      <c r="AN148" s="30" t="str">
        <f t="shared" si="44"/>
        <v>Avoided landfill gas emissions</v>
      </c>
      <c r="AO148" s="30" t="s">
        <v>60</v>
      </c>
      <c r="AP148" s="30" t="s">
        <v>18</v>
      </c>
      <c r="AQ148" s="30">
        <f t="shared" si="34"/>
        <v>0</v>
      </c>
      <c r="AR148" s="30" t="s">
        <v>135</v>
      </c>
      <c r="AS148" s="30" t="s">
        <v>24</v>
      </c>
      <c r="AT148" s="30" t="s">
        <v>56</v>
      </c>
      <c r="AU148" s="30" t="s">
        <v>52</v>
      </c>
      <c r="AV148" s="30" t="s">
        <v>136</v>
      </c>
      <c r="AW148" s="269"/>
      <c r="AX148" s="268">
        <f t="shared" si="58"/>
        <v>0</v>
      </c>
      <c r="AY148" s="27" t="s">
        <v>134</v>
      </c>
      <c r="AZ148" s="30" t="str">
        <f t="shared" si="45"/>
        <v>Avoided landfill gas emissions</v>
      </c>
      <c r="BA148" s="30" t="s">
        <v>60</v>
      </c>
      <c r="BB148" s="30" t="s">
        <v>18</v>
      </c>
      <c r="BC148" s="30">
        <f t="shared" si="36"/>
        <v>0</v>
      </c>
      <c r="BD148" s="30" t="s">
        <v>135</v>
      </c>
      <c r="BE148" s="30" t="s">
        <v>24</v>
      </c>
      <c r="BF148" s="30" t="s">
        <v>56</v>
      </c>
      <c r="BG148" s="30" t="s">
        <v>52</v>
      </c>
      <c r="BH148" s="30" t="s">
        <v>136</v>
      </c>
      <c r="BI148" s="269"/>
    </row>
    <row r="149" spans="2:61" x14ac:dyDescent="0.35">
      <c r="B149" s="268">
        <f t="shared" si="53"/>
        <v>0</v>
      </c>
      <c r="C149" s="27" t="s">
        <v>134</v>
      </c>
      <c r="D149" s="30" t="str">
        <f t="shared" si="54"/>
        <v>Avoided landfill gas emissions</v>
      </c>
      <c r="E149" s="30" t="s">
        <v>60</v>
      </c>
      <c r="F149" s="30" t="s">
        <v>19</v>
      </c>
      <c r="G149" s="30">
        <f t="shared" si="29"/>
        <v>0</v>
      </c>
      <c r="H149" s="30" t="s">
        <v>135</v>
      </c>
      <c r="I149" s="30" t="s">
        <v>24</v>
      </c>
      <c r="J149" s="30" t="s">
        <v>56</v>
      </c>
      <c r="K149" s="30" t="s">
        <v>52</v>
      </c>
      <c r="L149" s="30" t="s">
        <v>136</v>
      </c>
      <c r="M149" s="269"/>
      <c r="N149" s="268">
        <f t="shared" si="55"/>
        <v>0</v>
      </c>
      <c r="O149" s="27" t="s">
        <v>134</v>
      </c>
      <c r="P149" s="30" t="str">
        <f t="shared" si="42"/>
        <v>Avoided landfill gas emissions</v>
      </c>
      <c r="Q149" s="30" t="s">
        <v>60</v>
      </c>
      <c r="R149" s="30" t="s">
        <v>19</v>
      </c>
      <c r="S149" s="30">
        <f t="shared" si="30"/>
        <v>0</v>
      </c>
      <c r="T149" s="30" t="s">
        <v>135</v>
      </c>
      <c r="U149" s="30" t="s">
        <v>24</v>
      </c>
      <c r="V149" s="30" t="s">
        <v>56</v>
      </c>
      <c r="W149" s="30" t="s">
        <v>52</v>
      </c>
      <c r="X149" s="30" t="s">
        <v>136</v>
      </c>
      <c r="Y149" s="269"/>
      <c r="Z149" s="268">
        <f t="shared" si="56"/>
        <v>0</v>
      </c>
      <c r="AA149" s="27" t="s">
        <v>134</v>
      </c>
      <c r="AB149" s="30" t="str">
        <f t="shared" si="43"/>
        <v>Avoided landfill gas emissions</v>
      </c>
      <c r="AC149" s="30" t="s">
        <v>60</v>
      </c>
      <c r="AD149" s="30" t="s">
        <v>19</v>
      </c>
      <c r="AE149" s="30">
        <f t="shared" si="32"/>
        <v>0</v>
      </c>
      <c r="AF149" s="30" t="s">
        <v>135</v>
      </c>
      <c r="AG149" s="30" t="s">
        <v>24</v>
      </c>
      <c r="AH149" s="30" t="s">
        <v>56</v>
      </c>
      <c r="AI149" s="30" t="s">
        <v>52</v>
      </c>
      <c r="AJ149" s="30" t="s">
        <v>136</v>
      </c>
      <c r="AK149" s="269"/>
      <c r="AL149" s="268">
        <f t="shared" si="57"/>
        <v>0</v>
      </c>
      <c r="AM149" s="27" t="s">
        <v>134</v>
      </c>
      <c r="AN149" s="30" t="str">
        <f t="shared" si="44"/>
        <v>Avoided landfill gas emissions</v>
      </c>
      <c r="AO149" s="30" t="s">
        <v>60</v>
      </c>
      <c r="AP149" s="30" t="s">
        <v>19</v>
      </c>
      <c r="AQ149" s="30">
        <f t="shared" si="34"/>
        <v>0</v>
      </c>
      <c r="AR149" s="30" t="s">
        <v>135</v>
      </c>
      <c r="AS149" s="30" t="s">
        <v>24</v>
      </c>
      <c r="AT149" s="30" t="s">
        <v>56</v>
      </c>
      <c r="AU149" s="30" t="s">
        <v>52</v>
      </c>
      <c r="AV149" s="30" t="s">
        <v>136</v>
      </c>
      <c r="AW149" s="269"/>
      <c r="AX149" s="268">
        <f t="shared" si="58"/>
        <v>0</v>
      </c>
      <c r="AY149" s="27" t="s">
        <v>134</v>
      </c>
      <c r="AZ149" s="30" t="str">
        <f t="shared" si="45"/>
        <v>Avoided landfill gas emissions</v>
      </c>
      <c r="BA149" s="30" t="s">
        <v>60</v>
      </c>
      <c r="BB149" s="30" t="s">
        <v>19</v>
      </c>
      <c r="BC149" s="30">
        <f t="shared" si="36"/>
        <v>0</v>
      </c>
      <c r="BD149" s="30" t="s">
        <v>135</v>
      </c>
      <c r="BE149" s="30" t="s">
        <v>24</v>
      </c>
      <c r="BF149" s="30" t="s">
        <v>56</v>
      </c>
      <c r="BG149" s="30" t="s">
        <v>52</v>
      </c>
      <c r="BH149" s="30" t="s">
        <v>136</v>
      </c>
      <c r="BI149" s="269"/>
    </row>
    <row r="150" spans="2:61" x14ac:dyDescent="0.35">
      <c r="B150" s="268">
        <f t="shared" si="53"/>
        <v>0</v>
      </c>
      <c r="C150" s="27" t="s">
        <v>134</v>
      </c>
      <c r="D150" s="30" t="str">
        <f t="shared" si="54"/>
        <v>Avoided landfill gas emissions</v>
      </c>
      <c r="E150" s="30" t="s">
        <v>60</v>
      </c>
      <c r="F150" s="30" t="s">
        <v>20</v>
      </c>
      <c r="G150" s="30">
        <f t="shared" si="29"/>
        <v>0</v>
      </c>
      <c r="H150" s="30" t="s">
        <v>135</v>
      </c>
      <c r="I150" s="30" t="s">
        <v>24</v>
      </c>
      <c r="J150" s="30" t="s">
        <v>56</v>
      </c>
      <c r="K150" s="30" t="s">
        <v>52</v>
      </c>
      <c r="L150" s="30" t="s">
        <v>136</v>
      </c>
      <c r="M150" s="269"/>
      <c r="N150" s="268">
        <f t="shared" si="55"/>
        <v>0</v>
      </c>
      <c r="O150" s="27" t="s">
        <v>134</v>
      </c>
      <c r="P150" s="30" t="str">
        <f t="shared" si="42"/>
        <v>Avoided landfill gas emissions</v>
      </c>
      <c r="Q150" s="30" t="s">
        <v>60</v>
      </c>
      <c r="R150" s="30" t="s">
        <v>20</v>
      </c>
      <c r="S150" s="30">
        <f t="shared" si="30"/>
        <v>0</v>
      </c>
      <c r="T150" s="30" t="s">
        <v>135</v>
      </c>
      <c r="U150" s="30" t="s">
        <v>24</v>
      </c>
      <c r="V150" s="30" t="s">
        <v>56</v>
      </c>
      <c r="W150" s="30" t="s">
        <v>52</v>
      </c>
      <c r="X150" s="30" t="s">
        <v>136</v>
      </c>
      <c r="Y150" s="269"/>
      <c r="Z150" s="268">
        <f t="shared" si="56"/>
        <v>0</v>
      </c>
      <c r="AA150" s="27" t="s">
        <v>134</v>
      </c>
      <c r="AB150" s="30" t="str">
        <f t="shared" si="43"/>
        <v>Avoided landfill gas emissions</v>
      </c>
      <c r="AC150" s="30" t="s">
        <v>60</v>
      </c>
      <c r="AD150" s="30" t="s">
        <v>20</v>
      </c>
      <c r="AE150" s="30">
        <f t="shared" si="32"/>
        <v>0</v>
      </c>
      <c r="AF150" s="30" t="s">
        <v>135</v>
      </c>
      <c r="AG150" s="30" t="s">
        <v>24</v>
      </c>
      <c r="AH150" s="30" t="s">
        <v>56</v>
      </c>
      <c r="AI150" s="30" t="s">
        <v>52</v>
      </c>
      <c r="AJ150" s="30" t="s">
        <v>136</v>
      </c>
      <c r="AK150" s="269"/>
      <c r="AL150" s="268">
        <f t="shared" si="57"/>
        <v>0</v>
      </c>
      <c r="AM150" s="27" t="s">
        <v>134</v>
      </c>
      <c r="AN150" s="30" t="str">
        <f t="shared" si="44"/>
        <v>Avoided landfill gas emissions</v>
      </c>
      <c r="AO150" s="30" t="s">
        <v>60</v>
      </c>
      <c r="AP150" s="30" t="s">
        <v>20</v>
      </c>
      <c r="AQ150" s="30">
        <f t="shared" si="34"/>
        <v>0</v>
      </c>
      <c r="AR150" s="30" t="s">
        <v>135</v>
      </c>
      <c r="AS150" s="30" t="s">
        <v>24</v>
      </c>
      <c r="AT150" s="30" t="s">
        <v>56</v>
      </c>
      <c r="AU150" s="30" t="s">
        <v>52</v>
      </c>
      <c r="AV150" s="30" t="s">
        <v>136</v>
      </c>
      <c r="AW150" s="269"/>
      <c r="AX150" s="268">
        <f t="shared" si="58"/>
        <v>0</v>
      </c>
      <c r="AY150" s="27" t="s">
        <v>134</v>
      </c>
      <c r="AZ150" s="30" t="str">
        <f t="shared" si="45"/>
        <v>Avoided landfill gas emissions</v>
      </c>
      <c r="BA150" s="30" t="s">
        <v>60</v>
      </c>
      <c r="BB150" s="30" t="s">
        <v>20</v>
      </c>
      <c r="BC150" s="30">
        <f t="shared" si="36"/>
        <v>0</v>
      </c>
      <c r="BD150" s="30" t="s">
        <v>135</v>
      </c>
      <c r="BE150" s="30" t="s">
        <v>24</v>
      </c>
      <c r="BF150" s="30" t="s">
        <v>56</v>
      </c>
      <c r="BG150" s="30" t="s">
        <v>52</v>
      </c>
      <c r="BH150" s="30" t="s">
        <v>136</v>
      </c>
      <c r="BI150" s="269"/>
    </row>
    <row r="151" spans="2:61" x14ac:dyDescent="0.35">
      <c r="B151" s="268">
        <f t="shared" si="53"/>
        <v>0</v>
      </c>
      <c r="C151" s="27" t="s">
        <v>134</v>
      </c>
      <c r="D151" s="30" t="str">
        <f t="shared" si="54"/>
        <v>Avoided landfill gas emissions</v>
      </c>
      <c r="E151" s="30" t="s">
        <v>60</v>
      </c>
      <c r="F151" s="30" t="s">
        <v>21</v>
      </c>
      <c r="G151" s="30">
        <f t="shared" si="29"/>
        <v>0</v>
      </c>
      <c r="H151" s="30" t="s">
        <v>135</v>
      </c>
      <c r="I151" s="30" t="s">
        <v>24</v>
      </c>
      <c r="J151" s="30" t="s">
        <v>56</v>
      </c>
      <c r="K151" s="30" t="s">
        <v>52</v>
      </c>
      <c r="L151" s="30" t="s">
        <v>136</v>
      </c>
      <c r="M151" s="269"/>
      <c r="N151" s="268">
        <f t="shared" si="55"/>
        <v>0</v>
      </c>
      <c r="O151" s="27" t="s">
        <v>134</v>
      </c>
      <c r="P151" s="30" t="str">
        <f t="shared" si="42"/>
        <v>Avoided landfill gas emissions</v>
      </c>
      <c r="Q151" s="30" t="s">
        <v>60</v>
      </c>
      <c r="R151" s="30" t="s">
        <v>21</v>
      </c>
      <c r="S151" s="30">
        <f t="shared" si="30"/>
        <v>0</v>
      </c>
      <c r="T151" s="30" t="s">
        <v>135</v>
      </c>
      <c r="U151" s="30" t="s">
        <v>24</v>
      </c>
      <c r="V151" s="30" t="s">
        <v>56</v>
      </c>
      <c r="W151" s="30" t="s">
        <v>52</v>
      </c>
      <c r="X151" s="30" t="s">
        <v>136</v>
      </c>
      <c r="Y151" s="269"/>
      <c r="Z151" s="268">
        <f t="shared" si="56"/>
        <v>0</v>
      </c>
      <c r="AA151" s="27" t="s">
        <v>134</v>
      </c>
      <c r="AB151" s="30" t="str">
        <f t="shared" si="43"/>
        <v>Avoided landfill gas emissions</v>
      </c>
      <c r="AC151" s="30" t="s">
        <v>60</v>
      </c>
      <c r="AD151" s="30" t="s">
        <v>21</v>
      </c>
      <c r="AE151" s="30">
        <f t="shared" si="32"/>
        <v>0</v>
      </c>
      <c r="AF151" s="30" t="s">
        <v>135</v>
      </c>
      <c r="AG151" s="30" t="s">
        <v>24</v>
      </c>
      <c r="AH151" s="30" t="s">
        <v>56</v>
      </c>
      <c r="AI151" s="30" t="s">
        <v>52</v>
      </c>
      <c r="AJ151" s="30" t="s">
        <v>136</v>
      </c>
      <c r="AK151" s="269"/>
      <c r="AL151" s="268">
        <f t="shared" si="57"/>
        <v>0</v>
      </c>
      <c r="AM151" s="27" t="s">
        <v>134</v>
      </c>
      <c r="AN151" s="30" t="str">
        <f t="shared" si="44"/>
        <v>Avoided landfill gas emissions</v>
      </c>
      <c r="AO151" s="30" t="s">
        <v>60</v>
      </c>
      <c r="AP151" s="30" t="s">
        <v>21</v>
      </c>
      <c r="AQ151" s="30">
        <f t="shared" si="34"/>
        <v>0</v>
      </c>
      <c r="AR151" s="30" t="s">
        <v>135</v>
      </c>
      <c r="AS151" s="30" t="s">
        <v>24</v>
      </c>
      <c r="AT151" s="30" t="s">
        <v>56</v>
      </c>
      <c r="AU151" s="30" t="s">
        <v>52</v>
      </c>
      <c r="AV151" s="30" t="s">
        <v>136</v>
      </c>
      <c r="AW151" s="269"/>
      <c r="AX151" s="268">
        <f t="shared" si="58"/>
        <v>0</v>
      </c>
      <c r="AY151" s="27" t="s">
        <v>134</v>
      </c>
      <c r="AZ151" s="30" t="str">
        <f t="shared" si="45"/>
        <v>Avoided landfill gas emissions</v>
      </c>
      <c r="BA151" s="30" t="s">
        <v>60</v>
      </c>
      <c r="BB151" s="30" t="s">
        <v>21</v>
      </c>
      <c r="BC151" s="30">
        <f t="shared" si="36"/>
        <v>0</v>
      </c>
      <c r="BD151" s="30" t="s">
        <v>135</v>
      </c>
      <c r="BE151" s="30" t="s">
        <v>24</v>
      </c>
      <c r="BF151" s="30" t="s">
        <v>56</v>
      </c>
      <c r="BG151" s="30" t="s">
        <v>52</v>
      </c>
      <c r="BH151" s="30" t="s">
        <v>136</v>
      </c>
      <c r="BI151" s="269"/>
    </row>
    <row r="152" spans="2:61" x14ac:dyDescent="0.35">
      <c r="B152" s="268">
        <f t="shared" si="53"/>
        <v>0</v>
      </c>
      <c r="C152" s="27" t="s">
        <v>134</v>
      </c>
      <c r="D152" s="30" t="str">
        <f t="shared" si="54"/>
        <v>Avoided landfill gas emissions</v>
      </c>
      <c r="E152" s="30" t="s">
        <v>60</v>
      </c>
      <c r="F152" s="30" t="s">
        <v>22</v>
      </c>
      <c r="G152" s="30">
        <f t="shared" si="29"/>
        <v>0</v>
      </c>
      <c r="H152" s="30" t="s">
        <v>135</v>
      </c>
      <c r="I152" s="30" t="s">
        <v>24</v>
      </c>
      <c r="J152" s="30" t="s">
        <v>56</v>
      </c>
      <c r="K152" s="30" t="s">
        <v>52</v>
      </c>
      <c r="L152" s="30" t="s">
        <v>136</v>
      </c>
      <c r="M152" s="269"/>
      <c r="N152" s="268">
        <f t="shared" si="55"/>
        <v>0</v>
      </c>
      <c r="O152" s="27" t="s">
        <v>134</v>
      </c>
      <c r="P152" s="30" t="str">
        <f t="shared" si="42"/>
        <v>Avoided landfill gas emissions</v>
      </c>
      <c r="Q152" s="30" t="s">
        <v>60</v>
      </c>
      <c r="R152" s="30" t="s">
        <v>22</v>
      </c>
      <c r="S152" s="30">
        <f t="shared" si="30"/>
        <v>0</v>
      </c>
      <c r="T152" s="30" t="s">
        <v>135</v>
      </c>
      <c r="U152" s="30" t="s">
        <v>24</v>
      </c>
      <c r="V152" s="30" t="s">
        <v>56</v>
      </c>
      <c r="W152" s="30" t="s">
        <v>52</v>
      </c>
      <c r="X152" s="30" t="s">
        <v>136</v>
      </c>
      <c r="Y152" s="269"/>
      <c r="Z152" s="268">
        <f t="shared" si="56"/>
        <v>0</v>
      </c>
      <c r="AA152" s="27" t="s">
        <v>134</v>
      </c>
      <c r="AB152" s="30" t="str">
        <f t="shared" si="43"/>
        <v>Avoided landfill gas emissions</v>
      </c>
      <c r="AC152" s="30" t="s">
        <v>60</v>
      </c>
      <c r="AD152" s="30" t="s">
        <v>22</v>
      </c>
      <c r="AE152" s="30">
        <f t="shared" si="32"/>
        <v>0</v>
      </c>
      <c r="AF152" s="30" t="s">
        <v>135</v>
      </c>
      <c r="AG152" s="30" t="s">
        <v>24</v>
      </c>
      <c r="AH152" s="30" t="s">
        <v>56</v>
      </c>
      <c r="AI152" s="30" t="s">
        <v>52</v>
      </c>
      <c r="AJ152" s="30" t="s">
        <v>136</v>
      </c>
      <c r="AK152" s="269"/>
      <c r="AL152" s="268">
        <f t="shared" si="57"/>
        <v>0</v>
      </c>
      <c r="AM152" s="27" t="s">
        <v>134</v>
      </c>
      <c r="AN152" s="30" t="str">
        <f t="shared" si="44"/>
        <v>Avoided landfill gas emissions</v>
      </c>
      <c r="AO152" s="30" t="s">
        <v>60</v>
      </c>
      <c r="AP152" s="30" t="s">
        <v>22</v>
      </c>
      <c r="AQ152" s="30">
        <f t="shared" si="34"/>
        <v>0</v>
      </c>
      <c r="AR152" s="30" t="s">
        <v>135</v>
      </c>
      <c r="AS152" s="30" t="s">
        <v>24</v>
      </c>
      <c r="AT152" s="30" t="s">
        <v>56</v>
      </c>
      <c r="AU152" s="30" t="s">
        <v>52</v>
      </c>
      <c r="AV152" s="30" t="s">
        <v>136</v>
      </c>
      <c r="AW152" s="269"/>
      <c r="AX152" s="268">
        <f t="shared" si="58"/>
        <v>0</v>
      </c>
      <c r="AY152" s="27" t="s">
        <v>134</v>
      </c>
      <c r="AZ152" s="30" t="str">
        <f t="shared" si="45"/>
        <v>Avoided landfill gas emissions</v>
      </c>
      <c r="BA152" s="30" t="s">
        <v>60</v>
      </c>
      <c r="BB152" s="30" t="s">
        <v>22</v>
      </c>
      <c r="BC152" s="30">
        <f t="shared" si="36"/>
        <v>0</v>
      </c>
      <c r="BD152" s="30" t="s">
        <v>135</v>
      </c>
      <c r="BE152" s="30" t="s">
        <v>24</v>
      </c>
      <c r="BF152" s="30" t="s">
        <v>56</v>
      </c>
      <c r="BG152" s="30" t="s">
        <v>52</v>
      </c>
      <c r="BH152" s="30" t="s">
        <v>136</v>
      </c>
      <c r="BI152" s="269"/>
    </row>
    <row r="153" spans="2:61" x14ac:dyDescent="0.35">
      <c r="B153" s="268">
        <f t="shared" ref="B153:B163" si="59">E81</f>
        <v>2.1943063698719921E-2</v>
      </c>
      <c r="C153" s="27" t="s">
        <v>134</v>
      </c>
      <c r="D153" s="30" t="str">
        <f>BF43</f>
        <v>On-site Mobile Fuel Use</v>
      </c>
      <c r="E153" s="30" t="s">
        <v>60</v>
      </c>
      <c r="F153" s="31" t="s">
        <v>13</v>
      </c>
      <c r="G153" s="30">
        <f t="shared" si="29"/>
        <v>2.4188080379106712E-8</v>
      </c>
      <c r="H153" s="30" t="s">
        <v>135</v>
      </c>
      <c r="I153" s="30" t="s">
        <v>24</v>
      </c>
      <c r="J153" s="30" t="s">
        <v>56</v>
      </c>
      <c r="K153" s="30" t="s">
        <v>52</v>
      </c>
      <c r="L153" s="30" t="s">
        <v>136</v>
      </c>
      <c r="M153" s="269"/>
      <c r="N153" s="268">
        <f t="shared" ref="N153:N163" si="60">Q81</f>
        <v>2.1943063698719921E-2</v>
      </c>
      <c r="O153" s="27" t="s">
        <v>134</v>
      </c>
      <c r="P153" s="30" t="str">
        <f t="shared" si="42"/>
        <v>On-site Mobile Fuel Use</v>
      </c>
      <c r="Q153" s="30" t="s">
        <v>60</v>
      </c>
      <c r="R153" s="31" t="s">
        <v>13</v>
      </c>
      <c r="S153" s="30">
        <f t="shared" si="30"/>
        <v>2.4188080379106712E-8</v>
      </c>
      <c r="T153" s="30" t="s">
        <v>135</v>
      </c>
      <c r="U153" s="30" t="s">
        <v>24</v>
      </c>
      <c r="V153" s="30" t="s">
        <v>56</v>
      </c>
      <c r="W153" s="30" t="s">
        <v>52</v>
      </c>
      <c r="X153" s="30" t="s">
        <v>136</v>
      </c>
      <c r="Y153" s="269"/>
      <c r="Z153" s="268">
        <f t="shared" ref="Z153:Z163" si="61">AC81</f>
        <v>2.1943063698719921E-2</v>
      </c>
      <c r="AA153" s="27" t="s">
        <v>134</v>
      </c>
      <c r="AB153" s="30" t="str">
        <f t="shared" si="43"/>
        <v>On-site Mobile Fuel Use</v>
      </c>
      <c r="AC153" s="30" t="s">
        <v>60</v>
      </c>
      <c r="AD153" s="31" t="s">
        <v>13</v>
      </c>
      <c r="AE153" s="30">
        <f t="shared" si="32"/>
        <v>2.4188080379106712E-8</v>
      </c>
      <c r="AF153" s="30" t="s">
        <v>135</v>
      </c>
      <c r="AG153" s="30" t="s">
        <v>24</v>
      </c>
      <c r="AH153" s="30" t="s">
        <v>56</v>
      </c>
      <c r="AI153" s="30" t="s">
        <v>52</v>
      </c>
      <c r="AJ153" s="30" t="s">
        <v>136</v>
      </c>
      <c r="AK153" s="269"/>
      <c r="AL153" s="268">
        <f t="shared" ref="AL153:AL163" si="62">AO81</f>
        <v>2.1943063698719921E-2</v>
      </c>
      <c r="AM153" s="27" t="s">
        <v>134</v>
      </c>
      <c r="AN153" s="30" t="str">
        <f t="shared" si="44"/>
        <v>On-site Mobile Fuel Use</v>
      </c>
      <c r="AO153" s="30" t="s">
        <v>60</v>
      </c>
      <c r="AP153" s="31" t="s">
        <v>13</v>
      </c>
      <c r="AQ153" s="30">
        <f t="shared" si="34"/>
        <v>2.4188080379106712E-8</v>
      </c>
      <c r="AR153" s="30" t="s">
        <v>135</v>
      </c>
      <c r="AS153" s="30" t="s">
        <v>24</v>
      </c>
      <c r="AT153" s="30" t="s">
        <v>56</v>
      </c>
      <c r="AU153" s="30" t="s">
        <v>52</v>
      </c>
      <c r="AV153" s="30" t="s">
        <v>136</v>
      </c>
      <c r="AW153" s="269"/>
      <c r="AX153" s="268">
        <f t="shared" ref="AX153:AX163" si="63">BA81</f>
        <v>2.1943063698719921E-2</v>
      </c>
      <c r="AY153" s="27" t="s">
        <v>134</v>
      </c>
      <c r="AZ153" s="30" t="str">
        <f t="shared" si="45"/>
        <v>On-site Mobile Fuel Use</v>
      </c>
      <c r="BA153" s="30" t="s">
        <v>60</v>
      </c>
      <c r="BB153" s="31" t="s">
        <v>13</v>
      </c>
      <c r="BC153" s="30">
        <f t="shared" si="36"/>
        <v>2.4188080379106712E-8</v>
      </c>
      <c r="BD153" s="30" t="s">
        <v>135</v>
      </c>
      <c r="BE153" s="30" t="s">
        <v>24</v>
      </c>
      <c r="BF153" s="30" t="s">
        <v>56</v>
      </c>
      <c r="BG153" s="30" t="s">
        <v>52</v>
      </c>
      <c r="BH153" s="30" t="s">
        <v>136</v>
      </c>
      <c r="BI153" s="269"/>
    </row>
    <row r="154" spans="2:61" x14ac:dyDescent="0.35">
      <c r="B154" s="268">
        <f t="shared" si="59"/>
        <v>8.1688331264303693E-2</v>
      </c>
      <c r="C154" s="27" t="s">
        <v>134</v>
      </c>
      <c r="D154" s="30" t="str">
        <f>D153</f>
        <v>On-site Mobile Fuel Use</v>
      </c>
      <c r="E154" s="30" t="s">
        <v>60</v>
      </c>
      <c r="F154" s="31" t="s">
        <v>23</v>
      </c>
      <c r="G154" s="30">
        <f t="shared" si="29"/>
        <v>9.0045945715927504E-8</v>
      </c>
      <c r="H154" s="30" t="s">
        <v>135</v>
      </c>
      <c r="I154" s="30" t="s">
        <v>24</v>
      </c>
      <c r="J154" s="30" t="s">
        <v>56</v>
      </c>
      <c r="K154" s="30" t="s">
        <v>52</v>
      </c>
      <c r="L154" s="30" t="s">
        <v>136</v>
      </c>
      <c r="M154" s="269"/>
      <c r="N154" s="268">
        <f t="shared" si="60"/>
        <v>8.1688331264303693E-2</v>
      </c>
      <c r="O154" s="27" t="s">
        <v>134</v>
      </c>
      <c r="P154" s="30" t="str">
        <f t="shared" si="42"/>
        <v>On-site Mobile Fuel Use</v>
      </c>
      <c r="Q154" s="30" t="s">
        <v>60</v>
      </c>
      <c r="R154" s="31" t="s">
        <v>23</v>
      </c>
      <c r="S154" s="30">
        <f t="shared" si="30"/>
        <v>9.0045945715927504E-8</v>
      </c>
      <c r="T154" s="30" t="s">
        <v>135</v>
      </c>
      <c r="U154" s="30" t="s">
        <v>24</v>
      </c>
      <c r="V154" s="30" t="s">
        <v>56</v>
      </c>
      <c r="W154" s="30" t="s">
        <v>52</v>
      </c>
      <c r="X154" s="30" t="s">
        <v>136</v>
      </c>
      <c r="Y154" s="269"/>
      <c r="Z154" s="268">
        <f t="shared" si="61"/>
        <v>8.1688331264303693E-2</v>
      </c>
      <c r="AA154" s="27" t="s">
        <v>134</v>
      </c>
      <c r="AB154" s="30" t="str">
        <f t="shared" si="43"/>
        <v>On-site Mobile Fuel Use</v>
      </c>
      <c r="AC154" s="30" t="s">
        <v>60</v>
      </c>
      <c r="AD154" s="31" t="s">
        <v>23</v>
      </c>
      <c r="AE154" s="30">
        <f t="shared" si="32"/>
        <v>9.0045945715927504E-8</v>
      </c>
      <c r="AF154" s="30" t="s">
        <v>135</v>
      </c>
      <c r="AG154" s="30" t="s">
        <v>24</v>
      </c>
      <c r="AH154" s="30" t="s">
        <v>56</v>
      </c>
      <c r="AI154" s="30" t="s">
        <v>52</v>
      </c>
      <c r="AJ154" s="30" t="s">
        <v>136</v>
      </c>
      <c r="AK154" s="269"/>
      <c r="AL154" s="268">
        <f t="shared" si="62"/>
        <v>8.1688331264303693E-2</v>
      </c>
      <c r="AM154" s="27" t="s">
        <v>134</v>
      </c>
      <c r="AN154" s="30" t="str">
        <f t="shared" si="44"/>
        <v>On-site Mobile Fuel Use</v>
      </c>
      <c r="AO154" s="30" t="s">
        <v>60</v>
      </c>
      <c r="AP154" s="31" t="s">
        <v>23</v>
      </c>
      <c r="AQ154" s="30">
        <f t="shared" si="34"/>
        <v>9.0045945715927504E-8</v>
      </c>
      <c r="AR154" s="30" t="s">
        <v>135</v>
      </c>
      <c r="AS154" s="30" t="s">
        <v>24</v>
      </c>
      <c r="AT154" s="30" t="s">
        <v>56</v>
      </c>
      <c r="AU154" s="30" t="s">
        <v>52</v>
      </c>
      <c r="AV154" s="30" t="s">
        <v>136</v>
      </c>
      <c r="AW154" s="269"/>
      <c r="AX154" s="268">
        <f t="shared" si="63"/>
        <v>8.1688331264303693E-2</v>
      </c>
      <c r="AY154" s="27" t="s">
        <v>134</v>
      </c>
      <c r="AZ154" s="30" t="str">
        <f t="shared" si="45"/>
        <v>On-site Mobile Fuel Use</v>
      </c>
      <c r="BA154" s="30" t="s">
        <v>60</v>
      </c>
      <c r="BB154" s="31" t="s">
        <v>23</v>
      </c>
      <c r="BC154" s="30">
        <f t="shared" si="36"/>
        <v>9.0045945715927504E-8</v>
      </c>
      <c r="BD154" s="30" t="s">
        <v>135</v>
      </c>
      <c r="BE154" s="30" t="s">
        <v>24</v>
      </c>
      <c r="BF154" s="30" t="s">
        <v>56</v>
      </c>
      <c r="BG154" s="30" t="s">
        <v>52</v>
      </c>
      <c r="BH154" s="30" t="s">
        <v>136</v>
      </c>
      <c r="BI154" s="269"/>
    </row>
    <row r="155" spans="2:61" x14ac:dyDescent="0.35">
      <c r="B155" s="268">
        <f t="shared" si="59"/>
        <v>0.2272099697038302</v>
      </c>
      <c r="C155" s="27" t="s">
        <v>134</v>
      </c>
      <c r="D155" s="30" t="str">
        <f t="shared" ref="D155:D163" si="64">D154</f>
        <v>On-site Mobile Fuel Use</v>
      </c>
      <c r="E155" s="30" t="s">
        <v>60</v>
      </c>
      <c r="F155" s="31" t="s">
        <v>14</v>
      </c>
      <c r="G155" s="30">
        <f t="shared" si="29"/>
        <v>2.504560477783806E-7</v>
      </c>
      <c r="H155" s="30" t="s">
        <v>135</v>
      </c>
      <c r="I155" s="30" t="s">
        <v>24</v>
      </c>
      <c r="J155" s="30" t="s">
        <v>56</v>
      </c>
      <c r="K155" s="30" t="s">
        <v>52</v>
      </c>
      <c r="L155" s="30" t="s">
        <v>136</v>
      </c>
      <c r="M155" s="274"/>
      <c r="N155" s="268">
        <f t="shared" si="60"/>
        <v>0.2272099697038302</v>
      </c>
      <c r="O155" s="27" t="s">
        <v>134</v>
      </c>
      <c r="P155" s="30" t="str">
        <f t="shared" si="42"/>
        <v>On-site Mobile Fuel Use</v>
      </c>
      <c r="Q155" s="30" t="s">
        <v>60</v>
      </c>
      <c r="R155" s="31" t="s">
        <v>14</v>
      </c>
      <c r="S155" s="30">
        <f t="shared" si="30"/>
        <v>2.504560477783806E-7</v>
      </c>
      <c r="T155" s="30" t="s">
        <v>135</v>
      </c>
      <c r="U155" s="30" t="s">
        <v>24</v>
      </c>
      <c r="V155" s="30" t="s">
        <v>56</v>
      </c>
      <c r="W155" s="30" t="s">
        <v>52</v>
      </c>
      <c r="X155" s="30" t="s">
        <v>136</v>
      </c>
      <c r="Y155" s="274"/>
      <c r="Z155" s="268">
        <f t="shared" si="61"/>
        <v>0.2272099697038302</v>
      </c>
      <c r="AA155" s="27" t="s">
        <v>134</v>
      </c>
      <c r="AB155" s="30" t="str">
        <f t="shared" si="43"/>
        <v>On-site Mobile Fuel Use</v>
      </c>
      <c r="AC155" s="30" t="s">
        <v>60</v>
      </c>
      <c r="AD155" s="31" t="s">
        <v>14</v>
      </c>
      <c r="AE155" s="30">
        <f t="shared" si="32"/>
        <v>2.504560477783806E-7</v>
      </c>
      <c r="AF155" s="30" t="s">
        <v>135</v>
      </c>
      <c r="AG155" s="30" t="s">
        <v>24</v>
      </c>
      <c r="AH155" s="30" t="s">
        <v>56</v>
      </c>
      <c r="AI155" s="30" t="s">
        <v>52</v>
      </c>
      <c r="AJ155" s="30" t="s">
        <v>136</v>
      </c>
      <c r="AK155" s="274"/>
      <c r="AL155" s="268">
        <f t="shared" si="62"/>
        <v>0.2272099697038302</v>
      </c>
      <c r="AM155" s="27" t="s">
        <v>134</v>
      </c>
      <c r="AN155" s="30" t="str">
        <f t="shared" si="44"/>
        <v>On-site Mobile Fuel Use</v>
      </c>
      <c r="AO155" s="30" t="s">
        <v>60</v>
      </c>
      <c r="AP155" s="31" t="s">
        <v>14</v>
      </c>
      <c r="AQ155" s="30">
        <f t="shared" si="34"/>
        <v>2.504560477783806E-7</v>
      </c>
      <c r="AR155" s="30" t="s">
        <v>135</v>
      </c>
      <c r="AS155" s="30" t="s">
        <v>24</v>
      </c>
      <c r="AT155" s="30" t="s">
        <v>56</v>
      </c>
      <c r="AU155" s="30" t="s">
        <v>52</v>
      </c>
      <c r="AV155" s="30" t="s">
        <v>136</v>
      </c>
      <c r="AW155" s="274"/>
      <c r="AX155" s="268">
        <f t="shared" si="63"/>
        <v>0.2272099697038302</v>
      </c>
      <c r="AY155" s="27" t="s">
        <v>134</v>
      </c>
      <c r="AZ155" s="30" t="str">
        <f t="shared" si="45"/>
        <v>On-site Mobile Fuel Use</v>
      </c>
      <c r="BA155" s="30" t="s">
        <v>60</v>
      </c>
      <c r="BB155" s="31" t="s">
        <v>14</v>
      </c>
      <c r="BC155" s="30">
        <f t="shared" si="36"/>
        <v>2.504560477783806E-7</v>
      </c>
      <c r="BD155" s="30" t="s">
        <v>135</v>
      </c>
      <c r="BE155" s="30" t="s">
        <v>24</v>
      </c>
      <c r="BF155" s="30" t="s">
        <v>56</v>
      </c>
      <c r="BG155" s="30" t="s">
        <v>52</v>
      </c>
      <c r="BH155" s="30" t="s">
        <v>136</v>
      </c>
      <c r="BI155" s="274"/>
    </row>
    <row r="156" spans="2:61" x14ac:dyDescent="0.35">
      <c r="B156" s="268">
        <f t="shared" si="59"/>
        <v>9.0481766087606354E-3</v>
      </c>
      <c r="C156" s="27" t="s">
        <v>134</v>
      </c>
      <c r="D156" s="30" t="str">
        <f t="shared" si="64"/>
        <v>On-site Mobile Fuel Use</v>
      </c>
      <c r="E156" s="30" t="s">
        <v>60</v>
      </c>
      <c r="F156" s="31" t="s">
        <v>15</v>
      </c>
      <c r="G156" s="30">
        <f t="shared" si="29"/>
        <v>9.9739045605478886E-9</v>
      </c>
      <c r="H156" s="30" t="s">
        <v>135</v>
      </c>
      <c r="I156" s="30" t="s">
        <v>24</v>
      </c>
      <c r="J156" s="30" t="s">
        <v>56</v>
      </c>
      <c r="K156" s="30" t="s">
        <v>52</v>
      </c>
      <c r="L156" s="30" t="s">
        <v>136</v>
      </c>
      <c r="M156" s="274"/>
      <c r="N156" s="268">
        <f t="shared" si="60"/>
        <v>9.0481766087606354E-3</v>
      </c>
      <c r="O156" s="27" t="s">
        <v>134</v>
      </c>
      <c r="P156" s="30" t="str">
        <f t="shared" si="42"/>
        <v>On-site Mobile Fuel Use</v>
      </c>
      <c r="Q156" s="30" t="s">
        <v>60</v>
      </c>
      <c r="R156" s="31" t="s">
        <v>15</v>
      </c>
      <c r="S156" s="30">
        <f t="shared" si="30"/>
        <v>9.9739045605478886E-9</v>
      </c>
      <c r="T156" s="30" t="s">
        <v>135</v>
      </c>
      <c r="U156" s="30" t="s">
        <v>24</v>
      </c>
      <c r="V156" s="30" t="s">
        <v>56</v>
      </c>
      <c r="W156" s="30" t="s">
        <v>52</v>
      </c>
      <c r="X156" s="30" t="s">
        <v>136</v>
      </c>
      <c r="Y156" s="274"/>
      <c r="Z156" s="268">
        <f t="shared" si="61"/>
        <v>9.0481766087606354E-3</v>
      </c>
      <c r="AA156" s="27" t="s">
        <v>134</v>
      </c>
      <c r="AB156" s="30" t="str">
        <f t="shared" si="43"/>
        <v>On-site Mobile Fuel Use</v>
      </c>
      <c r="AC156" s="30" t="s">
        <v>60</v>
      </c>
      <c r="AD156" s="31" t="s">
        <v>15</v>
      </c>
      <c r="AE156" s="30">
        <f t="shared" si="32"/>
        <v>9.9739045605478886E-9</v>
      </c>
      <c r="AF156" s="30" t="s">
        <v>135</v>
      </c>
      <c r="AG156" s="30" t="s">
        <v>24</v>
      </c>
      <c r="AH156" s="30" t="s">
        <v>56</v>
      </c>
      <c r="AI156" s="30" t="s">
        <v>52</v>
      </c>
      <c r="AJ156" s="30" t="s">
        <v>136</v>
      </c>
      <c r="AK156" s="274"/>
      <c r="AL156" s="268">
        <f t="shared" si="62"/>
        <v>9.0481766087606354E-3</v>
      </c>
      <c r="AM156" s="27" t="s">
        <v>134</v>
      </c>
      <c r="AN156" s="30" t="str">
        <f t="shared" si="44"/>
        <v>On-site Mobile Fuel Use</v>
      </c>
      <c r="AO156" s="30" t="s">
        <v>60</v>
      </c>
      <c r="AP156" s="31" t="s">
        <v>15</v>
      </c>
      <c r="AQ156" s="30">
        <f t="shared" si="34"/>
        <v>9.9739045605478886E-9</v>
      </c>
      <c r="AR156" s="30" t="s">
        <v>135</v>
      </c>
      <c r="AS156" s="30" t="s">
        <v>24</v>
      </c>
      <c r="AT156" s="30" t="s">
        <v>56</v>
      </c>
      <c r="AU156" s="30" t="s">
        <v>52</v>
      </c>
      <c r="AV156" s="30" t="s">
        <v>136</v>
      </c>
      <c r="AW156" s="274"/>
      <c r="AX156" s="268">
        <f t="shared" si="63"/>
        <v>9.0481766087606354E-3</v>
      </c>
      <c r="AY156" s="27" t="s">
        <v>134</v>
      </c>
      <c r="AZ156" s="30" t="str">
        <f t="shared" si="45"/>
        <v>On-site Mobile Fuel Use</v>
      </c>
      <c r="BA156" s="30" t="s">
        <v>60</v>
      </c>
      <c r="BB156" s="31" t="s">
        <v>15</v>
      </c>
      <c r="BC156" s="30">
        <f t="shared" si="36"/>
        <v>9.9739045605478886E-9</v>
      </c>
      <c r="BD156" s="30" t="s">
        <v>135</v>
      </c>
      <c r="BE156" s="30" t="s">
        <v>24</v>
      </c>
      <c r="BF156" s="30" t="s">
        <v>56</v>
      </c>
      <c r="BG156" s="30" t="s">
        <v>52</v>
      </c>
      <c r="BH156" s="30" t="s">
        <v>136</v>
      </c>
      <c r="BI156" s="274"/>
    </row>
    <row r="157" spans="2:61" x14ac:dyDescent="0.35">
      <c r="B157" s="268">
        <f t="shared" si="59"/>
        <v>8.6667769622746482E-3</v>
      </c>
      <c r="C157" s="27" t="s">
        <v>134</v>
      </c>
      <c r="D157" s="30" t="str">
        <f t="shared" si="64"/>
        <v>On-site Mobile Fuel Use</v>
      </c>
      <c r="E157" s="30" t="s">
        <v>60</v>
      </c>
      <c r="F157" s="31" t="s">
        <v>16</v>
      </c>
      <c r="G157" s="30">
        <f t="shared" si="29"/>
        <v>9.5534835367368825E-9</v>
      </c>
      <c r="H157" s="30" t="s">
        <v>135</v>
      </c>
      <c r="I157" s="30" t="s">
        <v>24</v>
      </c>
      <c r="J157" s="30" t="s">
        <v>56</v>
      </c>
      <c r="K157" s="30" t="s">
        <v>52</v>
      </c>
      <c r="L157" s="30" t="s">
        <v>136</v>
      </c>
      <c r="M157" s="274"/>
      <c r="N157" s="268">
        <f t="shared" si="60"/>
        <v>8.6667769622746482E-3</v>
      </c>
      <c r="O157" s="27" t="s">
        <v>134</v>
      </c>
      <c r="P157" s="30" t="str">
        <f t="shared" si="42"/>
        <v>On-site Mobile Fuel Use</v>
      </c>
      <c r="Q157" s="30" t="s">
        <v>60</v>
      </c>
      <c r="R157" s="31" t="s">
        <v>16</v>
      </c>
      <c r="S157" s="30">
        <f t="shared" si="30"/>
        <v>9.5534835367368825E-9</v>
      </c>
      <c r="T157" s="30" t="s">
        <v>135</v>
      </c>
      <c r="U157" s="30" t="s">
        <v>24</v>
      </c>
      <c r="V157" s="30" t="s">
        <v>56</v>
      </c>
      <c r="W157" s="30" t="s">
        <v>52</v>
      </c>
      <c r="X157" s="30" t="s">
        <v>136</v>
      </c>
      <c r="Y157" s="274"/>
      <c r="Z157" s="268">
        <f t="shared" si="61"/>
        <v>8.6667769622746482E-3</v>
      </c>
      <c r="AA157" s="27" t="s">
        <v>134</v>
      </c>
      <c r="AB157" s="30" t="str">
        <f t="shared" si="43"/>
        <v>On-site Mobile Fuel Use</v>
      </c>
      <c r="AC157" s="30" t="s">
        <v>60</v>
      </c>
      <c r="AD157" s="31" t="s">
        <v>16</v>
      </c>
      <c r="AE157" s="30">
        <f t="shared" si="32"/>
        <v>9.5534835367368825E-9</v>
      </c>
      <c r="AF157" s="30" t="s">
        <v>135</v>
      </c>
      <c r="AG157" s="30" t="s">
        <v>24</v>
      </c>
      <c r="AH157" s="30" t="s">
        <v>56</v>
      </c>
      <c r="AI157" s="30" t="s">
        <v>52</v>
      </c>
      <c r="AJ157" s="30" t="s">
        <v>136</v>
      </c>
      <c r="AK157" s="274"/>
      <c r="AL157" s="268">
        <f t="shared" si="62"/>
        <v>8.6667769622746482E-3</v>
      </c>
      <c r="AM157" s="27" t="s">
        <v>134</v>
      </c>
      <c r="AN157" s="30" t="str">
        <f t="shared" si="44"/>
        <v>On-site Mobile Fuel Use</v>
      </c>
      <c r="AO157" s="30" t="s">
        <v>60</v>
      </c>
      <c r="AP157" s="31" t="s">
        <v>16</v>
      </c>
      <c r="AQ157" s="30">
        <f t="shared" si="34"/>
        <v>9.5534835367368825E-9</v>
      </c>
      <c r="AR157" s="30" t="s">
        <v>135</v>
      </c>
      <c r="AS157" s="30" t="s">
        <v>24</v>
      </c>
      <c r="AT157" s="30" t="s">
        <v>56</v>
      </c>
      <c r="AU157" s="30" t="s">
        <v>52</v>
      </c>
      <c r="AV157" s="30" t="s">
        <v>136</v>
      </c>
      <c r="AW157" s="274"/>
      <c r="AX157" s="268">
        <f t="shared" si="63"/>
        <v>8.6667769622746482E-3</v>
      </c>
      <c r="AY157" s="27" t="s">
        <v>134</v>
      </c>
      <c r="AZ157" s="30" t="str">
        <f t="shared" si="45"/>
        <v>On-site Mobile Fuel Use</v>
      </c>
      <c r="BA157" s="30" t="s">
        <v>60</v>
      </c>
      <c r="BB157" s="31" t="s">
        <v>16</v>
      </c>
      <c r="BC157" s="30">
        <f t="shared" si="36"/>
        <v>9.5534835367368825E-9</v>
      </c>
      <c r="BD157" s="30" t="s">
        <v>135</v>
      </c>
      <c r="BE157" s="30" t="s">
        <v>24</v>
      </c>
      <c r="BF157" s="30" t="s">
        <v>56</v>
      </c>
      <c r="BG157" s="30" t="s">
        <v>52</v>
      </c>
      <c r="BH157" s="30" t="s">
        <v>136</v>
      </c>
      <c r="BI157" s="274"/>
    </row>
    <row r="158" spans="2:61" x14ac:dyDescent="0.35">
      <c r="B158" s="268">
        <f t="shared" si="59"/>
        <v>4.8514679760522659E-3</v>
      </c>
      <c r="C158" s="27" t="s">
        <v>134</v>
      </c>
      <c r="D158" s="30" t="str">
        <f t="shared" si="64"/>
        <v>On-site Mobile Fuel Use</v>
      </c>
      <c r="E158" s="30" t="s">
        <v>60</v>
      </c>
      <c r="F158" s="30" t="s">
        <v>17</v>
      </c>
      <c r="G158" s="30">
        <f t="shared" si="29"/>
        <v>5.3478264918977571E-9</v>
      </c>
      <c r="H158" s="30" t="s">
        <v>135</v>
      </c>
      <c r="I158" s="30" t="s">
        <v>24</v>
      </c>
      <c r="J158" s="30" t="s">
        <v>56</v>
      </c>
      <c r="K158" s="30" t="s">
        <v>52</v>
      </c>
      <c r="L158" s="30" t="s">
        <v>136</v>
      </c>
      <c r="M158" s="274"/>
      <c r="N158" s="268">
        <f t="shared" si="60"/>
        <v>4.8514679760522659E-3</v>
      </c>
      <c r="O158" s="27" t="s">
        <v>134</v>
      </c>
      <c r="P158" s="30" t="str">
        <f t="shared" si="42"/>
        <v>On-site Mobile Fuel Use</v>
      </c>
      <c r="Q158" s="30" t="s">
        <v>60</v>
      </c>
      <c r="R158" s="30" t="s">
        <v>17</v>
      </c>
      <c r="S158" s="30">
        <f t="shared" si="30"/>
        <v>5.3478264918977571E-9</v>
      </c>
      <c r="T158" s="30" t="s">
        <v>135</v>
      </c>
      <c r="U158" s="30" t="s">
        <v>24</v>
      </c>
      <c r="V158" s="30" t="s">
        <v>56</v>
      </c>
      <c r="W158" s="30" t="s">
        <v>52</v>
      </c>
      <c r="X158" s="30" t="s">
        <v>136</v>
      </c>
      <c r="Y158" s="274"/>
      <c r="Z158" s="268">
        <f t="shared" si="61"/>
        <v>4.8514679760522659E-3</v>
      </c>
      <c r="AA158" s="27" t="s">
        <v>134</v>
      </c>
      <c r="AB158" s="30" t="str">
        <f t="shared" si="43"/>
        <v>On-site Mobile Fuel Use</v>
      </c>
      <c r="AC158" s="30" t="s">
        <v>60</v>
      </c>
      <c r="AD158" s="30" t="s">
        <v>17</v>
      </c>
      <c r="AE158" s="30">
        <f t="shared" si="32"/>
        <v>5.3478264918977571E-9</v>
      </c>
      <c r="AF158" s="30" t="s">
        <v>135</v>
      </c>
      <c r="AG158" s="30" t="s">
        <v>24</v>
      </c>
      <c r="AH158" s="30" t="s">
        <v>56</v>
      </c>
      <c r="AI158" s="30" t="s">
        <v>52</v>
      </c>
      <c r="AJ158" s="30" t="s">
        <v>136</v>
      </c>
      <c r="AK158" s="274"/>
      <c r="AL158" s="268">
        <f t="shared" si="62"/>
        <v>4.8514679760522659E-3</v>
      </c>
      <c r="AM158" s="27" t="s">
        <v>134</v>
      </c>
      <c r="AN158" s="30" t="str">
        <f t="shared" si="44"/>
        <v>On-site Mobile Fuel Use</v>
      </c>
      <c r="AO158" s="30" t="s">
        <v>60</v>
      </c>
      <c r="AP158" s="30" t="s">
        <v>17</v>
      </c>
      <c r="AQ158" s="30">
        <f t="shared" si="34"/>
        <v>5.3478264918977571E-9</v>
      </c>
      <c r="AR158" s="30" t="s">
        <v>135</v>
      </c>
      <c r="AS158" s="30" t="s">
        <v>24</v>
      </c>
      <c r="AT158" s="30" t="s">
        <v>56</v>
      </c>
      <c r="AU158" s="30" t="s">
        <v>52</v>
      </c>
      <c r="AV158" s="30" t="s">
        <v>136</v>
      </c>
      <c r="AW158" s="274"/>
      <c r="AX158" s="268">
        <f t="shared" si="63"/>
        <v>4.8514679760522659E-3</v>
      </c>
      <c r="AY158" s="27" t="s">
        <v>134</v>
      </c>
      <c r="AZ158" s="30" t="str">
        <f t="shared" si="45"/>
        <v>On-site Mobile Fuel Use</v>
      </c>
      <c r="BA158" s="30" t="s">
        <v>60</v>
      </c>
      <c r="BB158" s="30" t="s">
        <v>17</v>
      </c>
      <c r="BC158" s="30">
        <f t="shared" si="36"/>
        <v>5.3478264918977571E-9</v>
      </c>
      <c r="BD158" s="30" t="s">
        <v>135</v>
      </c>
      <c r="BE158" s="30" t="s">
        <v>24</v>
      </c>
      <c r="BF158" s="30" t="s">
        <v>56</v>
      </c>
      <c r="BG158" s="30" t="s">
        <v>52</v>
      </c>
      <c r="BH158" s="30" t="s">
        <v>136</v>
      </c>
      <c r="BI158" s="274"/>
    </row>
    <row r="159" spans="2:61" x14ac:dyDescent="0.35">
      <c r="B159" s="268">
        <f t="shared" si="59"/>
        <v>6.2659896570204368E-3</v>
      </c>
      <c r="C159" s="27" t="s">
        <v>134</v>
      </c>
      <c r="D159" s="30" t="str">
        <f t="shared" si="64"/>
        <v>On-site Mobile Fuel Use</v>
      </c>
      <c r="E159" s="30" t="s">
        <v>60</v>
      </c>
      <c r="F159" s="30" t="s">
        <v>18</v>
      </c>
      <c r="G159" s="30">
        <f t="shared" si="29"/>
        <v>6.9070692934962966E-9</v>
      </c>
      <c r="H159" s="30" t="s">
        <v>135</v>
      </c>
      <c r="I159" s="30" t="s">
        <v>24</v>
      </c>
      <c r="J159" s="30" t="s">
        <v>56</v>
      </c>
      <c r="K159" s="30" t="s">
        <v>52</v>
      </c>
      <c r="L159" s="30" t="s">
        <v>136</v>
      </c>
      <c r="M159" s="274"/>
      <c r="N159" s="268">
        <f t="shared" si="60"/>
        <v>6.2659896570204368E-3</v>
      </c>
      <c r="O159" s="27" t="s">
        <v>134</v>
      </c>
      <c r="P159" s="30" t="str">
        <f t="shared" si="42"/>
        <v>On-site Mobile Fuel Use</v>
      </c>
      <c r="Q159" s="30" t="s">
        <v>60</v>
      </c>
      <c r="R159" s="30" t="s">
        <v>18</v>
      </c>
      <c r="S159" s="30">
        <f t="shared" si="30"/>
        <v>6.9070692934962966E-9</v>
      </c>
      <c r="T159" s="30" t="s">
        <v>135</v>
      </c>
      <c r="U159" s="30" t="s">
        <v>24</v>
      </c>
      <c r="V159" s="30" t="s">
        <v>56</v>
      </c>
      <c r="W159" s="30" t="s">
        <v>52</v>
      </c>
      <c r="X159" s="30" t="s">
        <v>136</v>
      </c>
      <c r="Y159" s="274"/>
      <c r="Z159" s="268">
        <f t="shared" si="61"/>
        <v>6.2659896570204368E-3</v>
      </c>
      <c r="AA159" s="27" t="s">
        <v>134</v>
      </c>
      <c r="AB159" s="30" t="str">
        <f t="shared" si="43"/>
        <v>On-site Mobile Fuel Use</v>
      </c>
      <c r="AC159" s="30" t="s">
        <v>60</v>
      </c>
      <c r="AD159" s="30" t="s">
        <v>18</v>
      </c>
      <c r="AE159" s="30">
        <f t="shared" si="32"/>
        <v>6.9070692934962966E-9</v>
      </c>
      <c r="AF159" s="30" t="s">
        <v>135</v>
      </c>
      <c r="AG159" s="30" t="s">
        <v>24</v>
      </c>
      <c r="AH159" s="30" t="s">
        <v>56</v>
      </c>
      <c r="AI159" s="30" t="s">
        <v>52</v>
      </c>
      <c r="AJ159" s="30" t="s">
        <v>136</v>
      </c>
      <c r="AK159" s="274"/>
      <c r="AL159" s="268">
        <f t="shared" si="62"/>
        <v>6.2659896570204368E-3</v>
      </c>
      <c r="AM159" s="27" t="s">
        <v>134</v>
      </c>
      <c r="AN159" s="30" t="str">
        <f t="shared" si="44"/>
        <v>On-site Mobile Fuel Use</v>
      </c>
      <c r="AO159" s="30" t="s">
        <v>60</v>
      </c>
      <c r="AP159" s="30" t="s">
        <v>18</v>
      </c>
      <c r="AQ159" s="30">
        <f t="shared" si="34"/>
        <v>6.9070692934962966E-9</v>
      </c>
      <c r="AR159" s="30" t="s">
        <v>135</v>
      </c>
      <c r="AS159" s="30" t="s">
        <v>24</v>
      </c>
      <c r="AT159" s="30" t="s">
        <v>56</v>
      </c>
      <c r="AU159" s="30" t="s">
        <v>52</v>
      </c>
      <c r="AV159" s="30" t="s">
        <v>136</v>
      </c>
      <c r="AW159" s="274"/>
      <c r="AX159" s="268">
        <f t="shared" si="63"/>
        <v>6.2659896570204368E-3</v>
      </c>
      <c r="AY159" s="27" t="s">
        <v>134</v>
      </c>
      <c r="AZ159" s="30" t="str">
        <f t="shared" si="45"/>
        <v>On-site Mobile Fuel Use</v>
      </c>
      <c r="BA159" s="30" t="s">
        <v>60</v>
      </c>
      <c r="BB159" s="30" t="s">
        <v>18</v>
      </c>
      <c r="BC159" s="30">
        <f t="shared" si="36"/>
        <v>6.9070692934962966E-9</v>
      </c>
      <c r="BD159" s="30" t="s">
        <v>135</v>
      </c>
      <c r="BE159" s="30" t="s">
        <v>24</v>
      </c>
      <c r="BF159" s="30" t="s">
        <v>56</v>
      </c>
      <c r="BG159" s="30" t="s">
        <v>52</v>
      </c>
      <c r="BH159" s="30" t="s">
        <v>136</v>
      </c>
      <c r="BI159" s="274"/>
    </row>
    <row r="160" spans="2:61" x14ac:dyDescent="0.35">
      <c r="B160" s="268">
        <f t="shared" si="59"/>
        <v>1.8864506689840904E-3</v>
      </c>
      <c r="C160" s="27" t="s">
        <v>134</v>
      </c>
      <c r="D160" s="30" t="str">
        <f t="shared" si="64"/>
        <v>On-site Mobile Fuel Use</v>
      </c>
      <c r="E160" s="30" t="s">
        <v>60</v>
      </c>
      <c r="F160" s="30" t="s">
        <v>19</v>
      </c>
      <c r="G160" s="30">
        <f t="shared" si="29"/>
        <v>2.079455313948192E-9</v>
      </c>
      <c r="H160" s="30" t="s">
        <v>135</v>
      </c>
      <c r="I160" s="30" t="s">
        <v>24</v>
      </c>
      <c r="J160" s="30" t="s">
        <v>56</v>
      </c>
      <c r="K160" s="30" t="s">
        <v>52</v>
      </c>
      <c r="L160" s="30" t="s">
        <v>136</v>
      </c>
      <c r="M160" s="274"/>
      <c r="N160" s="268">
        <f t="shared" si="60"/>
        <v>1.8864506689840904E-3</v>
      </c>
      <c r="O160" s="27" t="s">
        <v>134</v>
      </c>
      <c r="P160" s="30" t="str">
        <f t="shared" si="42"/>
        <v>On-site Mobile Fuel Use</v>
      </c>
      <c r="Q160" s="30" t="s">
        <v>60</v>
      </c>
      <c r="R160" s="30" t="s">
        <v>19</v>
      </c>
      <c r="S160" s="30">
        <f t="shared" si="30"/>
        <v>2.079455313948192E-9</v>
      </c>
      <c r="T160" s="30" t="s">
        <v>135</v>
      </c>
      <c r="U160" s="30" t="s">
        <v>24</v>
      </c>
      <c r="V160" s="30" t="s">
        <v>56</v>
      </c>
      <c r="W160" s="30" t="s">
        <v>52</v>
      </c>
      <c r="X160" s="30" t="s">
        <v>136</v>
      </c>
      <c r="Y160" s="274"/>
      <c r="Z160" s="268">
        <f t="shared" si="61"/>
        <v>1.8864506689840904E-3</v>
      </c>
      <c r="AA160" s="27" t="s">
        <v>134</v>
      </c>
      <c r="AB160" s="30" t="str">
        <f t="shared" si="43"/>
        <v>On-site Mobile Fuel Use</v>
      </c>
      <c r="AC160" s="30" t="s">
        <v>60</v>
      </c>
      <c r="AD160" s="30" t="s">
        <v>19</v>
      </c>
      <c r="AE160" s="30">
        <f t="shared" si="32"/>
        <v>2.079455313948192E-9</v>
      </c>
      <c r="AF160" s="30" t="s">
        <v>135</v>
      </c>
      <c r="AG160" s="30" t="s">
        <v>24</v>
      </c>
      <c r="AH160" s="30" t="s">
        <v>56</v>
      </c>
      <c r="AI160" s="30" t="s">
        <v>52</v>
      </c>
      <c r="AJ160" s="30" t="s">
        <v>136</v>
      </c>
      <c r="AK160" s="274"/>
      <c r="AL160" s="268">
        <f t="shared" si="62"/>
        <v>1.8864506689840904E-3</v>
      </c>
      <c r="AM160" s="27" t="s">
        <v>134</v>
      </c>
      <c r="AN160" s="30" t="str">
        <f t="shared" si="44"/>
        <v>On-site Mobile Fuel Use</v>
      </c>
      <c r="AO160" s="30" t="s">
        <v>60</v>
      </c>
      <c r="AP160" s="30" t="s">
        <v>19</v>
      </c>
      <c r="AQ160" s="30">
        <f t="shared" si="34"/>
        <v>2.079455313948192E-9</v>
      </c>
      <c r="AR160" s="30" t="s">
        <v>135</v>
      </c>
      <c r="AS160" s="30" t="s">
        <v>24</v>
      </c>
      <c r="AT160" s="30" t="s">
        <v>56</v>
      </c>
      <c r="AU160" s="30" t="s">
        <v>52</v>
      </c>
      <c r="AV160" s="30" t="s">
        <v>136</v>
      </c>
      <c r="AW160" s="274"/>
      <c r="AX160" s="268">
        <f t="shared" si="63"/>
        <v>1.8864506689840904E-3</v>
      </c>
      <c r="AY160" s="27" t="s">
        <v>134</v>
      </c>
      <c r="AZ160" s="30" t="str">
        <f t="shared" si="45"/>
        <v>On-site Mobile Fuel Use</v>
      </c>
      <c r="BA160" s="30" t="s">
        <v>60</v>
      </c>
      <c r="BB160" s="30" t="s">
        <v>19</v>
      </c>
      <c r="BC160" s="30">
        <f t="shared" si="36"/>
        <v>2.079455313948192E-9</v>
      </c>
      <c r="BD160" s="30" t="s">
        <v>135</v>
      </c>
      <c r="BE160" s="30" t="s">
        <v>24</v>
      </c>
      <c r="BF160" s="30" t="s">
        <v>56</v>
      </c>
      <c r="BG160" s="30" t="s">
        <v>52</v>
      </c>
      <c r="BH160" s="30" t="s">
        <v>136</v>
      </c>
      <c r="BI160" s="274"/>
    </row>
    <row r="161" spans="1:61" x14ac:dyDescent="0.35">
      <c r="B161" s="268">
        <f t="shared" si="59"/>
        <v>5.340888205145071E-2</v>
      </c>
      <c r="C161" s="27" t="s">
        <v>134</v>
      </c>
      <c r="D161" s="30" t="str">
        <f t="shared" si="64"/>
        <v>On-site Mobile Fuel Use</v>
      </c>
      <c r="E161" s="30" t="s">
        <v>60</v>
      </c>
      <c r="F161" s="30" t="s">
        <v>20</v>
      </c>
      <c r="G161" s="30">
        <f t="shared" si="29"/>
        <v>5.8873197916026739E-8</v>
      </c>
      <c r="H161" s="30" t="s">
        <v>135</v>
      </c>
      <c r="I161" s="30" t="s">
        <v>24</v>
      </c>
      <c r="J161" s="30" t="s">
        <v>56</v>
      </c>
      <c r="K161" s="30" t="s">
        <v>52</v>
      </c>
      <c r="L161" s="30" t="s">
        <v>136</v>
      </c>
      <c r="M161" s="274"/>
      <c r="N161" s="268">
        <f t="shared" si="60"/>
        <v>5.340888205145071E-2</v>
      </c>
      <c r="O161" s="27" t="s">
        <v>134</v>
      </c>
      <c r="P161" s="30" t="str">
        <f t="shared" si="42"/>
        <v>On-site Mobile Fuel Use</v>
      </c>
      <c r="Q161" s="30" t="s">
        <v>60</v>
      </c>
      <c r="R161" s="30" t="s">
        <v>20</v>
      </c>
      <c r="S161" s="30">
        <f t="shared" si="30"/>
        <v>5.8873197916026739E-8</v>
      </c>
      <c r="T161" s="30" t="s">
        <v>135</v>
      </c>
      <c r="U161" s="30" t="s">
        <v>24</v>
      </c>
      <c r="V161" s="30" t="s">
        <v>56</v>
      </c>
      <c r="W161" s="30" t="s">
        <v>52</v>
      </c>
      <c r="X161" s="30" t="s">
        <v>136</v>
      </c>
      <c r="Y161" s="274"/>
      <c r="Z161" s="268">
        <f t="shared" si="61"/>
        <v>5.340888205145071E-2</v>
      </c>
      <c r="AA161" s="27" t="s">
        <v>134</v>
      </c>
      <c r="AB161" s="30" t="str">
        <f t="shared" si="43"/>
        <v>On-site Mobile Fuel Use</v>
      </c>
      <c r="AC161" s="30" t="s">
        <v>60</v>
      </c>
      <c r="AD161" s="30" t="s">
        <v>20</v>
      </c>
      <c r="AE161" s="30">
        <f t="shared" si="32"/>
        <v>5.8873197916026739E-8</v>
      </c>
      <c r="AF161" s="30" t="s">
        <v>135</v>
      </c>
      <c r="AG161" s="30" t="s">
        <v>24</v>
      </c>
      <c r="AH161" s="30" t="s">
        <v>56</v>
      </c>
      <c r="AI161" s="30" t="s">
        <v>52</v>
      </c>
      <c r="AJ161" s="30" t="s">
        <v>136</v>
      </c>
      <c r="AK161" s="274"/>
      <c r="AL161" s="268">
        <f t="shared" si="62"/>
        <v>5.340888205145071E-2</v>
      </c>
      <c r="AM161" s="27" t="s">
        <v>134</v>
      </c>
      <c r="AN161" s="30" t="str">
        <f t="shared" si="44"/>
        <v>On-site Mobile Fuel Use</v>
      </c>
      <c r="AO161" s="30" t="s">
        <v>60</v>
      </c>
      <c r="AP161" s="30" t="s">
        <v>20</v>
      </c>
      <c r="AQ161" s="30">
        <f t="shared" si="34"/>
        <v>5.8873197916026739E-8</v>
      </c>
      <c r="AR161" s="30" t="s">
        <v>135</v>
      </c>
      <c r="AS161" s="30" t="s">
        <v>24</v>
      </c>
      <c r="AT161" s="30" t="s">
        <v>56</v>
      </c>
      <c r="AU161" s="30" t="s">
        <v>52</v>
      </c>
      <c r="AV161" s="30" t="s">
        <v>136</v>
      </c>
      <c r="AW161" s="274"/>
      <c r="AX161" s="268">
        <f t="shared" si="63"/>
        <v>5.340888205145071E-2</v>
      </c>
      <c r="AY161" s="27" t="s">
        <v>134</v>
      </c>
      <c r="AZ161" s="30" t="str">
        <f t="shared" si="45"/>
        <v>On-site Mobile Fuel Use</v>
      </c>
      <c r="BA161" s="30" t="s">
        <v>60</v>
      </c>
      <c r="BB161" s="30" t="s">
        <v>20</v>
      </c>
      <c r="BC161" s="30">
        <f t="shared" si="36"/>
        <v>5.8873197916026739E-8</v>
      </c>
      <c r="BD161" s="30" t="s">
        <v>135</v>
      </c>
      <c r="BE161" s="30" t="s">
        <v>24</v>
      </c>
      <c r="BF161" s="30" t="s">
        <v>56</v>
      </c>
      <c r="BG161" s="30" t="s">
        <v>52</v>
      </c>
      <c r="BH161" s="30" t="s">
        <v>136</v>
      </c>
      <c r="BI161" s="274"/>
    </row>
    <row r="162" spans="1:61" x14ac:dyDescent="0.35">
      <c r="B162" s="268">
        <f t="shared" si="59"/>
        <v>1.0484882846011775E-3</v>
      </c>
      <c r="C162" s="27" t="s">
        <v>134</v>
      </c>
      <c r="D162" s="30" t="str">
        <f t="shared" si="64"/>
        <v>On-site Mobile Fuel Use</v>
      </c>
      <c r="E162" s="30" t="s">
        <v>60</v>
      </c>
      <c r="F162" s="30" t="s">
        <v>21</v>
      </c>
      <c r="G162" s="30">
        <f t="shared" si="29"/>
        <v>1.1557601642456363E-9</v>
      </c>
      <c r="H162" s="30" t="s">
        <v>135</v>
      </c>
      <c r="I162" s="30" t="s">
        <v>24</v>
      </c>
      <c r="J162" s="30" t="s">
        <v>56</v>
      </c>
      <c r="K162" s="30" t="s">
        <v>52</v>
      </c>
      <c r="L162" s="30" t="s">
        <v>136</v>
      </c>
      <c r="M162" s="274"/>
      <c r="N162" s="268">
        <f t="shared" si="60"/>
        <v>1.0484882846011775E-3</v>
      </c>
      <c r="O162" s="27" t="s">
        <v>134</v>
      </c>
      <c r="P162" s="30" t="str">
        <f t="shared" si="42"/>
        <v>On-site Mobile Fuel Use</v>
      </c>
      <c r="Q162" s="30" t="s">
        <v>60</v>
      </c>
      <c r="R162" s="30" t="s">
        <v>21</v>
      </c>
      <c r="S162" s="30">
        <f t="shared" si="30"/>
        <v>1.1557601642456363E-9</v>
      </c>
      <c r="T162" s="30" t="s">
        <v>135</v>
      </c>
      <c r="U162" s="30" t="s">
        <v>24</v>
      </c>
      <c r="V162" s="30" t="s">
        <v>56</v>
      </c>
      <c r="W162" s="30" t="s">
        <v>52</v>
      </c>
      <c r="X162" s="30" t="s">
        <v>136</v>
      </c>
      <c r="Y162" s="274"/>
      <c r="Z162" s="268">
        <f t="shared" si="61"/>
        <v>1.0484882846011775E-3</v>
      </c>
      <c r="AA162" s="27" t="s">
        <v>134</v>
      </c>
      <c r="AB162" s="30" t="str">
        <f t="shared" si="43"/>
        <v>On-site Mobile Fuel Use</v>
      </c>
      <c r="AC162" s="30" t="s">
        <v>60</v>
      </c>
      <c r="AD162" s="30" t="s">
        <v>21</v>
      </c>
      <c r="AE162" s="30">
        <f t="shared" si="32"/>
        <v>1.1557601642456363E-9</v>
      </c>
      <c r="AF162" s="30" t="s">
        <v>135</v>
      </c>
      <c r="AG162" s="30" t="s">
        <v>24</v>
      </c>
      <c r="AH162" s="30" t="s">
        <v>56</v>
      </c>
      <c r="AI162" s="30" t="s">
        <v>52</v>
      </c>
      <c r="AJ162" s="30" t="s">
        <v>136</v>
      </c>
      <c r="AK162" s="274"/>
      <c r="AL162" s="268">
        <f t="shared" si="62"/>
        <v>1.0484882846011775E-3</v>
      </c>
      <c r="AM162" s="27" t="s">
        <v>134</v>
      </c>
      <c r="AN162" s="30" t="str">
        <f t="shared" si="44"/>
        <v>On-site Mobile Fuel Use</v>
      </c>
      <c r="AO162" s="30" t="s">
        <v>60</v>
      </c>
      <c r="AP162" s="30" t="s">
        <v>21</v>
      </c>
      <c r="AQ162" s="30">
        <f t="shared" si="34"/>
        <v>1.1557601642456363E-9</v>
      </c>
      <c r="AR162" s="30" t="s">
        <v>135</v>
      </c>
      <c r="AS162" s="30" t="s">
        <v>24</v>
      </c>
      <c r="AT162" s="30" t="s">
        <v>56</v>
      </c>
      <c r="AU162" s="30" t="s">
        <v>52</v>
      </c>
      <c r="AV162" s="30" t="s">
        <v>136</v>
      </c>
      <c r="AW162" s="274"/>
      <c r="AX162" s="268">
        <f t="shared" si="63"/>
        <v>1.0484882846011775E-3</v>
      </c>
      <c r="AY162" s="27" t="s">
        <v>134</v>
      </c>
      <c r="AZ162" s="30" t="str">
        <f t="shared" si="45"/>
        <v>On-site Mobile Fuel Use</v>
      </c>
      <c r="BA162" s="30" t="s">
        <v>60</v>
      </c>
      <c r="BB162" s="30" t="s">
        <v>21</v>
      </c>
      <c r="BC162" s="30">
        <f t="shared" si="36"/>
        <v>1.1557601642456363E-9</v>
      </c>
      <c r="BD162" s="30" t="s">
        <v>135</v>
      </c>
      <c r="BE162" s="30" t="s">
        <v>24</v>
      </c>
      <c r="BF162" s="30" t="s">
        <v>56</v>
      </c>
      <c r="BG162" s="30" t="s">
        <v>52</v>
      </c>
      <c r="BH162" s="30" t="s">
        <v>136</v>
      </c>
      <c r="BI162" s="274"/>
    </row>
    <row r="163" spans="1:61" ht="15" thickBot="1" x14ac:dyDescent="0.4">
      <c r="B163" s="276">
        <f t="shared" si="59"/>
        <v>42.567605820714157</v>
      </c>
      <c r="C163" s="272" t="s">
        <v>134</v>
      </c>
      <c r="D163" s="273" t="str">
        <f t="shared" si="64"/>
        <v>On-site Mobile Fuel Use</v>
      </c>
      <c r="E163" s="273" t="s">
        <v>60</v>
      </c>
      <c r="F163" s="273" t="s">
        <v>22</v>
      </c>
      <c r="G163" s="273">
        <f t="shared" si="29"/>
        <v>4.692273992704262E-5</v>
      </c>
      <c r="H163" s="273" t="s">
        <v>135</v>
      </c>
      <c r="I163" s="273" t="s">
        <v>24</v>
      </c>
      <c r="J163" s="273" t="s">
        <v>56</v>
      </c>
      <c r="K163" s="273" t="s">
        <v>52</v>
      </c>
      <c r="L163" s="273" t="s">
        <v>136</v>
      </c>
      <c r="M163" s="275"/>
      <c r="N163" s="276">
        <f t="shared" si="60"/>
        <v>42.567605820714157</v>
      </c>
      <c r="O163" s="272" t="s">
        <v>134</v>
      </c>
      <c r="P163" s="30" t="str">
        <f t="shared" si="42"/>
        <v>On-site Mobile Fuel Use</v>
      </c>
      <c r="Q163" s="273" t="s">
        <v>60</v>
      </c>
      <c r="R163" s="273" t="s">
        <v>22</v>
      </c>
      <c r="S163" s="273">
        <f t="shared" si="30"/>
        <v>4.692273992704262E-5</v>
      </c>
      <c r="T163" s="273" t="s">
        <v>135</v>
      </c>
      <c r="U163" s="273" t="s">
        <v>24</v>
      </c>
      <c r="V163" s="273" t="s">
        <v>56</v>
      </c>
      <c r="W163" s="273" t="s">
        <v>52</v>
      </c>
      <c r="X163" s="273" t="s">
        <v>136</v>
      </c>
      <c r="Y163" s="275"/>
      <c r="Z163" s="276">
        <f t="shared" si="61"/>
        <v>42.567605820714157</v>
      </c>
      <c r="AA163" s="272" t="s">
        <v>134</v>
      </c>
      <c r="AB163" s="30" t="str">
        <f t="shared" si="43"/>
        <v>On-site Mobile Fuel Use</v>
      </c>
      <c r="AC163" s="273" t="s">
        <v>60</v>
      </c>
      <c r="AD163" s="273" t="s">
        <v>22</v>
      </c>
      <c r="AE163" s="273">
        <f t="shared" si="32"/>
        <v>4.692273992704262E-5</v>
      </c>
      <c r="AF163" s="273" t="s">
        <v>135</v>
      </c>
      <c r="AG163" s="273" t="s">
        <v>24</v>
      </c>
      <c r="AH163" s="273" t="s">
        <v>56</v>
      </c>
      <c r="AI163" s="273" t="s">
        <v>52</v>
      </c>
      <c r="AJ163" s="273" t="s">
        <v>136</v>
      </c>
      <c r="AK163" s="275"/>
      <c r="AL163" s="276">
        <f t="shared" si="62"/>
        <v>42.567605820714157</v>
      </c>
      <c r="AM163" s="272" t="s">
        <v>134</v>
      </c>
      <c r="AN163" s="30" t="str">
        <f t="shared" si="44"/>
        <v>On-site Mobile Fuel Use</v>
      </c>
      <c r="AO163" s="273" t="s">
        <v>60</v>
      </c>
      <c r="AP163" s="273" t="s">
        <v>22</v>
      </c>
      <c r="AQ163" s="273">
        <f t="shared" si="34"/>
        <v>4.692273992704262E-5</v>
      </c>
      <c r="AR163" s="273" t="s">
        <v>135</v>
      </c>
      <c r="AS163" s="273" t="s">
        <v>24</v>
      </c>
      <c r="AT163" s="273" t="s">
        <v>56</v>
      </c>
      <c r="AU163" s="273" t="s">
        <v>52</v>
      </c>
      <c r="AV163" s="273" t="s">
        <v>136</v>
      </c>
      <c r="AW163" s="275"/>
      <c r="AX163" s="276">
        <f t="shared" si="63"/>
        <v>42.567605820714157</v>
      </c>
      <c r="AY163" s="272" t="s">
        <v>134</v>
      </c>
      <c r="AZ163" s="30" t="str">
        <f t="shared" si="45"/>
        <v>On-site Mobile Fuel Use</v>
      </c>
      <c r="BA163" s="273" t="s">
        <v>60</v>
      </c>
      <c r="BB163" s="273" t="s">
        <v>22</v>
      </c>
      <c r="BC163" s="273">
        <f t="shared" si="36"/>
        <v>4.692273992704262E-5</v>
      </c>
      <c r="BD163" s="273" t="s">
        <v>135</v>
      </c>
      <c r="BE163" s="273" t="s">
        <v>24</v>
      </c>
      <c r="BF163" s="273" t="s">
        <v>56</v>
      </c>
      <c r="BG163" s="273" t="s">
        <v>52</v>
      </c>
      <c r="BH163" s="273" t="s">
        <v>136</v>
      </c>
      <c r="BI163" s="275"/>
    </row>
    <row r="164" spans="1:61" x14ac:dyDescent="0.35">
      <c r="A164" s="27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4"/>
  <sheetViews>
    <sheetView zoomScale="55" zoomScaleNormal="55" workbookViewId="0">
      <selection activeCell="E6" sqref="E6"/>
    </sheetView>
  </sheetViews>
  <sheetFormatPr defaultRowHeight="14.5" x14ac:dyDescent="0.35"/>
  <cols>
    <col min="1" max="1" width="15.08984375" style="2" customWidth="1"/>
    <col min="2" max="2" width="12.26953125" style="2" customWidth="1"/>
    <col min="3" max="3" width="8.179687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/>
    </row>
    <row r="3" spans="1:41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1" s="14" customFormat="1" ht="43.5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tr">
        <f>B42</f>
        <v>Ready-mix Facility</v>
      </c>
      <c r="R4" s="17"/>
      <c r="Y4" s="17"/>
      <c r="AB4" s="17"/>
      <c r="AE4" s="17"/>
      <c r="AL4" s="17"/>
    </row>
    <row r="5" spans="1:41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278">
        <f>$B$73*C5*10^6</f>
        <v>8.0697847204305853E-2</v>
      </c>
      <c r="L5" s="2"/>
      <c r="R5" s="9"/>
      <c r="U5" s="2"/>
      <c r="Y5" s="9"/>
      <c r="AH5" s="2"/>
      <c r="AL5" s="9"/>
      <c r="AO5" s="2"/>
    </row>
    <row r="6" spans="1:41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0">CONCATENATE(B6," from", " ", A6)</f>
        <v>co from electricity</v>
      </c>
      <c r="J6" s="19" t="s">
        <v>134</v>
      </c>
      <c r="K6" s="278">
        <f t="shared" ref="K6:K15" si="1">$B$73*C6*10^6</f>
        <v>0.25570520944998304</v>
      </c>
      <c r="L6" s="2"/>
      <c r="Q6" s="9"/>
      <c r="U6" s="2"/>
      <c r="X6" s="9"/>
      <c r="AA6" s="9"/>
      <c r="AB6" s="2"/>
      <c r="AD6" s="9"/>
      <c r="AE6" s="2"/>
      <c r="AH6" s="2"/>
      <c r="AK6" s="9"/>
      <c r="AO6" s="2"/>
    </row>
    <row r="7" spans="1:41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0"/>
        <v>nox from electricity</v>
      </c>
      <c r="J7" s="19" t="s">
        <v>134</v>
      </c>
      <c r="K7" s="278">
        <f t="shared" si="1"/>
        <v>0.50089144587137258</v>
      </c>
      <c r="L7" s="2"/>
      <c r="Q7" s="9"/>
      <c r="U7" s="2"/>
      <c r="X7" s="9"/>
      <c r="AA7" s="9"/>
      <c r="AB7" s="2"/>
      <c r="AD7" s="9"/>
      <c r="AE7" s="2"/>
      <c r="AH7" s="2"/>
      <c r="AK7" s="9"/>
      <c r="AO7" s="2"/>
    </row>
    <row r="8" spans="1:41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0"/>
        <v>pm10 from electricity</v>
      </c>
      <c r="J8" s="19" t="s">
        <v>134</v>
      </c>
      <c r="K8" s="278">
        <f t="shared" si="1"/>
        <v>8.9968451002149299E-2</v>
      </c>
      <c r="L8" s="2"/>
      <c r="Q8" s="9"/>
      <c r="U8" s="2"/>
      <c r="X8" s="9"/>
      <c r="AA8" s="9"/>
      <c r="AB8" s="2"/>
      <c r="AD8" s="9"/>
      <c r="AE8" s="2"/>
      <c r="AH8" s="2"/>
      <c r="AK8" s="9"/>
      <c r="AO8" s="2"/>
    </row>
    <row r="9" spans="1:41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0"/>
        <v>pm2.5 from electricity</v>
      </c>
      <c r="J9" s="19" t="s">
        <v>134</v>
      </c>
      <c r="K9" s="278">
        <f t="shared" si="1"/>
        <v>3.8981649145256966E-2</v>
      </c>
      <c r="L9" s="2"/>
      <c r="Q9" s="9"/>
      <c r="U9" s="2"/>
      <c r="X9" s="9"/>
      <c r="AA9" s="9"/>
      <c r="AB9" s="2"/>
      <c r="AD9" s="9"/>
      <c r="AE9" s="2"/>
      <c r="AH9" s="2"/>
      <c r="AK9" s="9"/>
      <c r="AO9" s="2"/>
    </row>
    <row r="10" spans="1:41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0"/>
        <v>sox from electricity</v>
      </c>
      <c r="J10" s="19" t="s">
        <v>134</v>
      </c>
      <c r="K10" s="278">
        <f t="shared" si="1"/>
        <v>1.2319071199043179</v>
      </c>
      <c r="L10" s="2"/>
      <c r="Q10" s="9"/>
      <c r="U10" s="2"/>
      <c r="X10" s="9"/>
      <c r="AA10" s="9"/>
      <c r="AB10" s="2"/>
      <c r="AD10" s="9"/>
      <c r="AE10" s="2"/>
      <c r="AH10" s="2"/>
      <c r="AK10" s="9"/>
      <c r="AO10" s="2"/>
    </row>
    <row r="11" spans="1:41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0"/>
        <v>bc from electricity</v>
      </c>
      <c r="J11" s="19" t="s">
        <v>134</v>
      </c>
      <c r="K11" s="278">
        <f t="shared" si="1"/>
        <v>3.2014898261994136E-3</v>
      </c>
      <c r="L11" s="2"/>
      <c r="Q11" s="9"/>
      <c r="U11" s="2"/>
      <c r="X11" s="9"/>
      <c r="AA11" s="9"/>
      <c r="AB11" s="2"/>
      <c r="AD11" s="9"/>
      <c r="AE11" s="2"/>
      <c r="AH11" s="2"/>
      <c r="AK11" s="9"/>
      <c r="AO11" s="2"/>
    </row>
    <row r="12" spans="1:41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0"/>
        <v>oc from electricity</v>
      </c>
      <c r="J12" s="19" t="s">
        <v>134</v>
      </c>
      <c r="K12" s="278">
        <f t="shared" si="1"/>
        <v>7.5571648194909134E-3</v>
      </c>
      <c r="L12" s="2"/>
      <c r="Q12" s="9"/>
      <c r="U12" s="2"/>
      <c r="X12" s="9"/>
      <c r="AA12" s="9"/>
      <c r="AB12" s="2"/>
      <c r="AD12" s="9"/>
      <c r="AE12" s="2"/>
      <c r="AH12" s="2"/>
      <c r="AK12" s="9"/>
      <c r="AO12" s="2"/>
    </row>
    <row r="13" spans="1:41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0"/>
        <v>ch4 from electricity</v>
      </c>
      <c r="J13" s="19" t="s">
        <v>134</v>
      </c>
      <c r="K13" s="278">
        <f t="shared" si="1"/>
        <v>1.4158753565522078</v>
      </c>
      <c r="L13" s="2"/>
      <c r="Q13" s="9"/>
      <c r="U13" s="2"/>
      <c r="X13" s="9"/>
      <c r="AA13" s="9"/>
      <c r="AB13" s="2"/>
      <c r="AD13" s="9"/>
      <c r="AE13" s="2"/>
      <c r="AH13" s="2"/>
      <c r="AK13" s="9"/>
      <c r="AO13" s="2"/>
    </row>
    <row r="14" spans="1:41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0"/>
        <v>n2o from electricity</v>
      </c>
      <c r="J14" s="19" t="s">
        <v>134</v>
      </c>
      <c r="K14" s="278">
        <f t="shared" si="1"/>
        <v>1.1186611564546324E-2</v>
      </c>
      <c r="L14" s="2"/>
      <c r="Q14" s="9"/>
      <c r="U14" s="2"/>
      <c r="X14" s="9"/>
      <c r="AA14" s="9"/>
      <c r="AB14" s="2"/>
      <c r="AD14" s="9"/>
      <c r="AE14" s="2"/>
      <c r="AH14" s="2"/>
      <c r="AK14" s="9"/>
      <c r="AO14" s="2"/>
    </row>
    <row r="15" spans="1:41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0"/>
        <v>co2 from electricity</v>
      </c>
      <c r="J15" s="19" t="s">
        <v>134</v>
      </c>
      <c r="K15" s="278">
        <f t="shared" si="1"/>
        <v>713.85167736469748</v>
      </c>
      <c r="L15" s="2"/>
      <c r="Q15" s="9"/>
      <c r="U15" s="2"/>
      <c r="X15" s="9"/>
      <c r="AA15" s="9"/>
      <c r="AB15" s="2"/>
      <c r="AD15" s="9"/>
      <c r="AE15" s="2"/>
      <c r="AH15" s="2"/>
      <c r="AK15" s="9"/>
      <c r="AO15" s="2"/>
    </row>
    <row r="16" spans="1:41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0"/>
        <v>voc from h2</v>
      </c>
      <c r="J16" s="2" t="s">
        <v>134</v>
      </c>
      <c r="K16" s="23"/>
      <c r="L16" s="2"/>
      <c r="M16" s="18"/>
    </row>
    <row r="17" spans="1:41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0"/>
        <v>co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0"/>
        <v>nox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0"/>
        <v>pm10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0"/>
        <v>pm2.5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0"/>
        <v>sox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0"/>
        <v>bc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0"/>
        <v>oc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0"/>
        <v>ch4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0"/>
        <v>n2o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0"/>
        <v>co2 from h2</v>
      </c>
      <c r="J26" s="2" t="s">
        <v>134</v>
      </c>
      <c r="K26" s="23"/>
      <c r="L26" s="2"/>
      <c r="M26" s="18"/>
    </row>
    <row r="27" spans="1:41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41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41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K29" s="23"/>
      <c r="L29" s="2"/>
      <c r="M29" s="9"/>
    </row>
    <row r="30" spans="1:41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K30" s="23"/>
      <c r="L30" s="2"/>
      <c r="M30" s="9"/>
    </row>
    <row r="31" spans="1:41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L31" s="2"/>
      <c r="P31" s="9"/>
      <c r="U31" s="2"/>
      <c r="W31" s="9"/>
      <c r="Z31" s="9"/>
      <c r="AB31" s="2"/>
      <c r="AC31" s="9"/>
      <c r="AE31" s="2"/>
      <c r="AH31" s="2"/>
      <c r="AJ31" s="9"/>
      <c r="AO31" s="2"/>
    </row>
    <row r="32" spans="1:41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O32" s="9"/>
      <c r="R32" s="9"/>
      <c r="U32" s="2"/>
      <c r="Y32" s="9"/>
      <c r="AB32" s="2"/>
      <c r="AE32" s="2"/>
      <c r="AH32" s="2"/>
      <c r="AO32" s="2"/>
    </row>
    <row r="33" spans="1:67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O33" s="9"/>
      <c r="R33" s="9"/>
      <c r="U33" s="2"/>
      <c r="Y33" s="9"/>
      <c r="AB33" s="2"/>
      <c r="AE33" s="2"/>
      <c r="AH33" s="2"/>
      <c r="AO33" s="2"/>
    </row>
    <row r="34" spans="1:67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O34" s="9"/>
      <c r="R34" s="9"/>
      <c r="U34" s="2"/>
      <c r="Y34" s="9"/>
      <c r="AB34" s="2"/>
      <c r="AE34" s="2"/>
      <c r="AH34" s="2"/>
      <c r="AO34" s="2"/>
    </row>
    <row r="35" spans="1:67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J35" s="101"/>
      <c r="K35" s="101"/>
      <c r="L35" s="101"/>
      <c r="M35" s="102"/>
      <c r="N35" s="102"/>
      <c r="O35" s="102"/>
      <c r="P35" s="101"/>
      <c r="Q35" s="101"/>
      <c r="R35" s="101"/>
      <c r="S35" s="101"/>
      <c r="T35" s="101"/>
    </row>
    <row r="36" spans="1:67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J36" s="101"/>
      <c r="K36" s="101"/>
      <c r="L36" s="101"/>
      <c r="M36" s="102"/>
      <c r="N36" s="102"/>
      <c r="O36" s="102"/>
      <c r="P36" s="101"/>
      <c r="Q36" s="101"/>
      <c r="R36" s="101"/>
      <c r="S36" s="101"/>
      <c r="T36" s="101"/>
    </row>
    <row r="37" spans="1:67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K37" s="23"/>
      <c r="L37" s="2"/>
      <c r="M37" s="9"/>
    </row>
    <row r="38" spans="1:67" x14ac:dyDescent="0.35">
      <c r="B38" s="24"/>
    </row>
    <row r="39" spans="1:67" ht="15.5" x14ac:dyDescent="0.35">
      <c r="A39" s="10" t="s">
        <v>66</v>
      </c>
      <c r="C39" s="3"/>
    </row>
    <row r="40" spans="1:67" ht="15.5" x14ac:dyDescent="0.35">
      <c r="A40" s="25" t="s">
        <v>34</v>
      </c>
      <c r="B40" s="19"/>
      <c r="C40" s="19"/>
      <c r="D40" s="19"/>
      <c r="E40" s="20"/>
    </row>
    <row r="41" spans="1:67" s="41" customFormat="1" x14ac:dyDescent="0.35">
      <c r="A41" s="284" t="s">
        <v>138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85"/>
      <c r="O41" s="285"/>
      <c r="P41" s="285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81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209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</row>
    <row r="42" spans="1:67" s="41" customFormat="1" ht="26" x14ac:dyDescent="0.35">
      <c r="A42" s="43"/>
      <c r="B42" s="83" t="s">
        <v>72</v>
      </c>
      <c r="C42" s="84"/>
      <c r="D42" s="84"/>
      <c r="E42" s="85"/>
    </row>
    <row r="43" spans="1:67" s="41" customFormat="1" ht="111.75" customHeight="1" x14ac:dyDescent="0.35">
      <c r="A43" s="44"/>
      <c r="B43" s="45" t="s">
        <v>76</v>
      </c>
      <c r="C43" s="46" t="s">
        <v>77</v>
      </c>
      <c r="D43" s="46" t="s">
        <v>81</v>
      </c>
      <c r="E43" s="124" t="s">
        <v>80</v>
      </c>
      <c r="H43" s="48"/>
      <c r="I43" s="48"/>
      <c r="M43" s="48"/>
      <c r="N43" s="48"/>
    </row>
    <row r="44" spans="1:67" s="86" customFormat="1" ht="52.5" hidden="1" x14ac:dyDescent="0.35">
      <c r="A44" s="49" t="s">
        <v>82</v>
      </c>
      <c r="B44" s="211">
        <v>1.30787747169284E-2</v>
      </c>
      <c r="C44" s="212"/>
      <c r="D44" s="213">
        <v>2.4375561851267798E-3</v>
      </c>
      <c r="E44" s="125"/>
      <c r="H44" s="53"/>
      <c r="I44" s="53"/>
      <c r="M44" s="53"/>
      <c r="N44" s="53"/>
    </row>
    <row r="45" spans="1:67" s="86" customFormat="1" hidden="1" x14ac:dyDescent="0.35">
      <c r="A45" s="54" t="s">
        <v>83</v>
      </c>
      <c r="B45" s="214"/>
      <c r="C45" s="215">
        <v>0.6</v>
      </c>
      <c r="D45" s="215">
        <v>0.6</v>
      </c>
      <c r="E45" s="126"/>
      <c r="H45" s="53"/>
      <c r="I45" s="53"/>
      <c r="M45" s="53"/>
      <c r="N45" s="53"/>
    </row>
    <row r="46" spans="1:67" s="86" customFormat="1" hidden="1" x14ac:dyDescent="0.35">
      <c r="A46" s="79" t="s">
        <v>84</v>
      </c>
      <c r="B46" s="216"/>
      <c r="C46" s="217"/>
      <c r="D46" s="217"/>
      <c r="E46" s="125"/>
      <c r="H46" s="53"/>
      <c r="I46" s="53"/>
      <c r="M46" s="53"/>
      <c r="N46" s="53"/>
      <c r="S46" s="88"/>
    </row>
    <row r="47" spans="1:67" s="86" customFormat="1" hidden="1" x14ac:dyDescent="0.35">
      <c r="A47" s="60" t="s">
        <v>85</v>
      </c>
      <c r="B47" s="218"/>
      <c r="C47" s="217"/>
      <c r="D47" s="217"/>
      <c r="E47" s="125"/>
      <c r="H47" s="53"/>
      <c r="I47" s="53"/>
      <c r="M47" s="53"/>
      <c r="N47" s="53"/>
      <c r="S47" s="88"/>
    </row>
    <row r="48" spans="1:67" s="86" customFormat="1" hidden="1" x14ac:dyDescent="0.35">
      <c r="A48" s="60" t="s">
        <v>86</v>
      </c>
      <c r="B48" s="218">
        <v>0.27942398227637771</v>
      </c>
      <c r="C48" s="217"/>
      <c r="D48" s="220">
        <v>1</v>
      </c>
      <c r="E48" s="125"/>
      <c r="H48" s="53"/>
      <c r="I48" s="53"/>
      <c r="M48" s="53"/>
      <c r="N48" s="53"/>
      <c r="S48" s="88"/>
    </row>
    <row r="49" spans="1:19" s="86" customFormat="1" hidden="1" x14ac:dyDescent="0.35">
      <c r="A49" s="60" t="s">
        <v>0</v>
      </c>
      <c r="B49" s="218"/>
      <c r="C49" s="217"/>
      <c r="D49" s="220">
        <v>0</v>
      </c>
      <c r="E49" s="125"/>
      <c r="H49" s="53"/>
      <c r="I49" s="53"/>
      <c r="M49" s="53"/>
      <c r="N49" s="53"/>
      <c r="S49" s="88"/>
    </row>
    <row r="50" spans="1:19" s="86" customFormat="1" hidden="1" x14ac:dyDescent="0.35">
      <c r="A50" s="60" t="s">
        <v>87</v>
      </c>
      <c r="B50" s="218"/>
      <c r="C50" s="217"/>
      <c r="D50" s="217"/>
      <c r="E50" s="125"/>
      <c r="H50" s="53"/>
      <c r="I50" s="53"/>
      <c r="M50" s="53"/>
      <c r="N50" s="53"/>
      <c r="S50" s="88"/>
    </row>
    <row r="51" spans="1:19" s="86" customFormat="1" hidden="1" x14ac:dyDescent="0.35">
      <c r="A51" s="60" t="s">
        <v>88</v>
      </c>
      <c r="B51" s="218"/>
      <c r="C51" s="217"/>
      <c r="D51" s="217"/>
      <c r="E51" s="125"/>
      <c r="H51" s="53"/>
      <c r="I51" s="53"/>
      <c r="M51" s="53"/>
      <c r="N51" s="53"/>
      <c r="S51" s="88"/>
    </row>
    <row r="52" spans="1:19" s="86" customFormat="1" hidden="1" x14ac:dyDescent="0.35">
      <c r="A52" s="60" t="s">
        <v>1</v>
      </c>
      <c r="B52" s="218">
        <v>0.31044032124065346</v>
      </c>
      <c r="C52" s="217"/>
      <c r="D52" s="217"/>
      <c r="E52" s="125"/>
      <c r="H52" s="53"/>
      <c r="I52" s="53"/>
      <c r="M52" s="53"/>
      <c r="N52" s="53"/>
      <c r="S52" s="88"/>
    </row>
    <row r="53" spans="1:19" s="86" customFormat="1" hidden="1" x14ac:dyDescent="0.35">
      <c r="A53" s="60" t="s">
        <v>2</v>
      </c>
      <c r="B53" s="218"/>
      <c r="C53" s="217"/>
      <c r="D53" s="217"/>
      <c r="E53" s="125"/>
      <c r="H53" s="53"/>
      <c r="I53" s="53"/>
      <c r="M53" s="53"/>
      <c r="N53" s="53"/>
      <c r="S53" s="88"/>
    </row>
    <row r="54" spans="1:19" s="86" customFormat="1" hidden="1" x14ac:dyDescent="0.35">
      <c r="A54" s="60" t="s">
        <v>89</v>
      </c>
      <c r="B54" s="218"/>
      <c r="C54" s="217"/>
      <c r="D54" s="217"/>
      <c r="E54" s="125"/>
      <c r="H54" s="53"/>
      <c r="I54" s="53"/>
      <c r="M54" s="53"/>
      <c r="N54" s="53"/>
      <c r="S54" s="88"/>
    </row>
    <row r="55" spans="1:19" s="86" customFormat="1" hidden="1" x14ac:dyDescent="0.35">
      <c r="A55" s="60" t="s">
        <v>90</v>
      </c>
      <c r="B55" s="218"/>
      <c r="C55" s="217"/>
      <c r="D55" s="217"/>
      <c r="E55" s="125"/>
      <c r="H55" s="53"/>
      <c r="I55" s="53"/>
      <c r="M55" s="53"/>
      <c r="N55" s="53"/>
      <c r="S55" s="88"/>
    </row>
    <row r="56" spans="1:19" s="86" customFormat="1" hidden="1" x14ac:dyDescent="0.35">
      <c r="A56" s="65" t="s">
        <v>91</v>
      </c>
      <c r="B56" s="218"/>
      <c r="C56" s="217"/>
      <c r="D56" s="217"/>
      <c r="E56" s="125"/>
      <c r="H56" s="53"/>
      <c r="I56" s="53"/>
      <c r="M56" s="53"/>
      <c r="N56" s="53"/>
      <c r="S56" s="88"/>
    </row>
    <row r="57" spans="1:19" s="86" customFormat="1" hidden="1" x14ac:dyDescent="0.35">
      <c r="A57" s="65" t="s">
        <v>92</v>
      </c>
      <c r="B57" s="218"/>
      <c r="C57" s="217"/>
      <c r="D57" s="217"/>
      <c r="E57" s="125"/>
      <c r="H57" s="53"/>
      <c r="I57" s="53"/>
      <c r="M57" s="53"/>
      <c r="N57" s="53"/>
      <c r="S57" s="88"/>
    </row>
    <row r="58" spans="1:19" s="86" customFormat="1" hidden="1" x14ac:dyDescent="0.35">
      <c r="A58" s="65" t="s">
        <v>93</v>
      </c>
      <c r="B58" s="218"/>
      <c r="C58" s="217"/>
      <c r="D58" s="217"/>
      <c r="E58" s="125"/>
      <c r="H58" s="53"/>
      <c r="I58" s="53"/>
      <c r="M58" s="53"/>
      <c r="N58" s="53"/>
      <c r="S58" s="88"/>
    </row>
    <row r="59" spans="1:19" s="86" customFormat="1" hidden="1" x14ac:dyDescent="0.35">
      <c r="A59" s="62" t="s">
        <v>3</v>
      </c>
      <c r="B59" s="218">
        <v>0.41013569648296877</v>
      </c>
      <c r="C59" s="217"/>
      <c r="D59" s="217"/>
      <c r="E59" s="125"/>
      <c r="H59" s="53"/>
      <c r="I59" s="53"/>
      <c r="M59" s="53"/>
      <c r="N59" s="53"/>
      <c r="S59" s="88"/>
    </row>
    <row r="60" spans="1:19" s="86" customFormat="1" x14ac:dyDescent="0.35">
      <c r="A60" s="81" t="s">
        <v>94</v>
      </c>
      <c r="B60" s="221"/>
      <c r="C60" s="222"/>
      <c r="D60" s="222"/>
      <c r="E60" s="127"/>
      <c r="H60" s="53"/>
      <c r="I60" s="53"/>
      <c r="M60" s="53"/>
      <c r="N60" s="53"/>
      <c r="S60" s="88"/>
    </row>
    <row r="61" spans="1:19" s="73" customFormat="1" x14ac:dyDescent="0.35">
      <c r="A61" s="64" t="s">
        <v>118</v>
      </c>
      <c r="B61" s="342"/>
      <c r="C61" s="224"/>
      <c r="D61" s="226"/>
      <c r="E61" s="128"/>
      <c r="H61" s="53"/>
      <c r="I61" s="53"/>
      <c r="M61" s="53"/>
      <c r="N61" s="53"/>
      <c r="S61" s="88"/>
    </row>
    <row r="62" spans="1:19" s="73" customFormat="1" x14ac:dyDescent="0.35">
      <c r="A62" s="64" t="s">
        <v>32</v>
      </c>
      <c r="B62" s="342">
        <f>0.00365452331469974+0.0024</f>
        <v>6.0545233146997394E-3</v>
      </c>
      <c r="C62" s="224"/>
      <c r="D62" s="223"/>
      <c r="E62" s="128"/>
      <c r="H62" s="53"/>
      <c r="I62" s="53"/>
      <c r="M62" s="53"/>
      <c r="N62" s="53"/>
      <c r="S62" s="88"/>
    </row>
    <row r="63" spans="1:19" s="73" customFormat="1" x14ac:dyDescent="0.35">
      <c r="A63" s="64" t="s">
        <v>31</v>
      </c>
      <c r="B63" s="342"/>
      <c r="C63" s="224"/>
      <c r="D63" s="223"/>
      <c r="E63" s="128"/>
      <c r="H63" s="53"/>
      <c r="I63" s="53"/>
      <c r="M63" s="53"/>
      <c r="N63" s="53"/>
      <c r="S63" s="88"/>
    </row>
    <row r="64" spans="1:19" s="73" customFormat="1" x14ac:dyDescent="0.35">
      <c r="A64" s="64" t="s">
        <v>33</v>
      </c>
      <c r="B64" s="342"/>
      <c r="C64" s="224"/>
      <c r="D64" s="226"/>
      <c r="E64" s="128"/>
      <c r="H64" s="53"/>
      <c r="I64" s="53"/>
      <c r="M64" s="53"/>
      <c r="N64" s="53"/>
      <c r="S64" s="88"/>
    </row>
    <row r="65" spans="1:19" s="73" customFormat="1" x14ac:dyDescent="0.35">
      <c r="A65" s="64" t="s">
        <v>119</v>
      </c>
      <c r="B65" s="342"/>
      <c r="C65" s="224"/>
      <c r="D65" s="226"/>
      <c r="E65" s="128"/>
      <c r="H65" s="53"/>
      <c r="I65" s="53"/>
      <c r="M65" s="53"/>
      <c r="N65" s="53"/>
      <c r="S65" s="88"/>
    </row>
    <row r="66" spans="1:19" s="73" customFormat="1" x14ac:dyDescent="0.35">
      <c r="A66" s="64" t="s">
        <v>62</v>
      </c>
      <c r="B66" s="342">
        <v>4.0601790245573888E-3</v>
      </c>
      <c r="C66" s="224"/>
      <c r="D66" s="226"/>
      <c r="E66" s="128"/>
      <c r="H66" s="53"/>
      <c r="I66" s="53"/>
      <c r="M66" s="53"/>
      <c r="N66" s="53"/>
    </row>
    <row r="67" spans="1:19" s="73" customFormat="1" x14ac:dyDescent="0.35">
      <c r="A67" s="64" t="s">
        <v>30</v>
      </c>
      <c r="B67" s="342"/>
      <c r="C67" s="224"/>
      <c r="D67" s="226"/>
      <c r="E67" s="128"/>
      <c r="H67" s="53"/>
      <c r="I67" s="53"/>
      <c r="M67" s="53"/>
      <c r="N67" s="53"/>
    </row>
    <row r="68" spans="1:19" s="73" customFormat="1" x14ac:dyDescent="0.35">
      <c r="A68" s="64" t="s">
        <v>120</v>
      </c>
      <c r="B68" s="342"/>
      <c r="C68" s="224"/>
      <c r="D68" s="226"/>
      <c r="E68" s="128"/>
      <c r="H68" s="53"/>
      <c r="I68" s="53"/>
      <c r="M68" s="53"/>
      <c r="N68" s="53"/>
    </row>
    <row r="69" spans="1:19" s="73" customFormat="1" x14ac:dyDescent="0.35">
      <c r="A69" s="60" t="s">
        <v>121</v>
      </c>
      <c r="B69" s="342"/>
      <c r="C69" s="224"/>
      <c r="D69" s="226"/>
      <c r="E69" s="128"/>
      <c r="H69" s="53"/>
      <c r="I69" s="53"/>
      <c r="M69" s="53"/>
      <c r="N69" s="53"/>
    </row>
    <row r="70" spans="1:19" s="73" customFormat="1" x14ac:dyDescent="0.35">
      <c r="A70" s="65" t="s">
        <v>122</v>
      </c>
      <c r="B70" s="342"/>
      <c r="C70" s="224"/>
      <c r="D70" s="226"/>
      <c r="E70" s="128"/>
      <c r="H70" s="53"/>
      <c r="I70" s="53"/>
      <c r="M70" s="53"/>
      <c r="N70" s="53"/>
    </row>
    <row r="71" spans="1:19" s="73" customFormat="1" x14ac:dyDescent="0.35">
      <c r="A71" s="65" t="s">
        <v>123</v>
      </c>
      <c r="B71" s="342"/>
      <c r="C71" s="224"/>
      <c r="D71" s="226"/>
      <c r="E71" s="128"/>
      <c r="H71" s="53"/>
      <c r="I71" s="53"/>
      <c r="M71" s="53"/>
      <c r="N71" s="53"/>
    </row>
    <row r="72" spans="1:19" s="73" customFormat="1" x14ac:dyDescent="0.35">
      <c r="A72" s="65" t="s">
        <v>124</v>
      </c>
      <c r="B72" s="342"/>
      <c r="C72" s="224"/>
      <c r="D72" s="226"/>
      <c r="E72" s="128"/>
      <c r="H72" s="53"/>
      <c r="I72" s="53"/>
      <c r="M72" s="53"/>
      <c r="N72" s="53"/>
    </row>
    <row r="73" spans="1:19" s="73" customFormat="1" x14ac:dyDescent="0.35">
      <c r="A73" s="66" t="s">
        <v>38</v>
      </c>
      <c r="B73" s="343">
        <v>5.364072377671272E-3</v>
      </c>
      <c r="C73" s="228"/>
      <c r="D73" s="229"/>
      <c r="E73" s="129"/>
      <c r="H73" s="53"/>
      <c r="I73" s="53"/>
      <c r="M73" s="53"/>
      <c r="N73" s="53"/>
    </row>
    <row r="74" spans="1:19" s="73" customFormat="1" hidden="1" x14ac:dyDescent="0.35">
      <c r="A74" s="67" t="s">
        <v>95</v>
      </c>
      <c r="B74" s="230">
        <v>19834.325225162411</v>
      </c>
      <c r="C74" s="231"/>
      <c r="D74" s="231">
        <v>2904.5173901830276</v>
      </c>
      <c r="E74" s="130">
        <v>3152.1230185954714</v>
      </c>
      <c r="H74" s="53"/>
      <c r="I74" s="53"/>
      <c r="M74" s="53"/>
      <c r="N74" s="53"/>
    </row>
    <row r="75" spans="1:19" s="73" customFormat="1" hidden="1" x14ac:dyDescent="0.35">
      <c r="A75" s="64" t="s">
        <v>96</v>
      </c>
      <c r="B75" s="230">
        <v>17633.21191097558</v>
      </c>
      <c r="C75" s="231"/>
      <c r="D75" s="231">
        <v>2890.1807504962148</v>
      </c>
      <c r="E75" s="130">
        <v>3136.564202484109</v>
      </c>
      <c r="H75" s="53"/>
      <c r="I75" s="53"/>
      <c r="M75" s="53"/>
      <c r="N75" s="53"/>
    </row>
    <row r="76" spans="1:19" s="73" customFormat="1" hidden="1" x14ac:dyDescent="0.35">
      <c r="A76" s="64" t="s">
        <v>97</v>
      </c>
      <c r="B76" s="230">
        <v>4611.7892272052768</v>
      </c>
      <c r="C76" s="231"/>
      <c r="D76" s="231">
        <v>29.331823357494841</v>
      </c>
      <c r="E76" s="130">
        <v>31.832316065668174</v>
      </c>
      <c r="H76" s="53"/>
      <c r="I76" s="53"/>
      <c r="M76" s="53"/>
      <c r="N76" s="53"/>
    </row>
    <row r="77" spans="1:19" s="73" customFormat="1" hidden="1" x14ac:dyDescent="0.35">
      <c r="A77" s="64" t="s">
        <v>98</v>
      </c>
      <c r="B77" s="230">
        <v>9009.5929881925404</v>
      </c>
      <c r="C77" s="231"/>
      <c r="D77" s="231">
        <v>303.17429119075547</v>
      </c>
      <c r="E77" s="130">
        <v>329.01943198505933</v>
      </c>
      <c r="H77" s="53"/>
      <c r="I77" s="53"/>
      <c r="M77" s="53"/>
      <c r="N77" s="53"/>
    </row>
    <row r="78" spans="1:19" s="73" customFormat="1" hidden="1" x14ac:dyDescent="0.35">
      <c r="A78" s="64" t="s">
        <v>99</v>
      </c>
      <c r="B78" s="230">
        <v>4011.8296955777614</v>
      </c>
      <c r="C78" s="231"/>
      <c r="D78" s="231">
        <v>2557.6746359479644</v>
      </c>
      <c r="E78" s="130">
        <v>2775.7124544333815</v>
      </c>
      <c r="H78" s="53"/>
      <c r="I78" s="53"/>
      <c r="M78" s="53"/>
      <c r="N78" s="53"/>
    </row>
    <row r="79" spans="1:19" s="69" customFormat="1" hidden="1" x14ac:dyDescent="0.35">
      <c r="A79" s="60" t="s">
        <v>100</v>
      </c>
      <c r="B79" s="230">
        <v>1.1049586959336373</v>
      </c>
      <c r="C79" s="232">
        <v>16.775500000000015</v>
      </c>
      <c r="D79" s="231">
        <v>5.6740259038845151E-2</v>
      </c>
      <c r="E79" s="131">
        <v>6.1577278621886035E-2</v>
      </c>
      <c r="H79" s="53"/>
      <c r="I79" s="53"/>
      <c r="M79" s="53"/>
      <c r="N79" s="53"/>
    </row>
    <row r="80" spans="1:19" s="73" customFormat="1" x14ac:dyDescent="0.35">
      <c r="A80" s="82" t="s">
        <v>101</v>
      </c>
      <c r="B80" s="233"/>
      <c r="C80" s="234"/>
      <c r="D80" s="234"/>
      <c r="E80" s="132"/>
      <c r="H80" s="53"/>
      <c r="I80" s="53"/>
      <c r="M80" s="53"/>
      <c r="N80" s="53"/>
    </row>
    <row r="81" spans="1:14" s="73" customFormat="1" x14ac:dyDescent="0.35">
      <c r="A81" s="64" t="s">
        <v>13</v>
      </c>
      <c r="B81" s="344">
        <v>0.150581820927295</v>
      </c>
      <c r="C81" s="345">
        <v>63.009359802387017</v>
      </c>
      <c r="D81" s="346">
        <v>0.11477104260825703</v>
      </c>
      <c r="E81" s="128">
        <v>3.0280933538469803E-2</v>
      </c>
      <c r="H81" s="53"/>
      <c r="I81" s="53"/>
      <c r="M81" s="53"/>
      <c r="N81" s="53"/>
    </row>
    <row r="82" spans="1:14" s="73" customFormat="1" x14ac:dyDescent="0.35">
      <c r="A82" s="64" t="s">
        <v>23</v>
      </c>
      <c r="B82" s="344">
        <v>0.43228634762874779</v>
      </c>
      <c r="C82" s="345">
        <v>10.904596045255035</v>
      </c>
      <c r="D82" s="346">
        <v>0.42726280508768444</v>
      </c>
      <c r="E82" s="128">
        <v>9.2851300843129661E-2</v>
      </c>
      <c r="H82" s="53"/>
      <c r="I82" s="53"/>
      <c r="M82" s="53"/>
      <c r="N82" s="53"/>
    </row>
    <row r="83" spans="1:14" s="73" customFormat="1" x14ac:dyDescent="0.35">
      <c r="A83" s="64" t="s">
        <v>14</v>
      </c>
      <c r="B83" s="344">
        <v>0.76023668349042495</v>
      </c>
      <c r="C83" s="345">
        <v>18.105084594144881</v>
      </c>
      <c r="D83" s="346">
        <v>1.18839946289817</v>
      </c>
      <c r="E83" s="128">
        <v>0.19290831901198191</v>
      </c>
      <c r="H83" s="53"/>
      <c r="I83" s="53"/>
      <c r="M83" s="53"/>
      <c r="N83" s="53"/>
    </row>
    <row r="84" spans="1:14" s="73" customFormat="1" x14ac:dyDescent="0.35">
      <c r="A84" s="64" t="s">
        <v>15</v>
      </c>
      <c r="B84" s="344">
        <v>9.8427258529843853E-2</v>
      </c>
      <c r="C84" s="345">
        <v>45.072206612440866</v>
      </c>
      <c r="D84" s="346">
        <v>4.7325600351407718E-2</v>
      </c>
      <c r="E84" s="128">
        <v>1.7265447654123921E-2</v>
      </c>
      <c r="H84" s="53"/>
      <c r="I84" s="53"/>
      <c r="M84" s="53"/>
      <c r="N84" s="53"/>
    </row>
    <row r="85" spans="1:14" s="73" customFormat="1" x14ac:dyDescent="0.35">
      <c r="A85" s="64" t="s">
        <v>16</v>
      </c>
      <c r="B85" s="344">
        <v>4.6182371396583113E-2</v>
      </c>
      <c r="C85" s="345">
        <v>11.708278005032948</v>
      </c>
      <c r="D85" s="346">
        <v>4.5330726906266557E-2</v>
      </c>
      <c r="E85" s="128">
        <v>9.0124685993190953E-3</v>
      </c>
      <c r="H85" s="53"/>
      <c r="I85" s="53"/>
      <c r="M85" s="53"/>
      <c r="N85" s="53"/>
    </row>
    <row r="86" spans="1:14" s="73" customFormat="1" x14ac:dyDescent="0.35">
      <c r="A86" s="64" t="s">
        <v>17</v>
      </c>
      <c r="B86" s="344">
        <v>1.3152899613996927</v>
      </c>
      <c r="C86" s="345">
        <v>3.4017106686191201</v>
      </c>
      <c r="D86" s="346">
        <v>2.5375127440593961E-2</v>
      </c>
      <c r="E86" s="128">
        <v>2.7848609067480899E-2</v>
      </c>
      <c r="H86" s="53"/>
      <c r="I86" s="53"/>
      <c r="M86" s="53"/>
      <c r="N86" s="53"/>
    </row>
    <row r="87" spans="1:14" s="73" customFormat="1" x14ac:dyDescent="0.35">
      <c r="A87" s="64" t="s">
        <v>18</v>
      </c>
      <c r="B87" s="344">
        <v>4.6895949892851556E-3</v>
      </c>
      <c r="C87" s="345">
        <v>0.382682031187287</v>
      </c>
      <c r="D87" s="346">
        <v>3.2773644363560006E-2</v>
      </c>
      <c r="E87" s="128">
        <v>9.1544746595769344E-4</v>
      </c>
      <c r="H87" s="53"/>
      <c r="I87" s="53"/>
      <c r="M87" s="53"/>
      <c r="N87" s="53"/>
    </row>
    <row r="88" spans="1:14" s="73" customFormat="1" x14ac:dyDescent="0.35">
      <c r="A88" s="64" t="s">
        <v>19</v>
      </c>
      <c r="B88" s="344">
        <v>9.798866561345862E-3</v>
      </c>
      <c r="C88" s="345">
        <v>0.74844837219717919</v>
      </c>
      <c r="D88" s="346">
        <v>9.8668952103064082E-3</v>
      </c>
      <c r="E88" s="128">
        <v>1.5703058211561747E-3</v>
      </c>
      <c r="H88" s="53"/>
      <c r="I88" s="53"/>
      <c r="M88" s="53"/>
      <c r="N88" s="53"/>
    </row>
    <row r="89" spans="1:14" s="73" customFormat="1" x14ac:dyDescent="0.35">
      <c r="A89" s="64" t="s">
        <v>20</v>
      </c>
      <c r="B89" s="344">
        <v>2.7139968441237601</v>
      </c>
      <c r="C89" s="345">
        <v>8.5040329679098026E-2</v>
      </c>
      <c r="D89" s="346">
        <v>0.2793499194893197</v>
      </c>
      <c r="E89" s="128">
        <v>0.30044488587531926</v>
      </c>
      <c r="H89" s="53"/>
      <c r="I89" s="53"/>
      <c r="M89" s="53"/>
      <c r="N89" s="53"/>
    </row>
    <row r="90" spans="1:14" s="73" customFormat="1" x14ac:dyDescent="0.35">
      <c r="A90" s="64" t="s">
        <v>21</v>
      </c>
      <c r="B90" s="344">
        <v>1.777711684060115E-2</v>
      </c>
      <c r="C90" s="345">
        <v>2.8142882903328208E-2</v>
      </c>
      <c r="D90" s="346">
        <v>5.4840151420259536E-3</v>
      </c>
      <c r="E90" s="128">
        <v>8.1710867509003995E-4</v>
      </c>
      <c r="H90" s="53"/>
      <c r="I90" s="53"/>
      <c r="M90" s="53"/>
      <c r="N90" s="53"/>
    </row>
    <row r="91" spans="1:14" s="69" customFormat="1" ht="13" customHeight="1" x14ac:dyDescent="0.35">
      <c r="A91" s="100" t="s">
        <v>22</v>
      </c>
      <c r="B91" s="347">
        <v>787.91596375771474</v>
      </c>
      <c r="C91" s="348">
        <v>3572.1824547535653</v>
      </c>
      <c r="D91" s="346">
        <v>222.64568742356968</v>
      </c>
      <c r="E91" s="128">
        <v>242.50992854190216</v>
      </c>
    </row>
    <row r="93" spans="1:14" ht="16" thickBot="1" x14ac:dyDescent="0.4">
      <c r="A93" s="10" t="s">
        <v>54</v>
      </c>
      <c r="B93" s="11"/>
      <c r="C93" s="11"/>
      <c r="D93" s="11"/>
      <c r="E93" s="12"/>
      <c r="F93" s="11"/>
      <c r="G93" s="11"/>
      <c r="H93" s="11"/>
    </row>
    <row r="94" spans="1:14" s="14" customFormat="1" x14ac:dyDescent="0.35">
      <c r="B94" s="277" t="str">
        <f>B42</f>
        <v>Ready-mix Facility</v>
      </c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5"/>
    </row>
    <row r="95" spans="1:14" s="14" customFormat="1" x14ac:dyDescent="0.35">
      <c r="B95" s="266" t="s">
        <v>50</v>
      </c>
      <c r="C95" s="26" t="s">
        <v>51</v>
      </c>
      <c r="D95" s="28" t="s">
        <v>129</v>
      </c>
      <c r="E95" s="28" t="s">
        <v>59</v>
      </c>
      <c r="F95" s="28" t="s">
        <v>7</v>
      </c>
      <c r="G95" s="28" t="s">
        <v>8</v>
      </c>
      <c r="H95" s="29" t="s">
        <v>9</v>
      </c>
      <c r="I95" s="28" t="s">
        <v>10</v>
      </c>
      <c r="J95" s="28" t="s">
        <v>11</v>
      </c>
      <c r="K95" s="28" t="s">
        <v>61</v>
      </c>
      <c r="L95" s="28" t="s">
        <v>25</v>
      </c>
      <c r="M95" s="267" t="s">
        <v>49</v>
      </c>
    </row>
    <row r="96" spans="1:14" s="26" customFormat="1" x14ac:dyDescent="0.35">
      <c r="D96" s="28" t="s">
        <v>60</v>
      </c>
      <c r="E96" s="28" t="s">
        <v>143</v>
      </c>
      <c r="F96" s="28" t="s">
        <v>143</v>
      </c>
      <c r="G96" s="28">
        <v>1</v>
      </c>
      <c r="H96" s="29" t="s">
        <v>135</v>
      </c>
      <c r="I96" s="28" t="s">
        <v>53</v>
      </c>
      <c r="J96" s="28" t="s">
        <v>56</v>
      </c>
      <c r="K96" s="28" t="s">
        <v>52</v>
      </c>
      <c r="L96" s="28" t="s">
        <v>136</v>
      </c>
      <c r="M96" s="28" t="s">
        <v>149</v>
      </c>
    </row>
    <row r="97" spans="2:41" x14ac:dyDescent="0.35">
      <c r="B97" s="268">
        <f>B61</f>
        <v>0</v>
      </c>
      <c r="C97" s="27" t="s">
        <v>133</v>
      </c>
      <c r="D97" s="30" t="s">
        <v>60</v>
      </c>
      <c r="E97" s="31" t="s">
        <v>118</v>
      </c>
      <c r="F97" s="31" t="s">
        <v>118</v>
      </c>
      <c r="G97" s="32">
        <f>B97*1055.05585/907.185</f>
        <v>0</v>
      </c>
      <c r="H97" s="30" t="s">
        <v>63</v>
      </c>
      <c r="I97" s="30" t="s">
        <v>53</v>
      </c>
      <c r="J97" s="30" t="s">
        <v>55</v>
      </c>
      <c r="K97" s="30" t="s">
        <v>52</v>
      </c>
      <c r="L97" s="30" t="s">
        <v>136</v>
      </c>
      <c r="M97" s="269"/>
      <c r="U97" s="2"/>
      <c r="AB97" s="2"/>
      <c r="AE97" s="2"/>
      <c r="AH97" s="2"/>
      <c r="AO97" s="2"/>
    </row>
    <row r="98" spans="2:41" x14ac:dyDescent="0.35">
      <c r="B98" s="268">
        <f t="shared" ref="B98:B109" si="2">B62</f>
        <v>6.0545233146997394E-3</v>
      </c>
      <c r="C98" s="27" t="s">
        <v>133</v>
      </c>
      <c r="D98" s="30" t="s">
        <v>60</v>
      </c>
      <c r="E98" s="31" t="s">
        <v>32</v>
      </c>
      <c r="F98" s="31" t="s">
        <v>32</v>
      </c>
      <c r="G98" s="32">
        <f t="shared" ref="G98:G109" si="3">B98*1055.05585/907.185</f>
        <v>7.0414085794356729E-3</v>
      </c>
      <c r="H98" s="30" t="s">
        <v>63</v>
      </c>
      <c r="I98" s="30" t="s">
        <v>53</v>
      </c>
      <c r="J98" s="30" t="s">
        <v>55</v>
      </c>
      <c r="K98" s="30" t="s">
        <v>52</v>
      </c>
      <c r="L98" s="30" t="s">
        <v>136</v>
      </c>
      <c r="M98" s="269"/>
      <c r="U98" s="2"/>
      <c r="AB98" s="2"/>
      <c r="AE98" s="2"/>
      <c r="AH98" s="2"/>
      <c r="AO98" s="2"/>
    </row>
    <row r="99" spans="2:41" x14ac:dyDescent="0.35">
      <c r="B99" s="268">
        <f t="shared" si="2"/>
        <v>0</v>
      </c>
      <c r="C99" s="27" t="s">
        <v>133</v>
      </c>
      <c r="D99" s="30" t="s">
        <v>60</v>
      </c>
      <c r="E99" s="31" t="s">
        <v>31</v>
      </c>
      <c r="F99" s="31" t="s">
        <v>31</v>
      </c>
      <c r="G99" s="32">
        <f t="shared" si="3"/>
        <v>0</v>
      </c>
      <c r="H99" s="30" t="s">
        <v>63</v>
      </c>
      <c r="I99" s="30" t="s">
        <v>53</v>
      </c>
      <c r="J99" s="30" t="s">
        <v>55</v>
      </c>
      <c r="K99" s="30" t="s">
        <v>52</v>
      </c>
      <c r="L99" s="30" t="s">
        <v>136</v>
      </c>
      <c r="M99" s="269"/>
      <c r="U99" s="2"/>
      <c r="AB99" s="2"/>
      <c r="AE99" s="2"/>
      <c r="AH99" s="2"/>
      <c r="AO99" s="2"/>
    </row>
    <row r="100" spans="2:41" x14ac:dyDescent="0.35">
      <c r="B100" s="268">
        <f t="shared" si="2"/>
        <v>0</v>
      </c>
      <c r="C100" s="27" t="s">
        <v>133</v>
      </c>
      <c r="D100" s="30" t="s">
        <v>60</v>
      </c>
      <c r="E100" s="31" t="s">
        <v>33</v>
      </c>
      <c r="F100" s="31" t="s">
        <v>33</v>
      </c>
      <c r="G100" s="32">
        <f t="shared" si="3"/>
        <v>0</v>
      </c>
      <c r="H100" s="30" t="s">
        <v>63</v>
      </c>
      <c r="I100" s="30" t="s">
        <v>53</v>
      </c>
      <c r="J100" s="30" t="s">
        <v>55</v>
      </c>
      <c r="K100" s="30" t="s">
        <v>52</v>
      </c>
      <c r="L100" s="30" t="s">
        <v>136</v>
      </c>
      <c r="M100" s="269"/>
      <c r="U100" s="2"/>
      <c r="AB100" s="2"/>
      <c r="AE100" s="2"/>
      <c r="AH100" s="2"/>
      <c r="AO100" s="2"/>
    </row>
    <row r="101" spans="2:41" x14ac:dyDescent="0.35">
      <c r="B101" s="268">
        <f t="shared" si="2"/>
        <v>0</v>
      </c>
      <c r="C101" s="27" t="s">
        <v>133</v>
      </c>
      <c r="D101" s="30" t="s">
        <v>60</v>
      </c>
      <c r="E101" s="31" t="s">
        <v>119</v>
      </c>
      <c r="F101" s="31" t="s">
        <v>119</v>
      </c>
      <c r="G101" s="32">
        <f t="shared" si="3"/>
        <v>0</v>
      </c>
      <c r="H101" s="30" t="s">
        <v>63</v>
      </c>
      <c r="I101" s="30" t="s">
        <v>53</v>
      </c>
      <c r="J101" s="30" t="s">
        <v>55</v>
      </c>
      <c r="K101" s="30" t="s">
        <v>52</v>
      </c>
      <c r="L101" s="30" t="s">
        <v>136</v>
      </c>
      <c r="M101" s="269"/>
      <c r="U101" s="2"/>
      <c r="AB101" s="2"/>
      <c r="AE101" s="2"/>
      <c r="AH101" s="2"/>
      <c r="AO101" s="2"/>
    </row>
    <row r="102" spans="2:41" x14ac:dyDescent="0.35">
      <c r="B102" s="268">
        <f t="shared" si="2"/>
        <v>4.0601790245573888E-3</v>
      </c>
      <c r="C102" s="27" t="s">
        <v>133</v>
      </c>
      <c r="D102" s="30" t="s">
        <v>60</v>
      </c>
      <c r="E102" s="31" t="s">
        <v>62</v>
      </c>
      <c r="F102" s="31" t="s">
        <v>62</v>
      </c>
      <c r="G102" s="32">
        <f t="shared" si="3"/>
        <v>4.7219868405083496E-3</v>
      </c>
      <c r="H102" s="30" t="s">
        <v>63</v>
      </c>
      <c r="I102" s="30" t="s">
        <v>53</v>
      </c>
      <c r="J102" s="30" t="s">
        <v>55</v>
      </c>
      <c r="K102" s="30" t="s">
        <v>52</v>
      </c>
      <c r="L102" s="30" t="s">
        <v>136</v>
      </c>
      <c r="M102" s="269"/>
      <c r="U102" s="2"/>
      <c r="AB102" s="2"/>
      <c r="AE102" s="2"/>
      <c r="AH102" s="2"/>
      <c r="AO102" s="2"/>
    </row>
    <row r="103" spans="2:41" x14ac:dyDescent="0.35">
      <c r="B103" s="268">
        <f t="shared" si="2"/>
        <v>0</v>
      </c>
      <c r="C103" s="27" t="s">
        <v>133</v>
      </c>
      <c r="D103" s="30" t="s">
        <v>60</v>
      </c>
      <c r="E103" s="31" t="s">
        <v>30</v>
      </c>
      <c r="F103" s="31" t="s">
        <v>30</v>
      </c>
      <c r="G103" s="32">
        <f t="shared" si="3"/>
        <v>0</v>
      </c>
      <c r="H103" s="30" t="s">
        <v>63</v>
      </c>
      <c r="I103" s="30" t="s">
        <v>53</v>
      </c>
      <c r="J103" s="30" t="s">
        <v>55</v>
      </c>
      <c r="K103" s="30" t="s">
        <v>52</v>
      </c>
      <c r="L103" s="30" t="s">
        <v>136</v>
      </c>
      <c r="M103" s="269"/>
      <c r="U103" s="2"/>
      <c r="AB103" s="2"/>
      <c r="AE103" s="2"/>
      <c r="AH103" s="2"/>
      <c r="AO103" s="2"/>
    </row>
    <row r="104" spans="2:41" x14ac:dyDescent="0.35">
      <c r="B104" s="268">
        <f t="shared" si="2"/>
        <v>0</v>
      </c>
      <c r="C104" s="27" t="s">
        <v>133</v>
      </c>
      <c r="D104" s="30" t="s">
        <v>60</v>
      </c>
      <c r="E104" s="31" t="s">
        <v>120</v>
      </c>
      <c r="F104" s="31" t="s">
        <v>120</v>
      </c>
      <c r="G104" s="32">
        <f t="shared" si="3"/>
        <v>0</v>
      </c>
      <c r="H104" s="30" t="s">
        <v>63</v>
      </c>
      <c r="I104" s="30" t="s">
        <v>53</v>
      </c>
      <c r="J104" s="30" t="s">
        <v>55</v>
      </c>
      <c r="K104" s="30" t="s">
        <v>52</v>
      </c>
      <c r="L104" s="30" t="s">
        <v>136</v>
      </c>
      <c r="M104" s="269"/>
      <c r="U104" s="2"/>
      <c r="AB104" s="2"/>
      <c r="AE104" s="2"/>
      <c r="AH104" s="2"/>
      <c r="AO104" s="2"/>
    </row>
    <row r="105" spans="2:41" x14ac:dyDescent="0.35">
      <c r="B105" s="268">
        <f t="shared" si="2"/>
        <v>0</v>
      </c>
      <c r="C105" s="27" t="s">
        <v>133</v>
      </c>
      <c r="D105" s="30" t="s">
        <v>60</v>
      </c>
      <c r="E105" s="31" t="s">
        <v>121</v>
      </c>
      <c r="F105" s="31" t="s">
        <v>121</v>
      </c>
      <c r="G105" s="32">
        <f t="shared" si="3"/>
        <v>0</v>
      </c>
      <c r="H105" s="30" t="s">
        <v>63</v>
      </c>
      <c r="I105" s="30" t="s">
        <v>53</v>
      </c>
      <c r="J105" s="30" t="s">
        <v>55</v>
      </c>
      <c r="K105" s="30" t="s">
        <v>52</v>
      </c>
      <c r="L105" s="30" t="s">
        <v>136</v>
      </c>
      <c r="M105" s="269"/>
      <c r="U105" s="2"/>
      <c r="AB105" s="2"/>
      <c r="AE105" s="2"/>
      <c r="AH105" s="2"/>
      <c r="AO105" s="2"/>
    </row>
    <row r="106" spans="2:41" x14ac:dyDescent="0.35">
      <c r="B106" s="268">
        <f t="shared" si="2"/>
        <v>0</v>
      </c>
      <c r="C106" s="27" t="s">
        <v>133</v>
      </c>
      <c r="D106" s="30" t="s">
        <v>60</v>
      </c>
      <c r="E106" s="31" t="s">
        <v>122</v>
      </c>
      <c r="F106" s="31" t="s">
        <v>122</v>
      </c>
      <c r="G106" s="32">
        <f t="shared" si="3"/>
        <v>0</v>
      </c>
      <c r="H106" s="30" t="s">
        <v>63</v>
      </c>
      <c r="I106" s="30" t="s">
        <v>53</v>
      </c>
      <c r="J106" s="30" t="s">
        <v>55</v>
      </c>
      <c r="K106" s="30" t="s">
        <v>52</v>
      </c>
      <c r="L106" s="30" t="s">
        <v>136</v>
      </c>
      <c r="M106" s="269"/>
      <c r="U106" s="2"/>
      <c r="AB106" s="2"/>
      <c r="AE106" s="2"/>
      <c r="AH106" s="2"/>
      <c r="AO106" s="2"/>
    </row>
    <row r="107" spans="2:41" x14ac:dyDescent="0.35">
      <c r="B107" s="268">
        <f t="shared" si="2"/>
        <v>0</v>
      </c>
      <c r="C107" s="27" t="s">
        <v>133</v>
      </c>
      <c r="D107" s="30" t="s">
        <v>60</v>
      </c>
      <c r="E107" s="31" t="s">
        <v>123</v>
      </c>
      <c r="F107" s="31" t="s">
        <v>123</v>
      </c>
      <c r="G107" s="32">
        <f t="shared" si="3"/>
        <v>0</v>
      </c>
      <c r="H107" s="30" t="s">
        <v>63</v>
      </c>
      <c r="I107" s="30" t="s">
        <v>53</v>
      </c>
      <c r="J107" s="30" t="s">
        <v>55</v>
      </c>
      <c r="K107" s="30" t="s">
        <v>52</v>
      </c>
      <c r="L107" s="30" t="s">
        <v>136</v>
      </c>
      <c r="M107" s="269"/>
      <c r="U107" s="2"/>
      <c r="AB107" s="2"/>
      <c r="AE107" s="2"/>
      <c r="AH107" s="2"/>
      <c r="AO107" s="2"/>
    </row>
    <row r="108" spans="2:41" x14ac:dyDescent="0.35">
      <c r="B108" s="268">
        <f t="shared" si="2"/>
        <v>0</v>
      </c>
      <c r="C108" s="27" t="s">
        <v>133</v>
      </c>
      <c r="D108" s="30" t="s">
        <v>60</v>
      </c>
      <c r="E108" s="31" t="s">
        <v>124</v>
      </c>
      <c r="F108" s="31" t="s">
        <v>124</v>
      </c>
      <c r="G108" s="32">
        <f t="shared" si="3"/>
        <v>0</v>
      </c>
      <c r="H108" s="30" t="s">
        <v>63</v>
      </c>
      <c r="I108" s="30" t="s">
        <v>53</v>
      </c>
      <c r="J108" s="30" t="s">
        <v>55</v>
      </c>
      <c r="K108" s="30" t="s">
        <v>52</v>
      </c>
      <c r="L108" s="30" t="s">
        <v>136</v>
      </c>
      <c r="M108" s="269"/>
      <c r="U108" s="2"/>
      <c r="AB108" s="2"/>
      <c r="AE108" s="2"/>
      <c r="AH108" s="2"/>
      <c r="AO108" s="2"/>
    </row>
    <row r="109" spans="2:41" x14ac:dyDescent="0.35">
      <c r="B109" s="268">
        <f t="shared" si="2"/>
        <v>5.364072377671272E-3</v>
      </c>
      <c r="C109" s="27" t="s">
        <v>133</v>
      </c>
      <c r="D109" s="30" t="s">
        <v>60</v>
      </c>
      <c r="E109" s="31" t="s">
        <v>38</v>
      </c>
      <c r="F109" s="31" t="s">
        <v>38</v>
      </c>
      <c r="G109" s="32">
        <f t="shared" si="3"/>
        <v>6.2384143718045224E-3</v>
      </c>
      <c r="H109" s="30" t="s">
        <v>63</v>
      </c>
      <c r="I109" s="30" t="s">
        <v>53</v>
      </c>
      <c r="J109" s="30" t="s">
        <v>55</v>
      </c>
      <c r="K109" s="30" t="s">
        <v>52</v>
      </c>
      <c r="L109" s="30" t="s">
        <v>136</v>
      </c>
      <c r="M109" s="269"/>
      <c r="U109" s="2"/>
      <c r="AB109" s="2"/>
      <c r="AE109" s="2"/>
      <c r="AH109" s="2"/>
      <c r="AO109" s="2"/>
    </row>
    <row r="110" spans="2:41" x14ac:dyDescent="0.35">
      <c r="B110" s="270">
        <f t="shared" ref="B110:B120" si="4">K5</f>
        <v>8.0697847204305853E-2</v>
      </c>
      <c r="C110" s="27" t="s">
        <v>134</v>
      </c>
      <c r="D110" s="30" t="s">
        <v>60</v>
      </c>
      <c r="E110" s="30" t="s">
        <v>38</v>
      </c>
      <c r="F110" s="31" t="s">
        <v>13</v>
      </c>
      <c r="G110" s="30">
        <f>B110*0.001/907.185</f>
        <v>8.8954124246218651E-8</v>
      </c>
      <c r="H110" s="30" t="s">
        <v>135</v>
      </c>
      <c r="I110" s="30" t="s">
        <v>24</v>
      </c>
      <c r="J110" s="30" t="s">
        <v>56</v>
      </c>
      <c r="K110" s="30" t="s">
        <v>52</v>
      </c>
      <c r="L110" s="30" t="s">
        <v>137</v>
      </c>
      <c r="M110" s="269"/>
      <c r="U110" s="2"/>
      <c r="AB110" s="2"/>
      <c r="AE110" s="2"/>
      <c r="AH110" s="2"/>
      <c r="AO110" s="2"/>
    </row>
    <row r="111" spans="2:41" x14ac:dyDescent="0.35">
      <c r="B111" s="270">
        <f t="shared" si="4"/>
        <v>0.25570520944998304</v>
      </c>
      <c r="C111" s="27" t="s">
        <v>134</v>
      </c>
      <c r="D111" s="30" t="s">
        <v>60</v>
      </c>
      <c r="E111" s="30" t="s">
        <v>38</v>
      </c>
      <c r="F111" s="31" t="s">
        <v>23</v>
      </c>
      <c r="G111" s="30">
        <f t="shared" ref="G111:G153" si="5">B111*0.001/907.185</f>
        <v>2.8186666385575494E-7</v>
      </c>
      <c r="H111" s="30" t="s">
        <v>135</v>
      </c>
      <c r="I111" s="30" t="s">
        <v>24</v>
      </c>
      <c r="J111" s="30" t="s">
        <v>56</v>
      </c>
      <c r="K111" s="30" t="s">
        <v>52</v>
      </c>
      <c r="L111" s="30" t="s">
        <v>137</v>
      </c>
      <c r="M111" s="269"/>
      <c r="U111" s="2"/>
      <c r="AB111" s="2"/>
      <c r="AE111" s="2"/>
      <c r="AH111" s="2"/>
      <c r="AO111" s="2"/>
    </row>
    <row r="112" spans="2:41" x14ac:dyDescent="0.35">
      <c r="B112" s="270">
        <f t="shared" si="4"/>
        <v>0.50089144587137258</v>
      </c>
      <c r="C112" s="27" t="s">
        <v>134</v>
      </c>
      <c r="D112" s="30" t="s">
        <v>60</v>
      </c>
      <c r="E112" s="30" t="s">
        <v>38</v>
      </c>
      <c r="F112" s="31" t="s">
        <v>14</v>
      </c>
      <c r="G112" s="30">
        <f t="shared" si="5"/>
        <v>5.5213814808597202E-7</v>
      </c>
      <c r="H112" s="30" t="s">
        <v>135</v>
      </c>
      <c r="I112" s="30" t="s">
        <v>24</v>
      </c>
      <c r="J112" s="30" t="s">
        <v>56</v>
      </c>
      <c r="K112" s="30" t="s">
        <v>52</v>
      </c>
      <c r="L112" s="30" t="s">
        <v>137</v>
      </c>
      <c r="M112" s="269"/>
      <c r="U112" s="2"/>
      <c r="AB112" s="2"/>
      <c r="AE112" s="2"/>
      <c r="AH112" s="2"/>
      <c r="AO112" s="2"/>
    </row>
    <row r="113" spans="2:41" x14ac:dyDescent="0.35">
      <c r="B113" s="270">
        <f t="shared" si="4"/>
        <v>8.9968451002149299E-2</v>
      </c>
      <c r="C113" s="27" t="s">
        <v>134</v>
      </c>
      <c r="D113" s="30" t="s">
        <v>60</v>
      </c>
      <c r="E113" s="30" t="s">
        <v>38</v>
      </c>
      <c r="F113" s="31" t="s">
        <v>15</v>
      </c>
      <c r="G113" s="30">
        <f t="shared" si="5"/>
        <v>9.9173212742879684E-8</v>
      </c>
      <c r="H113" s="30" t="s">
        <v>135</v>
      </c>
      <c r="I113" s="30" t="s">
        <v>24</v>
      </c>
      <c r="J113" s="30" t="s">
        <v>56</v>
      </c>
      <c r="K113" s="30" t="s">
        <v>52</v>
      </c>
      <c r="L113" s="30" t="s">
        <v>137</v>
      </c>
      <c r="M113" s="269"/>
      <c r="U113" s="2"/>
      <c r="AB113" s="2"/>
      <c r="AE113" s="2"/>
      <c r="AH113" s="2"/>
      <c r="AO113" s="2"/>
    </row>
    <row r="114" spans="2:41" x14ac:dyDescent="0.35">
      <c r="B114" s="270">
        <f t="shared" si="4"/>
        <v>3.8981649145256966E-2</v>
      </c>
      <c r="C114" s="27" t="s">
        <v>134</v>
      </c>
      <c r="D114" s="30" t="s">
        <v>60</v>
      </c>
      <c r="E114" s="30" t="s">
        <v>38</v>
      </c>
      <c r="F114" s="31" t="s">
        <v>16</v>
      </c>
      <c r="G114" s="30">
        <f t="shared" si="5"/>
        <v>4.2969900456088856E-8</v>
      </c>
      <c r="H114" s="30" t="s">
        <v>135</v>
      </c>
      <c r="I114" s="30" t="s">
        <v>24</v>
      </c>
      <c r="J114" s="30" t="s">
        <v>56</v>
      </c>
      <c r="K114" s="30" t="s">
        <v>52</v>
      </c>
      <c r="L114" s="30" t="s">
        <v>137</v>
      </c>
      <c r="M114" s="269"/>
      <c r="U114" s="2"/>
      <c r="AB114" s="2"/>
      <c r="AE114" s="2"/>
      <c r="AH114" s="2"/>
      <c r="AO114" s="2"/>
    </row>
    <row r="115" spans="2:41" x14ac:dyDescent="0.35">
      <c r="B115" s="270">
        <f t="shared" si="4"/>
        <v>1.2319071199043179</v>
      </c>
      <c r="C115" s="27" t="s">
        <v>134</v>
      </c>
      <c r="D115" s="30" t="s">
        <v>60</v>
      </c>
      <c r="E115" s="30" t="s">
        <v>38</v>
      </c>
      <c r="F115" s="30" t="s">
        <v>17</v>
      </c>
      <c r="G115" s="30">
        <f t="shared" si="5"/>
        <v>1.3579447630905692E-6</v>
      </c>
      <c r="H115" s="30" t="s">
        <v>135</v>
      </c>
      <c r="I115" s="30" t="s">
        <v>24</v>
      </c>
      <c r="J115" s="30" t="s">
        <v>56</v>
      </c>
      <c r="K115" s="30" t="s">
        <v>52</v>
      </c>
      <c r="L115" s="30" t="s">
        <v>137</v>
      </c>
      <c r="M115" s="269"/>
      <c r="U115" s="2"/>
      <c r="AB115" s="2"/>
      <c r="AE115" s="2"/>
      <c r="AH115" s="2"/>
      <c r="AO115" s="2"/>
    </row>
    <row r="116" spans="2:41" x14ac:dyDescent="0.35">
      <c r="B116" s="270">
        <f t="shared" si="4"/>
        <v>3.2014898261994136E-3</v>
      </c>
      <c r="C116" s="27" t="s">
        <v>134</v>
      </c>
      <c r="D116" s="30" t="s">
        <v>60</v>
      </c>
      <c r="E116" s="30" t="s">
        <v>38</v>
      </c>
      <c r="F116" s="30" t="s">
        <v>18</v>
      </c>
      <c r="G116" s="30">
        <f t="shared" si="5"/>
        <v>3.5290374358035178E-9</v>
      </c>
      <c r="H116" s="30" t="s">
        <v>135</v>
      </c>
      <c r="I116" s="30" t="s">
        <v>24</v>
      </c>
      <c r="J116" s="30" t="s">
        <v>56</v>
      </c>
      <c r="K116" s="30" t="s">
        <v>52</v>
      </c>
      <c r="L116" s="30" t="s">
        <v>137</v>
      </c>
      <c r="M116" s="269"/>
      <c r="U116" s="2"/>
      <c r="AB116" s="2"/>
      <c r="AE116" s="2"/>
      <c r="AH116" s="2"/>
      <c r="AO116" s="2"/>
    </row>
    <row r="117" spans="2:41" x14ac:dyDescent="0.35">
      <c r="B117" s="270">
        <f t="shared" si="4"/>
        <v>7.5571648194909134E-3</v>
      </c>
      <c r="C117" s="27" t="s">
        <v>134</v>
      </c>
      <c r="D117" s="30" t="s">
        <v>60</v>
      </c>
      <c r="E117" s="30" t="s">
        <v>38</v>
      </c>
      <c r="F117" s="30" t="s">
        <v>19</v>
      </c>
      <c r="G117" s="30">
        <f t="shared" si="5"/>
        <v>8.3303458715597308E-9</v>
      </c>
      <c r="H117" s="30" t="s">
        <v>135</v>
      </c>
      <c r="I117" s="30" t="s">
        <v>24</v>
      </c>
      <c r="J117" s="30" t="s">
        <v>56</v>
      </c>
      <c r="K117" s="30" t="s">
        <v>52</v>
      </c>
      <c r="L117" s="30" t="s">
        <v>137</v>
      </c>
      <c r="M117" s="269"/>
      <c r="U117" s="2"/>
      <c r="AB117" s="2"/>
      <c r="AE117" s="2"/>
      <c r="AH117" s="2"/>
      <c r="AO117" s="2"/>
    </row>
    <row r="118" spans="2:41" x14ac:dyDescent="0.35">
      <c r="B118" s="270">
        <f t="shared" si="4"/>
        <v>1.4158753565522078</v>
      </c>
      <c r="C118" s="27" t="s">
        <v>134</v>
      </c>
      <c r="D118" s="30" t="s">
        <v>60</v>
      </c>
      <c r="E118" s="30" t="s">
        <v>38</v>
      </c>
      <c r="F118" s="30" t="s">
        <v>20</v>
      </c>
      <c r="G118" s="30">
        <f t="shared" si="5"/>
        <v>1.5607349730784876E-6</v>
      </c>
      <c r="H118" s="30" t="s">
        <v>135</v>
      </c>
      <c r="I118" s="30" t="s">
        <v>24</v>
      </c>
      <c r="J118" s="30" t="s">
        <v>56</v>
      </c>
      <c r="K118" s="30" t="s">
        <v>52</v>
      </c>
      <c r="L118" s="30" t="s">
        <v>137</v>
      </c>
      <c r="M118" s="269"/>
      <c r="U118" s="2"/>
      <c r="AB118" s="2"/>
      <c r="AE118" s="2"/>
      <c r="AH118" s="2"/>
      <c r="AO118" s="2"/>
    </row>
    <row r="119" spans="2:41" x14ac:dyDescent="0.35">
      <c r="B119" s="270">
        <f t="shared" si="4"/>
        <v>1.1186611564546324E-2</v>
      </c>
      <c r="C119" s="27" t="s">
        <v>134</v>
      </c>
      <c r="D119" s="30" t="s">
        <v>60</v>
      </c>
      <c r="E119" s="30" t="s">
        <v>38</v>
      </c>
      <c r="F119" s="30" t="s">
        <v>21</v>
      </c>
      <c r="G119" s="30">
        <f t="shared" si="5"/>
        <v>1.2331124924404971E-8</v>
      </c>
      <c r="H119" s="30" t="s">
        <v>135</v>
      </c>
      <c r="I119" s="30" t="s">
        <v>24</v>
      </c>
      <c r="J119" s="30" t="s">
        <v>56</v>
      </c>
      <c r="K119" s="30" t="s">
        <v>52</v>
      </c>
      <c r="L119" s="30" t="s">
        <v>137</v>
      </c>
      <c r="M119" s="269"/>
      <c r="U119" s="2"/>
      <c r="AB119" s="2"/>
      <c r="AE119" s="2"/>
      <c r="AH119" s="2"/>
      <c r="AO119" s="2"/>
    </row>
    <row r="120" spans="2:41" x14ac:dyDescent="0.35">
      <c r="B120" s="270">
        <f t="shared" si="4"/>
        <v>713.85167736469748</v>
      </c>
      <c r="C120" s="27" t="s">
        <v>134</v>
      </c>
      <c r="D120" s="30" t="s">
        <v>60</v>
      </c>
      <c r="E120" s="30" t="s">
        <v>38</v>
      </c>
      <c r="F120" s="30" t="s">
        <v>22</v>
      </c>
      <c r="G120" s="30">
        <f t="shared" si="5"/>
        <v>7.8688655275902658E-4</v>
      </c>
      <c r="H120" s="30" t="s">
        <v>135</v>
      </c>
      <c r="I120" s="30" t="s">
        <v>24</v>
      </c>
      <c r="J120" s="30" t="s">
        <v>56</v>
      </c>
      <c r="K120" s="30" t="s">
        <v>52</v>
      </c>
      <c r="L120" s="30" t="s">
        <v>137</v>
      </c>
      <c r="M120" s="269"/>
      <c r="U120" s="2"/>
      <c r="AB120" s="2"/>
      <c r="AE120" s="2"/>
      <c r="AH120" s="2"/>
      <c r="AO120" s="2"/>
    </row>
    <row r="121" spans="2:41" x14ac:dyDescent="0.35">
      <c r="B121" s="271">
        <f>B81</f>
        <v>0.150581820927295</v>
      </c>
      <c r="C121" s="27" t="s">
        <v>134</v>
      </c>
      <c r="D121" s="30" t="s">
        <v>76</v>
      </c>
      <c r="E121" s="30" t="s">
        <v>60</v>
      </c>
      <c r="F121" s="31" t="s">
        <v>13</v>
      </c>
      <c r="G121" s="30">
        <f t="shared" si="5"/>
        <v>1.6598799685543192E-7</v>
      </c>
      <c r="H121" s="30" t="s">
        <v>135</v>
      </c>
      <c r="I121" s="30" t="s">
        <v>24</v>
      </c>
      <c r="J121" s="30" t="s">
        <v>56</v>
      </c>
      <c r="K121" s="30" t="s">
        <v>52</v>
      </c>
      <c r="L121" s="30" t="s">
        <v>136</v>
      </c>
      <c r="M121" s="269"/>
      <c r="U121" s="2"/>
      <c r="AB121" s="2"/>
      <c r="AE121" s="2"/>
      <c r="AH121" s="2"/>
      <c r="AO121" s="2"/>
    </row>
    <row r="122" spans="2:41" x14ac:dyDescent="0.35">
      <c r="B122" s="271">
        <f t="shared" ref="B122:B131" si="6">B82</f>
        <v>0.43228634762874779</v>
      </c>
      <c r="C122" s="27" t="s">
        <v>134</v>
      </c>
      <c r="D122" s="204" t="s">
        <v>76</v>
      </c>
      <c r="E122" s="30" t="s">
        <v>60</v>
      </c>
      <c r="F122" s="31" t="s">
        <v>23</v>
      </c>
      <c r="G122" s="30">
        <f t="shared" si="5"/>
        <v>4.7651399398000172E-7</v>
      </c>
      <c r="H122" s="30" t="s">
        <v>135</v>
      </c>
      <c r="I122" s="30" t="s">
        <v>24</v>
      </c>
      <c r="J122" s="30" t="s">
        <v>56</v>
      </c>
      <c r="K122" s="30" t="s">
        <v>52</v>
      </c>
      <c r="L122" s="30" t="s">
        <v>136</v>
      </c>
      <c r="M122" s="269"/>
      <c r="U122" s="2"/>
      <c r="AB122" s="2"/>
      <c r="AE122" s="2"/>
      <c r="AH122" s="2"/>
      <c r="AO122" s="2"/>
    </row>
    <row r="123" spans="2:41" x14ac:dyDescent="0.35">
      <c r="B123" s="271">
        <f t="shared" si="6"/>
        <v>0.76023668349042495</v>
      </c>
      <c r="C123" s="27" t="s">
        <v>134</v>
      </c>
      <c r="D123" s="204" t="s">
        <v>76</v>
      </c>
      <c r="E123" s="30" t="s">
        <v>60</v>
      </c>
      <c r="F123" s="31" t="s">
        <v>14</v>
      </c>
      <c r="G123" s="30">
        <f t="shared" si="5"/>
        <v>8.3801725501460558E-7</v>
      </c>
      <c r="H123" s="30" t="s">
        <v>135</v>
      </c>
      <c r="I123" s="30" t="s">
        <v>24</v>
      </c>
      <c r="J123" s="30" t="s">
        <v>56</v>
      </c>
      <c r="K123" s="30" t="s">
        <v>52</v>
      </c>
      <c r="L123" s="30" t="s">
        <v>136</v>
      </c>
      <c r="M123" s="269"/>
      <c r="U123" s="2"/>
      <c r="AB123" s="2"/>
      <c r="AE123" s="2"/>
      <c r="AH123" s="2"/>
      <c r="AO123" s="2"/>
    </row>
    <row r="124" spans="2:41" x14ac:dyDescent="0.35">
      <c r="B124" s="271">
        <f t="shared" si="6"/>
        <v>9.8427258529843853E-2</v>
      </c>
      <c r="C124" s="27" t="s">
        <v>134</v>
      </c>
      <c r="D124" s="204" t="s">
        <v>76</v>
      </c>
      <c r="E124" s="30" t="s">
        <v>60</v>
      </c>
      <c r="F124" s="31" t="s">
        <v>15</v>
      </c>
      <c r="G124" s="30">
        <f t="shared" si="5"/>
        <v>1.0849744928525478E-7</v>
      </c>
      <c r="H124" s="30" t="s">
        <v>135</v>
      </c>
      <c r="I124" s="30" t="s">
        <v>24</v>
      </c>
      <c r="J124" s="30" t="s">
        <v>56</v>
      </c>
      <c r="K124" s="30" t="s">
        <v>52</v>
      </c>
      <c r="L124" s="30" t="s">
        <v>136</v>
      </c>
      <c r="M124" s="269"/>
      <c r="U124" s="2"/>
      <c r="AB124" s="2"/>
      <c r="AE124" s="2"/>
      <c r="AH124" s="2"/>
      <c r="AO124" s="2"/>
    </row>
    <row r="125" spans="2:41" x14ac:dyDescent="0.35">
      <c r="B125" s="271">
        <f t="shared" si="6"/>
        <v>4.6182371396583113E-2</v>
      </c>
      <c r="C125" s="27" t="s">
        <v>134</v>
      </c>
      <c r="D125" s="204" t="s">
        <v>76</v>
      </c>
      <c r="E125" s="30" t="s">
        <v>60</v>
      </c>
      <c r="F125" s="31" t="s">
        <v>16</v>
      </c>
      <c r="G125" s="30">
        <f t="shared" si="5"/>
        <v>5.0907335765674167E-8</v>
      </c>
      <c r="H125" s="30" t="s">
        <v>135</v>
      </c>
      <c r="I125" s="30" t="s">
        <v>24</v>
      </c>
      <c r="J125" s="30" t="s">
        <v>56</v>
      </c>
      <c r="K125" s="30" t="s">
        <v>52</v>
      </c>
      <c r="L125" s="30" t="s">
        <v>136</v>
      </c>
      <c r="M125" s="269"/>
      <c r="U125" s="2"/>
      <c r="AB125" s="2"/>
      <c r="AE125" s="2"/>
      <c r="AH125" s="2"/>
      <c r="AO125" s="2"/>
    </row>
    <row r="126" spans="2:41" x14ac:dyDescent="0.35">
      <c r="B126" s="271">
        <f t="shared" si="6"/>
        <v>1.3152899613996927</v>
      </c>
      <c r="C126" s="27" t="s">
        <v>134</v>
      </c>
      <c r="D126" s="204" t="s">
        <v>76</v>
      </c>
      <c r="E126" s="30" t="s">
        <v>60</v>
      </c>
      <c r="F126" s="30" t="s">
        <v>17</v>
      </c>
      <c r="G126" s="30">
        <f t="shared" si="5"/>
        <v>1.4498585860653482E-6</v>
      </c>
      <c r="H126" s="30" t="s">
        <v>135</v>
      </c>
      <c r="I126" s="30" t="s">
        <v>24</v>
      </c>
      <c r="J126" s="30" t="s">
        <v>56</v>
      </c>
      <c r="K126" s="30" t="s">
        <v>52</v>
      </c>
      <c r="L126" s="30" t="s">
        <v>136</v>
      </c>
      <c r="M126" s="269"/>
      <c r="U126" s="2"/>
      <c r="AB126" s="2"/>
      <c r="AE126" s="2"/>
      <c r="AH126" s="2"/>
      <c r="AO126" s="2"/>
    </row>
    <row r="127" spans="2:41" x14ac:dyDescent="0.35">
      <c r="B127" s="271">
        <f t="shared" si="6"/>
        <v>4.6895949892851556E-3</v>
      </c>
      <c r="C127" s="27" t="s">
        <v>134</v>
      </c>
      <c r="D127" s="204" t="s">
        <v>76</v>
      </c>
      <c r="E127" s="30" t="s">
        <v>60</v>
      </c>
      <c r="F127" s="30" t="s">
        <v>18</v>
      </c>
      <c r="G127" s="30">
        <f t="shared" si="5"/>
        <v>5.1693921187907161E-9</v>
      </c>
      <c r="H127" s="30" t="s">
        <v>135</v>
      </c>
      <c r="I127" s="30" t="s">
        <v>24</v>
      </c>
      <c r="J127" s="30" t="s">
        <v>56</v>
      </c>
      <c r="K127" s="30" t="s">
        <v>52</v>
      </c>
      <c r="L127" s="30" t="s">
        <v>136</v>
      </c>
      <c r="M127" s="269"/>
      <c r="U127" s="2"/>
      <c r="AB127" s="2"/>
      <c r="AE127" s="2"/>
      <c r="AH127" s="2"/>
      <c r="AO127" s="2"/>
    </row>
    <row r="128" spans="2:41" x14ac:dyDescent="0.35">
      <c r="B128" s="271">
        <f t="shared" si="6"/>
        <v>9.798866561345862E-3</v>
      </c>
      <c r="C128" s="27" t="s">
        <v>134</v>
      </c>
      <c r="D128" s="204" t="s">
        <v>76</v>
      </c>
      <c r="E128" s="30" t="s">
        <v>60</v>
      </c>
      <c r="F128" s="30" t="s">
        <v>19</v>
      </c>
      <c r="G128" s="30">
        <f t="shared" si="5"/>
        <v>1.0801398349119378E-8</v>
      </c>
      <c r="H128" s="30" t="s">
        <v>135</v>
      </c>
      <c r="I128" s="30" t="s">
        <v>24</v>
      </c>
      <c r="J128" s="30" t="s">
        <v>56</v>
      </c>
      <c r="K128" s="30" t="s">
        <v>52</v>
      </c>
      <c r="L128" s="30" t="s">
        <v>136</v>
      </c>
      <c r="M128" s="269"/>
      <c r="U128" s="2"/>
      <c r="AB128" s="2"/>
      <c r="AE128" s="2"/>
      <c r="AH128" s="2"/>
      <c r="AO128" s="2"/>
    </row>
    <row r="129" spans="2:41" x14ac:dyDescent="0.35">
      <c r="B129" s="271">
        <f t="shared" si="6"/>
        <v>2.7139968441237601</v>
      </c>
      <c r="C129" s="27" t="s">
        <v>134</v>
      </c>
      <c r="D129" s="204" t="s">
        <v>76</v>
      </c>
      <c r="E129" s="30" t="s">
        <v>60</v>
      </c>
      <c r="F129" s="30" t="s">
        <v>20</v>
      </c>
      <c r="G129" s="30">
        <f t="shared" si="5"/>
        <v>2.9916685616756895E-6</v>
      </c>
      <c r="H129" s="30" t="s">
        <v>135</v>
      </c>
      <c r="I129" s="30" t="s">
        <v>24</v>
      </c>
      <c r="J129" s="30" t="s">
        <v>56</v>
      </c>
      <c r="K129" s="30" t="s">
        <v>52</v>
      </c>
      <c r="L129" s="30" t="s">
        <v>136</v>
      </c>
      <c r="M129" s="269"/>
      <c r="U129" s="2"/>
      <c r="AB129" s="2"/>
      <c r="AE129" s="2"/>
      <c r="AH129" s="2"/>
      <c r="AO129" s="2"/>
    </row>
    <row r="130" spans="2:41" x14ac:dyDescent="0.35">
      <c r="B130" s="271">
        <f t="shared" si="6"/>
        <v>1.777711684060115E-2</v>
      </c>
      <c r="C130" s="27" t="s">
        <v>134</v>
      </c>
      <c r="D130" s="204" t="s">
        <v>76</v>
      </c>
      <c r="E130" s="30" t="s">
        <v>60</v>
      </c>
      <c r="F130" s="30" t="s">
        <v>21</v>
      </c>
      <c r="G130" s="30">
        <f t="shared" si="5"/>
        <v>1.959591135281244E-8</v>
      </c>
      <c r="H130" s="30" t="s">
        <v>135</v>
      </c>
      <c r="I130" s="30" t="s">
        <v>24</v>
      </c>
      <c r="J130" s="30" t="s">
        <v>56</v>
      </c>
      <c r="K130" s="30" t="s">
        <v>52</v>
      </c>
      <c r="L130" s="30" t="s">
        <v>136</v>
      </c>
      <c r="M130" s="269"/>
      <c r="U130" s="2"/>
      <c r="AB130" s="2"/>
      <c r="AE130" s="2"/>
      <c r="AH130" s="2"/>
      <c r="AO130" s="2"/>
    </row>
    <row r="131" spans="2:41" x14ac:dyDescent="0.35">
      <c r="B131" s="271">
        <f t="shared" si="6"/>
        <v>787.91596375771474</v>
      </c>
      <c r="C131" s="27" t="s">
        <v>134</v>
      </c>
      <c r="D131" s="204" t="s">
        <v>76</v>
      </c>
      <c r="E131" s="30" t="s">
        <v>60</v>
      </c>
      <c r="F131" s="30" t="s">
        <v>22</v>
      </c>
      <c r="G131" s="30">
        <f t="shared" si="5"/>
        <v>8.6852842998695395E-4</v>
      </c>
      <c r="H131" s="30" t="s">
        <v>135</v>
      </c>
      <c r="I131" s="30" t="s">
        <v>24</v>
      </c>
      <c r="J131" s="30" t="s">
        <v>56</v>
      </c>
      <c r="K131" s="30" t="s">
        <v>52</v>
      </c>
      <c r="L131" s="30" t="s">
        <v>136</v>
      </c>
      <c r="M131" s="269"/>
      <c r="U131" s="2"/>
      <c r="AB131" s="2"/>
      <c r="AE131" s="2"/>
      <c r="AH131" s="2"/>
      <c r="AO131" s="2"/>
    </row>
    <row r="132" spans="2:41" x14ac:dyDescent="0.35">
      <c r="B132" s="271">
        <f>C81</f>
        <v>63.009359802387017</v>
      </c>
      <c r="C132" s="27" t="s">
        <v>134</v>
      </c>
      <c r="D132" s="30" t="s">
        <v>77</v>
      </c>
      <c r="E132" s="30" t="s">
        <v>60</v>
      </c>
      <c r="F132" s="31" t="s">
        <v>13</v>
      </c>
      <c r="G132" s="30">
        <f t="shared" si="5"/>
        <v>6.9455910098146495E-5</v>
      </c>
      <c r="H132" s="30" t="s">
        <v>135</v>
      </c>
      <c r="I132" s="30" t="s">
        <v>24</v>
      </c>
      <c r="J132" s="30" t="s">
        <v>56</v>
      </c>
      <c r="K132" s="30" t="s">
        <v>52</v>
      </c>
      <c r="L132" s="30" t="s">
        <v>136</v>
      </c>
      <c r="M132" s="269"/>
      <c r="U132" s="2"/>
      <c r="AB132" s="2"/>
      <c r="AE132" s="2"/>
      <c r="AH132" s="2"/>
      <c r="AO132" s="2"/>
    </row>
    <row r="133" spans="2:41" x14ac:dyDescent="0.35">
      <c r="B133" s="271">
        <f t="shared" ref="B133:B142" si="7">C82</f>
        <v>10.904596045255035</v>
      </c>
      <c r="C133" s="27" t="s">
        <v>134</v>
      </c>
      <c r="D133" s="30" t="s">
        <v>77</v>
      </c>
      <c r="E133" s="30" t="s">
        <v>60</v>
      </c>
      <c r="F133" s="31" t="s">
        <v>23</v>
      </c>
      <c r="G133" s="30">
        <f t="shared" si="5"/>
        <v>1.2020256116729262E-5</v>
      </c>
      <c r="H133" s="30" t="s">
        <v>135</v>
      </c>
      <c r="I133" s="30" t="s">
        <v>24</v>
      </c>
      <c r="J133" s="30" t="s">
        <v>56</v>
      </c>
      <c r="K133" s="30" t="s">
        <v>52</v>
      </c>
      <c r="L133" s="30" t="s">
        <v>136</v>
      </c>
      <c r="M133" s="269"/>
      <c r="U133" s="2"/>
      <c r="AB133" s="2"/>
      <c r="AE133" s="2"/>
      <c r="AH133" s="2"/>
      <c r="AO133" s="2"/>
    </row>
    <row r="134" spans="2:41" x14ac:dyDescent="0.35">
      <c r="B134" s="271">
        <f t="shared" si="7"/>
        <v>18.105084594144881</v>
      </c>
      <c r="C134" s="27" t="s">
        <v>134</v>
      </c>
      <c r="D134" s="30" t="s">
        <v>77</v>
      </c>
      <c r="E134" s="30" t="s">
        <v>60</v>
      </c>
      <c r="F134" s="31" t="s">
        <v>14</v>
      </c>
      <c r="G134" s="30">
        <f t="shared" si="5"/>
        <v>1.9957433813549474E-5</v>
      </c>
      <c r="H134" s="30" t="s">
        <v>135</v>
      </c>
      <c r="I134" s="30" t="s">
        <v>24</v>
      </c>
      <c r="J134" s="30" t="s">
        <v>56</v>
      </c>
      <c r="K134" s="30" t="s">
        <v>52</v>
      </c>
      <c r="L134" s="30" t="s">
        <v>136</v>
      </c>
      <c r="M134" s="269"/>
      <c r="U134" s="2"/>
      <c r="AB134" s="2"/>
      <c r="AE134" s="2"/>
      <c r="AH134" s="2"/>
      <c r="AO134" s="2"/>
    </row>
    <row r="135" spans="2:41" x14ac:dyDescent="0.35">
      <c r="B135" s="271">
        <f t="shared" si="7"/>
        <v>45.072206612440866</v>
      </c>
      <c r="C135" s="27" t="s">
        <v>134</v>
      </c>
      <c r="D135" s="30" t="s">
        <v>77</v>
      </c>
      <c r="E135" s="30" t="s">
        <v>60</v>
      </c>
      <c r="F135" s="31" t="s">
        <v>15</v>
      </c>
      <c r="G135" s="30">
        <f t="shared" si="5"/>
        <v>4.9683588917851231E-5</v>
      </c>
      <c r="H135" s="30" t="s">
        <v>135</v>
      </c>
      <c r="I135" s="30" t="s">
        <v>24</v>
      </c>
      <c r="J135" s="30" t="s">
        <v>56</v>
      </c>
      <c r="K135" s="30" t="s">
        <v>52</v>
      </c>
      <c r="L135" s="30" t="s">
        <v>136</v>
      </c>
      <c r="M135" s="269"/>
      <c r="U135" s="2"/>
      <c r="AB135" s="2"/>
      <c r="AE135" s="2"/>
      <c r="AH135" s="2"/>
      <c r="AO135" s="2"/>
    </row>
    <row r="136" spans="2:41" x14ac:dyDescent="0.35">
      <c r="B136" s="271">
        <f t="shared" si="7"/>
        <v>11.708278005032948</v>
      </c>
      <c r="C136" s="27" t="s">
        <v>134</v>
      </c>
      <c r="D136" s="30" t="s">
        <v>77</v>
      </c>
      <c r="E136" s="30" t="s">
        <v>60</v>
      </c>
      <c r="F136" s="31" t="s">
        <v>16</v>
      </c>
      <c r="G136" s="30">
        <f t="shared" si="5"/>
        <v>1.2906163577476424E-5</v>
      </c>
      <c r="H136" s="30" t="s">
        <v>135</v>
      </c>
      <c r="I136" s="30" t="s">
        <v>24</v>
      </c>
      <c r="J136" s="30" t="s">
        <v>56</v>
      </c>
      <c r="K136" s="30" t="s">
        <v>52</v>
      </c>
      <c r="L136" s="30" t="s">
        <v>136</v>
      </c>
      <c r="M136" s="269"/>
      <c r="U136" s="2"/>
      <c r="AB136" s="2"/>
      <c r="AE136" s="2"/>
      <c r="AH136" s="2"/>
      <c r="AO136" s="2"/>
    </row>
    <row r="137" spans="2:41" x14ac:dyDescent="0.35">
      <c r="B137" s="271">
        <f t="shared" si="7"/>
        <v>3.4017106686191201</v>
      </c>
      <c r="C137" s="27" t="s">
        <v>134</v>
      </c>
      <c r="D137" s="30" t="s">
        <v>77</v>
      </c>
      <c r="E137" s="30" t="s">
        <v>60</v>
      </c>
      <c r="F137" s="30" t="s">
        <v>17</v>
      </c>
      <c r="G137" s="30">
        <f t="shared" si="5"/>
        <v>3.7497430718311264E-6</v>
      </c>
      <c r="H137" s="30" t="s">
        <v>135</v>
      </c>
      <c r="I137" s="30" t="s">
        <v>24</v>
      </c>
      <c r="J137" s="30" t="s">
        <v>56</v>
      </c>
      <c r="K137" s="30" t="s">
        <v>52</v>
      </c>
      <c r="L137" s="30" t="s">
        <v>136</v>
      </c>
      <c r="M137" s="269"/>
      <c r="U137" s="2"/>
      <c r="AB137" s="2"/>
      <c r="AE137" s="2"/>
      <c r="AH137" s="2"/>
      <c r="AO137" s="2"/>
    </row>
    <row r="138" spans="2:41" x14ac:dyDescent="0.35">
      <c r="B138" s="271">
        <f t="shared" si="7"/>
        <v>0.382682031187287</v>
      </c>
      <c r="C138" s="27" t="s">
        <v>134</v>
      </c>
      <c r="D138" s="30" t="s">
        <v>77</v>
      </c>
      <c r="E138" s="30" t="s">
        <v>60</v>
      </c>
      <c r="F138" s="30" t="s">
        <v>18</v>
      </c>
      <c r="G138" s="30">
        <f t="shared" si="5"/>
        <v>4.2183461056706956E-7</v>
      </c>
      <c r="H138" s="30" t="s">
        <v>135</v>
      </c>
      <c r="I138" s="30" t="s">
        <v>24</v>
      </c>
      <c r="J138" s="30" t="s">
        <v>56</v>
      </c>
      <c r="K138" s="30" t="s">
        <v>52</v>
      </c>
      <c r="L138" s="30" t="s">
        <v>136</v>
      </c>
      <c r="M138" s="269"/>
      <c r="U138" s="2"/>
      <c r="AB138" s="2"/>
      <c r="AE138" s="2"/>
      <c r="AH138" s="2"/>
      <c r="AO138" s="2"/>
    </row>
    <row r="139" spans="2:41" x14ac:dyDescent="0.35">
      <c r="B139" s="271">
        <f t="shared" si="7"/>
        <v>0.74844837219717919</v>
      </c>
      <c r="C139" s="27" t="s">
        <v>134</v>
      </c>
      <c r="D139" s="30" t="s">
        <v>77</v>
      </c>
      <c r="E139" s="30" t="s">
        <v>60</v>
      </c>
      <c r="F139" s="30" t="s">
        <v>19</v>
      </c>
      <c r="G139" s="30">
        <f t="shared" si="5"/>
        <v>8.2502286986356617E-7</v>
      </c>
      <c r="H139" s="30" t="s">
        <v>135</v>
      </c>
      <c r="I139" s="30" t="s">
        <v>24</v>
      </c>
      <c r="J139" s="30" t="s">
        <v>56</v>
      </c>
      <c r="K139" s="30" t="s">
        <v>52</v>
      </c>
      <c r="L139" s="30" t="s">
        <v>136</v>
      </c>
      <c r="M139" s="269"/>
      <c r="U139" s="2"/>
      <c r="AB139" s="2"/>
      <c r="AE139" s="2"/>
      <c r="AH139" s="2"/>
      <c r="AO139" s="2"/>
    </row>
    <row r="140" spans="2:41" x14ac:dyDescent="0.35">
      <c r="B140" s="271">
        <f t="shared" si="7"/>
        <v>8.5040329679098026E-2</v>
      </c>
      <c r="C140" s="27" t="s">
        <v>134</v>
      </c>
      <c r="D140" s="30" t="s">
        <v>77</v>
      </c>
      <c r="E140" s="30" t="s">
        <v>60</v>
      </c>
      <c r="F140" s="30" t="s">
        <v>20</v>
      </c>
      <c r="G140" s="30">
        <f t="shared" si="5"/>
        <v>9.3740890423781294E-8</v>
      </c>
      <c r="H140" s="30" t="s">
        <v>135</v>
      </c>
      <c r="I140" s="30" t="s">
        <v>24</v>
      </c>
      <c r="J140" s="30" t="s">
        <v>56</v>
      </c>
      <c r="K140" s="30" t="s">
        <v>52</v>
      </c>
      <c r="L140" s="30" t="s">
        <v>136</v>
      </c>
      <c r="M140" s="269"/>
      <c r="U140" s="2"/>
      <c r="AB140" s="2"/>
      <c r="AE140" s="2"/>
      <c r="AH140" s="2"/>
      <c r="AO140" s="2"/>
    </row>
    <row r="141" spans="2:41" x14ac:dyDescent="0.35">
      <c r="B141" s="271">
        <f t="shared" si="7"/>
        <v>2.8142882903328208E-2</v>
      </c>
      <c r="C141" s="27" t="s">
        <v>134</v>
      </c>
      <c r="D141" s="30" t="s">
        <v>77</v>
      </c>
      <c r="E141" s="30" t="s">
        <v>60</v>
      </c>
      <c r="F141" s="30" t="s">
        <v>21</v>
      </c>
      <c r="G141" s="30">
        <f t="shared" si="5"/>
        <v>3.1022209255364904E-8</v>
      </c>
      <c r="H141" s="30" t="s">
        <v>135</v>
      </c>
      <c r="I141" s="30" t="s">
        <v>24</v>
      </c>
      <c r="J141" s="30" t="s">
        <v>56</v>
      </c>
      <c r="K141" s="30" t="s">
        <v>52</v>
      </c>
      <c r="L141" s="30" t="s">
        <v>136</v>
      </c>
      <c r="M141" s="269"/>
      <c r="U141" s="2"/>
      <c r="AB141" s="2"/>
      <c r="AE141" s="2"/>
      <c r="AH141" s="2"/>
      <c r="AO141" s="2"/>
    </row>
    <row r="142" spans="2:41" x14ac:dyDescent="0.35">
      <c r="B142" s="271">
        <f t="shared" si="7"/>
        <v>3572.1824547535653</v>
      </c>
      <c r="C142" s="27" t="s">
        <v>134</v>
      </c>
      <c r="D142" s="30" t="s">
        <v>77</v>
      </c>
      <c r="E142" s="30" t="s">
        <v>60</v>
      </c>
      <c r="F142" s="30" t="s">
        <v>22</v>
      </c>
      <c r="G142" s="30">
        <f t="shared" si="5"/>
        <v>3.9376559960245874E-3</v>
      </c>
      <c r="H142" s="30" t="s">
        <v>135</v>
      </c>
      <c r="I142" s="30" t="s">
        <v>24</v>
      </c>
      <c r="J142" s="30" t="s">
        <v>56</v>
      </c>
      <c r="K142" s="30" t="s">
        <v>52</v>
      </c>
      <c r="L142" s="30" t="s">
        <v>136</v>
      </c>
      <c r="M142" s="269"/>
      <c r="U142" s="2"/>
      <c r="AB142" s="2"/>
      <c r="AE142" s="2"/>
      <c r="AH142" s="2"/>
      <c r="AO142" s="2"/>
    </row>
    <row r="143" spans="2:41" x14ac:dyDescent="0.35">
      <c r="B143" s="268">
        <f>D81</f>
        <v>0.11477104260825703</v>
      </c>
      <c r="C143" s="27" t="s">
        <v>134</v>
      </c>
      <c r="D143" s="30" t="s">
        <v>79</v>
      </c>
      <c r="E143" s="30" t="s">
        <v>60</v>
      </c>
      <c r="F143" s="31" t="s">
        <v>13</v>
      </c>
      <c r="G143" s="30">
        <f t="shared" si="5"/>
        <v>1.2651338217481225E-7</v>
      </c>
      <c r="H143" s="30" t="s">
        <v>135</v>
      </c>
      <c r="I143" s="30" t="s">
        <v>24</v>
      </c>
      <c r="J143" s="30" t="s">
        <v>56</v>
      </c>
      <c r="K143" s="30" t="s">
        <v>52</v>
      </c>
      <c r="L143" s="30" t="s">
        <v>136</v>
      </c>
      <c r="M143" s="269"/>
      <c r="U143" s="2"/>
      <c r="AB143" s="2"/>
      <c r="AE143" s="2"/>
      <c r="AH143" s="2"/>
      <c r="AO143" s="2"/>
    </row>
    <row r="144" spans="2:41" x14ac:dyDescent="0.35">
      <c r="B144" s="268">
        <f t="shared" ref="B144:B153" si="8">D82</f>
        <v>0.42726280508768444</v>
      </c>
      <c r="C144" s="27" t="s">
        <v>134</v>
      </c>
      <c r="D144" s="30" t="s">
        <v>79</v>
      </c>
      <c r="E144" s="30" t="s">
        <v>60</v>
      </c>
      <c r="F144" s="31" t="s">
        <v>23</v>
      </c>
      <c r="G144" s="30">
        <f t="shared" si="5"/>
        <v>4.7097648780313214E-7</v>
      </c>
      <c r="H144" s="30" t="s">
        <v>135</v>
      </c>
      <c r="I144" s="30" t="s">
        <v>24</v>
      </c>
      <c r="J144" s="30" t="s">
        <v>56</v>
      </c>
      <c r="K144" s="30" t="s">
        <v>52</v>
      </c>
      <c r="L144" s="30" t="s">
        <v>136</v>
      </c>
      <c r="M144" s="269"/>
      <c r="U144" s="2"/>
      <c r="AB144" s="2"/>
      <c r="AE144" s="2"/>
      <c r="AH144" s="2"/>
      <c r="AO144" s="2"/>
    </row>
    <row r="145" spans="1:41" x14ac:dyDescent="0.35">
      <c r="B145" s="268">
        <f t="shared" si="8"/>
        <v>1.18839946289817</v>
      </c>
      <c r="C145" s="27" t="s">
        <v>134</v>
      </c>
      <c r="D145" s="30" t="s">
        <v>79</v>
      </c>
      <c r="E145" s="30" t="s">
        <v>60</v>
      </c>
      <c r="F145" s="31" t="s">
        <v>14</v>
      </c>
      <c r="G145" s="30">
        <f t="shared" si="5"/>
        <v>1.3099857944059593E-6</v>
      </c>
      <c r="H145" s="30" t="s">
        <v>135</v>
      </c>
      <c r="I145" s="30" t="s">
        <v>24</v>
      </c>
      <c r="J145" s="30" t="s">
        <v>56</v>
      </c>
      <c r="K145" s="30" t="s">
        <v>52</v>
      </c>
      <c r="L145" s="30" t="s">
        <v>136</v>
      </c>
      <c r="M145" s="274"/>
      <c r="U145" s="2"/>
      <c r="AB145" s="2"/>
      <c r="AE145" s="2"/>
      <c r="AH145" s="2"/>
      <c r="AO145" s="2"/>
    </row>
    <row r="146" spans="1:41" x14ac:dyDescent="0.35">
      <c r="B146" s="268">
        <f t="shared" si="8"/>
        <v>4.7325600351407718E-2</v>
      </c>
      <c r="C146" s="27" t="s">
        <v>134</v>
      </c>
      <c r="D146" s="30" t="s">
        <v>79</v>
      </c>
      <c r="E146" s="30" t="s">
        <v>60</v>
      </c>
      <c r="F146" s="31" t="s">
        <v>15</v>
      </c>
      <c r="G146" s="30">
        <f t="shared" si="5"/>
        <v>5.2167529612380852E-8</v>
      </c>
      <c r="H146" s="30" t="s">
        <v>135</v>
      </c>
      <c r="I146" s="30" t="s">
        <v>24</v>
      </c>
      <c r="J146" s="30" t="s">
        <v>56</v>
      </c>
      <c r="K146" s="30" t="s">
        <v>52</v>
      </c>
      <c r="L146" s="30" t="s">
        <v>136</v>
      </c>
      <c r="M146" s="274"/>
      <c r="U146" s="2"/>
      <c r="AB146" s="2"/>
      <c r="AE146" s="2"/>
      <c r="AH146" s="2"/>
      <c r="AO146" s="2"/>
    </row>
    <row r="147" spans="1:41" x14ac:dyDescent="0.35">
      <c r="B147" s="268">
        <f t="shared" si="8"/>
        <v>4.5330726906266557E-2</v>
      </c>
      <c r="C147" s="27" t="s">
        <v>134</v>
      </c>
      <c r="D147" s="30" t="s">
        <v>79</v>
      </c>
      <c r="E147" s="30" t="s">
        <v>60</v>
      </c>
      <c r="F147" s="31" t="s">
        <v>16</v>
      </c>
      <c r="G147" s="30">
        <f t="shared" si="5"/>
        <v>4.9968558680166186E-8</v>
      </c>
      <c r="H147" s="30" t="s">
        <v>135</v>
      </c>
      <c r="I147" s="30" t="s">
        <v>24</v>
      </c>
      <c r="J147" s="30" t="s">
        <v>56</v>
      </c>
      <c r="K147" s="30" t="s">
        <v>52</v>
      </c>
      <c r="L147" s="30" t="s">
        <v>136</v>
      </c>
      <c r="M147" s="274"/>
      <c r="U147" s="2"/>
      <c r="AB147" s="2"/>
      <c r="AE147" s="2"/>
      <c r="AH147" s="2"/>
      <c r="AO147" s="2"/>
    </row>
    <row r="148" spans="1:41" x14ac:dyDescent="0.35">
      <c r="B148" s="268">
        <f t="shared" si="8"/>
        <v>2.5375127440593961E-2</v>
      </c>
      <c r="C148" s="27" t="s">
        <v>134</v>
      </c>
      <c r="D148" s="30" t="s">
        <v>79</v>
      </c>
      <c r="E148" s="30" t="s">
        <v>60</v>
      </c>
      <c r="F148" s="30" t="s">
        <v>17</v>
      </c>
      <c r="G148" s="30">
        <f t="shared" si="5"/>
        <v>2.797128197731881E-8</v>
      </c>
      <c r="H148" s="30" t="s">
        <v>135</v>
      </c>
      <c r="I148" s="30" t="s">
        <v>24</v>
      </c>
      <c r="J148" s="30" t="s">
        <v>56</v>
      </c>
      <c r="K148" s="30" t="s">
        <v>52</v>
      </c>
      <c r="L148" s="30" t="s">
        <v>136</v>
      </c>
      <c r="M148" s="274"/>
      <c r="U148" s="2"/>
      <c r="AB148" s="2"/>
      <c r="AE148" s="2"/>
      <c r="AH148" s="2"/>
      <c r="AO148" s="2"/>
    </row>
    <row r="149" spans="1:41" x14ac:dyDescent="0.35">
      <c r="B149" s="268">
        <f t="shared" si="8"/>
        <v>3.2773644363560006E-2</v>
      </c>
      <c r="C149" s="27" t="s">
        <v>134</v>
      </c>
      <c r="D149" s="30" t="s">
        <v>79</v>
      </c>
      <c r="E149" s="30" t="s">
        <v>60</v>
      </c>
      <c r="F149" s="30" t="s">
        <v>18</v>
      </c>
      <c r="G149" s="30">
        <f t="shared" si="5"/>
        <v>3.6126748528205394E-8</v>
      </c>
      <c r="H149" s="30" t="s">
        <v>135</v>
      </c>
      <c r="I149" s="30" t="s">
        <v>24</v>
      </c>
      <c r="J149" s="30" t="s">
        <v>56</v>
      </c>
      <c r="K149" s="30" t="s">
        <v>52</v>
      </c>
      <c r="L149" s="30" t="s">
        <v>136</v>
      </c>
      <c r="M149" s="274"/>
      <c r="U149" s="2"/>
      <c r="AB149" s="2"/>
      <c r="AE149" s="2"/>
      <c r="AH149" s="2"/>
      <c r="AO149" s="2"/>
    </row>
    <row r="150" spans="1:41" x14ac:dyDescent="0.35">
      <c r="B150" s="268">
        <f t="shared" si="8"/>
        <v>9.8668952103064082E-3</v>
      </c>
      <c r="C150" s="27" t="s">
        <v>134</v>
      </c>
      <c r="D150" s="30" t="s">
        <v>79</v>
      </c>
      <c r="E150" s="30" t="s">
        <v>60</v>
      </c>
      <c r="F150" s="30" t="s">
        <v>19</v>
      </c>
      <c r="G150" s="30">
        <f t="shared" si="5"/>
        <v>1.0876387076843653E-8</v>
      </c>
      <c r="H150" s="30" t="s">
        <v>135</v>
      </c>
      <c r="I150" s="30" t="s">
        <v>24</v>
      </c>
      <c r="J150" s="30" t="s">
        <v>56</v>
      </c>
      <c r="K150" s="30" t="s">
        <v>52</v>
      </c>
      <c r="L150" s="30" t="s">
        <v>136</v>
      </c>
      <c r="M150" s="274"/>
      <c r="U150" s="2"/>
      <c r="AB150" s="2"/>
      <c r="AE150" s="2"/>
      <c r="AH150" s="2"/>
      <c r="AO150" s="2"/>
    </row>
    <row r="151" spans="1:41" x14ac:dyDescent="0.35">
      <c r="B151" s="268">
        <f t="shared" si="8"/>
        <v>0.2793499194893197</v>
      </c>
      <c r="C151" s="27" t="s">
        <v>134</v>
      </c>
      <c r="D151" s="30" t="s">
        <v>79</v>
      </c>
      <c r="E151" s="30" t="s">
        <v>60</v>
      </c>
      <c r="F151" s="30" t="s">
        <v>20</v>
      </c>
      <c r="G151" s="30">
        <f t="shared" si="5"/>
        <v>3.0793048770572678E-7</v>
      </c>
      <c r="H151" s="30" t="s">
        <v>135</v>
      </c>
      <c r="I151" s="30" t="s">
        <v>24</v>
      </c>
      <c r="J151" s="30" t="s">
        <v>56</v>
      </c>
      <c r="K151" s="30" t="s">
        <v>52</v>
      </c>
      <c r="L151" s="30" t="s">
        <v>136</v>
      </c>
      <c r="M151" s="274"/>
      <c r="U151" s="2"/>
      <c r="AB151" s="2"/>
      <c r="AE151" s="2"/>
      <c r="AH151" s="2"/>
      <c r="AO151" s="2"/>
    </row>
    <row r="152" spans="1:41" x14ac:dyDescent="0.35">
      <c r="B152" s="268">
        <f t="shared" si="8"/>
        <v>5.4840151420259536E-3</v>
      </c>
      <c r="C152" s="27" t="s">
        <v>134</v>
      </c>
      <c r="D152" s="30" t="s">
        <v>79</v>
      </c>
      <c r="E152" s="30" t="s">
        <v>60</v>
      </c>
      <c r="F152" s="30" t="s">
        <v>21</v>
      </c>
      <c r="G152" s="30">
        <f t="shared" si="5"/>
        <v>6.045090187807287E-9</v>
      </c>
      <c r="H152" s="30" t="s">
        <v>135</v>
      </c>
      <c r="I152" s="30" t="s">
        <v>24</v>
      </c>
      <c r="J152" s="30" t="s">
        <v>56</v>
      </c>
      <c r="K152" s="30" t="s">
        <v>52</v>
      </c>
      <c r="L152" s="30" t="s">
        <v>136</v>
      </c>
      <c r="M152" s="274"/>
      <c r="U152" s="2"/>
      <c r="AB152" s="2"/>
      <c r="AE152" s="2"/>
      <c r="AH152" s="2"/>
      <c r="AO152" s="2"/>
    </row>
    <row r="153" spans="1:41" ht="15" thickBot="1" x14ac:dyDescent="0.4">
      <c r="B153" s="268">
        <f t="shared" si="8"/>
        <v>222.64568742356968</v>
      </c>
      <c r="C153" s="272" t="s">
        <v>134</v>
      </c>
      <c r="D153" s="273" t="s">
        <v>79</v>
      </c>
      <c r="E153" s="273" t="s">
        <v>60</v>
      </c>
      <c r="F153" s="273" t="s">
        <v>22</v>
      </c>
      <c r="G153" s="273">
        <f t="shared" si="5"/>
        <v>2.4542478923656114E-4</v>
      </c>
      <c r="H153" s="273" t="s">
        <v>135</v>
      </c>
      <c r="I153" s="273" t="s">
        <v>24</v>
      </c>
      <c r="J153" s="273" t="s">
        <v>56</v>
      </c>
      <c r="K153" s="273" t="s">
        <v>52</v>
      </c>
      <c r="L153" s="273" t="s">
        <v>136</v>
      </c>
      <c r="M153" s="275"/>
      <c r="U153" s="2"/>
      <c r="AB153" s="2"/>
      <c r="AE153" s="2"/>
      <c r="AH153" s="2"/>
      <c r="AO153" s="2"/>
    </row>
    <row r="154" spans="1:41" x14ac:dyDescent="0.35">
      <c r="A154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64"/>
  <sheetViews>
    <sheetView topLeftCell="A33" zoomScale="55" zoomScaleNormal="55" workbookViewId="0">
      <selection activeCell="G43" sqref="G43"/>
    </sheetView>
  </sheetViews>
  <sheetFormatPr defaultRowHeight="14.5" x14ac:dyDescent="0.35"/>
  <cols>
    <col min="1" max="1" width="15.08984375" style="2" customWidth="1"/>
    <col min="2" max="2" width="12.26953125" style="2" customWidth="1"/>
    <col min="3" max="3" width="8.1796875" style="2" customWidth="1"/>
    <col min="4" max="4" width="15.36328125" style="2" customWidth="1"/>
    <col min="5" max="5" width="16.26953125" style="18" customWidth="1"/>
    <col min="6" max="6" width="11.81640625" style="2" bestFit="1" customWidth="1"/>
    <col min="7" max="7" width="8.7265625" style="2" customWidth="1"/>
    <col min="8" max="8" width="9.54296875" style="2" customWidth="1"/>
    <col min="9" max="9" width="9.36328125" style="2" customWidth="1"/>
    <col min="10" max="10" width="7.7265625" style="2" customWidth="1"/>
    <col min="11" max="11" width="8.90625" style="2" customWidth="1"/>
    <col min="12" max="12" width="7.7265625" style="9" customWidth="1"/>
    <col min="13" max="13" width="11.1796875" style="2" customWidth="1"/>
    <col min="14" max="14" width="12.453125" style="2" bestFit="1" customWidth="1"/>
    <col min="15" max="15" width="20.6328125" style="2" customWidth="1"/>
    <col min="16" max="20" width="8.7265625" style="2"/>
    <col min="21" max="21" width="11.81640625" style="9" customWidth="1"/>
    <col min="22" max="27" width="8.7265625" style="2"/>
    <col min="28" max="28" width="8.7265625" style="9"/>
    <col min="29" max="30" width="8.7265625" style="2"/>
    <col min="31" max="31" width="8.7265625" style="9"/>
    <col min="32" max="33" width="8.7265625" style="2"/>
    <col min="34" max="34" width="8.7265625" style="9"/>
    <col min="35" max="40" width="8.7265625" style="2"/>
    <col min="41" max="41" width="8.7265625" style="9"/>
    <col min="42" max="47" width="8.7265625" style="2"/>
    <col min="48" max="48" width="10" style="2" bestFit="1" customWidth="1"/>
    <col min="49" max="50" width="8.81640625" style="2" bestFit="1" customWidth="1"/>
    <col min="51" max="16384" width="8.7265625" style="2"/>
  </cols>
  <sheetData>
    <row r="1" spans="1:41" ht="29" customHeight="1" x14ac:dyDescent="0.35">
      <c r="A1" s="6" t="s">
        <v>57</v>
      </c>
      <c r="B1" s="7"/>
      <c r="C1" s="7"/>
      <c r="D1" s="7"/>
      <c r="E1" s="8"/>
    </row>
    <row r="2" spans="1:41" ht="15.5" x14ac:dyDescent="0.35">
      <c r="A2" s="205"/>
    </row>
    <row r="3" spans="1:41" ht="15.5" x14ac:dyDescent="0.35">
      <c r="A3" s="10" t="s">
        <v>48</v>
      </c>
      <c r="B3" s="11"/>
      <c r="C3" s="11"/>
      <c r="D3" s="11"/>
      <c r="E3" s="12"/>
      <c r="F3" s="11"/>
      <c r="G3" s="11"/>
      <c r="I3" s="10" t="s">
        <v>160</v>
      </c>
      <c r="J3" s="11"/>
      <c r="K3" s="11"/>
      <c r="L3" s="13"/>
      <c r="M3" s="11"/>
      <c r="N3" s="11"/>
    </row>
    <row r="4" spans="1:41" s="14" customFormat="1" ht="120.5" customHeight="1" x14ac:dyDescent="0.35">
      <c r="A4" s="14" t="s">
        <v>37</v>
      </c>
      <c r="B4" s="14" t="s">
        <v>36</v>
      </c>
      <c r="C4" s="14" t="s">
        <v>8</v>
      </c>
      <c r="D4" s="14" t="s">
        <v>9</v>
      </c>
      <c r="E4" s="14" t="s">
        <v>35</v>
      </c>
      <c r="F4" s="15"/>
      <c r="I4" s="16" t="s">
        <v>36</v>
      </c>
      <c r="J4" s="16" t="s">
        <v>9</v>
      </c>
      <c r="K4" s="33" t="s">
        <v>143</v>
      </c>
      <c r="R4" s="17"/>
      <c r="Y4" s="17"/>
      <c r="AB4" s="17"/>
      <c r="AE4" s="17"/>
      <c r="AL4" s="17"/>
    </row>
    <row r="5" spans="1:41" x14ac:dyDescent="0.35">
      <c r="A5" s="2" t="s">
        <v>38</v>
      </c>
      <c r="B5" s="2" t="s">
        <v>13</v>
      </c>
      <c r="C5" s="2">
        <v>1.5044138393848361E-5</v>
      </c>
      <c r="D5" s="2" t="s">
        <v>45</v>
      </c>
      <c r="E5" s="18" t="s">
        <v>42</v>
      </c>
      <c r="F5" s="18"/>
      <c r="I5" s="19" t="str">
        <f>CONCATENATE(B5," from", " ", A5)</f>
        <v>voc from electricity</v>
      </c>
      <c r="J5" s="19" t="s">
        <v>134</v>
      </c>
      <c r="K5" s="278">
        <f>($B$73*$J$34+$G$73*($K$34+$L$34))*C5*10^6</f>
        <v>0.66394059992440679</v>
      </c>
      <c r="L5" s="2"/>
      <c r="R5" s="9"/>
      <c r="U5" s="2"/>
      <c r="Y5" s="9"/>
      <c r="AH5" s="2"/>
      <c r="AL5" s="9"/>
      <c r="AO5" s="2"/>
    </row>
    <row r="6" spans="1:41" x14ac:dyDescent="0.35">
      <c r="A6" s="2" t="s">
        <v>38</v>
      </c>
      <c r="B6" s="21" t="s">
        <v>23</v>
      </c>
      <c r="C6" s="2">
        <v>4.7669977480988689E-5</v>
      </c>
      <c r="D6" s="2" t="s">
        <v>45</v>
      </c>
      <c r="E6" s="18" t="s">
        <v>42</v>
      </c>
      <c r="I6" s="19" t="str">
        <f t="shared" ref="I6:I26" si="0">CONCATENATE(B6," from", " ", A6)</f>
        <v>co from electricity</v>
      </c>
      <c r="J6" s="19" t="s">
        <v>134</v>
      </c>
      <c r="K6" s="278">
        <f t="shared" ref="K6:K15" si="1">($B$73*$J$34+$G$73*($K$34+$L$34))*C6*10^6</f>
        <v>2.1038116386946077</v>
      </c>
      <c r="L6" s="2"/>
      <c r="Q6" s="9"/>
      <c r="U6" s="2"/>
      <c r="X6" s="9"/>
      <c r="AA6" s="9"/>
      <c r="AB6" s="2"/>
      <c r="AD6" s="9"/>
      <c r="AE6" s="2"/>
      <c r="AH6" s="2"/>
      <c r="AK6" s="9"/>
      <c r="AO6" s="2"/>
    </row>
    <row r="7" spans="1:41" x14ac:dyDescent="0.35">
      <c r="A7" s="2" t="s">
        <v>38</v>
      </c>
      <c r="B7" s="21" t="s">
        <v>14</v>
      </c>
      <c r="C7" s="2">
        <v>9.3378949910595115E-5</v>
      </c>
      <c r="D7" s="2" t="s">
        <v>45</v>
      </c>
      <c r="E7" s="18" t="s">
        <v>42</v>
      </c>
      <c r="I7" s="19" t="str">
        <f t="shared" si="0"/>
        <v>nox from electricity</v>
      </c>
      <c r="J7" s="19" t="s">
        <v>134</v>
      </c>
      <c r="K7" s="278">
        <f t="shared" si="1"/>
        <v>4.1210785490582182</v>
      </c>
      <c r="L7" s="2"/>
      <c r="Q7" s="9"/>
      <c r="U7" s="2"/>
      <c r="X7" s="9"/>
      <c r="AA7" s="9"/>
      <c r="AB7" s="2"/>
      <c r="AD7" s="9"/>
      <c r="AE7" s="2"/>
      <c r="AH7" s="2"/>
      <c r="AK7" s="9"/>
      <c r="AO7" s="2"/>
    </row>
    <row r="8" spans="1:41" x14ac:dyDescent="0.35">
      <c r="A8" s="2" t="s">
        <v>38</v>
      </c>
      <c r="B8" s="21" t="s">
        <v>15</v>
      </c>
      <c r="C8" s="2">
        <v>1.6772415558122596E-5</v>
      </c>
      <c r="D8" s="2" t="s">
        <v>45</v>
      </c>
      <c r="E8" s="18" t="s">
        <v>42</v>
      </c>
      <c r="I8" s="19" t="str">
        <f t="shared" si="0"/>
        <v>pm10 from electricity</v>
      </c>
      <c r="J8" s="19" t="s">
        <v>134</v>
      </c>
      <c r="K8" s="278">
        <f t="shared" si="1"/>
        <v>0.74021438491917235</v>
      </c>
      <c r="L8" s="2"/>
      <c r="Q8" s="9"/>
      <c r="U8" s="2"/>
      <c r="X8" s="9"/>
      <c r="AA8" s="9"/>
      <c r="AB8" s="2"/>
      <c r="AD8" s="9"/>
      <c r="AE8" s="2"/>
      <c r="AH8" s="2"/>
      <c r="AK8" s="9"/>
      <c r="AO8" s="2"/>
    </row>
    <row r="9" spans="1:41" x14ac:dyDescent="0.35">
      <c r="A9" s="2" t="s">
        <v>38</v>
      </c>
      <c r="B9" s="21" t="s">
        <v>16</v>
      </c>
      <c r="C9" s="2">
        <v>7.2671743408093681E-6</v>
      </c>
      <c r="D9" s="2" t="s">
        <v>45</v>
      </c>
      <c r="E9" s="18" t="s">
        <v>42</v>
      </c>
      <c r="I9" s="19" t="str">
        <f t="shared" si="0"/>
        <v>pm2.5 from electricity</v>
      </c>
      <c r="J9" s="19" t="s">
        <v>134</v>
      </c>
      <c r="K9" s="278">
        <f t="shared" si="1"/>
        <v>0.32072106525988803</v>
      </c>
      <c r="L9" s="2"/>
      <c r="Q9" s="9"/>
      <c r="U9" s="2"/>
      <c r="X9" s="9"/>
      <c r="AA9" s="9"/>
      <c r="AB9" s="2"/>
      <c r="AD9" s="9"/>
      <c r="AE9" s="2"/>
      <c r="AH9" s="2"/>
      <c r="AK9" s="9"/>
      <c r="AO9" s="2"/>
    </row>
    <row r="10" spans="1:41" x14ac:dyDescent="0.35">
      <c r="A10" s="2" t="s">
        <v>38</v>
      </c>
      <c r="B10" s="21" t="s">
        <v>17</v>
      </c>
      <c r="C10" s="2">
        <v>2.2965892947908565E-4</v>
      </c>
      <c r="D10" s="2" t="s">
        <v>45</v>
      </c>
      <c r="E10" s="18" t="s">
        <v>42</v>
      </c>
      <c r="I10" s="19" t="str">
        <f t="shared" si="0"/>
        <v>sox from electricity</v>
      </c>
      <c r="J10" s="19" t="s">
        <v>134</v>
      </c>
      <c r="K10" s="278">
        <f t="shared" si="1"/>
        <v>10.135501510587744</v>
      </c>
      <c r="L10" s="2"/>
      <c r="Q10" s="9"/>
      <c r="U10" s="2"/>
      <c r="X10" s="9"/>
      <c r="AA10" s="9"/>
      <c r="AB10" s="2"/>
      <c r="AD10" s="9"/>
      <c r="AE10" s="2"/>
      <c r="AH10" s="2"/>
      <c r="AK10" s="9"/>
      <c r="AO10" s="2"/>
    </row>
    <row r="11" spans="1:41" x14ac:dyDescent="0.35">
      <c r="A11" s="2" t="s">
        <v>38</v>
      </c>
      <c r="B11" s="21" t="s">
        <v>18</v>
      </c>
      <c r="C11" s="2">
        <v>5.968394161730701E-7</v>
      </c>
      <c r="D11" s="2" t="s">
        <v>45</v>
      </c>
      <c r="E11" s="18" t="s">
        <v>42</v>
      </c>
      <c r="I11" s="19" t="str">
        <f t="shared" si="0"/>
        <v>bc from electricity</v>
      </c>
      <c r="J11" s="19" t="s">
        <v>134</v>
      </c>
      <c r="K11" s="278">
        <f t="shared" si="1"/>
        <v>2.6340220334221093E-2</v>
      </c>
      <c r="L11" s="2"/>
      <c r="Q11" s="9"/>
      <c r="U11" s="2"/>
      <c r="X11" s="9"/>
      <c r="AA11" s="9"/>
      <c r="AB11" s="2"/>
      <c r="AD11" s="9"/>
      <c r="AE11" s="2"/>
      <c r="AH11" s="2"/>
      <c r="AK11" s="9"/>
      <c r="AO11" s="2"/>
    </row>
    <row r="12" spans="1:41" x14ac:dyDescent="0.35">
      <c r="A12" s="2" t="s">
        <v>38</v>
      </c>
      <c r="B12" s="21" t="s">
        <v>19</v>
      </c>
      <c r="C12" s="2">
        <v>1.4088484061006906E-6</v>
      </c>
      <c r="D12" s="2" t="s">
        <v>45</v>
      </c>
      <c r="E12" s="18" t="s">
        <v>42</v>
      </c>
      <c r="I12" s="19" t="str">
        <f t="shared" si="0"/>
        <v>oc from electricity</v>
      </c>
      <c r="J12" s="19" t="s">
        <v>134</v>
      </c>
      <c r="K12" s="278">
        <f t="shared" si="1"/>
        <v>6.2176485715627561E-2</v>
      </c>
      <c r="L12" s="2"/>
      <c r="Q12" s="9"/>
      <c r="U12" s="2"/>
      <c r="X12" s="9"/>
      <c r="AA12" s="9"/>
      <c r="AB12" s="2"/>
      <c r="AD12" s="9"/>
      <c r="AE12" s="2"/>
      <c r="AH12" s="2"/>
      <c r="AK12" s="9"/>
      <c r="AO12" s="2"/>
    </row>
    <row r="13" spans="1:41" x14ac:dyDescent="0.35">
      <c r="A13" s="2" t="s">
        <v>38</v>
      </c>
      <c r="B13" s="21" t="s">
        <v>20</v>
      </c>
      <c r="C13" s="2">
        <v>2.6395530426583986E-4</v>
      </c>
      <c r="D13" s="2" t="s">
        <v>45</v>
      </c>
      <c r="E13" s="18" t="s">
        <v>42</v>
      </c>
      <c r="I13" s="19" t="str">
        <f t="shared" si="0"/>
        <v>ch4 from electricity</v>
      </c>
      <c r="J13" s="19" t="s">
        <v>134</v>
      </c>
      <c r="K13" s="278">
        <f t="shared" si="1"/>
        <v>11.649098039350134</v>
      </c>
      <c r="L13" s="2"/>
      <c r="Q13" s="9"/>
      <c r="U13" s="2"/>
      <c r="X13" s="9"/>
      <c r="AA13" s="9"/>
      <c r="AB13" s="2"/>
      <c r="AD13" s="9"/>
      <c r="AE13" s="2"/>
      <c r="AH13" s="2"/>
      <c r="AK13" s="9"/>
      <c r="AO13" s="2"/>
    </row>
    <row r="14" spans="1:41" x14ac:dyDescent="0.35">
      <c r="A14" s="2" t="s">
        <v>38</v>
      </c>
      <c r="B14" s="21" t="s">
        <v>21</v>
      </c>
      <c r="C14" s="2">
        <v>2.085469914819236E-6</v>
      </c>
      <c r="D14" s="2" t="s">
        <v>45</v>
      </c>
      <c r="E14" s="18" t="s">
        <v>42</v>
      </c>
      <c r="I14" s="19" t="str">
        <f t="shared" si="0"/>
        <v>n2o from electricity</v>
      </c>
      <c r="J14" s="19" t="s">
        <v>134</v>
      </c>
      <c r="K14" s="278">
        <f t="shared" si="1"/>
        <v>9.2037716625604019E-2</v>
      </c>
      <c r="L14" s="2"/>
      <c r="Q14" s="9"/>
      <c r="U14" s="2"/>
      <c r="X14" s="9"/>
      <c r="AA14" s="9"/>
      <c r="AB14" s="2"/>
      <c r="AD14" s="9"/>
      <c r="AE14" s="2"/>
      <c r="AH14" s="2"/>
      <c r="AK14" s="9"/>
      <c r="AO14" s="2"/>
    </row>
    <row r="15" spans="1:41" x14ac:dyDescent="0.35">
      <c r="A15" s="2" t="s">
        <v>38</v>
      </c>
      <c r="B15" s="21" t="s">
        <v>22</v>
      </c>
      <c r="C15" s="2">
        <v>0.13308017250777757</v>
      </c>
      <c r="D15" s="2" t="s">
        <v>45</v>
      </c>
      <c r="E15" s="2" t="s">
        <v>43</v>
      </c>
      <c r="I15" s="19" t="str">
        <f t="shared" si="0"/>
        <v>co2 from electricity</v>
      </c>
      <c r="J15" s="19" t="s">
        <v>134</v>
      </c>
      <c r="K15" s="278">
        <f t="shared" si="1"/>
        <v>5873.2063784382108</v>
      </c>
      <c r="L15" s="2"/>
      <c r="Q15" s="9"/>
      <c r="U15" s="2"/>
      <c r="X15" s="9"/>
      <c r="AA15" s="9"/>
      <c r="AB15" s="2"/>
      <c r="AD15" s="9"/>
      <c r="AE15" s="2"/>
      <c r="AH15" s="2"/>
      <c r="AK15" s="9"/>
      <c r="AO15" s="2"/>
    </row>
    <row r="16" spans="1:41" x14ac:dyDescent="0.35">
      <c r="A16" s="2" t="s">
        <v>39</v>
      </c>
      <c r="B16" s="2" t="s">
        <v>13</v>
      </c>
      <c r="C16" s="2">
        <v>1.0333167819328801E-5</v>
      </c>
      <c r="D16" s="2" t="s">
        <v>46</v>
      </c>
      <c r="E16" s="18" t="s">
        <v>42</v>
      </c>
      <c r="I16" s="2" t="str">
        <f t="shared" si="0"/>
        <v>voc from h2</v>
      </c>
      <c r="J16" s="2" t="s">
        <v>134</v>
      </c>
      <c r="K16" s="23"/>
      <c r="L16" s="2"/>
      <c r="Q16" s="9"/>
      <c r="U16" s="2"/>
      <c r="X16" s="9"/>
      <c r="AA16" s="9"/>
      <c r="AB16" s="2"/>
      <c r="AD16" s="9"/>
      <c r="AE16" s="2"/>
      <c r="AH16" s="2"/>
      <c r="AK16" s="9"/>
      <c r="AO16" s="2"/>
    </row>
    <row r="17" spans="1:41" x14ac:dyDescent="0.35">
      <c r="A17" s="2" t="s">
        <v>39</v>
      </c>
      <c r="B17" s="21" t="s">
        <v>23</v>
      </c>
      <c r="C17" s="2">
        <v>1.6946156527293992E-5</v>
      </c>
      <c r="D17" s="2" t="s">
        <v>46</v>
      </c>
      <c r="E17" s="18" t="s">
        <v>42</v>
      </c>
      <c r="I17" s="2" t="str">
        <f t="shared" si="0"/>
        <v>co from h2</v>
      </c>
      <c r="J17" s="2" t="s">
        <v>134</v>
      </c>
      <c r="K17" s="23"/>
      <c r="L17" s="2"/>
      <c r="M17" s="18"/>
    </row>
    <row r="18" spans="1:41" x14ac:dyDescent="0.35">
      <c r="A18" s="2" t="s">
        <v>39</v>
      </c>
      <c r="B18" s="21" t="s">
        <v>14</v>
      </c>
      <c r="C18" s="2">
        <v>2.5486303833811076E-5</v>
      </c>
      <c r="D18" s="2" t="s">
        <v>46</v>
      </c>
      <c r="E18" s="18" t="s">
        <v>42</v>
      </c>
      <c r="I18" s="2" t="str">
        <f t="shared" si="0"/>
        <v>nox from h2</v>
      </c>
      <c r="J18" s="2" t="s">
        <v>134</v>
      </c>
      <c r="K18" s="23"/>
      <c r="L18" s="2"/>
      <c r="M18" s="18"/>
    </row>
    <row r="19" spans="1:41" x14ac:dyDescent="0.35">
      <c r="A19" s="2" t="s">
        <v>39</v>
      </c>
      <c r="B19" s="21" t="s">
        <v>15</v>
      </c>
      <c r="C19" s="2">
        <v>2.93416485124248E-6</v>
      </c>
      <c r="D19" s="2" t="s">
        <v>46</v>
      </c>
      <c r="E19" s="18" t="s">
        <v>42</v>
      </c>
      <c r="I19" s="2" t="str">
        <f t="shared" si="0"/>
        <v>pm10 from h2</v>
      </c>
      <c r="J19" s="2" t="s">
        <v>134</v>
      </c>
      <c r="K19" s="23"/>
      <c r="L19" s="2"/>
      <c r="M19" s="18"/>
    </row>
    <row r="20" spans="1:41" x14ac:dyDescent="0.35">
      <c r="A20" s="2" t="s">
        <v>39</v>
      </c>
      <c r="B20" s="21" t="s">
        <v>16</v>
      </c>
      <c r="C20" s="2">
        <v>2.7648616863662144E-6</v>
      </c>
      <c r="D20" s="2" t="s">
        <v>46</v>
      </c>
      <c r="E20" s="18" t="s">
        <v>42</v>
      </c>
      <c r="I20" s="2" t="str">
        <f t="shared" si="0"/>
        <v>pm2.5 from h2</v>
      </c>
      <c r="J20" s="2" t="s">
        <v>134</v>
      </c>
      <c r="K20" s="23"/>
      <c r="L20" s="2"/>
      <c r="M20" s="18"/>
    </row>
    <row r="21" spans="1:41" x14ac:dyDescent="0.35">
      <c r="A21" s="2" t="s">
        <v>39</v>
      </c>
      <c r="B21" s="21" t="s">
        <v>17</v>
      </c>
      <c r="C21" s="2">
        <v>1.5224234585689231E-5</v>
      </c>
      <c r="D21" s="2" t="s">
        <v>46</v>
      </c>
      <c r="E21" s="18" t="s">
        <v>42</v>
      </c>
      <c r="I21" s="2" t="str">
        <f t="shared" si="0"/>
        <v>sox from h2</v>
      </c>
      <c r="J21" s="2" t="s">
        <v>134</v>
      </c>
      <c r="K21" s="23"/>
      <c r="L21" s="2"/>
      <c r="M21" s="18"/>
    </row>
    <row r="22" spans="1:41" x14ac:dyDescent="0.35">
      <c r="A22" s="2" t="s">
        <v>39</v>
      </c>
      <c r="B22" s="21" t="s">
        <v>18</v>
      </c>
      <c r="C22" s="2">
        <v>3.7494638348416479E-7</v>
      </c>
      <c r="D22" s="2" t="s">
        <v>46</v>
      </c>
      <c r="E22" s="18" t="s">
        <v>42</v>
      </c>
      <c r="I22" s="2" t="str">
        <f t="shared" si="0"/>
        <v>bc from h2</v>
      </c>
      <c r="J22" s="2" t="s">
        <v>134</v>
      </c>
      <c r="K22" s="23"/>
      <c r="L22" s="2"/>
      <c r="M22" s="18"/>
    </row>
    <row r="23" spans="1:41" x14ac:dyDescent="0.35">
      <c r="A23" s="2" t="s">
        <v>39</v>
      </c>
      <c r="B23" s="21" t="s">
        <v>19</v>
      </c>
      <c r="C23" s="2">
        <v>7.497579556321201E-7</v>
      </c>
      <c r="D23" s="2" t="s">
        <v>46</v>
      </c>
      <c r="E23" s="18" t="s">
        <v>42</v>
      </c>
      <c r="I23" s="2" t="str">
        <f t="shared" si="0"/>
        <v>oc from h2</v>
      </c>
      <c r="J23" s="2" t="s">
        <v>134</v>
      </c>
      <c r="K23" s="23"/>
      <c r="L23" s="2"/>
      <c r="M23" s="18"/>
    </row>
    <row r="24" spans="1:41" x14ac:dyDescent="0.35">
      <c r="A24" s="2" t="s">
        <v>39</v>
      </c>
      <c r="B24" s="21" t="s">
        <v>20</v>
      </c>
      <c r="C24" s="2">
        <v>2.0355243007445781E-4</v>
      </c>
      <c r="D24" s="2" t="s">
        <v>46</v>
      </c>
      <c r="E24" s="18" t="s">
        <v>42</v>
      </c>
      <c r="I24" s="2" t="str">
        <f t="shared" si="0"/>
        <v>ch4 from h2</v>
      </c>
      <c r="J24" s="2" t="s">
        <v>134</v>
      </c>
      <c r="K24" s="23"/>
      <c r="L24" s="2"/>
      <c r="M24" s="18"/>
    </row>
    <row r="25" spans="1:41" x14ac:dyDescent="0.35">
      <c r="A25" s="2" t="s">
        <v>39</v>
      </c>
      <c r="B25" s="21" t="s">
        <v>21</v>
      </c>
      <c r="C25" s="2">
        <v>5.8436914656886474E-7</v>
      </c>
      <c r="D25" s="2" t="s">
        <v>46</v>
      </c>
      <c r="E25" s="18" t="s">
        <v>42</v>
      </c>
      <c r="I25" s="2" t="str">
        <f t="shared" si="0"/>
        <v>n2o from h2</v>
      </c>
      <c r="J25" s="2" t="s">
        <v>134</v>
      </c>
      <c r="K25" s="23"/>
      <c r="L25" s="2"/>
      <c r="M25" s="18"/>
    </row>
    <row r="26" spans="1:41" x14ac:dyDescent="0.35">
      <c r="A26" s="2" t="s">
        <v>39</v>
      </c>
      <c r="B26" s="21" t="s">
        <v>22</v>
      </c>
      <c r="C26" s="2">
        <v>7.8399733293996687E-2</v>
      </c>
      <c r="D26" s="2" t="s">
        <v>46</v>
      </c>
      <c r="E26" s="18" t="s">
        <v>41</v>
      </c>
      <c r="I26" s="2" t="str">
        <f t="shared" si="0"/>
        <v>co2 from h2</v>
      </c>
      <c r="J26" s="2" t="s">
        <v>134</v>
      </c>
      <c r="K26" s="23"/>
      <c r="L26" s="2"/>
      <c r="M26" s="18"/>
    </row>
    <row r="27" spans="1:41" x14ac:dyDescent="0.35">
      <c r="A27" s="2" t="s">
        <v>40</v>
      </c>
      <c r="B27" s="2" t="s">
        <v>13</v>
      </c>
      <c r="C27" s="2">
        <v>1.1921136289292997E-5</v>
      </c>
      <c r="D27" s="2" t="s">
        <v>47</v>
      </c>
      <c r="E27" s="18" t="s">
        <v>42</v>
      </c>
      <c r="G27" s="22"/>
      <c r="K27" s="23"/>
      <c r="L27" s="2"/>
      <c r="M27" s="9"/>
    </row>
    <row r="28" spans="1:41" x14ac:dyDescent="0.35">
      <c r="A28" s="2" t="s">
        <v>40</v>
      </c>
      <c r="B28" s="21" t="s">
        <v>23</v>
      </c>
      <c r="C28" s="2">
        <v>4.6476039810074237E-5</v>
      </c>
      <c r="D28" s="2" t="s">
        <v>47</v>
      </c>
      <c r="E28" s="18" t="s">
        <v>42</v>
      </c>
      <c r="K28" s="23"/>
      <c r="L28" s="2"/>
      <c r="M28" s="9"/>
    </row>
    <row r="29" spans="1:41" x14ac:dyDescent="0.35">
      <c r="A29" s="2" t="s">
        <v>40</v>
      </c>
      <c r="B29" s="21" t="s">
        <v>14</v>
      </c>
      <c r="C29" s="2">
        <v>7.0306145163397999E-5</v>
      </c>
      <c r="D29" s="2" t="s">
        <v>47</v>
      </c>
      <c r="E29" s="18" t="s">
        <v>42</v>
      </c>
      <c r="K29" s="23"/>
      <c r="L29" s="2"/>
      <c r="M29" s="9"/>
    </row>
    <row r="30" spans="1:41" x14ac:dyDescent="0.35">
      <c r="A30" s="2" t="s">
        <v>40</v>
      </c>
      <c r="B30" s="21" t="s">
        <v>15</v>
      </c>
      <c r="C30" s="2">
        <v>4.9155539731015921E-6</v>
      </c>
      <c r="D30" s="2" t="s">
        <v>47</v>
      </c>
      <c r="E30" s="18" t="s">
        <v>42</v>
      </c>
      <c r="K30" s="23"/>
      <c r="L30" s="2"/>
      <c r="M30" s="9"/>
    </row>
    <row r="31" spans="1:41" ht="15.5" x14ac:dyDescent="0.35">
      <c r="A31" s="2" t="s">
        <v>40</v>
      </c>
      <c r="B31" s="21" t="s">
        <v>16</v>
      </c>
      <c r="C31" s="2">
        <v>4.8584823588904043E-6</v>
      </c>
      <c r="D31" s="2" t="s">
        <v>47</v>
      </c>
      <c r="E31" s="18" t="s">
        <v>42</v>
      </c>
      <c r="I31" s="10" t="s">
        <v>117</v>
      </c>
      <c r="K31" s="23"/>
      <c r="L31" s="2"/>
      <c r="M31" s="9"/>
    </row>
    <row r="32" spans="1:41" x14ac:dyDescent="0.35">
      <c r="A32" s="2" t="s">
        <v>40</v>
      </c>
      <c r="B32" s="21" t="s">
        <v>17</v>
      </c>
      <c r="C32" s="2">
        <v>1.4276061357245116E-5</v>
      </c>
      <c r="D32" s="2" t="s">
        <v>47</v>
      </c>
      <c r="E32" s="18" t="s">
        <v>42</v>
      </c>
      <c r="I32" s="5"/>
      <c r="J32" s="104" t="s">
        <v>104</v>
      </c>
      <c r="K32" s="104"/>
      <c r="L32" s="104"/>
      <c r="M32" s="103"/>
      <c r="Q32" s="9"/>
      <c r="T32" s="9"/>
      <c r="U32" s="2"/>
      <c r="W32" s="9"/>
      <c r="AB32" s="2"/>
      <c r="AD32" s="9"/>
      <c r="AE32" s="2"/>
      <c r="AH32" s="2"/>
      <c r="AO32" s="2"/>
    </row>
    <row r="33" spans="1:67" x14ac:dyDescent="0.35">
      <c r="A33" s="2" t="s">
        <v>40</v>
      </c>
      <c r="B33" s="21" t="s">
        <v>18</v>
      </c>
      <c r="C33" s="2">
        <v>8.76689003693608E-7</v>
      </c>
      <c r="D33" s="2" t="s">
        <v>47</v>
      </c>
      <c r="E33" s="18" t="s">
        <v>42</v>
      </c>
      <c r="I33" s="5"/>
      <c r="J33" s="282" t="s">
        <v>109</v>
      </c>
      <c r="K33" s="282" t="s">
        <v>110</v>
      </c>
      <c r="L33" s="282" t="s">
        <v>4</v>
      </c>
      <c r="M33" s="163" t="s">
        <v>111</v>
      </c>
      <c r="Q33" s="9"/>
      <c r="T33" s="9"/>
      <c r="U33" s="2"/>
      <c r="W33" s="9"/>
      <c r="AB33" s="2"/>
      <c r="AD33" s="9"/>
      <c r="AE33" s="2"/>
      <c r="AH33" s="2"/>
      <c r="AO33" s="2"/>
    </row>
    <row r="34" spans="1:67" x14ac:dyDescent="0.35">
      <c r="A34" s="2" t="s">
        <v>40</v>
      </c>
      <c r="B34" s="21" t="s">
        <v>19</v>
      </c>
      <c r="C34" s="2">
        <v>2.0450016369521954E-6</v>
      </c>
      <c r="D34" s="2" t="s">
        <v>47</v>
      </c>
      <c r="E34" s="18" t="s">
        <v>42</v>
      </c>
      <c r="I34" s="5" t="s">
        <v>116</v>
      </c>
      <c r="J34" s="283">
        <v>0.09</v>
      </c>
      <c r="K34" s="283">
        <v>0.49</v>
      </c>
      <c r="L34" s="283">
        <v>0.35</v>
      </c>
      <c r="M34" s="161">
        <v>7.0000000000000062E-2</v>
      </c>
      <c r="Q34" s="9"/>
      <c r="T34" s="9"/>
      <c r="U34" s="2"/>
      <c r="W34" s="9"/>
      <c r="AB34" s="2"/>
      <c r="AD34" s="9"/>
      <c r="AE34" s="2"/>
      <c r="AH34" s="2"/>
      <c r="AO34" s="2"/>
    </row>
    <row r="35" spans="1:67" x14ac:dyDescent="0.35">
      <c r="A35" s="2" t="s">
        <v>40</v>
      </c>
      <c r="B35" s="21" t="s">
        <v>20</v>
      </c>
      <c r="C35" s="2">
        <v>2.0912163724249474E-4</v>
      </c>
      <c r="D35" s="2" t="s">
        <v>47</v>
      </c>
      <c r="E35" s="18" t="s">
        <v>42</v>
      </c>
      <c r="J35" s="101"/>
      <c r="K35" s="101"/>
      <c r="L35" s="101"/>
      <c r="M35" s="102"/>
      <c r="N35" s="102"/>
      <c r="O35" s="102"/>
      <c r="P35" s="101"/>
      <c r="Q35" s="101"/>
      <c r="R35" s="101"/>
      <c r="S35" s="101"/>
      <c r="T35" s="101"/>
    </row>
    <row r="36" spans="1:67" x14ac:dyDescent="0.35">
      <c r="A36" s="2" t="s">
        <v>40</v>
      </c>
      <c r="B36" s="21" t="s">
        <v>21</v>
      </c>
      <c r="C36" s="2">
        <v>1.2279126302754932E-6</v>
      </c>
      <c r="D36" s="2" t="s">
        <v>47</v>
      </c>
      <c r="E36" s="18" t="s">
        <v>42</v>
      </c>
      <c r="J36" s="101"/>
      <c r="K36" s="101"/>
      <c r="L36" s="101"/>
      <c r="M36" s="102"/>
      <c r="N36" s="102"/>
      <c r="O36" s="102"/>
      <c r="P36" s="101"/>
      <c r="Q36" s="101"/>
      <c r="R36" s="101"/>
      <c r="S36" s="101"/>
      <c r="T36" s="101"/>
    </row>
    <row r="37" spans="1:67" x14ac:dyDescent="0.35">
      <c r="A37" s="2" t="s">
        <v>40</v>
      </c>
      <c r="B37" s="21" t="s">
        <v>22</v>
      </c>
      <c r="C37" s="2">
        <v>7.9903990852171314E-2</v>
      </c>
      <c r="D37" s="2" t="s">
        <v>47</v>
      </c>
      <c r="E37" s="18" t="s">
        <v>44</v>
      </c>
      <c r="K37" s="23"/>
      <c r="L37" s="2"/>
      <c r="M37" s="9"/>
    </row>
    <row r="38" spans="1:67" x14ac:dyDescent="0.35">
      <c r="B38" s="24"/>
    </row>
    <row r="39" spans="1:67" ht="15.5" x14ac:dyDescent="0.35">
      <c r="A39" s="10" t="s">
        <v>66</v>
      </c>
      <c r="C39" s="3"/>
    </row>
    <row r="40" spans="1:67" ht="15.5" x14ac:dyDescent="0.35">
      <c r="A40" s="25" t="s">
        <v>34</v>
      </c>
      <c r="B40" s="19"/>
      <c r="C40" s="19"/>
      <c r="D40" s="19"/>
      <c r="E40" s="20"/>
    </row>
    <row r="41" spans="1:67" s="41" customFormat="1" x14ac:dyDescent="0.35">
      <c r="A41" s="284" t="s">
        <v>138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85"/>
      <c r="O41" s="285"/>
      <c r="P41" s="285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81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209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</row>
    <row r="42" spans="1:67" s="41" customFormat="1" ht="91" x14ac:dyDescent="0.35">
      <c r="A42" s="43"/>
      <c r="B42" s="83" t="s">
        <v>132</v>
      </c>
      <c r="C42" s="84"/>
      <c r="D42" s="84"/>
      <c r="E42" s="84"/>
      <c r="F42" s="85"/>
      <c r="G42" s="83" t="s">
        <v>75</v>
      </c>
      <c r="H42" s="84"/>
      <c r="I42" s="84"/>
      <c r="J42" s="85"/>
    </row>
    <row r="43" spans="1:67" s="41" customFormat="1" ht="111.75" customHeight="1" x14ac:dyDescent="0.35">
      <c r="A43" s="44"/>
      <c r="B43" s="45" t="s">
        <v>76</v>
      </c>
      <c r="C43" s="46" t="s">
        <v>77</v>
      </c>
      <c r="D43" s="46" t="s">
        <v>78</v>
      </c>
      <c r="E43" s="46" t="s">
        <v>79</v>
      </c>
      <c r="F43" s="124" t="s">
        <v>80</v>
      </c>
      <c r="G43" s="45" t="s">
        <v>76</v>
      </c>
      <c r="H43" s="46" t="s">
        <v>77</v>
      </c>
      <c r="I43" s="46" t="s">
        <v>79</v>
      </c>
      <c r="J43" s="134" t="s">
        <v>80</v>
      </c>
      <c r="M43" s="48"/>
      <c r="N43" s="48"/>
      <c r="R43" s="48"/>
      <c r="S43" s="48"/>
    </row>
    <row r="44" spans="1:67" s="86" customFormat="1" ht="52.5" hidden="1" x14ac:dyDescent="0.35">
      <c r="A44" s="49" t="s">
        <v>82</v>
      </c>
      <c r="B44" s="51">
        <v>3.6509656460115112</v>
      </c>
      <c r="C44" s="50"/>
      <c r="E44" s="52">
        <v>4.6603611349957001E-4</v>
      </c>
      <c r="F44" s="125"/>
      <c r="G44" s="211">
        <v>9.5800027456370094E-3</v>
      </c>
      <c r="H44" s="212"/>
      <c r="I44" s="213">
        <v>1.0360002969185799E-2</v>
      </c>
      <c r="J44" s="135"/>
      <c r="M44" s="53"/>
      <c r="N44" s="53"/>
      <c r="R44" s="53"/>
      <c r="S44" s="53"/>
    </row>
    <row r="45" spans="1:67" s="86" customFormat="1" hidden="1" x14ac:dyDescent="0.35">
      <c r="A45" s="54" t="s">
        <v>83</v>
      </c>
      <c r="B45" s="55"/>
      <c r="C45" s="58">
        <v>0.26428000000000001</v>
      </c>
      <c r="D45" s="87"/>
      <c r="E45" s="57">
        <v>0.26428000000000001</v>
      </c>
      <c r="F45" s="126"/>
      <c r="G45" s="214"/>
      <c r="H45" s="215">
        <v>0</v>
      </c>
      <c r="I45" s="215">
        <v>0</v>
      </c>
      <c r="J45" s="136"/>
      <c r="M45" s="53"/>
      <c r="N45" s="53"/>
      <c r="R45" s="53"/>
      <c r="S45" s="53"/>
    </row>
    <row r="46" spans="1:67" s="86" customFormat="1" hidden="1" x14ac:dyDescent="0.35">
      <c r="A46" s="79" t="s">
        <v>84</v>
      </c>
      <c r="B46" s="59"/>
      <c r="F46" s="125"/>
      <c r="G46" s="216"/>
      <c r="H46" s="217"/>
      <c r="I46" s="217"/>
      <c r="J46" s="135"/>
      <c r="M46" s="53"/>
      <c r="N46" s="53"/>
      <c r="R46" s="53"/>
      <c r="S46" s="53"/>
      <c r="X46" s="88"/>
    </row>
    <row r="47" spans="1:67" s="86" customFormat="1" hidden="1" x14ac:dyDescent="0.35">
      <c r="A47" s="60" t="s">
        <v>85</v>
      </c>
      <c r="B47" s="61">
        <v>3.6910000000000003E-3</v>
      </c>
      <c r="F47" s="125"/>
      <c r="G47" s="218"/>
      <c r="H47" s="217"/>
      <c r="I47" s="219">
        <v>0.18223938223938221</v>
      </c>
      <c r="J47" s="135"/>
      <c r="M47" s="53"/>
      <c r="N47" s="53"/>
      <c r="R47" s="53"/>
      <c r="S47" s="53"/>
      <c r="X47" s="88"/>
    </row>
    <row r="48" spans="1:67" s="86" customFormat="1" hidden="1" x14ac:dyDescent="0.35">
      <c r="A48" s="60" t="s">
        <v>86</v>
      </c>
      <c r="B48" s="61">
        <v>8.1679999999999999E-3</v>
      </c>
      <c r="E48" s="90">
        <v>1</v>
      </c>
      <c r="F48" s="125"/>
      <c r="G48" s="218"/>
      <c r="H48" s="217"/>
      <c r="I48" s="220">
        <v>0.75222007722007722</v>
      </c>
      <c r="J48" s="135"/>
      <c r="M48" s="53"/>
      <c r="N48" s="53"/>
      <c r="R48" s="53"/>
      <c r="S48" s="53"/>
      <c r="X48" s="88"/>
    </row>
    <row r="49" spans="1:24" s="86" customFormat="1" hidden="1" x14ac:dyDescent="0.35">
      <c r="A49" s="60" t="s">
        <v>0</v>
      </c>
      <c r="B49" s="61">
        <v>0</v>
      </c>
      <c r="E49" s="90">
        <v>0</v>
      </c>
      <c r="F49" s="125"/>
      <c r="G49" s="218"/>
      <c r="H49" s="217"/>
      <c r="I49" s="220">
        <v>6.5540540540540537E-2</v>
      </c>
      <c r="J49" s="135"/>
      <c r="M49" s="53"/>
      <c r="N49" s="53"/>
      <c r="R49" s="53"/>
      <c r="S49" s="53"/>
      <c r="X49" s="88"/>
    </row>
    <row r="50" spans="1:24" s="86" customFormat="1" hidden="1" x14ac:dyDescent="0.35">
      <c r="A50" s="60" t="s">
        <v>87</v>
      </c>
      <c r="B50" s="61">
        <v>0</v>
      </c>
      <c r="F50" s="125"/>
      <c r="G50" s="218"/>
      <c r="H50" s="217"/>
      <c r="I50" s="217"/>
      <c r="J50" s="135"/>
      <c r="M50" s="53"/>
      <c r="N50" s="53"/>
      <c r="R50" s="53"/>
      <c r="S50" s="53"/>
      <c r="X50" s="88"/>
    </row>
    <row r="51" spans="1:24" s="86" customFormat="1" hidden="1" x14ac:dyDescent="0.35">
      <c r="A51" s="60" t="s">
        <v>88</v>
      </c>
      <c r="B51" s="61">
        <v>0.17447200000000002</v>
      </c>
      <c r="F51" s="125"/>
      <c r="G51" s="218"/>
      <c r="H51" s="217"/>
      <c r="I51" s="217"/>
      <c r="J51" s="135"/>
      <c r="M51" s="53"/>
      <c r="N51" s="53"/>
      <c r="R51" s="53"/>
      <c r="S51" s="53"/>
      <c r="X51" s="88"/>
    </row>
    <row r="52" spans="1:24" s="86" customFormat="1" hidden="1" x14ac:dyDescent="0.35">
      <c r="A52" s="60" t="s">
        <v>1</v>
      </c>
      <c r="B52" s="61">
        <v>0.15661600000000001</v>
      </c>
      <c r="F52" s="125"/>
      <c r="G52" s="218">
        <v>0.14300626304801667</v>
      </c>
      <c r="H52" s="217"/>
      <c r="I52" s="217"/>
      <c r="J52" s="135"/>
      <c r="M52" s="53"/>
      <c r="N52" s="53"/>
      <c r="R52" s="53"/>
      <c r="S52" s="53"/>
      <c r="X52" s="88"/>
    </row>
    <row r="53" spans="1:24" s="86" customFormat="1" hidden="1" x14ac:dyDescent="0.35">
      <c r="A53" s="60" t="s">
        <v>2</v>
      </c>
      <c r="B53" s="61">
        <v>0.39658699999999997</v>
      </c>
      <c r="F53" s="125"/>
      <c r="G53" s="218"/>
      <c r="H53" s="217"/>
      <c r="I53" s="217"/>
      <c r="J53" s="135"/>
      <c r="M53" s="53"/>
      <c r="N53" s="53"/>
      <c r="R53" s="53"/>
      <c r="S53" s="53"/>
      <c r="X53" s="88"/>
    </row>
    <row r="54" spans="1:24" s="86" customFormat="1" hidden="1" x14ac:dyDescent="0.35">
      <c r="A54" s="60" t="s">
        <v>89</v>
      </c>
      <c r="B54" s="61">
        <v>4.4871000000000001E-2</v>
      </c>
      <c r="F54" s="125"/>
      <c r="G54" s="218"/>
      <c r="H54" s="217"/>
      <c r="I54" s="217"/>
      <c r="J54" s="135"/>
      <c r="M54" s="53"/>
      <c r="N54" s="53"/>
      <c r="R54" s="53"/>
      <c r="S54" s="53"/>
      <c r="X54" s="88"/>
    </row>
    <row r="55" spans="1:24" s="86" customFormat="1" hidden="1" x14ac:dyDescent="0.35">
      <c r="A55" s="60" t="s">
        <v>90</v>
      </c>
      <c r="B55" s="61">
        <v>3.9953000000000002E-2</v>
      </c>
      <c r="F55" s="125"/>
      <c r="G55" s="218"/>
      <c r="H55" s="217"/>
      <c r="I55" s="217"/>
      <c r="J55" s="135"/>
      <c r="M55" s="53"/>
      <c r="N55" s="53"/>
      <c r="R55" s="53"/>
      <c r="S55" s="53"/>
      <c r="X55" s="88"/>
    </row>
    <row r="56" spans="1:24" s="86" customFormat="1" hidden="1" x14ac:dyDescent="0.35">
      <c r="A56" s="65" t="s">
        <v>91</v>
      </c>
      <c r="B56" s="61">
        <v>5.0649E-2</v>
      </c>
      <c r="F56" s="125"/>
      <c r="G56" s="218"/>
      <c r="H56" s="217"/>
      <c r="I56" s="217"/>
      <c r="J56" s="135"/>
      <c r="M56" s="53"/>
      <c r="N56" s="53"/>
      <c r="R56" s="53"/>
      <c r="S56" s="53"/>
      <c r="X56" s="88"/>
    </row>
    <row r="57" spans="1:24" s="86" customFormat="1" hidden="1" x14ac:dyDescent="0.35">
      <c r="A57" s="65" t="s">
        <v>92</v>
      </c>
      <c r="B57" s="61">
        <v>7.2789999999999999E-3</v>
      </c>
      <c r="F57" s="125"/>
      <c r="G57" s="218"/>
      <c r="H57" s="217"/>
      <c r="I57" s="217"/>
      <c r="J57" s="135"/>
      <c r="M57" s="53"/>
      <c r="N57" s="53"/>
      <c r="R57" s="53"/>
      <c r="S57" s="53"/>
      <c r="X57" s="88"/>
    </row>
    <row r="58" spans="1:24" s="86" customFormat="1" hidden="1" x14ac:dyDescent="0.35">
      <c r="A58" s="65" t="s">
        <v>93</v>
      </c>
      <c r="B58" s="61">
        <v>7.1859999999999997E-3</v>
      </c>
      <c r="F58" s="125"/>
      <c r="G58" s="218"/>
      <c r="H58" s="217"/>
      <c r="I58" s="217"/>
      <c r="J58" s="135"/>
      <c r="M58" s="53"/>
      <c r="N58" s="53"/>
      <c r="R58" s="53"/>
      <c r="S58" s="53"/>
      <c r="X58" s="88"/>
    </row>
    <row r="59" spans="1:24" s="86" customFormat="1" hidden="1" x14ac:dyDescent="0.35">
      <c r="A59" s="62" t="s">
        <v>3</v>
      </c>
      <c r="B59" s="61">
        <v>0.111238</v>
      </c>
      <c r="F59" s="125"/>
      <c r="G59" s="218">
        <v>0.85699373695198333</v>
      </c>
      <c r="H59" s="217"/>
      <c r="I59" s="217"/>
      <c r="J59" s="135"/>
      <c r="M59" s="53"/>
      <c r="N59" s="53"/>
      <c r="R59" s="53"/>
      <c r="S59" s="53"/>
      <c r="X59" s="88"/>
    </row>
    <row r="60" spans="1:24" s="86" customFormat="1" x14ac:dyDescent="0.35">
      <c r="A60" s="81" t="s">
        <v>94</v>
      </c>
      <c r="B60" s="63"/>
      <c r="C60" s="91"/>
      <c r="D60" s="91"/>
      <c r="E60" s="91"/>
      <c r="F60" s="127"/>
      <c r="G60" s="221"/>
      <c r="H60" s="222"/>
      <c r="I60" s="222"/>
      <c r="J60" s="137"/>
      <c r="M60" s="53"/>
      <c r="N60" s="53"/>
      <c r="R60" s="53"/>
      <c r="S60" s="53"/>
      <c r="X60" s="88"/>
    </row>
    <row r="61" spans="1:24" s="73" customFormat="1" x14ac:dyDescent="0.35">
      <c r="A61" s="64" t="s">
        <v>118</v>
      </c>
      <c r="B61" s="92">
        <v>1.3588994231894644E-2</v>
      </c>
      <c r="E61" s="93"/>
      <c r="F61" s="128"/>
      <c r="G61" s="223">
        <v>1.8880005411025856E-3</v>
      </c>
      <c r="H61" s="224"/>
      <c r="I61" s="223"/>
      <c r="J61" s="138"/>
      <c r="M61" s="53"/>
      <c r="N61" s="53"/>
      <c r="R61" s="53"/>
      <c r="S61" s="53"/>
      <c r="X61" s="88"/>
    </row>
    <row r="62" spans="1:24" s="73" customFormat="1" x14ac:dyDescent="0.35">
      <c r="A62" s="64" t="s">
        <v>32</v>
      </c>
      <c r="B62" s="92">
        <v>3.0788667530630868E-2</v>
      </c>
      <c r="E62" s="94"/>
      <c r="F62" s="128"/>
      <c r="G62" s="223">
        <v>7.7930022334811713E-3</v>
      </c>
      <c r="H62" s="224"/>
      <c r="I62" s="223"/>
      <c r="J62" s="138"/>
      <c r="M62" s="53"/>
      <c r="N62" s="53"/>
      <c r="R62" s="53"/>
      <c r="S62" s="53"/>
      <c r="X62" s="88"/>
    </row>
    <row r="63" spans="1:24" s="73" customFormat="1" x14ac:dyDescent="0.35">
      <c r="A63" s="64" t="s">
        <v>31</v>
      </c>
      <c r="B63" s="92">
        <v>4.0740011676122532E-5</v>
      </c>
      <c r="E63" s="94"/>
      <c r="F63" s="128"/>
      <c r="G63" s="223">
        <v>6.7900019460204219E-4</v>
      </c>
      <c r="H63" s="224"/>
      <c r="I63" s="223"/>
      <c r="J63" s="138"/>
      <c r="M63" s="53"/>
      <c r="N63" s="53"/>
      <c r="R63" s="53"/>
      <c r="S63" s="53"/>
      <c r="X63" s="88"/>
    </row>
    <row r="64" spans="1:24" s="73" customFormat="1" x14ac:dyDescent="0.35">
      <c r="A64" s="64" t="s">
        <v>33</v>
      </c>
      <c r="B64" s="92">
        <v>0</v>
      </c>
      <c r="E64" s="93"/>
      <c r="F64" s="128"/>
      <c r="G64" s="225"/>
      <c r="H64" s="224"/>
      <c r="I64" s="226"/>
      <c r="J64" s="138"/>
      <c r="M64" s="53"/>
      <c r="N64" s="53"/>
      <c r="R64" s="53"/>
      <c r="S64" s="53"/>
      <c r="X64" s="88"/>
    </row>
    <row r="65" spans="1:24" s="73" customFormat="1" x14ac:dyDescent="0.35">
      <c r="A65" s="64" t="s">
        <v>119</v>
      </c>
      <c r="B65" s="92">
        <v>0.63699127819092038</v>
      </c>
      <c r="E65" s="93"/>
      <c r="F65" s="128"/>
      <c r="G65" s="225"/>
      <c r="H65" s="224"/>
      <c r="I65" s="226"/>
      <c r="J65" s="138"/>
      <c r="M65" s="53"/>
      <c r="N65" s="53"/>
      <c r="R65" s="53"/>
      <c r="S65" s="53"/>
      <c r="X65" s="88"/>
    </row>
    <row r="66" spans="1:24" s="73" customFormat="1" x14ac:dyDescent="0.35">
      <c r="A66" s="64" t="s">
        <v>62</v>
      </c>
      <c r="B66" s="92">
        <v>0.57188183563929751</v>
      </c>
      <c r="E66" s="93"/>
      <c r="F66" s="128"/>
      <c r="G66" s="225">
        <v>1.3700003926432887E-3</v>
      </c>
      <c r="H66" s="224"/>
      <c r="I66" s="226"/>
      <c r="J66" s="138"/>
      <c r="M66" s="53"/>
      <c r="N66" s="53"/>
      <c r="R66" s="53"/>
      <c r="S66" s="53"/>
    </row>
    <row r="67" spans="1:24" s="73" customFormat="1" x14ac:dyDescent="0.35">
      <c r="A67" s="64" t="s">
        <v>30</v>
      </c>
      <c r="B67" s="92">
        <v>1.447925512654767</v>
      </c>
      <c r="E67" s="93"/>
      <c r="F67" s="128"/>
      <c r="G67" s="225"/>
      <c r="H67" s="224"/>
      <c r="I67" s="226"/>
      <c r="J67" s="138"/>
      <c r="M67" s="53"/>
      <c r="N67" s="53"/>
      <c r="R67" s="53"/>
      <c r="S67" s="53"/>
    </row>
    <row r="68" spans="1:24" s="73" customFormat="1" x14ac:dyDescent="0.35">
      <c r="A68" s="64" t="s">
        <v>120</v>
      </c>
      <c r="B68" s="92">
        <v>0.16382247950218251</v>
      </c>
      <c r="E68" s="93"/>
      <c r="F68" s="128"/>
      <c r="G68" s="225"/>
      <c r="H68" s="224"/>
      <c r="I68" s="226"/>
      <c r="J68" s="138"/>
      <c r="M68" s="53"/>
      <c r="N68" s="53"/>
      <c r="R68" s="53"/>
      <c r="S68" s="53"/>
    </row>
    <row r="69" spans="1:24" s="73" customFormat="1" x14ac:dyDescent="0.35">
      <c r="A69" s="60" t="s">
        <v>121</v>
      </c>
      <c r="B69" s="92">
        <v>0.14586703045509791</v>
      </c>
      <c r="E69" s="93"/>
      <c r="F69" s="128"/>
      <c r="G69" s="225"/>
      <c r="H69" s="224"/>
      <c r="I69" s="226"/>
      <c r="J69" s="138"/>
      <c r="M69" s="53"/>
      <c r="N69" s="53"/>
      <c r="R69" s="53"/>
      <c r="S69" s="53"/>
    </row>
    <row r="70" spans="1:24" s="73" customFormat="1" x14ac:dyDescent="0.35">
      <c r="A70" s="65" t="s">
        <v>122</v>
      </c>
      <c r="B70" s="92">
        <v>0.18491775900483703</v>
      </c>
      <c r="E70" s="93"/>
      <c r="F70" s="128"/>
      <c r="G70" s="225"/>
      <c r="H70" s="224"/>
      <c r="I70" s="226"/>
      <c r="J70" s="138"/>
      <c r="M70" s="53"/>
      <c r="N70" s="53"/>
      <c r="R70" s="53"/>
      <c r="S70" s="53"/>
    </row>
    <row r="71" spans="1:24" s="73" customFormat="1" x14ac:dyDescent="0.35">
      <c r="A71" s="65" t="s">
        <v>123</v>
      </c>
      <c r="B71" s="92">
        <v>2.657537893731779E-2</v>
      </c>
      <c r="E71" s="93"/>
      <c r="F71" s="128"/>
      <c r="G71" s="225"/>
      <c r="H71" s="224"/>
      <c r="I71" s="226"/>
      <c r="J71" s="138"/>
      <c r="M71" s="53"/>
      <c r="N71" s="53"/>
      <c r="R71" s="53"/>
      <c r="S71" s="53"/>
    </row>
    <row r="72" spans="1:24" s="73" customFormat="1" x14ac:dyDescent="0.35">
      <c r="A72" s="65" t="s">
        <v>124</v>
      </c>
      <c r="B72" s="92">
        <v>2.6235839132238717E-2</v>
      </c>
      <c r="E72" s="93"/>
      <c r="F72" s="128"/>
      <c r="G72" s="225"/>
      <c r="H72" s="224"/>
      <c r="I72" s="226"/>
      <c r="J72" s="138"/>
      <c r="M72" s="53"/>
      <c r="N72" s="53"/>
      <c r="R72" s="53"/>
      <c r="S72" s="53"/>
    </row>
    <row r="73" spans="1:24" s="73" customFormat="1" x14ac:dyDescent="0.35">
      <c r="A73" s="66" t="s">
        <v>38</v>
      </c>
      <c r="B73" s="92">
        <v>0.41373823515888053</v>
      </c>
      <c r="C73" s="76"/>
      <c r="D73" s="76"/>
      <c r="E73" s="96"/>
      <c r="F73" s="129"/>
      <c r="G73" s="227">
        <v>8.2100023529937238E-3</v>
      </c>
      <c r="H73" s="228"/>
      <c r="I73" s="229"/>
      <c r="J73" s="139"/>
      <c r="M73" s="53"/>
      <c r="N73" s="53"/>
      <c r="R73" s="53"/>
      <c r="S73" s="53"/>
    </row>
    <row r="74" spans="1:24" s="73" customFormat="1" hidden="1" x14ac:dyDescent="0.35">
      <c r="A74" s="67" t="s">
        <v>95</v>
      </c>
      <c r="B74" s="68">
        <v>4540275.2357275747</v>
      </c>
      <c r="C74" s="69"/>
      <c r="E74" s="69">
        <v>555.31437772475783</v>
      </c>
      <c r="F74" s="130">
        <v>66100.708471875478</v>
      </c>
      <c r="G74" s="230">
        <v>18354.418941494678</v>
      </c>
      <c r="H74" s="231"/>
      <c r="I74" s="231">
        <v>12302.383284160114</v>
      </c>
      <c r="J74" s="140">
        <v>47550.509839012993</v>
      </c>
      <c r="M74" s="53"/>
      <c r="N74" s="53"/>
      <c r="R74" s="53"/>
      <c r="S74" s="53"/>
    </row>
    <row r="75" spans="1:24" s="73" customFormat="1" hidden="1" x14ac:dyDescent="0.35">
      <c r="A75" s="64" t="s">
        <v>96</v>
      </c>
      <c r="B75" s="68">
        <v>3871047.6242089178</v>
      </c>
      <c r="C75" s="69"/>
      <c r="E75" s="69">
        <v>552.57335707421703</v>
      </c>
      <c r="F75" s="130">
        <v>65774.577810068498</v>
      </c>
      <c r="G75" s="230">
        <v>15021.880626895201</v>
      </c>
      <c r="H75" s="231"/>
      <c r="I75" s="231">
        <v>12231.913589778365</v>
      </c>
      <c r="J75" s="140">
        <v>47316.146196734684</v>
      </c>
      <c r="M75" s="53"/>
      <c r="N75" s="53"/>
      <c r="R75" s="53"/>
      <c r="S75" s="53"/>
    </row>
    <row r="76" spans="1:24" s="73" customFormat="1" hidden="1" x14ac:dyDescent="0.35">
      <c r="A76" s="64" t="s">
        <v>97</v>
      </c>
      <c r="B76" s="68">
        <v>2153908.2808918324</v>
      </c>
      <c r="C76" s="69"/>
      <c r="E76" s="69">
        <v>5.6079482568611354</v>
      </c>
      <c r="F76" s="130">
        <v>667.23218675135763</v>
      </c>
      <c r="G76" s="230">
        <v>6983.9841258938795</v>
      </c>
      <c r="H76" s="231"/>
      <c r="I76" s="231">
        <v>124.88830083284478</v>
      </c>
      <c r="J76" s="140">
        <v>479.46884948138973</v>
      </c>
      <c r="M76" s="53"/>
      <c r="N76" s="53"/>
      <c r="R76" s="53"/>
      <c r="S76" s="53"/>
    </row>
    <row r="77" spans="1:24" s="73" customFormat="1" hidden="1" x14ac:dyDescent="0.35">
      <c r="A77" s="64" t="s">
        <v>98</v>
      </c>
      <c r="B77" s="68">
        <v>1320559.9961529372</v>
      </c>
      <c r="C77" s="69"/>
      <c r="E77" s="69">
        <v>57.963861199030354</v>
      </c>
      <c r="F77" s="130">
        <v>6890.3496181871669</v>
      </c>
      <c r="G77" s="230">
        <v>7786.2678369923469</v>
      </c>
      <c r="H77" s="231"/>
      <c r="I77" s="231">
        <v>1228.9504386114736</v>
      </c>
      <c r="J77" s="140">
        <v>4940.7140627548342</v>
      </c>
      <c r="M77" s="53"/>
      <c r="N77" s="53"/>
      <c r="R77" s="53"/>
      <c r="S77" s="53"/>
    </row>
    <row r="78" spans="1:24" s="73" customFormat="1" hidden="1" x14ac:dyDescent="0.35">
      <c r="A78" s="64" t="s">
        <v>99</v>
      </c>
      <c r="B78" s="68">
        <v>396579.347164148</v>
      </c>
      <c r="C78" s="69"/>
      <c r="E78" s="69">
        <v>489.00154761832556</v>
      </c>
      <c r="F78" s="130">
        <v>58216.996005129979</v>
      </c>
      <c r="G78" s="230">
        <v>251.62866400897266</v>
      </c>
      <c r="H78" s="231"/>
      <c r="I78" s="231">
        <v>10878.074850334047</v>
      </c>
      <c r="J78" s="140">
        <v>41895.963284498459</v>
      </c>
      <c r="M78" s="53"/>
      <c r="N78" s="53"/>
      <c r="R78" s="53"/>
      <c r="S78" s="53"/>
    </row>
    <row r="79" spans="1:24" s="69" customFormat="1" hidden="1" x14ac:dyDescent="0.35">
      <c r="A79" s="60" t="s">
        <v>100</v>
      </c>
      <c r="B79" s="68">
        <v>100.08321921636889</v>
      </c>
      <c r="C79" s="97">
        <v>170.4808372033562</v>
      </c>
      <c r="E79" s="69">
        <v>1.084816422397538E-2</v>
      </c>
      <c r="F79" s="131">
        <v>1.2860200483959581</v>
      </c>
      <c r="G79" s="230">
        <v>1.5455492081605053</v>
      </c>
      <c r="H79" s="232">
        <v>120.186988281742</v>
      </c>
      <c r="I79" s="231">
        <v>0.25561552918484776</v>
      </c>
      <c r="J79" s="141">
        <v>0.91603608758323718</v>
      </c>
      <c r="M79" s="53"/>
      <c r="N79" s="53"/>
      <c r="R79" s="53"/>
      <c r="S79" s="53"/>
    </row>
    <row r="80" spans="1:24" s="73" customFormat="1" x14ac:dyDescent="0.35">
      <c r="A80" s="82" t="s">
        <v>101</v>
      </c>
      <c r="B80" s="70"/>
      <c r="C80" s="71"/>
      <c r="D80" s="98"/>
      <c r="E80" s="71"/>
      <c r="F80" s="132"/>
      <c r="G80" s="233"/>
      <c r="H80" s="234"/>
      <c r="I80" s="234"/>
      <c r="J80" s="142"/>
      <c r="M80" s="53"/>
      <c r="N80" s="53"/>
      <c r="R80" s="53"/>
      <c r="S80" s="53"/>
    </row>
    <row r="81" spans="1:41" s="73" customFormat="1" x14ac:dyDescent="0.35">
      <c r="A81" s="64" t="s">
        <v>13</v>
      </c>
      <c r="B81" s="92">
        <v>27.506778260907577</v>
      </c>
      <c r="C81" s="99">
        <v>71.081773970043301</v>
      </c>
      <c r="E81" s="73">
        <v>2.1943063698719921E-2</v>
      </c>
      <c r="F81" s="128">
        <v>1.56952325717057</v>
      </c>
      <c r="G81" s="235">
        <v>0.13765085571136235</v>
      </c>
      <c r="H81" s="236">
        <v>1.453797073732757E-2</v>
      </c>
      <c r="I81" s="224">
        <v>0.49378279223364963</v>
      </c>
      <c r="J81" s="138">
        <v>1.2925638748347943</v>
      </c>
      <c r="M81" s="53"/>
      <c r="N81" s="53"/>
      <c r="R81" s="53"/>
      <c r="S81" s="53"/>
    </row>
    <row r="82" spans="1:41" s="73" customFormat="1" x14ac:dyDescent="0.35">
      <c r="A82" s="64" t="s">
        <v>23</v>
      </c>
      <c r="B82" s="92">
        <v>50.586873207670109</v>
      </c>
      <c r="C82" s="99">
        <v>1087.889872167239</v>
      </c>
      <c r="E82" s="73">
        <v>8.1688331264303693E-2</v>
      </c>
      <c r="F82" s="128">
        <v>4.6154651513859228</v>
      </c>
      <c r="G82" s="235">
        <v>0.43520258898358477</v>
      </c>
      <c r="H82" s="236">
        <v>1.7212722289250761</v>
      </c>
      <c r="I82" s="224">
        <v>2.8178647059112523</v>
      </c>
      <c r="J82" s="138">
        <v>3.8237486393069275</v>
      </c>
      <c r="M82" s="53"/>
      <c r="N82" s="53"/>
      <c r="R82" s="53"/>
      <c r="S82" s="53"/>
    </row>
    <row r="83" spans="1:41" s="73" customFormat="1" x14ac:dyDescent="0.35">
      <c r="A83" s="64" t="s">
        <v>14</v>
      </c>
      <c r="B83" s="92">
        <v>98.109408191060993</v>
      </c>
      <c r="C83" s="99">
        <v>1136.2117199613158</v>
      </c>
      <c r="E83" s="73">
        <v>0.2272099697038302</v>
      </c>
      <c r="F83" s="128">
        <v>11.920394253377887</v>
      </c>
      <c r="G83" s="235">
        <v>0.82144501172353612</v>
      </c>
      <c r="H83" s="236">
        <v>3.7942968303566582</v>
      </c>
      <c r="I83" s="224">
        <v>4.3685365749059937</v>
      </c>
      <c r="J83" s="138">
        <v>14.806890576016887</v>
      </c>
      <c r="M83" s="53"/>
      <c r="N83" s="53"/>
      <c r="R83" s="53"/>
      <c r="S83" s="53"/>
    </row>
    <row r="84" spans="1:41" s="73" customFormat="1" x14ac:dyDescent="0.35">
      <c r="A84" s="64" t="s">
        <v>15</v>
      </c>
      <c r="B84" s="92">
        <v>21.381227102995748</v>
      </c>
      <c r="C84" s="99">
        <v>191.57332855803278</v>
      </c>
      <c r="E84" s="73">
        <v>9.0481766087606354E-3</v>
      </c>
      <c r="F84" s="128">
        <v>0.47379436475951237</v>
      </c>
      <c r="G84" s="235">
        <v>0.13834893801364492</v>
      </c>
      <c r="H84" s="236">
        <v>5.5071282121826242</v>
      </c>
      <c r="I84" s="224">
        <v>0.22828541400594377</v>
      </c>
      <c r="J84" s="138">
        <v>0.56751887573054072</v>
      </c>
      <c r="M84" s="53"/>
      <c r="N84" s="53"/>
      <c r="R84" s="53"/>
      <c r="S84" s="53"/>
    </row>
    <row r="85" spans="1:41" s="73" customFormat="1" x14ac:dyDescent="0.35">
      <c r="A85" s="64" t="s">
        <v>16</v>
      </c>
      <c r="B85" s="92">
        <v>6.468351865827862</v>
      </c>
      <c r="C85" s="99">
        <v>109.56879628515901</v>
      </c>
      <c r="E85" s="73">
        <v>8.6667769622746482E-3</v>
      </c>
      <c r="F85" s="128">
        <v>0.29511239432532743</v>
      </c>
      <c r="G85" s="235">
        <v>6.0240493510435728E-2</v>
      </c>
      <c r="H85" s="236">
        <v>1.7921969070622534</v>
      </c>
      <c r="I85" s="224">
        <v>0.18455784097410713</v>
      </c>
      <c r="J85" s="138">
        <v>0.44778000048279004</v>
      </c>
      <c r="M85" s="53"/>
      <c r="N85" s="53"/>
      <c r="R85" s="53"/>
      <c r="S85" s="53"/>
    </row>
    <row r="86" spans="1:41" s="73" customFormat="1" x14ac:dyDescent="0.35">
      <c r="A86" s="64" t="s">
        <v>17</v>
      </c>
      <c r="B86" s="92">
        <v>118.27184887409896</v>
      </c>
      <c r="C86" s="99">
        <v>259.61025231678025</v>
      </c>
      <c r="E86" s="73">
        <v>4.8514679760522659E-3</v>
      </c>
      <c r="F86" s="128">
        <v>0.92616141358921655</v>
      </c>
      <c r="G86" s="235">
        <v>1.9013258432125371</v>
      </c>
      <c r="H86" s="236">
        <v>0.36243311237219761</v>
      </c>
      <c r="I86" s="224">
        <v>1.3716254372278229</v>
      </c>
      <c r="J86" s="138">
        <v>1.2559782375024346</v>
      </c>
      <c r="M86" s="53"/>
      <c r="N86" s="53"/>
      <c r="R86" s="53"/>
      <c r="S86" s="53"/>
    </row>
    <row r="87" spans="1:41" s="73" customFormat="1" x14ac:dyDescent="0.35">
      <c r="A87" s="64" t="s">
        <v>18</v>
      </c>
      <c r="B87" s="92">
        <v>0.62862101687955518</v>
      </c>
      <c r="C87" s="99">
        <v>3.1961704218311642</v>
      </c>
      <c r="E87" s="73">
        <v>6.2659896570204368E-3</v>
      </c>
      <c r="F87" s="128">
        <v>3.4161190715575919E-2</v>
      </c>
      <c r="G87" s="235">
        <v>5.0805386921748234E-3</v>
      </c>
      <c r="H87" s="236">
        <v>0.14089385348142969</v>
      </c>
      <c r="I87" s="224">
        <v>0.10789323786298101</v>
      </c>
      <c r="J87" s="138">
        <v>4.8940663843237434E-2</v>
      </c>
      <c r="M87" s="53"/>
      <c r="N87" s="53"/>
      <c r="R87" s="53"/>
      <c r="S87" s="53"/>
    </row>
    <row r="88" spans="1:41" s="73" customFormat="1" x14ac:dyDescent="0.35">
      <c r="A88" s="64" t="s">
        <v>19</v>
      </c>
      <c r="B88" s="92">
        <v>1.3500648994776681</v>
      </c>
      <c r="C88" s="99">
        <v>12.747406253663492</v>
      </c>
      <c r="E88" s="73">
        <v>1.8864506689840904E-3</v>
      </c>
      <c r="F88" s="128">
        <v>8.0722864409590103E-2</v>
      </c>
      <c r="G88" s="235">
        <v>1.177378421679851E-2</v>
      </c>
      <c r="H88" s="236">
        <v>5.6495075001750286E-2</v>
      </c>
      <c r="I88" s="224">
        <v>3.8112636051381613E-2</v>
      </c>
      <c r="J88" s="138">
        <v>0.24736775450815487</v>
      </c>
      <c r="M88" s="53"/>
      <c r="N88" s="53"/>
      <c r="R88" s="53"/>
      <c r="S88" s="53"/>
    </row>
    <row r="89" spans="1:41" s="73" customFormat="1" x14ac:dyDescent="0.35">
      <c r="A89" s="64" t="s">
        <v>20</v>
      </c>
      <c r="B89" s="92">
        <v>520.85093756557819</v>
      </c>
      <c r="C89" s="99">
        <v>30.975720504899321</v>
      </c>
      <c r="D89" s="69">
        <v>-222.11732159670282</v>
      </c>
      <c r="E89" s="73">
        <v>5.340888205145071E-2</v>
      </c>
      <c r="F89" s="128">
        <v>7.1113994693478126</v>
      </c>
      <c r="G89" s="235">
        <v>2.4674195881668934</v>
      </c>
      <c r="H89" s="236">
        <v>1.5528362303331863E-3</v>
      </c>
      <c r="I89" s="224">
        <v>1.1771862296433087</v>
      </c>
      <c r="J89" s="138">
        <v>5.0433877636206086</v>
      </c>
      <c r="M89" s="53"/>
      <c r="N89" s="53"/>
      <c r="R89" s="53"/>
      <c r="S89" s="53"/>
    </row>
    <row r="90" spans="1:41" s="73" customFormat="1" x14ac:dyDescent="0.35">
      <c r="A90" s="64" t="s">
        <v>21</v>
      </c>
      <c r="B90" s="92">
        <v>1.8521588909191913</v>
      </c>
      <c r="C90" s="99">
        <v>4.4337916285494821</v>
      </c>
      <c r="E90" s="73">
        <v>1.0484882846011775E-3</v>
      </c>
      <c r="F90" s="128">
        <v>2.0249358683018033E-2</v>
      </c>
      <c r="G90" s="235">
        <v>1.9062133007770099E-2</v>
      </c>
      <c r="H90" s="236">
        <v>2.1453664542657317E-4</v>
      </c>
      <c r="I90" s="224">
        <v>2.2618503064592288E-2</v>
      </c>
      <c r="J90" s="138">
        <v>2.8823196953525025E-2</v>
      </c>
      <c r="M90" s="53"/>
      <c r="N90" s="53"/>
      <c r="R90" s="53"/>
      <c r="S90" s="53"/>
    </row>
    <row r="91" spans="1:41" s="69" customFormat="1" ht="13" customHeight="1" x14ac:dyDescent="0.35">
      <c r="A91" s="100" t="s">
        <v>22</v>
      </c>
      <c r="B91" s="92">
        <v>68555.363582751146</v>
      </c>
      <c r="C91" s="74">
        <v>787231.51721873775</v>
      </c>
      <c r="D91" s="69">
        <v>-4998.2446841250339</v>
      </c>
      <c r="E91" s="73">
        <v>42.567605820714157</v>
      </c>
      <c r="F91" s="130">
        <v>5077.9903684366036</v>
      </c>
      <c r="G91" s="230">
        <v>1100.8990564334811</v>
      </c>
      <c r="H91" s="237">
        <v>23.91353522236102</v>
      </c>
      <c r="I91" s="224">
        <v>953.57826149258119</v>
      </c>
      <c r="J91" s="140">
        <v>3654.9960724708048</v>
      </c>
    </row>
    <row r="93" spans="1:41" ht="16" thickBot="1" x14ac:dyDescent="0.4">
      <c r="A93" s="10" t="s">
        <v>54</v>
      </c>
      <c r="B93" s="11"/>
      <c r="C93" s="11"/>
      <c r="D93" s="11"/>
      <c r="E93" s="12"/>
      <c r="F93" s="11"/>
      <c r="G93" s="11"/>
      <c r="H93" s="11"/>
    </row>
    <row r="94" spans="1:41" s="14" customFormat="1" x14ac:dyDescent="0.35">
      <c r="B94" s="277" t="s">
        <v>143</v>
      </c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5"/>
    </row>
    <row r="95" spans="1:41" s="14" customFormat="1" x14ac:dyDescent="0.35">
      <c r="B95" s="266" t="s">
        <v>50</v>
      </c>
      <c r="C95" s="26" t="s">
        <v>51</v>
      </c>
      <c r="D95" s="28" t="s">
        <v>129</v>
      </c>
      <c r="E95" s="28" t="s">
        <v>59</v>
      </c>
      <c r="F95" s="28" t="s">
        <v>7</v>
      </c>
      <c r="G95" s="28" t="s">
        <v>8</v>
      </c>
      <c r="H95" s="29" t="s">
        <v>9</v>
      </c>
      <c r="I95" s="28" t="s">
        <v>10</v>
      </c>
      <c r="J95" s="28" t="s">
        <v>11</v>
      </c>
      <c r="K95" s="28" t="s">
        <v>61</v>
      </c>
      <c r="L95" s="28" t="s">
        <v>25</v>
      </c>
      <c r="M95" s="267" t="s">
        <v>49</v>
      </c>
    </row>
    <row r="96" spans="1:41" x14ac:dyDescent="0.35">
      <c r="B96" s="268">
        <f>B61*$J$34+G61*($K$34+$L$34)</f>
        <v>2.8089299353966897E-3</v>
      </c>
      <c r="C96" s="27" t="s">
        <v>133</v>
      </c>
      <c r="D96" s="30" t="s">
        <v>60</v>
      </c>
      <c r="E96" s="31" t="s">
        <v>118</v>
      </c>
      <c r="F96" s="31" t="s">
        <v>118</v>
      </c>
      <c r="G96" s="32">
        <f>B96*1055.05585/907.185</f>
        <v>3.266784570490473E-3</v>
      </c>
      <c r="H96" s="30" t="s">
        <v>63</v>
      </c>
      <c r="I96" s="30" t="s">
        <v>53</v>
      </c>
      <c r="J96" s="30" t="s">
        <v>55</v>
      </c>
      <c r="K96" s="30" t="s">
        <v>52</v>
      </c>
      <c r="L96" s="30" t="s">
        <v>136</v>
      </c>
      <c r="M96" s="269"/>
      <c r="U96" s="2"/>
      <c r="AB96" s="2"/>
      <c r="AE96" s="2"/>
      <c r="AH96" s="2"/>
      <c r="AO96" s="2"/>
    </row>
    <row r="97" spans="2:41" x14ac:dyDescent="0.35">
      <c r="B97" s="268">
        <f t="shared" ref="B97:B108" si="2">B62*$J$34+G62*($K$34+$L$34)</f>
        <v>9.3171019538809616E-3</v>
      </c>
      <c r="C97" s="27" t="s">
        <v>133</v>
      </c>
      <c r="D97" s="30" t="s">
        <v>60</v>
      </c>
      <c r="E97" s="31" t="s">
        <v>32</v>
      </c>
      <c r="F97" s="31" t="s">
        <v>32</v>
      </c>
      <c r="G97" s="32">
        <f t="shared" ref="G97:G108" si="3">B97*1055.05585/907.185</f>
        <v>1.0835786439908662E-2</v>
      </c>
      <c r="H97" s="30" t="s">
        <v>63</v>
      </c>
      <c r="I97" s="30" t="s">
        <v>53</v>
      </c>
      <c r="J97" s="30" t="s">
        <v>55</v>
      </c>
      <c r="K97" s="30" t="s">
        <v>52</v>
      </c>
      <c r="L97" s="30" t="s">
        <v>136</v>
      </c>
      <c r="M97" s="269"/>
      <c r="U97" s="2"/>
      <c r="AB97" s="2"/>
      <c r="AE97" s="2"/>
      <c r="AH97" s="2"/>
      <c r="AO97" s="2"/>
    </row>
    <row r="98" spans="2:41" x14ac:dyDescent="0.35">
      <c r="B98" s="268">
        <f t="shared" si="2"/>
        <v>5.7402676451656642E-4</v>
      </c>
      <c r="C98" s="27" t="s">
        <v>133</v>
      </c>
      <c r="D98" s="30" t="s">
        <v>60</v>
      </c>
      <c r="E98" s="31" t="s">
        <v>31</v>
      </c>
      <c r="F98" s="31" t="s">
        <v>31</v>
      </c>
      <c r="G98" s="32">
        <f t="shared" si="3"/>
        <v>6.675929341421825E-4</v>
      </c>
      <c r="H98" s="30" t="s">
        <v>63</v>
      </c>
      <c r="I98" s="30" t="s">
        <v>53</v>
      </c>
      <c r="J98" s="30" t="s">
        <v>55</v>
      </c>
      <c r="K98" s="30" t="s">
        <v>52</v>
      </c>
      <c r="L98" s="30" t="s">
        <v>136</v>
      </c>
      <c r="M98" s="269"/>
      <c r="U98" s="2"/>
      <c r="AB98" s="2"/>
      <c r="AE98" s="2"/>
      <c r="AH98" s="2"/>
      <c r="AO98" s="2"/>
    </row>
    <row r="99" spans="2:41" x14ac:dyDescent="0.35">
      <c r="B99" s="268">
        <f t="shared" si="2"/>
        <v>0</v>
      </c>
      <c r="C99" s="27" t="s">
        <v>133</v>
      </c>
      <c r="D99" s="30" t="s">
        <v>60</v>
      </c>
      <c r="E99" s="31" t="s">
        <v>33</v>
      </c>
      <c r="F99" s="31" t="s">
        <v>33</v>
      </c>
      <c r="G99" s="32">
        <f t="shared" si="3"/>
        <v>0</v>
      </c>
      <c r="H99" s="30" t="s">
        <v>63</v>
      </c>
      <c r="I99" s="30" t="s">
        <v>53</v>
      </c>
      <c r="J99" s="30" t="s">
        <v>55</v>
      </c>
      <c r="K99" s="30" t="s">
        <v>52</v>
      </c>
      <c r="L99" s="30" t="s">
        <v>136</v>
      </c>
      <c r="M99" s="269"/>
      <c r="U99" s="2"/>
      <c r="AB99" s="2"/>
      <c r="AE99" s="2"/>
      <c r="AH99" s="2"/>
      <c r="AO99" s="2"/>
    </row>
    <row r="100" spans="2:41" x14ac:dyDescent="0.35">
      <c r="B100" s="268">
        <f t="shared" si="2"/>
        <v>5.7329215037182829E-2</v>
      </c>
      <c r="C100" s="27" t="s">
        <v>133</v>
      </c>
      <c r="D100" s="30" t="s">
        <v>60</v>
      </c>
      <c r="E100" s="31" t="s">
        <v>119</v>
      </c>
      <c r="F100" s="31" t="s">
        <v>119</v>
      </c>
      <c r="G100" s="32">
        <f t="shared" si="3"/>
        <v>6.6673857813883297E-2</v>
      </c>
      <c r="H100" s="30" t="s">
        <v>63</v>
      </c>
      <c r="I100" s="30" t="s">
        <v>53</v>
      </c>
      <c r="J100" s="30" t="s">
        <v>55</v>
      </c>
      <c r="K100" s="30" t="s">
        <v>52</v>
      </c>
      <c r="L100" s="30" t="s">
        <v>136</v>
      </c>
      <c r="M100" s="269"/>
      <c r="U100" s="2"/>
      <c r="AB100" s="2"/>
      <c r="AE100" s="2"/>
      <c r="AH100" s="2"/>
      <c r="AO100" s="2"/>
    </row>
    <row r="101" spans="2:41" x14ac:dyDescent="0.35">
      <c r="B101" s="268">
        <f t="shared" si="2"/>
        <v>5.2620165537357141E-2</v>
      </c>
      <c r="C101" s="27" t="s">
        <v>133</v>
      </c>
      <c r="D101" s="30" t="s">
        <v>60</v>
      </c>
      <c r="E101" s="31" t="s">
        <v>62</v>
      </c>
      <c r="F101" s="31" t="s">
        <v>62</v>
      </c>
      <c r="G101" s="32">
        <f t="shared" si="3"/>
        <v>6.1197234828791316E-2</v>
      </c>
      <c r="H101" s="30" t="s">
        <v>63</v>
      </c>
      <c r="I101" s="30" t="s">
        <v>53</v>
      </c>
      <c r="J101" s="30" t="s">
        <v>55</v>
      </c>
      <c r="K101" s="30" t="s">
        <v>52</v>
      </c>
      <c r="L101" s="30" t="s">
        <v>136</v>
      </c>
      <c r="M101" s="269"/>
      <c r="U101" s="2"/>
      <c r="AB101" s="2"/>
      <c r="AE101" s="2"/>
      <c r="AH101" s="2"/>
      <c r="AO101" s="2"/>
    </row>
    <row r="102" spans="2:41" x14ac:dyDescent="0.35">
      <c r="B102" s="268">
        <f t="shared" si="2"/>
        <v>0.13031329613892903</v>
      </c>
      <c r="C102" s="27" t="s">
        <v>133</v>
      </c>
      <c r="D102" s="30" t="s">
        <v>60</v>
      </c>
      <c r="E102" s="31" t="s">
        <v>30</v>
      </c>
      <c r="F102" s="31" t="s">
        <v>30</v>
      </c>
      <c r="G102" s="32">
        <f t="shared" si="3"/>
        <v>0.15155431959761184</v>
      </c>
      <c r="H102" s="30" t="s">
        <v>63</v>
      </c>
      <c r="I102" s="30" t="s">
        <v>53</v>
      </c>
      <c r="J102" s="30" t="s">
        <v>55</v>
      </c>
      <c r="K102" s="30" t="s">
        <v>52</v>
      </c>
      <c r="L102" s="30" t="s">
        <v>136</v>
      </c>
      <c r="M102" s="269"/>
      <c r="U102" s="2"/>
      <c r="AB102" s="2"/>
      <c r="AE102" s="2"/>
      <c r="AH102" s="2"/>
      <c r="AO102" s="2"/>
    </row>
    <row r="103" spans="2:41" x14ac:dyDescent="0.35">
      <c r="B103" s="268">
        <f t="shared" si="2"/>
        <v>1.4744023155196425E-2</v>
      </c>
      <c r="C103" s="27" t="s">
        <v>133</v>
      </c>
      <c r="D103" s="30" t="s">
        <v>60</v>
      </c>
      <c r="E103" s="31" t="s">
        <v>120</v>
      </c>
      <c r="F103" s="31" t="s">
        <v>120</v>
      </c>
      <c r="G103" s="32">
        <f t="shared" si="3"/>
        <v>1.7147293972481298E-2</v>
      </c>
      <c r="H103" s="30" t="s">
        <v>63</v>
      </c>
      <c r="I103" s="30" t="s">
        <v>53</v>
      </c>
      <c r="J103" s="30" t="s">
        <v>55</v>
      </c>
      <c r="K103" s="30" t="s">
        <v>52</v>
      </c>
      <c r="L103" s="30" t="s">
        <v>136</v>
      </c>
      <c r="M103" s="269"/>
      <c r="U103" s="2"/>
      <c r="AB103" s="2"/>
      <c r="AE103" s="2"/>
      <c r="AH103" s="2"/>
      <c r="AO103" s="2"/>
    </row>
    <row r="104" spans="2:41" x14ac:dyDescent="0.35">
      <c r="B104" s="268">
        <f t="shared" si="2"/>
        <v>1.3128032740958811E-2</v>
      </c>
      <c r="C104" s="27" t="s">
        <v>133</v>
      </c>
      <c r="D104" s="30" t="s">
        <v>60</v>
      </c>
      <c r="E104" s="31" t="s">
        <v>121</v>
      </c>
      <c r="F104" s="31" t="s">
        <v>121</v>
      </c>
      <c r="G104" s="32">
        <f t="shared" si="3"/>
        <v>1.5267897664026775E-2</v>
      </c>
      <c r="H104" s="30" t="s">
        <v>63</v>
      </c>
      <c r="I104" s="30" t="s">
        <v>53</v>
      </c>
      <c r="J104" s="30" t="s">
        <v>55</v>
      </c>
      <c r="K104" s="30" t="s">
        <v>52</v>
      </c>
      <c r="L104" s="30" t="s">
        <v>136</v>
      </c>
      <c r="M104" s="269"/>
      <c r="U104" s="2"/>
      <c r="AB104" s="2"/>
      <c r="AE104" s="2"/>
      <c r="AH104" s="2"/>
      <c r="AO104" s="2"/>
    </row>
    <row r="105" spans="2:41" x14ac:dyDescent="0.35">
      <c r="B105" s="268">
        <f t="shared" si="2"/>
        <v>1.6642598310435332E-2</v>
      </c>
      <c r="C105" s="27" t="s">
        <v>133</v>
      </c>
      <c r="D105" s="30" t="s">
        <v>60</v>
      </c>
      <c r="E105" s="31" t="s">
        <v>122</v>
      </c>
      <c r="F105" s="31" t="s">
        <v>122</v>
      </c>
      <c r="G105" s="32">
        <f t="shared" si="3"/>
        <v>1.9355336239713965E-2</v>
      </c>
      <c r="H105" s="30" t="s">
        <v>63</v>
      </c>
      <c r="I105" s="30" t="s">
        <v>53</v>
      </c>
      <c r="J105" s="30" t="s">
        <v>55</v>
      </c>
      <c r="K105" s="30" t="s">
        <v>52</v>
      </c>
      <c r="L105" s="30" t="s">
        <v>136</v>
      </c>
      <c r="M105" s="269"/>
      <c r="U105" s="2"/>
      <c r="AB105" s="2"/>
      <c r="AE105" s="2"/>
      <c r="AH105" s="2"/>
      <c r="AO105" s="2"/>
    </row>
    <row r="106" spans="2:41" x14ac:dyDescent="0.35">
      <c r="B106" s="268">
        <f t="shared" si="2"/>
        <v>2.3917841043586009E-3</v>
      </c>
      <c r="C106" s="27" t="s">
        <v>133</v>
      </c>
      <c r="D106" s="30" t="s">
        <v>60</v>
      </c>
      <c r="E106" s="31" t="s">
        <v>123</v>
      </c>
      <c r="F106" s="31" t="s">
        <v>123</v>
      </c>
      <c r="G106" s="32">
        <f t="shared" si="3"/>
        <v>2.7816441092396288E-3</v>
      </c>
      <c r="H106" s="30" t="s">
        <v>63</v>
      </c>
      <c r="I106" s="30" t="s">
        <v>53</v>
      </c>
      <c r="J106" s="30" t="s">
        <v>55</v>
      </c>
      <c r="K106" s="30" t="s">
        <v>52</v>
      </c>
      <c r="L106" s="30" t="s">
        <v>136</v>
      </c>
      <c r="M106" s="269"/>
      <c r="U106" s="2"/>
      <c r="AB106" s="2"/>
      <c r="AE106" s="2"/>
      <c r="AH106" s="2"/>
      <c r="AO106" s="2"/>
    </row>
    <row r="107" spans="2:41" x14ac:dyDescent="0.35">
      <c r="B107" s="268">
        <f t="shared" si="2"/>
        <v>2.3612255219014845E-3</v>
      </c>
      <c r="C107" s="27" t="s">
        <v>133</v>
      </c>
      <c r="D107" s="30" t="s">
        <v>60</v>
      </c>
      <c r="E107" s="31" t="s">
        <v>124</v>
      </c>
      <c r="F107" s="31" t="s">
        <v>124</v>
      </c>
      <c r="G107" s="32">
        <f t="shared" si="3"/>
        <v>2.7461044881159457E-3</v>
      </c>
      <c r="H107" s="30" t="s">
        <v>63</v>
      </c>
      <c r="I107" s="30" t="s">
        <v>53</v>
      </c>
      <c r="J107" s="30" t="s">
        <v>55</v>
      </c>
      <c r="K107" s="30" t="s">
        <v>52</v>
      </c>
      <c r="L107" s="30" t="s">
        <v>136</v>
      </c>
      <c r="M107" s="269"/>
      <c r="U107" s="2"/>
      <c r="AB107" s="2"/>
      <c r="AE107" s="2"/>
      <c r="AH107" s="2"/>
      <c r="AO107" s="2"/>
    </row>
    <row r="108" spans="2:41" x14ac:dyDescent="0.35">
      <c r="B108" s="268">
        <f t="shared" si="2"/>
        <v>4.413284314081397E-2</v>
      </c>
      <c r="C108" s="27" t="s">
        <v>133</v>
      </c>
      <c r="D108" s="30" t="s">
        <v>60</v>
      </c>
      <c r="E108" s="31" t="s">
        <v>38</v>
      </c>
      <c r="F108" s="31" t="s">
        <v>38</v>
      </c>
      <c r="G108" s="32">
        <f t="shared" si="3"/>
        <v>5.1326481735090586E-2</v>
      </c>
      <c r="H108" s="30" t="s">
        <v>63</v>
      </c>
      <c r="I108" s="30" t="s">
        <v>53</v>
      </c>
      <c r="J108" s="30" t="s">
        <v>55</v>
      </c>
      <c r="K108" s="30" t="s">
        <v>52</v>
      </c>
      <c r="L108" s="30" t="s">
        <v>136</v>
      </c>
      <c r="M108" s="269"/>
      <c r="U108" s="2"/>
      <c r="AB108" s="2"/>
      <c r="AE108" s="2"/>
      <c r="AH108" s="2"/>
      <c r="AO108" s="2"/>
    </row>
    <row r="109" spans="2:41" x14ac:dyDescent="0.35">
      <c r="B109" s="270">
        <f t="shared" ref="B109:B119" si="4">K5</f>
        <v>0.66394059992440679</v>
      </c>
      <c r="C109" s="27" t="s">
        <v>134</v>
      </c>
      <c r="D109" s="30" t="s">
        <v>60</v>
      </c>
      <c r="E109" s="30" t="s">
        <v>38</v>
      </c>
      <c r="F109" s="31" t="s">
        <v>13</v>
      </c>
      <c r="G109" s="30">
        <f>B109*0.001/907.185</f>
        <v>7.3186902332424686E-7</v>
      </c>
      <c r="H109" s="30" t="s">
        <v>135</v>
      </c>
      <c r="I109" s="30" t="s">
        <v>24</v>
      </c>
      <c r="J109" s="30" t="s">
        <v>56</v>
      </c>
      <c r="K109" s="30" t="s">
        <v>52</v>
      </c>
      <c r="L109" s="30" t="s">
        <v>137</v>
      </c>
      <c r="M109" s="269"/>
      <c r="U109" s="2"/>
      <c r="AB109" s="2"/>
      <c r="AE109" s="2"/>
      <c r="AH109" s="2"/>
      <c r="AO109" s="2"/>
    </row>
    <row r="110" spans="2:41" x14ac:dyDescent="0.35">
      <c r="B110" s="270">
        <f t="shared" si="4"/>
        <v>2.1038116386946077</v>
      </c>
      <c r="C110" s="27" t="s">
        <v>134</v>
      </c>
      <c r="D110" s="30" t="s">
        <v>60</v>
      </c>
      <c r="E110" s="30" t="s">
        <v>38</v>
      </c>
      <c r="F110" s="31" t="s">
        <v>23</v>
      </c>
      <c r="G110" s="30">
        <f t="shared" ref="G110:G163" si="5">B110*0.001/907.185</f>
        <v>2.319054700744179E-6</v>
      </c>
      <c r="H110" s="30" t="s">
        <v>135</v>
      </c>
      <c r="I110" s="30" t="s">
        <v>24</v>
      </c>
      <c r="J110" s="30" t="s">
        <v>56</v>
      </c>
      <c r="K110" s="30" t="s">
        <v>52</v>
      </c>
      <c r="L110" s="30" t="s">
        <v>137</v>
      </c>
      <c r="M110" s="269"/>
      <c r="U110" s="2"/>
      <c r="AB110" s="2"/>
      <c r="AE110" s="2"/>
      <c r="AH110" s="2"/>
      <c r="AO110" s="2"/>
    </row>
    <row r="111" spans="2:41" x14ac:dyDescent="0.35">
      <c r="B111" s="270">
        <f t="shared" si="4"/>
        <v>4.1210785490582182</v>
      </c>
      <c r="C111" s="27" t="s">
        <v>134</v>
      </c>
      <c r="D111" s="30" t="s">
        <v>60</v>
      </c>
      <c r="E111" s="30" t="s">
        <v>38</v>
      </c>
      <c r="F111" s="31" t="s">
        <v>14</v>
      </c>
      <c r="G111" s="30">
        <f t="shared" si="5"/>
        <v>4.5427101958897229E-6</v>
      </c>
      <c r="H111" s="30" t="s">
        <v>135</v>
      </c>
      <c r="I111" s="30" t="s">
        <v>24</v>
      </c>
      <c r="J111" s="30" t="s">
        <v>56</v>
      </c>
      <c r="K111" s="30" t="s">
        <v>52</v>
      </c>
      <c r="L111" s="30" t="s">
        <v>137</v>
      </c>
      <c r="M111" s="269"/>
      <c r="U111" s="2"/>
      <c r="AB111" s="2"/>
      <c r="AE111" s="2"/>
      <c r="AH111" s="2"/>
      <c r="AO111" s="2"/>
    </row>
    <row r="112" spans="2:41" x14ac:dyDescent="0.35">
      <c r="B112" s="270">
        <f t="shared" si="4"/>
        <v>0.74021438491917235</v>
      </c>
      <c r="C112" s="27" t="s">
        <v>134</v>
      </c>
      <c r="D112" s="30" t="s">
        <v>60</v>
      </c>
      <c r="E112" s="30" t="s">
        <v>38</v>
      </c>
      <c r="F112" s="31" t="s">
        <v>15</v>
      </c>
      <c r="G112" s="30">
        <f t="shared" si="5"/>
        <v>8.1594645515432067E-7</v>
      </c>
      <c r="H112" s="30" t="s">
        <v>135</v>
      </c>
      <c r="I112" s="30" t="s">
        <v>24</v>
      </c>
      <c r="J112" s="30" t="s">
        <v>56</v>
      </c>
      <c r="K112" s="30" t="s">
        <v>52</v>
      </c>
      <c r="L112" s="30" t="s">
        <v>137</v>
      </c>
      <c r="M112" s="269"/>
      <c r="U112" s="2"/>
      <c r="AB112" s="2"/>
      <c r="AE112" s="2"/>
      <c r="AH112" s="2"/>
      <c r="AO112" s="2"/>
    </row>
    <row r="113" spans="2:41" x14ac:dyDescent="0.35">
      <c r="B113" s="270">
        <f t="shared" si="4"/>
        <v>0.32072106525988803</v>
      </c>
      <c r="C113" s="27" t="s">
        <v>134</v>
      </c>
      <c r="D113" s="30" t="s">
        <v>60</v>
      </c>
      <c r="E113" s="30" t="s">
        <v>38</v>
      </c>
      <c r="F113" s="31" t="s">
        <v>16</v>
      </c>
      <c r="G113" s="30">
        <f t="shared" si="5"/>
        <v>3.5353435656441415E-7</v>
      </c>
      <c r="H113" s="30" t="s">
        <v>135</v>
      </c>
      <c r="I113" s="30" t="s">
        <v>24</v>
      </c>
      <c r="J113" s="30" t="s">
        <v>56</v>
      </c>
      <c r="K113" s="30" t="s">
        <v>52</v>
      </c>
      <c r="L113" s="30" t="s">
        <v>137</v>
      </c>
      <c r="M113" s="269"/>
      <c r="U113" s="2"/>
      <c r="AB113" s="2"/>
      <c r="AE113" s="2"/>
      <c r="AH113" s="2"/>
      <c r="AO113" s="2"/>
    </row>
    <row r="114" spans="2:41" x14ac:dyDescent="0.35">
      <c r="B114" s="270">
        <f t="shared" si="4"/>
        <v>10.135501510587744</v>
      </c>
      <c r="C114" s="27" t="s">
        <v>134</v>
      </c>
      <c r="D114" s="30" t="s">
        <v>60</v>
      </c>
      <c r="E114" s="30" t="s">
        <v>38</v>
      </c>
      <c r="F114" s="30" t="s">
        <v>17</v>
      </c>
      <c r="G114" s="30">
        <f t="shared" si="5"/>
        <v>1.1172474754970314E-5</v>
      </c>
      <c r="H114" s="30" t="s">
        <v>135</v>
      </c>
      <c r="I114" s="30" t="s">
        <v>24</v>
      </c>
      <c r="J114" s="30" t="s">
        <v>56</v>
      </c>
      <c r="K114" s="30" t="s">
        <v>52</v>
      </c>
      <c r="L114" s="30" t="s">
        <v>137</v>
      </c>
      <c r="M114" s="269"/>
      <c r="U114" s="2"/>
      <c r="AB114" s="2"/>
      <c r="AE114" s="2"/>
      <c r="AH114" s="2"/>
      <c r="AO114" s="2"/>
    </row>
    <row r="115" spans="2:41" x14ac:dyDescent="0.35">
      <c r="B115" s="270">
        <f t="shared" si="4"/>
        <v>2.6340220334221093E-2</v>
      </c>
      <c r="C115" s="27" t="s">
        <v>134</v>
      </c>
      <c r="D115" s="30" t="s">
        <v>60</v>
      </c>
      <c r="E115" s="30" t="s">
        <v>38</v>
      </c>
      <c r="F115" s="30" t="s">
        <v>18</v>
      </c>
      <c r="G115" s="30">
        <f t="shared" si="5"/>
        <v>2.9035114485161343E-8</v>
      </c>
      <c r="H115" s="30" t="s">
        <v>135</v>
      </c>
      <c r="I115" s="30" t="s">
        <v>24</v>
      </c>
      <c r="J115" s="30" t="s">
        <v>56</v>
      </c>
      <c r="K115" s="30" t="s">
        <v>52</v>
      </c>
      <c r="L115" s="30" t="s">
        <v>137</v>
      </c>
      <c r="M115" s="269"/>
      <c r="U115" s="2"/>
      <c r="AB115" s="2"/>
      <c r="AE115" s="2"/>
      <c r="AH115" s="2"/>
      <c r="AO115" s="2"/>
    </row>
    <row r="116" spans="2:41" x14ac:dyDescent="0.35">
      <c r="B116" s="270">
        <f t="shared" si="4"/>
        <v>6.2176485715627561E-2</v>
      </c>
      <c r="C116" s="27" t="s">
        <v>134</v>
      </c>
      <c r="D116" s="30" t="s">
        <v>60</v>
      </c>
      <c r="E116" s="30" t="s">
        <v>38</v>
      </c>
      <c r="F116" s="30" t="s">
        <v>19</v>
      </c>
      <c r="G116" s="30">
        <f t="shared" si="5"/>
        <v>6.8537823834860099E-8</v>
      </c>
      <c r="H116" s="30" t="s">
        <v>135</v>
      </c>
      <c r="I116" s="30" t="s">
        <v>24</v>
      </c>
      <c r="J116" s="30" t="s">
        <v>56</v>
      </c>
      <c r="K116" s="30" t="s">
        <v>52</v>
      </c>
      <c r="L116" s="30" t="s">
        <v>137</v>
      </c>
      <c r="M116" s="269"/>
      <c r="U116" s="2"/>
      <c r="AB116" s="2"/>
      <c r="AE116" s="2"/>
      <c r="AH116" s="2"/>
      <c r="AO116" s="2"/>
    </row>
    <row r="117" spans="2:41" x14ac:dyDescent="0.35">
      <c r="B117" s="270">
        <f t="shared" si="4"/>
        <v>11.649098039350134</v>
      </c>
      <c r="C117" s="27" t="s">
        <v>134</v>
      </c>
      <c r="D117" s="30" t="s">
        <v>60</v>
      </c>
      <c r="E117" s="30" t="s">
        <v>38</v>
      </c>
      <c r="F117" s="30" t="s">
        <v>20</v>
      </c>
      <c r="G117" s="30">
        <f t="shared" si="5"/>
        <v>1.2840928850620475E-5</v>
      </c>
      <c r="H117" s="30" t="s">
        <v>135</v>
      </c>
      <c r="I117" s="30" t="s">
        <v>24</v>
      </c>
      <c r="J117" s="30" t="s">
        <v>56</v>
      </c>
      <c r="K117" s="30" t="s">
        <v>52</v>
      </c>
      <c r="L117" s="30" t="s">
        <v>137</v>
      </c>
      <c r="M117" s="269"/>
      <c r="U117" s="2"/>
      <c r="AB117" s="2"/>
      <c r="AE117" s="2"/>
      <c r="AH117" s="2"/>
      <c r="AO117" s="2"/>
    </row>
    <row r="118" spans="2:41" x14ac:dyDescent="0.35">
      <c r="B118" s="270">
        <f t="shared" si="4"/>
        <v>9.2037716625604019E-2</v>
      </c>
      <c r="C118" s="27" t="s">
        <v>134</v>
      </c>
      <c r="D118" s="30" t="s">
        <v>60</v>
      </c>
      <c r="E118" s="30" t="s">
        <v>38</v>
      </c>
      <c r="F118" s="30" t="s">
        <v>21</v>
      </c>
      <c r="G118" s="30">
        <f t="shared" si="5"/>
        <v>1.0145418699119146E-7</v>
      </c>
      <c r="H118" s="30" t="s">
        <v>135</v>
      </c>
      <c r="I118" s="30" t="s">
        <v>24</v>
      </c>
      <c r="J118" s="30" t="s">
        <v>56</v>
      </c>
      <c r="K118" s="30" t="s">
        <v>52</v>
      </c>
      <c r="L118" s="30" t="s">
        <v>137</v>
      </c>
      <c r="M118" s="269"/>
      <c r="U118" s="2"/>
      <c r="AB118" s="2"/>
      <c r="AE118" s="2"/>
      <c r="AH118" s="2"/>
      <c r="AO118" s="2"/>
    </row>
    <row r="119" spans="2:41" x14ac:dyDescent="0.35">
      <c r="B119" s="270">
        <f t="shared" si="4"/>
        <v>5873.2063784382108</v>
      </c>
      <c r="C119" s="27" t="s">
        <v>134</v>
      </c>
      <c r="D119" s="30" t="s">
        <v>60</v>
      </c>
      <c r="E119" s="30" t="s">
        <v>38</v>
      </c>
      <c r="F119" s="30" t="s">
        <v>22</v>
      </c>
      <c r="G119" s="30">
        <f t="shared" si="5"/>
        <v>6.4740999668625602E-3</v>
      </c>
      <c r="H119" s="30" t="s">
        <v>135</v>
      </c>
      <c r="I119" s="30" t="s">
        <v>24</v>
      </c>
      <c r="J119" s="30" t="s">
        <v>56</v>
      </c>
      <c r="K119" s="30" t="s">
        <v>52</v>
      </c>
      <c r="L119" s="30" t="s">
        <v>137</v>
      </c>
      <c r="M119" s="269"/>
      <c r="U119" s="2"/>
      <c r="AB119" s="2"/>
      <c r="AE119" s="2"/>
      <c r="AH119" s="2"/>
      <c r="AO119" s="2"/>
    </row>
    <row r="120" spans="2:41" x14ac:dyDescent="0.35">
      <c r="B120" s="271">
        <f>B81*$J$34+G81*($K$34+$L$34)</f>
        <v>2.5912367622792263</v>
      </c>
      <c r="C120" s="27" t="s">
        <v>134</v>
      </c>
      <c r="D120" s="30" t="s">
        <v>76</v>
      </c>
      <c r="E120" s="30" t="s">
        <v>60</v>
      </c>
      <c r="F120" s="31" t="s">
        <v>13</v>
      </c>
      <c r="G120" s="30">
        <f t="shared" si="5"/>
        <v>2.8563487737112348E-6</v>
      </c>
      <c r="H120" s="30" t="s">
        <v>135</v>
      </c>
      <c r="I120" s="30" t="s">
        <v>24</v>
      </c>
      <c r="J120" s="30" t="s">
        <v>56</v>
      </c>
      <c r="K120" s="30" t="s">
        <v>52</v>
      </c>
      <c r="L120" s="30" t="s">
        <v>136</v>
      </c>
      <c r="M120" s="269"/>
      <c r="U120" s="2"/>
      <c r="AB120" s="2"/>
      <c r="AE120" s="2"/>
      <c r="AH120" s="2"/>
      <c r="AO120" s="2"/>
    </row>
    <row r="121" spans="2:41" x14ac:dyDescent="0.35">
      <c r="B121" s="271">
        <f t="shared" ref="B121:B130" si="6">B82*$J$34+G82*($K$34+$L$34)</f>
        <v>4.9183887634365213</v>
      </c>
      <c r="C121" s="27" t="s">
        <v>134</v>
      </c>
      <c r="D121" s="204" t="s">
        <v>76</v>
      </c>
      <c r="E121" s="30" t="s">
        <v>60</v>
      </c>
      <c r="F121" s="31" t="s">
        <v>23</v>
      </c>
      <c r="G121" s="30">
        <f t="shared" si="5"/>
        <v>5.4215940116255468E-6</v>
      </c>
      <c r="H121" s="30" t="s">
        <v>135</v>
      </c>
      <c r="I121" s="30" t="s">
        <v>24</v>
      </c>
      <c r="J121" s="30" t="s">
        <v>56</v>
      </c>
      <c r="K121" s="30" t="s">
        <v>52</v>
      </c>
      <c r="L121" s="30" t="s">
        <v>136</v>
      </c>
      <c r="M121" s="269"/>
      <c r="U121" s="2"/>
      <c r="AB121" s="2"/>
      <c r="AE121" s="2"/>
      <c r="AH121" s="2"/>
      <c r="AO121" s="2"/>
    </row>
    <row r="122" spans="2:41" x14ac:dyDescent="0.35">
      <c r="B122" s="271">
        <f t="shared" si="6"/>
        <v>9.5198605470432582</v>
      </c>
      <c r="C122" s="27" t="s">
        <v>134</v>
      </c>
      <c r="D122" s="204" t="s">
        <v>76</v>
      </c>
      <c r="E122" s="30" t="s">
        <v>60</v>
      </c>
      <c r="F122" s="31" t="s">
        <v>14</v>
      </c>
      <c r="G122" s="30">
        <f t="shared" si="5"/>
        <v>1.0493846951882206E-5</v>
      </c>
      <c r="H122" s="30" t="s">
        <v>135</v>
      </c>
      <c r="I122" s="30" t="s">
        <v>24</v>
      </c>
      <c r="J122" s="30" t="s">
        <v>56</v>
      </c>
      <c r="K122" s="30" t="s">
        <v>52</v>
      </c>
      <c r="L122" s="30" t="s">
        <v>136</v>
      </c>
      <c r="M122" s="269"/>
      <c r="U122" s="2"/>
      <c r="AB122" s="2"/>
      <c r="AE122" s="2"/>
      <c r="AH122" s="2"/>
      <c r="AO122" s="2"/>
    </row>
    <row r="123" spans="2:41" x14ac:dyDescent="0.35">
      <c r="B123" s="271">
        <f t="shared" si="6"/>
        <v>2.040523547201079</v>
      </c>
      <c r="C123" s="27" t="s">
        <v>134</v>
      </c>
      <c r="D123" s="204" t="s">
        <v>76</v>
      </c>
      <c r="E123" s="30" t="s">
        <v>60</v>
      </c>
      <c r="F123" s="31" t="s">
        <v>15</v>
      </c>
      <c r="G123" s="30">
        <f t="shared" si="5"/>
        <v>2.2492915416382316E-6</v>
      </c>
      <c r="H123" s="30" t="s">
        <v>135</v>
      </c>
      <c r="I123" s="30" t="s">
        <v>24</v>
      </c>
      <c r="J123" s="30" t="s">
        <v>56</v>
      </c>
      <c r="K123" s="30" t="s">
        <v>52</v>
      </c>
      <c r="L123" s="30" t="s">
        <v>136</v>
      </c>
      <c r="M123" s="269"/>
      <c r="U123" s="2"/>
      <c r="AB123" s="2"/>
      <c r="AE123" s="2"/>
      <c r="AH123" s="2"/>
      <c r="AO123" s="2"/>
    </row>
    <row r="124" spans="2:41" x14ac:dyDescent="0.35">
      <c r="B124" s="271">
        <f t="shared" si="6"/>
        <v>0.63275368247327357</v>
      </c>
      <c r="C124" s="27" t="s">
        <v>134</v>
      </c>
      <c r="D124" s="204" t="s">
        <v>76</v>
      </c>
      <c r="E124" s="30" t="s">
        <v>60</v>
      </c>
      <c r="F124" s="31" t="s">
        <v>16</v>
      </c>
      <c r="G124" s="30">
        <f t="shared" si="5"/>
        <v>6.9749134131767349E-7</v>
      </c>
      <c r="H124" s="30" t="s">
        <v>135</v>
      </c>
      <c r="I124" s="30" t="s">
        <v>24</v>
      </c>
      <c r="J124" s="30" t="s">
        <v>56</v>
      </c>
      <c r="K124" s="30" t="s">
        <v>52</v>
      </c>
      <c r="L124" s="30" t="s">
        <v>136</v>
      </c>
      <c r="M124" s="269"/>
      <c r="U124" s="2"/>
      <c r="AB124" s="2"/>
      <c r="AE124" s="2"/>
      <c r="AH124" s="2"/>
      <c r="AO124" s="2"/>
    </row>
    <row r="125" spans="2:41" x14ac:dyDescent="0.35">
      <c r="B125" s="271">
        <f t="shared" si="6"/>
        <v>12.241580106967438</v>
      </c>
      <c r="C125" s="27" t="s">
        <v>134</v>
      </c>
      <c r="D125" s="204" t="s">
        <v>76</v>
      </c>
      <c r="E125" s="30" t="s">
        <v>60</v>
      </c>
      <c r="F125" s="30" t="s">
        <v>17</v>
      </c>
      <c r="G125" s="30">
        <f t="shared" si="5"/>
        <v>1.3494028348095967E-5</v>
      </c>
      <c r="H125" s="30" t="s">
        <v>135</v>
      </c>
      <c r="I125" s="30" t="s">
        <v>24</v>
      </c>
      <c r="J125" s="30" t="s">
        <v>56</v>
      </c>
      <c r="K125" s="30" t="s">
        <v>52</v>
      </c>
      <c r="L125" s="30" t="s">
        <v>136</v>
      </c>
      <c r="M125" s="269"/>
      <c r="U125" s="2"/>
      <c r="AB125" s="2"/>
      <c r="AE125" s="2"/>
      <c r="AH125" s="2"/>
      <c r="AO125" s="2"/>
    </row>
    <row r="126" spans="2:41" x14ac:dyDescent="0.35">
      <c r="B126" s="271">
        <f t="shared" si="6"/>
        <v>6.0843544020586809E-2</v>
      </c>
      <c r="C126" s="27" t="s">
        <v>134</v>
      </c>
      <c r="D126" s="204" t="s">
        <v>76</v>
      </c>
      <c r="E126" s="30" t="s">
        <v>60</v>
      </c>
      <c r="F126" s="30" t="s">
        <v>18</v>
      </c>
      <c r="G126" s="30">
        <f t="shared" si="5"/>
        <v>6.7068507548721391E-8</v>
      </c>
      <c r="H126" s="30" t="s">
        <v>135</v>
      </c>
      <c r="I126" s="30" t="s">
        <v>24</v>
      </c>
      <c r="J126" s="30" t="s">
        <v>56</v>
      </c>
      <c r="K126" s="30" t="s">
        <v>52</v>
      </c>
      <c r="L126" s="30" t="s">
        <v>136</v>
      </c>
      <c r="M126" s="269"/>
      <c r="U126" s="2"/>
      <c r="AB126" s="2"/>
      <c r="AE126" s="2"/>
      <c r="AH126" s="2"/>
      <c r="AO126" s="2"/>
    </row>
    <row r="127" spans="2:41" x14ac:dyDescent="0.35">
      <c r="B127" s="271">
        <f t="shared" si="6"/>
        <v>0.13139581969510086</v>
      </c>
      <c r="C127" s="27" t="s">
        <v>134</v>
      </c>
      <c r="D127" s="204" t="s">
        <v>76</v>
      </c>
      <c r="E127" s="30" t="s">
        <v>60</v>
      </c>
      <c r="F127" s="30" t="s">
        <v>19</v>
      </c>
      <c r="G127" s="30">
        <f t="shared" si="5"/>
        <v>1.4483905674708122E-7</v>
      </c>
      <c r="H127" s="30" t="s">
        <v>135</v>
      </c>
      <c r="I127" s="30" t="s">
        <v>24</v>
      </c>
      <c r="J127" s="30" t="s">
        <v>56</v>
      </c>
      <c r="K127" s="30" t="s">
        <v>52</v>
      </c>
      <c r="L127" s="30" t="s">
        <v>136</v>
      </c>
      <c r="M127" s="269"/>
      <c r="U127" s="2"/>
      <c r="AB127" s="2"/>
      <c r="AE127" s="2"/>
      <c r="AH127" s="2"/>
      <c r="AO127" s="2"/>
    </row>
    <row r="128" spans="2:41" x14ac:dyDescent="0.35">
      <c r="B128" s="271">
        <f t="shared" si="6"/>
        <v>48.949216834962229</v>
      </c>
      <c r="C128" s="27" t="s">
        <v>134</v>
      </c>
      <c r="D128" s="204" t="s">
        <v>76</v>
      </c>
      <c r="E128" s="30" t="s">
        <v>60</v>
      </c>
      <c r="F128" s="30" t="s">
        <v>20</v>
      </c>
      <c r="G128" s="30">
        <f t="shared" si="5"/>
        <v>5.3957259913867879E-5</v>
      </c>
      <c r="H128" s="30" t="s">
        <v>135</v>
      </c>
      <c r="I128" s="30" t="s">
        <v>24</v>
      </c>
      <c r="J128" s="30" t="s">
        <v>56</v>
      </c>
      <c r="K128" s="30" t="s">
        <v>52</v>
      </c>
      <c r="L128" s="30" t="s">
        <v>136</v>
      </c>
      <c r="M128" s="269"/>
      <c r="U128" s="2"/>
      <c r="AB128" s="2"/>
      <c r="AE128" s="2"/>
      <c r="AH128" s="2"/>
      <c r="AO128" s="2"/>
    </row>
    <row r="129" spans="2:41" x14ac:dyDescent="0.35">
      <c r="B129" s="271">
        <f t="shared" si="6"/>
        <v>0.18270649190925409</v>
      </c>
      <c r="C129" s="27" t="s">
        <v>134</v>
      </c>
      <c r="D129" s="204" t="s">
        <v>76</v>
      </c>
      <c r="E129" s="30" t="s">
        <v>60</v>
      </c>
      <c r="F129" s="30" t="s">
        <v>21</v>
      </c>
      <c r="G129" s="30">
        <f t="shared" si="5"/>
        <v>2.0139937488963563E-7</v>
      </c>
      <c r="H129" s="30" t="s">
        <v>135</v>
      </c>
      <c r="I129" s="30" t="s">
        <v>24</v>
      </c>
      <c r="J129" s="30" t="s">
        <v>56</v>
      </c>
      <c r="K129" s="30" t="s">
        <v>52</v>
      </c>
      <c r="L129" s="30" t="s">
        <v>136</v>
      </c>
      <c r="M129" s="269"/>
      <c r="U129" s="2"/>
      <c r="AB129" s="2"/>
      <c r="AE129" s="2"/>
      <c r="AH129" s="2"/>
      <c r="AO129" s="2"/>
    </row>
    <row r="130" spans="2:41" x14ac:dyDescent="0.35">
      <c r="B130" s="271">
        <f t="shared" si="6"/>
        <v>7094.7379298517271</v>
      </c>
      <c r="C130" s="27" t="s">
        <v>134</v>
      </c>
      <c r="D130" s="204" t="s">
        <v>76</v>
      </c>
      <c r="E130" s="30" t="s">
        <v>60</v>
      </c>
      <c r="F130" s="30" t="s">
        <v>22</v>
      </c>
      <c r="G130" s="30">
        <f t="shared" si="5"/>
        <v>7.8206076267263325E-3</v>
      </c>
      <c r="H130" s="30" t="s">
        <v>135</v>
      </c>
      <c r="I130" s="30" t="s">
        <v>24</v>
      </c>
      <c r="J130" s="30" t="s">
        <v>56</v>
      </c>
      <c r="K130" s="30" t="s">
        <v>52</v>
      </c>
      <c r="L130" s="30" t="s">
        <v>136</v>
      </c>
      <c r="M130" s="269"/>
      <c r="U130" s="2"/>
      <c r="AB130" s="2"/>
      <c r="AE130" s="2"/>
      <c r="AH130" s="2"/>
      <c r="AO130" s="2"/>
    </row>
    <row r="131" spans="2:41" x14ac:dyDescent="0.35">
      <c r="B131" s="271">
        <f>C81*$J$34+H81*($K$34+$L$34)</f>
        <v>6.4095715527232517</v>
      </c>
      <c r="C131" s="27" t="s">
        <v>134</v>
      </c>
      <c r="D131" s="30" t="s">
        <v>77</v>
      </c>
      <c r="E131" s="30" t="s">
        <v>60</v>
      </c>
      <c r="F131" s="31" t="s">
        <v>13</v>
      </c>
      <c r="G131" s="30">
        <f t="shared" si="5"/>
        <v>7.0653411958125989E-6</v>
      </c>
      <c r="H131" s="30" t="s">
        <v>135</v>
      </c>
      <c r="I131" s="30" t="s">
        <v>24</v>
      </c>
      <c r="J131" s="30" t="s">
        <v>56</v>
      </c>
      <c r="K131" s="30" t="s">
        <v>52</v>
      </c>
      <c r="L131" s="30" t="s">
        <v>136</v>
      </c>
      <c r="M131" s="269"/>
      <c r="U131" s="2"/>
      <c r="AB131" s="2"/>
      <c r="AE131" s="2"/>
      <c r="AH131" s="2"/>
      <c r="AO131" s="2"/>
    </row>
    <row r="132" spans="2:41" x14ac:dyDescent="0.35">
      <c r="B132" s="271">
        <f t="shared" ref="B132:B141" si="7">C82*$J$34+H82*($K$34+$L$34)</f>
        <v>99.355957167348578</v>
      </c>
      <c r="C132" s="27" t="s">
        <v>134</v>
      </c>
      <c r="D132" s="30" t="s">
        <v>77</v>
      </c>
      <c r="E132" s="30" t="s">
        <v>60</v>
      </c>
      <c r="F132" s="31" t="s">
        <v>23</v>
      </c>
      <c r="G132" s="30">
        <f t="shared" si="5"/>
        <v>1.095211640044187E-4</v>
      </c>
      <c r="H132" s="30" t="s">
        <v>135</v>
      </c>
      <c r="I132" s="30" t="s">
        <v>24</v>
      </c>
      <c r="J132" s="30" t="s">
        <v>56</v>
      </c>
      <c r="K132" s="30" t="s">
        <v>52</v>
      </c>
      <c r="L132" s="30" t="s">
        <v>136</v>
      </c>
      <c r="M132" s="269"/>
      <c r="U132" s="2"/>
      <c r="AB132" s="2"/>
      <c r="AE132" s="2"/>
      <c r="AH132" s="2"/>
      <c r="AO132" s="2"/>
    </row>
    <row r="133" spans="2:41" x14ac:dyDescent="0.35">
      <c r="B133" s="271">
        <f t="shared" si="7"/>
        <v>105.44626413401801</v>
      </c>
      <c r="C133" s="27" t="s">
        <v>134</v>
      </c>
      <c r="D133" s="30" t="s">
        <v>77</v>
      </c>
      <c r="E133" s="30" t="s">
        <v>60</v>
      </c>
      <c r="F133" s="31" t="s">
        <v>14</v>
      </c>
      <c r="G133" s="30">
        <f t="shared" si="5"/>
        <v>1.1623457633670973E-4</v>
      </c>
      <c r="H133" s="30" t="s">
        <v>135</v>
      </c>
      <c r="I133" s="30" t="s">
        <v>24</v>
      </c>
      <c r="J133" s="30" t="s">
        <v>56</v>
      </c>
      <c r="K133" s="30" t="s">
        <v>52</v>
      </c>
      <c r="L133" s="30" t="s">
        <v>136</v>
      </c>
      <c r="M133" s="269"/>
      <c r="U133" s="2"/>
      <c r="AB133" s="2"/>
      <c r="AE133" s="2"/>
      <c r="AH133" s="2"/>
      <c r="AO133" s="2"/>
    </row>
    <row r="134" spans="2:41" x14ac:dyDescent="0.35">
      <c r="B134" s="271">
        <f t="shared" si="7"/>
        <v>21.867587268456354</v>
      </c>
      <c r="C134" s="27" t="s">
        <v>134</v>
      </c>
      <c r="D134" s="30" t="s">
        <v>77</v>
      </c>
      <c r="E134" s="30" t="s">
        <v>60</v>
      </c>
      <c r="F134" s="31" t="s">
        <v>15</v>
      </c>
      <c r="G134" s="30">
        <f t="shared" si="5"/>
        <v>2.4104881880163755E-5</v>
      </c>
      <c r="H134" s="30" t="s">
        <v>135</v>
      </c>
      <c r="I134" s="30" t="s">
        <v>24</v>
      </c>
      <c r="J134" s="30" t="s">
        <v>56</v>
      </c>
      <c r="K134" s="30" t="s">
        <v>52</v>
      </c>
      <c r="L134" s="30" t="s">
        <v>136</v>
      </c>
      <c r="M134" s="269"/>
      <c r="U134" s="2"/>
      <c r="AB134" s="2"/>
      <c r="AE134" s="2"/>
      <c r="AH134" s="2"/>
      <c r="AO134" s="2"/>
    </row>
    <row r="135" spans="2:41" x14ac:dyDescent="0.35">
      <c r="B135" s="271">
        <f t="shared" si="7"/>
        <v>11.366637067596605</v>
      </c>
      <c r="C135" s="27" t="s">
        <v>134</v>
      </c>
      <c r="D135" s="30" t="s">
        <v>77</v>
      </c>
      <c r="E135" s="30" t="s">
        <v>60</v>
      </c>
      <c r="F135" s="31" t="s">
        <v>16</v>
      </c>
      <c r="G135" s="30">
        <f t="shared" si="5"/>
        <v>1.2529569015797886E-5</v>
      </c>
      <c r="H135" s="30" t="s">
        <v>135</v>
      </c>
      <c r="I135" s="30" t="s">
        <v>24</v>
      </c>
      <c r="J135" s="30" t="s">
        <v>56</v>
      </c>
      <c r="K135" s="30" t="s">
        <v>52</v>
      </c>
      <c r="L135" s="30" t="s">
        <v>136</v>
      </c>
      <c r="M135" s="269"/>
      <c r="U135" s="2"/>
      <c r="AB135" s="2"/>
      <c r="AE135" s="2"/>
      <c r="AH135" s="2"/>
      <c r="AO135" s="2"/>
    </row>
    <row r="136" spans="2:41" x14ac:dyDescent="0.35">
      <c r="B136" s="271">
        <f t="shared" si="7"/>
        <v>23.669366522902866</v>
      </c>
      <c r="C136" s="27" t="s">
        <v>134</v>
      </c>
      <c r="D136" s="30" t="s">
        <v>77</v>
      </c>
      <c r="E136" s="30" t="s">
        <v>60</v>
      </c>
      <c r="F136" s="30" t="s">
        <v>17</v>
      </c>
      <c r="G136" s="30">
        <f t="shared" si="5"/>
        <v>2.6091002962904886E-5</v>
      </c>
      <c r="H136" s="30" t="s">
        <v>135</v>
      </c>
      <c r="I136" s="30" t="s">
        <v>24</v>
      </c>
      <c r="J136" s="30" t="s">
        <v>56</v>
      </c>
      <c r="K136" s="30" t="s">
        <v>52</v>
      </c>
      <c r="L136" s="30" t="s">
        <v>136</v>
      </c>
      <c r="M136" s="269"/>
      <c r="U136" s="2"/>
      <c r="AB136" s="2"/>
      <c r="AE136" s="2"/>
      <c r="AH136" s="2"/>
      <c r="AO136" s="2"/>
    </row>
    <row r="137" spans="2:41" x14ac:dyDescent="0.35">
      <c r="B137" s="271">
        <f t="shared" si="7"/>
        <v>0.40600617488920565</v>
      </c>
      <c r="C137" s="27" t="s">
        <v>134</v>
      </c>
      <c r="D137" s="30" t="s">
        <v>77</v>
      </c>
      <c r="E137" s="30" t="s">
        <v>60</v>
      </c>
      <c r="F137" s="30" t="s">
        <v>18</v>
      </c>
      <c r="G137" s="30">
        <f t="shared" si="5"/>
        <v>4.4754507061867828E-7</v>
      </c>
      <c r="H137" s="30" t="s">
        <v>135</v>
      </c>
      <c r="I137" s="30" t="s">
        <v>24</v>
      </c>
      <c r="J137" s="30" t="s">
        <v>56</v>
      </c>
      <c r="K137" s="30" t="s">
        <v>52</v>
      </c>
      <c r="L137" s="30" t="s">
        <v>136</v>
      </c>
      <c r="M137" s="269"/>
      <c r="U137" s="2"/>
      <c r="AB137" s="2"/>
      <c r="AE137" s="2"/>
      <c r="AH137" s="2"/>
      <c r="AO137" s="2"/>
    </row>
    <row r="138" spans="2:41" x14ac:dyDescent="0.35">
      <c r="B138" s="271">
        <f t="shared" si="7"/>
        <v>1.1947224258311846</v>
      </c>
      <c r="C138" s="27" t="s">
        <v>134</v>
      </c>
      <c r="D138" s="30" t="s">
        <v>77</v>
      </c>
      <c r="E138" s="30" t="s">
        <v>60</v>
      </c>
      <c r="F138" s="30" t="s">
        <v>19</v>
      </c>
      <c r="G138" s="30">
        <f t="shared" si="5"/>
        <v>1.316955665968005E-6</v>
      </c>
      <c r="H138" s="30" t="s">
        <v>135</v>
      </c>
      <c r="I138" s="30" t="s">
        <v>24</v>
      </c>
      <c r="J138" s="30" t="s">
        <v>56</v>
      </c>
      <c r="K138" s="30" t="s">
        <v>52</v>
      </c>
      <c r="L138" s="30" t="s">
        <v>136</v>
      </c>
      <c r="M138" s="269"/>
      <c r="U138" s="2"/>
      <c r="AB138" s="2"/>
      <c r="AE138" s="2"/>
      <c r="AH138" s="2"/>
      <c r="AO138" s="2"/>
    </row>
    <row r="139" spans="2:41" x14ac:dyDescent="0.35">
      <c r="B139" s="271">
        <f t="shared" si="7"/>
        <v>2.7891192278744183</v>
      </c>
      <c r="C139" s="27" t="s">
        <v>134</v>
      </c>
      <c r="D139" s="30" t="s">
        <v>77</v>
      </c>
      <c r="E139" s="30" t="s">
        <v>60</v>
      </c>
      <c r="F139" s="30" t="s">
        <v>20</v>
      </c>
      <c r="G139" s="30">
        <f t="shared" si="5"/>
        <v>3.0744767912547263E-6</v>
      </c>
      <c r="H139" s="30" t="s">
        <v>135</v>
      </c>
      <c r="I139" s="30" t="s">
        <v>24</v>
      </c>
      <c r="J139" s="30" t="s">
        <v>56</v>
      </c>
      <c r="K139" s="30" t="s">
        <v>52</v>
      </c>
      <c r="L139" s="30" t="s">
        <v>136</v>
      </c>
      <c r="M139" s="269"/>
      <c r="U139" s="2"/>
      <c r="AB139" s="2"/>
      <c r="AE139" s="2"/>
      <c r="AH139" s="2"/>
      <c r="AO139" s="2"/>
    </row>
    <row r="140" spans="2:41" x14ac:dyDescent="0.35">
      <c r="B140" s="271">
        <f t="shared" si="7"/>
        <v>0.39922145735161169</v>
      </c>
      <c r="C140" s="27" t="s">
        <v>134</v>
      </c>
      <c r="D140" s="30" t="s">
        <v>77</v>
      </c>
      <c r="E140" s="30" t="s">
        <v>60</v>
      </c>
      <c r="F140" s="30" t="s">
        <v>21</v>
      </c>
      <c r="G140" s="30">
        <f t="shared" si="5"/>
        <v>4.4006620187901228E-7</v>
      </c>
      <c r="H140" s="30" t="s">
        <v>135</v>
      </c>
      <c r="I140" s="30" t="s">
        <v>24</v>
      </c>
      <c r="J140" s="30" t="s">
        <v>56</v>
      </c>
      <c r="K140" s="30" t="s">
        <v>52</v>
      </c>
      <c r="L140" s="30" t="s">
        <v>136</v>
      </c>
      <c r="M140" s="269"/>
      <c r="U140" s="2"/>
      <c r="AB140" s="2"/>
      <c r="AE140" s="2"/>
      <c r="AH140" s="2"/>
      <c r="AO140" s="2"/>
    </row>
    <row r="141" spans="2:41" x14ac:dyDescent="0.35">
      <c r="B141" s="271">
        <f t="shared" si="7"/>
        <v>70870.923919273177</v>
      </c>
      <c r="C141" s="27" t="s">
        <v>134</v>
      </c>
      <c r="D141" s="30" t="s">
        <v>77</v>
      </c>
      <c r="E141" s="30" t="s">
        <v>60</v>
      </c>
      <c r="F141" s="30" t="s">
        <v>22</v>
      </c>
      <c r="G141" s="30">
        <f t="shared" si="5"/>
        <v>7.8121798662095593E-2</v>
      </c>
      <c r="H141" s="30" t="s">
        <v>135</v>
      </c>
      <c r="I141" s="30" t="s">
        <v>24</v>
      </c>
      <c r="J141" s="30" t="s">
        <v>56</v>
      </c>
      <c r="K141" s="30" t="s">
        <v>52</v>
      </c>
      <c r="L141" s="30" t="s">
        <v>136</v>
      </c>
      <c r="M141" s="269"/>
      <c r="U141" s="2"/>
      <c r="AB141" s="2"/>
      <c r="AE141" s="2"/>
      <c r="AH141" s="2"/>
      <c r="AO141" s="2"/>
    </row>
    <row r="142" spans="2:41" x14ac:dyDescent="0.35">
      <c r="B142" s="268">
        <f>D81</f>
        <v>0</v>
      </c>
      <c r="C142" s="27" t="s">
        <v>134</v>
      </c>
      <c r="D142" s="30" t="s">
        <v>78</v>
      </c>
      <c r="E142" s="30" t="s">
        <v>60</v>
      </c>
      <c r="F142" s="31" t="s">
        <v>13</v>
      </c>
      <c r="G142" s="30">
        <f t="shared" si="5"/>
        <v>0</v>
      </c>
      <c r="H142" s="30" t="s">
        <v>135</v>
      </c>
      <c r="I142" s="30" t="s">
        <v>24</v>
      </c>
      <c r="J142" s="30" t="s">
        <v>56</v>
      </c>
      <c r="K142" s="30" t="s">
        <v>52</v>
      </c>
      <c r="L142" s="30" t="s">
        <v>136</v>
      </c>
      <c r="M142" s="269"/>
      <c r="U142" s="2"/>
      <c r="AB142" s="2"/>
      <c r="AE142" s="2"/>
      <c r="AH142" s="2"/>
      <c r="AO142" s="2"/>
    </row>
    <row r="143" spans="2:41" x14ac:dyDescent="0.35">
      <c r="B143" s="268">
        <f t="shared" ref="B143:B152" si="8">D82</f>
        <v>0</v>
      </c>
      <c r="C143" s="27" t="s">
        <v>134</v>
      </c>
      <c r="D143" s="30" t="s">
        <v>78</v>
      </c>
      <c r="E143" s="30" t="s">
        <v>60</v>
      </c>
      <c r="F143" s="31" t="s">
        <v>23</v>
      </c>
      <c r="G143" s="30">
        <f t="shared" si="5"/>
        <v>0</v>
      </c>
      <c r="H143" s="30" t="s">
        <v>135</v>
      </c>
      <c r="I143" s="30" t="s">
        <v>24</v>
      </c>
      <c r="J143" s="30" t="s">
        <v>56</v>
      </c>
      <c r="K143" s="30" t="s">
        <v>52</v>
      </c>
      <c r="L143" s="30" t="s">
        <v>136</v>
      </c>
      <c r="M143" s="269"/>
      <c r="U143" s="2"/>
      <c r="AB143" s="2"/>
      <c r="AE143" s="2"/>
      <c r="AH143" s="2"/>
      <c r="AO143" s="2"/>
    </row>
    <row r="144" spans="2:41" x14ac:dyDescent="0.35">
      <c r="B144" s="268">
        <f t="shared" si="8"/>
        <v>0</v>
      </c>
      <c r="C144" s="27" t="s">
        <v>134</v>
      </c>
      <c r="D144" s="30" t="s">
        <v>78</v>
      </c>
      <c r="E144" s="30" t="s">
        <v>60</v>
      </c>
      <c r="F144" s="31" t="s">
        <v>14</v>
      </c>
      <c r="G144" s="30">
        <f t="shared" si="5"/>
        <v>0</v>
      </c>
      <c r="H144" s="30" t="s">
        <v>135</v>
      </c>
      <c r="I144" s="30" t="s">
        <v>24</v>
      </c>
      <c r="J144" s="30" t="s">
        <v>56</v>
      </c>
      <c r="K144" s="30" t="s">
        <v>52</v>
      </c>
      <c r="L144" s="30" t="s">
        <v>136</v>
      </c>
      <c r="M144" s="269"/>
      <c r="U144" s="2"/>
      <c r="AB144" s="2"/>
      <c r="AE144" s="2"/>
      <c r="AH144" s="2"/>
      <c r="AO144" s="2"/>
    </row>
    <row r="145" spans="2:41" x14ac:dyDescent="0.35">
      <c r="B145" s="268">
        <f t="shared" si="8"/>
        <v>0</v>
      </c>
      <c r="C145" s="27" t="s">
        <v>134</v>
      </c>
      <c r="D145" s="30" t="s">
        <v>78</v>
      </c>
      <c r="E145" s="30" t="s">
        <v>60</v>
      </c>
      <c r="F145" s="31" t="s">
        <v>15</v>
      </c>
      <c r="G145" s="30">
        <f t="shared" si="5"/>
        <v>0</v>
      </c>
      <c r="H145" s="30" t="s">
        <v>135</v>
      </c>
      <c r="I145" s="30" t="s">
        <v>24</v>
      </c>
      <c r="J145" s="30" t="s">
        <v>56</v>
      </c>
      <c r="K145" s="30" t="s">
        <v>52</v>
      </c>
      <c r="L145" s="30" t="s">
        <v>136</v>
      </c>
      <c r="M145" s="269"/>
      <c r="U145" s="2"/>
      <c r="AB145" s="2"/>
      <c r="AE145" s="2"/>
      <c r="AH145" s="2"/>
      <c r="AO145" s="2"/>
    </row>
    <row r="146" spans="2:41" x14ac:dyDescent="0.35">
      <c r="B146" s="268">
        <f t="shared" si="8"/>
        <v>0</v>
      </c>
      <c r="C146" s="27" t="s">
        <v>134</v>
      </c>
      <c r="D146" s="30" t="s">
        <v>78</v>
      </c>
      <c r="E146" s="30" t="s">
        <v>60</v>
      </c>
      <c r="F146" s="31" t="s">
        <v>16</v>
      </c>
      <c r="G146" s="30">
        <f t="shared" si="5"/>
        <v>0</v>
      </c>
      <c r="H146" s="30" t="s">
        <v>135</v>
      </c>
      <c r="I146" s="30" t="s">
        <v>24</v>
      </c>
      <c r="J146" s="30" t="s">
        <v>56</v>
      </c>
      <c r="K146" s="30" t="s">
        <v>52</v>
      </c>
      <c r="L146" s="30" t="s">
        <v>136</v>
      </c>
      <c r="M146" s="269"/>
      <c r="U146" s="2"/>
      <c r="AB146" s="2"/>
      <c r="AE146" s="2"/>
      <c r="AH146" s="2"/>
      <c r="AO146" s="2"/>
    </row>
    <row r="147" spans="2:41" x14ac:dyDescent="0.35">
      <c r="B147" s="268">
        <f t="shared" si="8"/>
        <v>0</v>
      </c>
      <c r="C147" s="27" t="s">
        <v>134</v>
      </c>
      <c r="D147" s="30" t="s">
        <v>78</v>
      </c>
      <c r="E147" s="30" t="s">
        <v>60</v>
      </c>
      <c r="F147" s="30" t="s">
        <v>17</v>
      </c>
      <c r="G147" s="30">
        <f t="shared" si="5"/>
        <v>0</v>
      </c>
      <c r="H147" s="30" t="s">
        <v>135</v>
      </c>
      <c r="I147" s="30" t="s">
        <v>24</v>
      </c>
      <c r="J147" s="30" t="s">
        <v>56</v>
      </c>
      <c r="K147" s="30" t="s">
        <v>52</v>
      </c>
      <c r="L147" s="30" t="s">
        <v>136</v>
      </c>
      <c r="M147" s="269"/>
      <c r="U147" s="2"/>
      <c r="AB147" s="2"/>
      <c r="AE147" s="2"/>
      <c r="AH147" s="2"/>
      <c r="AO147" s="2"/>
    </row>
    <row r="148" spans="2:41" x14ac:dyDescent="0.35">
      <c r="B148" s="268">
        <f t="shared" si="8"/>
        <v>0</v>
      </c>
      <c r="C148" s="27" t="s">
        <v>134</v>
      </c>
      <c r="D148" s="30" t="s">
        <v>78</v>
      </c>
      <c r="E148" s="30" t="s">
        <v>60</v>
      </c>
      <c r="F148" s="30" t="s">
        <v>18</v>
      </c>
      <c r="G148" s="30">
        <f t="shared" si="5"/>
        <v>0</v>
      </c>
      <c r="H148" s="30" t="s">
        <v>135</v>
      </c>
      <c r="I148" s="30" t="s">
        <v>24</v>
      </c>
      <c r="J148" s="30" t="s">
        <v>56</v>
      </c>
      <c r="K148" s="30" t="s">
        <v>52</v>
      </c>
      <c r="L148" s="30" t="s">
        <v>136</v>
      </c>
      <c r="M148" s="269"/>
      <c r="U148" s="2"/>
      <c r="AB148" s="2"/>
      <c r="AE148" s="2"/>
      <c r="AH148" s="2"/>
      <c r="AO148" s="2"/>
    </row>
    <row r="149" spans="2:41" x14ac:dyDescent="0.35">
      <c r="B149" s="268">
        <f t="shared" si="8"/>
        <v>0</v>
      </c>
      <c r="C149" s="27" t="s">
        <v>134</v>
      </c>
      <c r="D149" s="30" t="s">
        <v>78</v>
      </c>
      <c r="E149" s="30" t="s">
        <v>60</v>
      </c>
      <c r="F149" s="30" t="s">
        <v>19</v>
      </c>
      <c r="G149" s="30">
        <f t="shared" si="5"/>
        <v>0</v>
      </c>
      <c r="H149" s="30" t="s">
        <v>135</v>
      </c>
      <c r="I149" s="30" t="s">
        <v>24</v>
      </c>
      <c r="J149" s="30" t="s">
        <v>56</v>
      </c>
      <c r="K149" s="30" t="s">
        <v>52</v>
      </c>
      <c r="L149" s="30" t="s">
        <v>136</v>
      </c>
      <c r="M149" s="269"/>
      <c r="U149" s="2"/>
      <c r="AB149" s="2"/>
      <c r="AE149" s="2"/>
      <c r="AH149" s="2"/>
      <c r="AO149" s="2"/>
    </row>
    <row r="150" spans="2:41" x14ac:dyDescent="0.35">
      <c r="B150" s="268">
        <f t="shared" si="8"/>
        <v>-222.11732159670282</v>
      </c>
      <c r="C150" s="27" t="s">
        <v>134</v>
      </c>
      <c r="D150" s="30" t="s">
        <v>78</v>
      </c>
      <c r="E150" s="30" t="s">
        <v>60</v>
      </c>
      <c r="F150" s="30" t="s">
        <v>20</v>
      </c>
      <c r="G150" s="30">
        <f t="shared" si="5"/>
        <v>-2.44842365776223E-4</v>
      </c>
      <c r="H150" s="30" t="s">
        <v>135</v>
      </c>
      <c r="I150" s="30" t="s">
        <v>24</v>
      </c>
      <c r="J150" s="30" t="s">
        <v>56</v>
      </c>
      <c r="K150" s="30" t="s">
        <v>52</v>
      </c>
      <c r="L150" s="30" t="s">
        <v>136</v>
      </c>
      <c r="M150" s="269"/>
      <c r="U150" s="2"/>
      <c r="AB150" s="2"/>
      <c r="AE150" s="2"/>
      <c r="AH150" s="2"/>
      <c r="AO150" s="2"/>
    </row>
    <row r="151" spans="2:41" x14ac:dyDescent="0.35">
      <c r="B151" s="268">
        <f t="shared" si="8"/>
        <v>0</v>
      </c>
      <c r="C151" s="27" t="s">
        <v>134</v>
      </c>
      <c r="D151" s="30" t="s">
        <v>78</v>
      </c>
      <c r="E151" s="30" t="s">
        <v>60</v>
      </c>
      <c r="F151" s="30" t="s">
        <v>21</v>
      </c>
      <c r="G151" s="30">
        <f t="shared" si="5"/>
        <v>0</v>
      </c>
      <c r="H151" s="30" t="s">
        <v>135</v>
      </c>
      <c r="I151" s="30" t="s">
        <v>24</v>
      </c>
      <c r="J151" s="30" t="s">
        <v>56</v>
      </c>
      <c r="K151" s="30" t="s">
        <v>52</v>
      </c>
      <c r="L151" s="30" t="s">
        <v>136</v>
      </c>
      <c r="M151" s="269"/>
      <c r="U151" s="2"/>
      <c r="AB151" s="2"/>
      <c r="AE151" s="2"/>
      <c r="AH151" s="2"/>
      <c r="AO151" s="2"/>
    </row>
    <row r="152" spans="2:41" x14ac:dyDescent="0.35">
      <c r="B152" s="268">
        <f t="shared" si="8"/>
        <v>-4998.2446841250339</v>
      </c>
      <c r="C152" s="27" t="s">
        <v>134</v>
      </c>
      <c r="D152" s="30" t="s">
        <v>78</v>
      </c>
      <c r="E152" s="30" t="s">
        <v>60</v>
      </c>
      <c r="F152" s="30" t="s">
        <v>22</v>
      </c>
      <c r="G152" s="30">
        <f t="shared" si="5"/>
        <v>-5.5096200710164234E-3</v>
      </c>
      <c r="H152" s="30" t="s">
        <v>135</v>
      </c>
      <c r="I152" s="30" t="s">
        <v>24</v>
      </c>
      <c r="J152" s="30" t="s">
        <v>56</v>
      </c>
      <c r="K152" s="30" t="s">
        <v>52</v>
      </c>
      <c r="L152" s="30" t="s">
        <v>136</v>
      </c>
      <c r="M152" s="269"/>
      <c r="U152" s="2"/>
      <c r="AB152" s="2"/>
      <c r="AE152" s="2"/>
      <c r="AH152" s="2"/>
      <c r="AO152" s="2"/>
    </row>
    <row r="153" spans="2:41" x14ac:dyDescent="0.35">
      <c r="B153" s="271">
        <f>E81*$J$34+I81*($K$34+$L$34)</f>
        <v>0.41675242120915046</v>
      </c>
      <c r="C153" s="27" t="s">
        <v>134</v>
      </c>
      <c r="D153" s="30" t="s">
        <v>79</v>
      </c>
      <c r="E153" s="30" t="s">
        <v>60</v>
      </c>
      <c r="F153" s="31" t="s">
        <v>13</v>
      </c>
      <c r="G153" s="30">
        <f t="shared" si="5"/>
        <v>4.5939077609214273E-7</v>
      </c>
      <c r="H153" s="30" t="s">
        <v>135</v>
      </c>
      <c r="I153" s="30" t="s">
        <v>24</v>
      </c>
      <c r="J153" s="30" t="s">
        <v>56</v>
      </c>
      <c r="K153" s="30" t="s">
        <v>52</v>
      </c>
      <c r="L153" s="30" t="s">
        <v>136</v>
      </c>
      <c r="M153" s="269"/>
      <c r="U153" s="2"/>
      <c r="AB153" s="2"/>
      <c r="AE153" s="2"/>
      <c r="AH153" s="2"/>
      <c r="AO153" s="2"/>
    </row>
    <row r="154" spans="2:41" x14ac:dyDescent="0.35">
      <c r="B154" s="271">
        <f t="shared" ref="B154:B163" si="9">E82*$J$34+I82*($K$34+$L$34)</f>
        <v>2.3743583027792394</v>
      </c>
      <c r="C154" s="27" t="s">
        <v>134</v>
      </c>
      <c r="D154" s="30" t="s">
        <v>79</v>
      </c>
      <c r="E154" s="30" t="s">
        <v>60</v>
      </c>
      <c r="F154" s="31" t="s">
        <v>23</v>
      </c>
      <c r="G154" s="30">
        <f t="shared" si="5"/>
        <v>2.617281263225516E-6</v>
      </c>
      <c r="H154" s="30" t="s">
        <v>135</v>
      </c>
      <c r="I154" s="30" t="s">
        <v>24</v>
      </c>
      <c r="J154" s="30" t="s">
        <v>56</v>
      </c>
      <c r="K154" s="30" t="s">
        <v>52</v>
      </c>
      <c r="L154" s="30" t="s">
        <v>136</v>
      </c>
      <c r="M154" s="269"/>
      <c r="U154" s="2"/>
      <c r="AB154" s="2"/>
      <c r="AE154" s="2"/>
      <c r="AH154" s="2"/>
      <c r="AO154" s="2"/>
    </row>
    <row r="155" spans="2:41" x14ac:dyDescent="0.35">
      <c r="B155" s="271">
        <f t="shared" si="9"/>
        <v>3.6900196201943789</v>
      </c>
      <c r="C155" s="27" t="s">
        <v>134</v>
      </c>
      <c r="D155" s="30" t="s">
        <v>79</v>
      </c>
      <c r="E155" s="30" t="s">
        <v>60</v>
      </c>
      <c r="F155" s="31" t="s">
        <v>14</v>
      </c>
      <c r="G155" s="30">
        <f t="shared" si="5"/>
        <v>4.0675491991097508E-6</v>
      </c>
      <c r="H155" s="30" t="s">
        <v>135</v>
      </c>
      <c r="I155" s="30" t="s">
        <v>24</v>
      </c>
      <c r="J155" s="30" t="s">
        <v>56</v>
      </c>
      <c r="K155" s="30" t="s">
        <v>52</v>
      </c>
      <c r="L155" s="30" t="s">
        <v>136</v>
      </c>
      <c r="M155" s="274"/>
      <c r="U155" s="2"/>
      <c r="AB155" s="2"/>
      <c r="AE155" s="2"/>
      <c r="AH155" s="2"/>
      <c r="AO155" s="2"/>
    </row>
    <row r="156" spans="2:41" x14ac:dyDescent="0.35">
      <c r="B156" s="271">
        <f t="shared" si="9"/>
        <v>0.19257408365978121</v>
      </c>
      <c r="C156" s="27" t="s">
        <v>134</v>
      </c>
      <c r="D156" s="30" t="s">
        <v>79</v>
      </c>
      <c r="E156" s="30" t="s">
        <v>60</v>
      </c>
      <c r="F156" s="31" t="s">
        <v>15</v>
      </c>
      <c r="G156" s="30">
        <f t="shared" si="5"/>
        <v>2.1227652977042303E-7</v>
      </c>
      <c r="H156" s="30" t="s">
        <v>135</v>
      </c>
      <c r="I156" s="30" t="s">
        <v>24</v>
      </c>
      <c r="J156" s="30" t="s">
        <v>56</v>
      </c>
      <c r="K156" s="30" t="s">
        <v>52</v>
      </c>
      <c r="L156" s="30" t="s">
        <v>136</v>
      </c>
      <c r="M156" s="274"/>
      <c r="U156" s="2"/>
      <c r="AB156" s="2"/>
      <c r="AE156" s="2"/>
      <c r="AH156" s="2"/>
      <c r="AO156" s="2"/>
    </row>
    <row r="157" spans="2:41" x14ac:dyDescent="0.35">
      <c r="B157" s="271">
        <f t="shared" si="9"/>
        <v>0.15580859634485469</v>
      </c>
      <c r="C157" s="27" t="s">
        <v>134</v>
      </c>
      <c r="D157" s="30" t="s">
        <v>79</v>
      </c>
      <c r="E157" s="30" t="s">
        <v>60</v>
      </c>
      <c r="F157" s="31" t="s">
        <v>16</v>
      </c>
      <c r="G157" s="30">
        <f t="shared" si="5"/>
        <v>1.7174952886660901E-7</v>
      </c>
      <c r="H157" s="30" t="s">
        <v>135</v>
      </c>
      <c r="I157" s="30" t="s">
        <v>24</v>
      </c>
      <c r="J157" s="30" t="s">
        <v>56</v>
      </c>
      <c r="K157" s="30" t="s">
        <v>52</v>
      </c>
      <c r="L157" s="30" t="s">
        <v>136</v>
      </c>
      <c r="M157" s="274"/>
      <c r="U157" s="2"/>
      <c r="AB157" s="2"/>
      <c r="AE157" s="2"/>
      <c r="AH157" s="2"/>
      <c r="AO157" s="2"/>
    </row>
    <row r="158" spans="2:41" x14ac:dyDescent="0.35">
      <c r="B158" s="271">
        <f t="shared" si="9"/>
        <v>1.1526019993892158</v>
      </c>
      <c r="C158" s="27" t="s">
        <v>134</v>
      </c>
      <c r="D158" s="30" t="s">
        <v>79</v>
      </c>
      <c r="E158" s="30" t="s">
        <v>60</v>
      </c>
      <c r="F158" s="30" t="s">
        <v>17</v>
      </c>
      <c r="G158" s="30">
        <f t="shared" si="5"/>
        <v>1.2705258567868912E-6</v>
      </c>
      <c r="H158" s="30" t="s">
        <v>135</v>
      </c>
      <c r="I158" s="30" t="s">
        <v>24</v>
      </c>
      <c r="J158" s="30" t="s">
        <v>56</v>
      </c>
      <c r="K158" s="30" t="s">
        <v>52</v>
      </c>
      <c r="L158" s="30" t="s">
        <v>136</v>
      </c>
      <c r="M158" s="274"/>
      <c r="U158" s="2"/>
      <c r="AB158" s="2"/>
      <c r="AE158" s="2"/>
      <c r="AH158" s="2"/>
      <c r="AO158" s="2"/>
    </row>
    <row r="159" spans="2:41" x14ac:dyDescent="0.35">
      <c r="B159" s="271">
        <f t="shared" si="9"/>
        <v>9.1194258874035886E-2</v>
      </c>
      <c r="C159" s="27" t="s">
        <v>134</v>
      </c>
      <c r="D159" s="30" t="s">
        <v>79</v>
      </c>
      <c r="E159" s="30" t="s">
        <v>60</v>
      </c>
      <c r="F159" s="30" t="s">
        <v>18</v>
      </c>
      <c r="G159" s="30">
        <f t="shared" si="5"/>
        <v>1.0052443423781908E-7</v>
      </c>
      <c r="H159" s="30" t="s">
        <v>135</v>
      </c>
      <c r="I159" s="30" t="s">
        <v>24</v>
      </c>
      <c r="J159" s="30" t="s">
        <v>56</v>
      </c>
      <c r="K159" s="30" t="s">
        <v>52</v>
      </c>
      <c r="L159" s="30" t="s">
        <v>136</v>
      </c>
      <c r="M159" s="274"/>
      <c r="U159" s="2"/>
      <c r="AB159" s="2"/>
      <c r="AE159" s="2"/>
      <c r="AH159" s="2"/>
      <c r="AO159" s="2"/>
    </row>
    <row r="160" spans="2:41" x14ac:dyDescent="0.35">
      <c r="B160" s="271">
        <f t="shared" si="9"/>
        <v>3.2184394843369123E-2</v>
      </c>
      <c r="C160" s="27" t="s">
        <v>134</v>
      </c>
      <c r="D160" s="30" t="s">
        <v>79</v>
      </c>
      <c r="E160" s="30" t="s">
        <v>60</v>
      </c>
      <c r="F160" s="30" t="s">
        <v>19</v>
      </c>
      <c r="G160" s="30">
        <f t="shared" si="5"/>
        <v>3.5477212303299908E-8</v>
      </c>
      <c r="H160" s="30" t="s">
        <v>135</v>
      </c>
      <c r="I160" s="30" t="s">
        <v>24</v>
      </c>
      <c r="J160" s="30" t="s">
        <v>56</v>
      </c>
      <c r="K160" s="30" t="s">
        <v>52</v>
      </c>
      <c r="L160" s="30" t="s">
        <v>136</v>
      </c>
      <c r="M160" s="274"/>
      <c r="U160" s="2"/>
      <c r="AB160" s="2"/>
      <c r="AE160" s="2"/>
      <c r="AH160" s="2"/>
      <c r="AO160" s="2"/>
    </row>
    <row r="161" spans="1:41" x14ac:dyDescent="0.35">
      <c r="B161" s="271">
        <f t="shared" si="9"/>
        <v>0.99364323228500984</v>
      </c>
      <c r="C161" s="27" t="s">
        <v>134</v>
      </c>
      <c r="D161" s="30" t="s">
        <v>79</v>
      </c>
      <c r="E161" s="30" t="s">
        <v>60</v>
      </c>
      <c r="F161" s="30" t="s">
        <v>20</v>
      </c>
      <c r="G161" s="30">
        <f t="shared" si="5"/>
        <v>1.0953038600561184E-6</v>
      </c>
      <c r="H161" s="30" t="s">
        <v>135</v>
      </c>
      <c r="I161" s="30" t="s">
        <v>24</v>
      </c>
      <c r="J161" s="30" t="s">
        <v>56</v>
      </c>
      <c r="K161" s="30" t="s">
        <v>52</v>
      </c>
      <c r="L161" s="30" t="s">
        <v>136</v>
      </c>
      <c r="M161" s="274"/>
      <c r="U161" s="2"/>
      <c r="AB161" s="2"/>
      <c r="AE161" s="2"/>
      <c r="AH161" s="2"/>
      <c r="AO161" s="2"/>
    </row>
    <row r="162" spans="1:41" x14ac:dyDescent="0.35">
      <c r="B162" s="271">
        <f t="shared" si="9"/>
        <v>1.9093906519871626E-2</v>
      </c>
      <c r="C162" s="27" t="s">
        <v>134</v>
      </c>
      <c r="D162" s="30" t="s">
        <v>79</v>
      </c>
      <c r="E162" s="30" t="s">
        <v>60</v>
      </c>
      <c r="F162" s="30" t="s">
        <v>21</v>
      </c>
      <c r="G162" s="30">
        <f t="shared" si="5"/>
        <v>2.1047423094376149E-8</v>
      </c>
      <c r="H162" s="30" t="s">
        <v>135</v>
      </c>
      <c r="I162" s="30" t="s">
        <v>24</v>
      </c>
      <c r="J162" s="30" t="s">
        <v>56</v>
      </c>
      <c r="K162" s="30" t="s">
        <v>52</v>
      </c>
      <c r="L162" s="30" t="s">
        <v>136</v>
      </c>
      <c r="M162" s="274"/>
      <c r="U162" s="2"/>
      <c r="AB162" s="2"/>
      <c r="AE162" s="2"/>
      <c r="AH162" s="2"/>
      <c r="AO162" s="2"/>
    </row>
    <row r="163" spans="1:41" ht="15" thickBot="1" x14ac:dyDescent="0.4">
      <c r="B163" s="271">
        <f t="shared" si="9"/>
        <v>804.83682417763248</v>
      </c>
      <c r="C163" s="272" t="s">
        <v>134</v>
      </c>
      <c r="D163" s="273" t="s">
        <v>79</v>
      </c>
      <c r="E163" s="273" t="s">
        <v>60</v>
      </c>
      <c r="F163" s="273" t="s">
        <v>22</v>
      </c>
      <c r="G163" s="273">
        <f t="shared" si="5"/>
        <v>8.8718048047270676E-4</v>
      </c>
      <c r="H163" s="273" t="s">
        <v>135</v>
      </c>
      <c r="I163" s="273" t="s">
        <v>24</v>
      </c>
      <c r="J163" s="273" t="s">
        <v>56</v>
      </c>
      <c r="K163" s="273" t="s">
        <v>52</v>
      </c>
      <c r="L163" s="273" t="s">
        <v>136</v>
      </c>
      <c r="M163" s="275"/>
      <c r="U163" s="2"/>
      <c r="AB163" s="2"/>
      <c r="AE163" s="2"/>
      <c r="AH163" s="2"/>
      <c r="AO163" s="2"/>
    </row>
    <row r="164" spans="1:41" x14ac:dyDescent="0.35">
      <c r="A164" s="27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22"/>
  <sheetViews>
    <sheetView topLeftCell="A77" zoomScale="70" zoomScaleNormal="70" workbookViewId="0">
      <selection activeCell="B65" sqref="B65:L109"/>
    </sheetView>
  </sheetViews>
  <sheetFormatPr defaultRowHeight="14.5" x14ac:dyDescent="0.35"/>
  <cols>
    <col min="2" max="2" width="18" customWidth="1"/>
    <col min="3" max="3" width="9.81640625" bestFit="1" customWidth="1"/>
    <col min="4" max="4" width="13.08984375" customWidth="1"/>
    <col min="5" max="5" width="8.81640625" bestFit="1" customWidth="1"/>
  </cols>
  <sheetData>
    <row r="1" spans="1:67" s="2" customFormat="1" ht="15.5" x14ac:dyDescent="0.35">
      <c r="A1" s="10" t="s">
        <v>125</v>
      </c>
      <c r="C1" s="3"/>
      <c r="E1" s="18"/>
      <c r="L1" s="9"/>
      <c r="U1" s="9"/>
      <c r="AB1" s="9"/>
      <c r="AE1" s="9"/>
      <c r="AH1" s="9"/>
      <c r="AO1" s="9"/>
    </row>
    <row r="2" spans="1:67" s="41" customFormat="1" x14ac:dyDescent="0.35">
      <c r="A2" s="40" t="s">
        <v>126</v>
      </c>
      <c r="B2" s="143"/>
      <c r="C2" s="143"/>
      <c r="D2" s="143"/>
      <c r="E2" s="143"/>
      <c r="G2" s="143"/>
      <c r="H2" s="143"/>
      <c r="I2" s="143"/>
      <c r="J2" s="143"/>
    </row>
    <row r="3" spans="1:67" s="41" customFormat="1" ht="40" customHeight="1" x14ac:dyDescent="0.35">
      <c r="A3" s="156"/>
      <c r="B3" s="157" t="s">
        <v>102</v>
      </c>
      <c r="C3" s="158"/>
      <c r="D3" s="159" t="s">
        <v>72</v>
      </c>
      <c r="E3" s="158"/>
      <c r="F3" s="159" t="s">
        <v>75</v>
      </c>
      <c r="G3" s="158"/>
    </row>
    <row r="4" spans="1:67" s="41" customFormat="1" x14ac:dyDescent="0.35">
      <c r="A4" s="160"/>
      <c r="B4" s="144" t="s">
        <v>127</v>
      </c>
      <c r="C4" s="144" t="s">
        <v>128</v>
      </c>
      <c r="D4" s="145" t="s">
        <v>127</v>
      </c>
      <c r="E4" s="146" t="s">
        <v>128</v>
      </c>
      <c r="F4" s="144" t="s">
        <v>127</v>
      </c>
      <c r="G4" s="146" t="s">
        <v>128</v>
      </c>
    </row>
    <row r="5" spans="1:67" s="41" customFormat="1" x14ac:dyDescent="0.35">
      <c r="A5" s="147" t="s">
        <v>28</v>
      </c>
      <c r="B5" s="148"/>
      <c r="C5" s="148"/>
      <c r="D5" s="286">
        <v>1.3082549049051235</v>
      </c>
      <c r="E5" s="287">
        <v>1</v>
      </c>
      <c r="F5" s="148"/>
      <c r="G5" s="149"/>
    </row>
    <row r="6" spans="1:67" s="41" customFormat="1" x14ac:dyDescent="0.35">
      <c r="A6" s="150" t="s">
        <v>28</v>
      </c>
      <c r="B6" s="290">
        <v>69.390787736878849</v>
      </c>
      <c r="C6" s="291">
        <v>0.95</v>
      </c>
      <c r="D6" s="151"/>
      <c r="E6" s="152"/>
      <c r="F6" s="200">
        <v>43</v>
      </c>
      <c r="G6" s="288">
        <v>0.90500000000000003</v>
      </c>
    </row>
    <row r="7" spans="1:67" s="41" customFormat="1" x14ac:dyDescent="0.35">
      <c r="A7" s="150" t="s">
        <v>26</v>
      </c>
      <c r="B7" s="290">
        <v>436.20257695060843</v>
      </c>
      <c r="C7" s="291">
        <v>0.01</v>
      </c>
      <c r="D7" s="151"/>
      <c r="E7" s="152"/>
      <c r="F7" s="200">
        <v>222</v>
      </c>
      <c r="G7" s="288">
        <v>4.8000000000000001E-2</v>
      </c>
    </row>
    <row r="8" spans="1:67" s="41" customFormat="1" x14ac:dyDescent="0.35">
      <c r="A8" s="153" t="s">
        <v>27</v>
      </c>
      <c r="B8" s="292">
        <v>69.390787736878849</v>
      </c>
      <c r="C8" s="293">
        <v>0.04</v>
      </c>
      <c r="D8" s="154"/>
      <c r="E8" s="155"/>
      <c r="F8" s="202">
        <v>562</v>
      </c>
      <c r="G8" s="289">
        <v>4.7E-2</v>
      </c>
    </row>
    <row r="10" spans="1:67" s="2" customFormat="1" ht="15.5" x14ac:dyDescent="0.35">
      <c r="A10" s="10" t="s">
        <v>66</v>
      </c>
      <c r="C10" s="3"/>
      <c r="E10" s="18"/>
      <c r="L10" s="9"/>
      <c r="U10" s="9"/>
      <c r="AB10" s="9"/>
      <c r="AE10" s="9"/>
      <c r="AH10" s="9"/>
      <c r="AO10" s="9"/>
    </row>
    <row r="11" spans="1:67" s="2" customFormat="1" ht="15.5" x14ac:dyDescent="0.35">
      <c r="A11" s="25" t="s">
        <v>34</v>
      </c>
      <c r="B11" s="19"/>
      <c r="C11" s="19"/>
      <c r="D11" s="19"/>
      <c r="E11" s="20"/>
      <c r="L11" s="9"/>
      <c r="U11" s="9"/>
      <c r="AB11" s="9"/>
      <c r="AE11" s="9"/>
      <c r="AH11" s="9"/>
      <c r="AO11" s="9"/>
    </row>
    <row r="12" spans="1:67" s="41" customFormat="1" x14ac:dyDescent="0.35">
      <c r="A12" s="284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85"/>
      <c r="O12" s="285"/>
      <c r="P12" s="285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81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209"/>
      <c r="BD12" s="210"/>
      <c r="BE12" s="210"/>
      <c r="BF12" s="210"/>
      <c r="BG12" s="210"/>
      <c r="BH12" s="210"/>
      <c r="BI12" s="210"/>
      <c r="BJ12" s="210"/>
      <c r="BK12" s="210"/>
      <c r="BL12" s="210"/>
      <c r="BM12" s="210"/>
      <c r="BN12" s="210"/>
      <c r="BO12" s="210"/>
    </row>
    <row r="13" spans="1:67" s="337" customFormat="1" ht="53.5" customHeight="1" x14ac:dyDescent="0.35">
      <c r="A13" s="332"/>
      <c r="B13" s="333" t="s">
        <v>132</v>
      </c>
      <c r="C13" s="334"/>
      <c r="D13" s="334"/>
      <c r="E13" s="334"/>
      <c r="F13" s="335"/>
      <c r="G13" s="333" t="s">
        <v>75</v>
      </c>
      <c r="H13" s="334"/>
      <c r="I13" s="334"/>
      <c r="J13" s="335"/>
      <c r="K13" s="333" t="s">
        <v>72</v>
      </c>
      <c r="L13" s="336"/>
      <c r="M13" s="336"/>
      <c r="N13" s="335"/>
    </row>
    <row r="14" spans="1:67" s="41" customFormat="1" ht="89.5" customHeight="1" x14ac:dyDescent="0.35">
      <c r="A14" s="44"/>
      <c r="B14" s="294" t="s">
        <v>76</v>
      </c>
      <c r="C14" s="295" t="s">
        <v>77</v>
      </c>
      <c r="D14" s="295" t="s">
        <v>78</v>
      </c>
      <c r="E14" s="295" t="s">
        <v>79</v>
      </c>
      <c r="F14" s="47" t="s">
        <v>80</v>
      </c>
      <c r="G14" s="294" t="s">
        <v>76</v>
      </c>
      <c r="H14" s="295" t="s">
        <v>77</v>
      </c>
      <c r="I14" s="295" t="s">
        <v>79</v>
      </c>
      <c r="J14" s="47" t="s">
        <v>80</v>
      </c>
      <c r="K14" s="294" t="s">
        <v>76</v>
      </c>
      <c r="L14" s="295" t="s">
        <v>77</v>
      </c>
      <c r="M14" s="295" t="s">
        <v>81</v>
      </c>
      <c r="N14" s="47" t="s">
        <v>80</v>
      </c>
      <c r="R14" s="48"/>
      <c r="S14" s="48"/>
    </row>
    <row r="15" spans="1:67" s="86" customFormat="1" ht="91.5" hidden="1" x14ac:dyDescent="0.35">
      <c r="A15" s="49" t="s">
        <v>82</v>
      </c>
      <c r="B15" s="296">
        <v>3.6509656460115112</v>
      </c>
      <c r="C15" s="297"/>
      <c r="D15" s="302"/>
      <c r="E15" s="298">
        <v>4.6603611349957001E-4</v>
      </c>
      <c r="F15" s="107"/>
      <c r="G15" s="296">
        <v>9.5800027456370094E-3</v>
      </c>
      <c r="H15" s="297"/>
      <c r="I15" s="298">
        <v>1.0360002969185799E-2</v>
      </c>
      <c r="J15" s="107"/>
      <c r="K15" s="296">
        <v>1.30787747169284E-2</v>
      </c>
      <c r="L15" s="297"/>
      <c r="M15" s="298">
        <v>2.4375561851267798E-3</v>
      </c>
      <c r="N15" s="107"/>
      <c r="R15" s="53"/>
      <c r="S15" s="53"/>
    </row>
    <row r="16" spans="1:67" s="86" customFormat="1" ht="26.5" hidden="1" x14ac:dyDescent="0.35">
      <c r="A16" s="54" t="s">
        <v>83</v>
      </c>
      <c r="B16" s="299"/>
      <c r="C16" s="323">
        <v>0.26428000000000001</v>
      </c>
      <c r="D16" s="324"/>
      <c r="E16" s="300">
        <v>0.26428000000000001</v>
      </c>
      <c r="F16" s="108"/>
      <c r="G16" s="299"/>
      <c r="H16" s="300">
        <v>0</v>
      </c>
      <c r="I16" s="300">
        <v>0</v>
      </c>
      <c r="J16" s="108"/>
      <c r="K16" s="299"/>
      <c r="L16" s="300">
        <v>0.6</v>
      </c>
      <c r="M16" s="300">
        <v>0.6</v>
      </c>
      <c r="N16" s="108"/>
      <c r="R16" s="53"/>
      <c r="S16" s="53"/>
    </row>
    <row r="17" spans="1:24" s="86" customFormat="1" hidden="1" x14ac:dyDescent="0.35">
      <c r="A17" s="79" t="s">
        <v>84</v>
      </c>
      <c r="B17" s="301"/>
      <c r="C17" s="302"/>
      <c r="D17" s="302"/>
      <c r="E17" s="302"/>
      <c r="F17" s="107"/>
      <c r="G17" s="301"/>
      <c r="H17" s="302"/>
      <c r="I17" s="302"/>
      <c r="J17" s="107"/>
      <c r="K17" s="301"/>
      <c r="L17" s="302"/>
      <c r="M17" s="302"/>
      <c r="N17" s="107"/>
      <c r="R17" s="53"/>
      <c r="S17" s="53"/>
      <c r="X17" s="88"/>
    </row>
    <row r="18" spans="1:24" s="86" customFormat="1" hidden="1" x14ac:dyDescent="0.35">
      <c r="A18" s="60" t="s">
        <v>85</v>
      </c>
      <c r="B18" s="303">
        <v>3.6910000000000003E-3</v>
      </c>
      <c r="C18" s="302"/>
      <c r="D18" s="302"/>
      <c r="E18" s="302"/>
      <c r="F18" s="107"/>
      <c r="G18" s="303"/>
      <c r="H18" s="302"/>
      <c r="I18" s="304">
        <v>0.18223938223938221</v>
      </c>
      <c r="J18" s="107"/>
      <c r="K18" s="303"/>
      <c r="L18" s="302"/>
      <c r="M18" s="302"/>
      <c r="N18" s="107"/>
      <c r="R18" s="53"/>
      <c r="S18" s="53"/>
      <c r="X18" s="88"/>
    </row>
    <row r="19" spans="1:24" s="86" customFormat="1" hidden="1" x14ac:dyDescent="0.35">
      <c r="A19" s="60" t="s">
        <v>86</v>
      </c>
      <c r="B19" s="303">
        <v>8.1679999999999999E-3</v>
      </c>
      <c r="C19" s="302"/>
      <c r="D19" s="302"/>
      <c r="E19" s="325">
        <v>1</v>
      </c>
      <c r="F19" s="107"/>
      <c r="G19" s="303"/>
      <c r="H19" s="302"/>
      <c r="I19" s="305">
        <v>0.75222007722007722</v>
      </c>
      <c r="J19" s="107"/>
      <c r="K19" s="303">
        <v>0.27942398227637771</v>
      </c>
      <c r="L19" s="302"/>
      <c r="M19" s="305">
        <v>1</v>
      </c>
      <c r="N19" s="107"/>
      <c r="R19" s="53"/>
      <c r="S19" s="53"/>
      <c r="X19" s="88"/>
    </row>
    <row r="20" spans="1:24" s="86" customFormat="1" hidden="1" x14ac:dyDescent="0.35">
      <c r="A20" s="60" t="s">
        <v>0</v>
      </c>
      <c r="B20" s="303">
        <v>0</v>
      </c>
      <c r="C20" s="302"/>
      <c r="D20" s="302"/>
      <c r="E20" s="325">
        <v>0</v>
      </c>
      <c r="F20" s="107"/>
      <c r="G20" s="303"/>
      <c r="H20" s="302"/>
      <c r="I20" s="305">
        <v>6.5540540540540537E-2</v>
      </c>
      <c r="J20" s="107"/>
      <c r="K20" s="303"/>
      <c r="L20" s="302"/>
      <c r="M20" s="305">
        <v>0</v>
      </c>
      <c r="N20" s="107"/>
      <c r="R20" s="53"/>
      <c r="S20" s="53"/>
      <c r="X20" s="88"/>
    </row>
    <row r="21" spans="1:24" s="86" customFormat="1" hidden="1" x14ac:dyDescent="0.35">
      <c r="A21" s="60" t="s">
        <v>87</v>
      </c>
      <c r="B21" s="303">
        <v>0</v>
      </c>
      <c r="C21" s="302"/>
      <c r="D21" s="302"/>
      <c r="E21" s="302"/>
      <c r="F21" s="107"/>
      <c r="G21" s="303"/>
      <c r="H21" s="302"/>
      <c r="I21" s="302"/>
      <c r="J21" s="107"/>
      <c r="K21" s="303"/>
      <c r="L21" s="302"/>
      <c r="M21" s="302"/>
      <c r="N21" s="107"/>
      <c r="R21" s="53"/>
      <c r="S21" s="53"/>
      <c r="X21" s="88"/>
    </row>
    <row r="22" spans="1:24" s="86" customFormat="1" hidden="1" x14ac:dyDescent="0.35">
      <c r="A22" s="60" t="s">
        <v>88</v>
      </c>
      <c r="B22" s="303">
        <v>0.17447200000000002</v>
      </c>
      <c r="C22" s="302"/>
      <c r="D22" s="302"/>
      <c r="E22" s="302"/>
      <c r="F22" s="107"/>
      <c r="G22" s="303"/>
      <c r="H22" s="302"/>
      <c r="I22" s="302"/>
      <c r="J22" s="107"/>
      <c r="K22" s="303"/>
      <c r="L22" s="302"/>
      <c r="M22" s="302"/>
      <c r="N22" s="107"/>
      <c r="R22" s="53"/>
      <c r="S22" s="53"/>
      <c r="X22" s="88"/>
    </row>
    <row r="23" spans="1:24" s="86" customFormat="1" hidden="1" x14ac:dyDescent="0.35">
      <c r="A23" s="60" t="s">
        <v>1</v>
      </c>
      <c r="B23" s="303">
        <v>0.15661600000000001</v>
      </c>
      <c r="C23" s="302"/>
      <c r="D23" s="302"/>
      <c r="E23" s="302"/>
      <c r="F23" s="107"/>
      <c r="G23" s="303">
        <v>0.14300626304801667</v>
      </c>
      <c r="H23" s="302"/>
      <c r="I23" s="302"/>
      <c r="J23" s="107"/>
      <c r="K23" s="303">
        <v>0.31044032124065346</v>
      </c>
      <c r="L23" s="302"/>
      <c r="M23" s="302"/>
      <c r="N23" s="107"/>
      <c r="R23" s="53"/>
      <c r="S23" s="53"/>
      <c r="X23" s="88"/>
    </row>
    <row r="24" spans="1:24" s="86" customFormat="1" hidden="1" x14ac:dyDescent="0.35">
      <c r="A24" s="60" t="s">
        <v>2</v>
      </c>
      <c r="B24" s="303">
        <v>0.39658699999999997</v>
      </c>
      <c r="C24" s="302"/>
      <c r="D24" s="302"/>
      <c r="E24" s="302"/>
      <c r="F24" s="107"/>
      <c r="G24" s="303"/>
      <c r="H24" s="302"/>
      <c r="I24" s="302"/>
      <c r="J24" s="107"/>
      <c r="K24" s="303"/>
      <c r="L24" s="302"/>
      <c r="M24" s="302"/>
      <c r="N24" s="107"/>
      <c r="R24" s="53"/>
      <c r="S24" s="53"/>
      <c r="X24" s="88"/>
    </row>
    <row r="25" spans="1:24" s="86" customFormat="1" hidden="1" x14ac:dyDescent="0.35">
      <c r="A25" s="60" t="s">
        <v>89</v>
      </c>
      <c r="B25" s="303">
        <v>4.4871000000000001E-2</v>
      </c>
      <c r="C25" s="302"/>
      <c r="D25" s="302"/>
      <c r="E25" s="302"/>
      <c r="F25" s="107"/>
      <c r="G25" s="303"/>
      <c r="H25" s="302"/>
      <c r="I25" s="302"/>
      <c r="J25" s="107"/>
      <c r="K25" s="303"/>
      <c r="L25" s="302"/>
      <c r="M25" s="302"/>
      <c r="N25" s="107"/>
      <c r="R25" s="53"/>
      <c r="S25" s="53"/>
      <c r="X25" s="88"/>
    </row>
    <row r="26" spans="1:24" s="86" customFormat="1" hidden="1" x14ac:dyDescent="0.35">
      <c r="A26" s="60" t="s">
        <v>90</v>
      </c>
      <c r="B26" s="303">
        <v>3.9953000000000002E-2</v>
      </c>
      <c r="C26" s="302"/>
      <c r="D26" s="302"/>
      <c r="E26" s="302"/>
      <c r="F26" s="107"/>
      <c r="G26" s="303"/>
      <c r="H26" s="302"/>
      <c r="I26" s="302"/>
      <c r="J26" s="107"/>
      <c r="K26" s="303"/>
      <c r="L26" s="302"/>
      <c r="M26" s="302"/>
      <c r="N26" s="107"/>
      <c r="R26" s="53"/>
      <c r="S26" s="53"/>
      <c r="X26" s="88"/>
    </row>
    <row r="27" spans="1:24" s="86" customFormat="1" hidden="1" x14ac:dyDescent="0.35">
      <c r="A27" s="65" t="s">
        <v>91</v>
      </c>
      <c r="B27" s="303">
        <v>5.0649E-2</v>
      </c>
      <c r="C27" s="302"/>
      <c r="D27" s="302"/>
      <c r="E27" s="302"/>
      <c r="F27" s="107"/>
      <c r="G27" s="303"/>
      <c r="H27" s="302"/>
      <c r="I27" s="302"/>
      <c r="J27" s="107"/>
      <c r="K27" s="303"/>
      <c r="L27" s="302"/>
      <c r="M27" s="302"/>
      <c r="N27" s="107"/>
      <c r="R27" s="53"/>
      <c r="S27" s="53"/>
      <c r="X27" s="88"/>
    </row>
    <row r="28" spans="1:24" s="86" customFormat="1" hidden="1" x14ac:dyDescent="0.35">
      <c r="A28" s="65" t="s">
        <v>92</v>
      </c>
      <c r="B28" s="303">
        <v>7.2789999999999999E-3</v>
      </c>
      <c r="C28" s="302"/>
      <c r="D28" s="302"/>
      <c r="E28" s="302"/>
      <c r="F28" s="107"/>
      <c r="G28" s="303"/>
      <c r="H28" s="302"/>
      <c r="I28" s="302"/>
      <c r="J28" s="107"/>
      <c r="K28" s="303"/>
      <c r="L28" s="302"/>
      <c r="M28" s="302"/>
      <c r="N28" s="107"/>
      <c r="R28" s="53"/>
      <c r="S28" s="53"/>
      <c r="X28" s="88"/>
    </row>
    <row r="29" spans="1:24" s="86" customFormat="1" hidden="1" x14ac:dyDescent="0.35">
      <c r="A29" s="65" t="s">
        <v>93</v>
      </c>
      <c r="B29" s="303">
        <v>7.1859999999999997E-3</v>
      </c>
      <c r="C29" s="302"/>
      <c r="D29" s="302"/>
      <c r="E29" s="302"/>
      <c r="F29" s="107"/>
      <c r="G29" s="303"/>
      <c r="H29" s="302"/>
      <c r="I29" s="302"/>
      <c r="J29" s="107"/>
      <c r="K29" s="303"/>
      <c r="L29" s="302"/>
      <c r="M29" s="302"/>
      <c r="N29" s="107"/>
      <c r="R29" s="53"/>
      <c r="S29" s="53"/>
      <c r="X29" s="88"/>
    </row>
    <row r="30" spans="1:24" s="86" customFormat="1" hidden="1" x14ac:dyDescent="0.35">
      <c r="A30" s="62" t="s">
        <v>3</v>
      </c>
      <c r="B30" s="303">
        <v>0.111238</v>
      </c>
      <c r="C30" s="302"/>
      <c r="D30" s="302"/>
      <c r="E30" s="302"/>
      <c r="F30" s="107"/>
      <c r="G30" s="303">
        <v>0.85699373695198333</v>
      </c>
      <c r="H30" s="302"/>
      <c r="I30" s="302"/>
      <c r="J30" s="107"/>
      <c r="K30" s="303">
        <v>0.41013569648296877</v>
      </c>
      <c r="L30" s="302"/>
      <c r="M30" s="302"/>
      <c r="N30" s="107"/>
      <c r="R30" s="53"/>
      <c r="S30" s="53"/>
      <c r="X30" s="88"/>
    </row>
    <row r="31" spans="1:24" s="86" customFormat="1" hidden="1" x14ac:dyDescent="0.35">
      <c r="A31" s="81" t="s">
        <v>94</v>
      </c>
      <c r="B31" s="306"/>
      <c r="C31" s="307"/>
      <c r="D31" s="307"/>
      <c r="E31" s="307"/>
      <c r="F31" s="109"/>
      <c r="G31" s="306"/>
      <c r="H31" s="307"/>
      <c r="I31" s="307"/>
      <c r="J31" s="109"/>
      <c r="K31" s="306"/>
      <c r="L31" s="307"/>
      <c r="M31" s="307"/>
      <c r="N31" s="109"/>
      <c r="R31" s="53"/>
      <c r="S31" s="53"/>
      <c r="X31" s="88"/>
    </row>
    <row r="32" spans="1:24" s="73" customFormat="1" hidden="1" x14ac:dyDescent="0.35">
      <c r="A32" s="64" t="s">
        <v>118</v>
      </c>
      <c r="B32" s="310">
        <v>1.3588994231894644E-2</v>
      </c>
      <c r="C32" s="309"/>
      <c r="D32" s="309"/>
      <c r="E32" s="311"/>
      <c r="F32" s="110"/>
      <c r="G32" s="308">
        <v>1.8880005411025856E-3</v>
      </c>
      <c r="H32" s="309"/>
      <c r="I32" s="308"/>
      <c r="J32" s="110"/>
      <c r="K32" s="310"/>
      <c r="L32" s="309"/>
      <c r="M32" s="311"/>
      <c r="N32" s="110"/>
      <c r="R32" s="53"/>
      <c r="S32" s="53"/>
      <c r="X32" s="88"/>
    </row>
    <row r="33" spans="1:24" s="73" customFormat="1" hidden="1" x14ac:dyDescent="0.35">
      <c r="A33" s="64" t="s">
        <v>32</v>
      </c>
      <c r="B33" s="310">
        <v>3.0788667530630868E-2</v>
      </c>
      <c r="C33" s="309"/>
      <c r="D33" s="309"/>
      <c r="E33" s="308"/>
      <c r="F33" s="110"/>
      <c r="G33" s="308">
        <v>7.7930022334811713E-3</v>
      </c>
      <c r="H33" s="309"/>
      <c r="I33" s="308"/>
      <c r="J33" s="110"/>
      <c r="K33" s="310">
        <f>0.00365452331469974+0.0024</f>
        <v>6.0545233146997394E-3</v>
      </c>
      <c r="L33" s="309"/>
      <c r="M33" s="308"/>
      <c r="N33" s="110"/>
      <c r="R33" s="53"/>
      <c r="S33" s="53"/>
      <c r="X33" s="88"/>
    </row>
    <row r="34" spans="1:24" s="73" customFormat="1" hidden="1" x14ac:dyDescent="0.35">
      <c r="A34" s="64" t="s">
        <v>31</v>
      </c>
      <c r="B34" s="310">
        <v>4.0740011676122532E-5</v>
      </c>
      <c r="C34" s="309"/>
      <c r="D34" s="309"/>
      <c r="E34" s="308"/>
      <c r="F34" s="110"/>
      <c r="G34" s="308">
        <v>6.7900019460204219E-4</v>
      </c>
      <c r="H34" s="309"/>
      <c r="I34" s="308"/>
      <c r="J34" s="110"/>
      <c r="K34" s="310"/>
      <c r="L34" s="309"/>
      <c r="M34" s="308"/>
      <c r="N34" s="110"/>
      <c r="R34" s="53"/>
      <c r="S34" s="53"/>
      <c r="X34" s="88"/>
    </row>
    <row r="35" spans="1:24" s="73" customFormat="1" hidden="1" x14ac:dyDescent="0.35">
      <c r="A35" s="64" t="s">
        <v>33</v>
      </c>
      <c r="B35" s="310">
        <v>0</v>
      </c>
      <c r="C35" s="309"/>
      <c r="D35" s="309"/>
      <c r="E35" s="311"/>
      <c r="F35" s="110"/>
      <c r="G35" s="310"/>
      <c r="H35" s="309"/>
      <c r="I35" s="311"/>
      <c r="J35" s="110"/>
      <c r="K35" s="310"/>
      <c r="L35" s="309"/>
      <c r="M35" s="311"/>
      <c r="N35" s="110"/>
      <c r="R35" s="53"/>
      <c r="S35" s="53"/>
      <c r="X35" s="88"/>
    </row>
    <row r="36" spans="1:24" s="73" customFormat="1" hidden="1" x14ac:dyDescent="0.35">
      <c r="A36" s="64" t="s">
        <v>119</v>
      </c>
      <c r="B36" s="310">
        <v>0.63699127819092038</v>
      </c>
      <c r="C36" s="309"/>
      <c r="D36" s="309"/>
      <c r="E36" s="311"/>
      <c r="F36" s="110"/>
      <c r="G36" s="310"/>
      <c r="H36" s="309"/>
      <c r="I36" s="311"/>
      <c r="J36" s="110"/>
      <c r="K36" s="310"/>
      <c r="L36" s="309"/>
      <c r="M36" s="311"/>
      <c r="N36" s="110"/>
      <c r="R36" s="53"/>
      <c r="S36" s="53"/>
      <c r="X36" s="88"/>
    </row>
    <row r="37" spans="1:24" s="73" customFormat="1" hidden="1" x14ac:dyDescent="0.35">
      <c r="A37" s="64" t="s">
        <v>62</v>
      </c>
      <c r="B37" s="310">
        <v>0.57188183563929751</v>
      </c>
      <c r="C37" s="309"/>
      <c r="D37" s="309"/>
      <c r="E37" s="311"/>
      <c r="F37" s="110"/>
      <c r="G37" s="310">
        <v>1.3700003926432887E-3</v>
      </c>
      <c r="H37" s="309"/>
      <c r="I37" s="311"/>
      <c r="J37" s="110"/>
      <c r="K37" s="310">
        <v>4.0601790245573888E-3</v>
      </c>
      <c r="L37" s="309"/>
      <c r="M37" s="311"/>
      <c r="N37" s="110"/>
      <c r="R37" s="53"/>
      <c r="S37" s="53"/>
    </row>
    <row r="38" spans="1:24" s="73" customFormat="1" hidden="1" x14ac:dyDescent="0.35">
      <c r="A38" s="64" t="s">
        <v>30</v>
      </c>
      <c r="B38" s="310">
        <v>1.447925512654767</v>
      </c>
      <c r="C38" s="309"/>
      <c r="D38" s="309"/>
      <c r="E38" s="311"/>
      <c r="F38" s="110"/>
      <c r="G38" s="310"/>
      <c r="H38" s="309"/>
      <c r="I38" s="311"/>
      <c r="J38" s="110"/>
      <c r="K38" s="310"/>
      <c r="L38" s="309"/>
      <c r="M38" s="311"/>
      <c r="N38" s="110"/>
      <c r="R38" s="53"/>
      <c r="S38" s="53"/>
    </row>
    <row r="39" spans="1:24" s="73" customFormat="1" hidden="1" x14ac:dyDescent="0.35">
      <c r="A39" s="64" t="s">
        <v>120</v>
      </c>
      <c r="B39" s="310">
        <v>0.16382247950218251</v>
      </c>
      <c r="C39" s="309"/>
      <c r="D39" s="309"/>
      <c r="E39" s="311"/>
      <c r="F39" s="110"/>
      <c r="G39" s="310"/>
      <c r="H39" s="309"/>
      <c r="I39" s="311"/>
      <c r="J39" s="110"/>
      <c r="K39" s="310"/>
      <c r="L39" s="309"/>
      <c r="M39" s="311"/>
      <c r="N39" s="110"/>
      <c r="R39" s="53"/>
      <c r="S39" s="53"/>
    </row>
    <row r="40" spans="1:24" s="73" customFormat="1" hidden="1" x14ac:dyDescent="0.35">
      <c r="A40" s="60" t="s">
        <v>121</v>
      </c>
      <c r="B40" s="310">
        <v>0.14586703045509791</v>
      </c>
      <c r="C40" s="309"/>
      <c r="D40" s="309"/>
      <c r="E40" s="311"/>
      <c r="F40" s="110"/>
      <c r="G40" s="310"/>
      <c r="H40" s="309"/>
      <c r="I40" s="311"/>
      <c r="J40" s="110"/>
      <c r="K40" s="310"/>
      <c r="L40" s="309"/>
      <c r="M40" s="311"/>
      <c r="N40" s="110"/>
      <c r="R40" s="53"/>
      <c r="S40" s="53"/>
    </row>
    <row r="41" spans="1:24" s="73" customFormat="1" hidden="1" x14ac:dyDescent="0.35">
      <c r="A41" s="65" t="s">
        <v>122</v>
      </c>
      <c r="B41" s="310">
        <v>0.18491775900483703</v>
      </c>
      <c r="C41" s="309"/>
      <c r="D41" s="309"/>
      <c r="E41" s="311"/>
      <c r="F41" s="110"/>
      <c r="G41" s="310"/>
      <c r="H41" s="309"/>
      <c r="I41" s="311"/>
      <c r="J41" s="110"/>
      <c r="K41" s="310"/>
      <c r="L41" s="309"/>
      <c r="M41" s="311"/>
      <c r="N41" s="110"/>
      <c r="R41" s="53"/>
      <c r="S41" s="53"/>
    </row>
    <row r="42" spans="1:24" s="73" customFormat="1" hidden="1" x14ac:dyDescent="0.35">
      <c r="A42" s="65" t="s">
        <v>123</v>
      </c>
      <c r="B42" s="310">
        <v>2.657537893731779E-2</v>
      </c>
      <c r="C42" s="309"/>
      <c r="D42" s="309"/>
      <c r="E42" s="311"/>
      <c r="F42" s="110"/>
      <c r="G42" s="310"/>
      <c r="H42" s="309"/>
      <c r="I42" s="311"/>
      <c r="J42" s="110"/>
      <c r="K42" s="310"/>
      <c r="L42" s="309"/>
      <c r="M42" s="311"/>
      <c r="N42" s="110"/>
      <c r="R42" s="53"/>
      <c r="S42" s="53"/>
    </row>
    <row r="43" spans="1:24" s="73" customFormat="1" hidden="1" x14ac:dyDescent="0.35">
      <c r="A43" s="65" t="s">
        <v>124</v>
      </c>
      <c r="B43" s="310">
        <v>2.6235839132238717E-2</v>
      </c>
      <c r="C43" s="309"/>
      <c r="D43" s="309"/>
      <c r="E43" s="311"/>
      <c r="F43" s="110"/>
      <c r="G43" s="310"/>
      <c r="H43" s="309"/>
      <c r="I43" s="311"/>
      <c r="J43" s="110"/>
      <c r="K43" s="310"/>
      <c r="L43" s="309"/>
      <c r="M43" s="311"/>
      <c r="N43" s="110"/>
      <c r="R43" s="53"/>
      <c r="S43" s="53"/>
    </row>
    <row r="44" spans="1:24" s="73" customFormat="1" hidden="1" x14ac:dyDescent="0.35">
      <c r="A44" s="66" t="s">
        <v>38</v>
      </c>
      <c r="B44" s="310">
        <v>0.41373823515888053</v>
      </c>
      <c r="C44" s="313"/>
      <c r="D44" s="313"/>
      <c r="E44" s="314"/>
      <c r="F44" s="111"/>
      <c r="G44" s="312">
        <v>8.2100023529937238E-3</v>
      </c>
      <c r="H44" s="313"/>
      <c r="I44" s="314"/>
      <c r="J44" s="111"/>
      <c r="K44" s="312">
        <v>5.364072377671272E-3</v>
      </c>
      <c r="L44" s="313"/>
      <c r="M44" s="314"/>
      <c r="N44" s="111"/>
      <c r="R44" s="53"/>
      <c r="S44" s="53"/>
    </row>
    <row r="45" spans="1:24" s="73" customFormat="1" hidden="1" x14ac:dyDescent="0.35">
      <c r="A45" s="67" t="s">
        <v>95</v>
      </c>
      <c r="B45" s="315">
        <v>4540275.2357275747</v>
      </c>
      <c r="C45" s="316"/>
      <c r="D45" s="309"/>
      <c r="E45" s="316">
        <v>555.31437772475783</v>
      </c>
      <c r="F45" s="112">
        <v>66100.708471875478</v>
      </c>
      <c r="G45" s="315">
        <v>18354.418941494678</v>
      </c>
      <c r="H45" s="316"/>
      <c r="I45" s="316">
        <v>12302.383284160114</v>
      </c>
      <c r="J45" s="112">
        <v>47550.509839012993</v>
      </c>
      <c r="K45" s="315">
        <v>19834.325225162411</v>
      </c>
      <c r="L45" s="316"/>
      <c r="M45" s="316">
        <v>2904.5173901830276</v>
      </c>
      <c r="N45" s="112">
        <v>3152.1230185954714</v>
      </c>
      <c r="R45" s="53"/>
      <c r="S45" s="53"/>
    </row>
    <row r="46" spans="1:24" s="73" customFormat="1" hidden="1" x14ac:dyDescent="0.35">
      <c r="A46" s="64" t="s">
        <v>96</v>
      </c>
      <c r="B46" s="315">
        <v>3871047.6242089178</v>
      </c>
      <c r="C46" s="316"/>
      <c r="D46" s="309"/>
      <c r="E46" s="316">
        <v>552.57335707421703</v>
      </c>
      <c r="F46" s="112">
        <v>65774.577810068498</v>
      </c>
      <c r="G46" s="315">
        <v>15021.880626895201</v>
      </c>
      <c r="H46" s="316"/>
      <c r="I46" s="316">
        <v>12231.913589778365</v>
      </c>
      <c r="J46" s="112">
        <v>47316.146196734684</v>
      </c>
      <c r="K46" s="315">
        <v>17633.21191097558</v>
      </c>
      <c r="L46" s="316"/>
      <c r="M46" s="316">
        <v>2890.1807504962148</v>
      </c>
      <c r="N46" s="112">
        <v>3136.564202484109</v>
      </c>
      <c r="R46" s="53"/>
      <c r="S46" s="53"/>
    </row>
    <row r="47" spans="1:24" s="73" customFormat="1" hidden="1" x14ac:dyDescent="0.35">
      <c r="A47" s="64" t="s">
        <v>97</v>
      </c>
      <c r="B47" s="315">
        <v>2153908.2808918324</v>
      </c>
      <c r="C47" s="316"/>
      <c r="D47" s="309"/>
      <c r="E47" s="316">
        <v>5.6079482568611354</v>
      </c>
      <c r="F47" s="112">
        <v>667.23218675135763</v>
      </c>
      <c r="G47" s="315">
        <v>6983.9841258938795</v>
      </c>
      <c r="H47" s="316"/>
      <c r="I47" s="316">
        <v>124.88830083284478</v>
      </c>
      <c r="J47" s="112">
        <v>479.46884948138973</v>
      </c>
      <c r="K47" s="315">
        <v>4611.7892272052768</v>
      </c>
      <c r="L47" s="316"/>
      <c r="M47" s="316">
        <v>29.331823357494841</v>
      </c>
      <c r="N47" s="112">
        <v>31.832316065668174</v>
      </c>
      <c r="R47" s="53"/>
      <c r="S47" s="53"/>
    </row>
    <row r="48" spans="1:24" s="73" customFormat="1" hidden="1" x14ac:dyDescent="0.35">
      <c r="A48" s="64" t="s">
        <v>98</v>
      </c>
      <c r="B48" s="315">
        <v>1320559.9961529372</v>
      </c>
      <c r="C48" s="316"/>
      <c r="D48" s="309"/>
      <c r="E48" s="316">
        <v>57.963861199030354</v>
      </c>
      <c r="F48" s="112">
        <v>6890.3496181871669</v>
      </c>
      <c r="G48" s="315">
        <v>7786.2678369923469</v>
      </c>
      <c r="H48" s="316"/>
      <c r="I48" s="316">
        <v>1228.9504386114736</v>
      </c>
      <c r="J48" s="112">
        <v>4940.7140627548342</v>
      </c>
      <c r="K48" s="315">
        <v>9009.5929881925404</v>
      </c>
      <c r="L48" s="316"/>
      <c r="M48" s="316">
        <v>303.17429119075547</v>
      </c>
      <c r="N48" s="112">
        <v>329.01943198505933</v>
      </c>
      <c r="R48" s="53"/>
      <c r="S48" s="53"/>
    </row>
    <row r="49" spans="1:19" s="73" customFormat="1" hidden="1" x14ac:dyDescent="0.35">
      <c r="A49" s="64" t="s">
        <v>99</v>
      </c>
      <c r="B49" s="315">
        <v>396579.347164148</v>
      </c>
      <c r="C49" s="316"/>
      <c r="D49" s="309"/>
      <c r="E49" s="316">
        <v>489.00154761832556</v>
      </c>
      <c r="F49" s="112">
        <v>58216.996005129979</v>
      </c>
      <c r="G49" s="315">
        <v>251.62866400897266</v>
      </c>
      <c r="H49" s="316"/>
      <c r="I49" s="316">
        <v>10878.074850334047</v>
      </c>
      <c r="J49" s="112">
        <v>41895.963284498459</v>
      </c>
      <c r="K49" s="315">
        <v>4011.8296955777614</v>
      </c>
      <c r="L49" s="316"/>
      <c r="M49" s="316">
        <v>2557.6746359479644</v>
      </c>
      <c r="N49" s="112">
        <v>2775.7124544333815</v>
      </c>
      <c r="R49" s="53"/>
      <c r="S49" s="53"/>
    </row>
    <row r="50" spans="1:19" s="69" customFormat="1" hidden="1" x14ac:dyDescent="0.35">
      <c r="A50" s="60" t="s">
        <v>100</v>
      </c>
      <c r="B50" s="315">
        <v>100.08321921636889</v>
      </c>
      <c r="C50" s="317">
        <v>170.4808372033562</v>
      </c>
      <c r="D50" s="316"/>
      <c r="E50" s="316">
        <v>1.084816422397538E-2</v>
      </c>
      <c r="F50" s="113">
        <v>1.2860200483959581</v>
      </c>
      <c r="G50" s="315">
        <v>1.5455492081605053</v>
      </c>
      <c r="H50" s="317">
        <v>120.186988281742</v>
      </c>
      <c r="I50" s="316">
        <v>0.25561552918484776</v>
      </c>
      <c r="J50" s="113">
        <v>0.91603608758323718</v>
      </c>
      <c r="K50" s="315">
        <v>1.1049586959336373</v>
      </c>
      <c r="L50" s="317">
        <v>16.775500000000015</v>
      </c>
      <c r="M50" s="316">
        <v>5.6740259038845151E-2</v>
      </c>
      <c r="N50" s="113">
        <v>6.1577278621886035E-2</v>
      </c>
      <c r="R50" s="53"/>
      <c r="S50" s="53"/>
    </row>
    <row r="51" spans="1:19" s="73" customFormat="1" x14ac:dyDescent="0.35">
      <c r="A51" s="82" t="s">
        <v>101</v>
      </c>
      <c r="B51" s="318"/>
      <c r="C51" s="319"/>
      <c r="D51" s="326"/>
      <c r="E51" s="319"/>
      <c r="F51" s="114"/>
      <c r="G51" s="318"/>
      <c r="H51" s="319"/>
      <c r="I51" s="319"/>
      <c r="J51" s="114"/>
      <c r="K51" s="318"/>
      <c r="L51" s="319"/>
      <c r="M51" s="319"/>
      <c r="N51" s="114"/>
      <c r="R51" s="53"/>
      <c r="S51" s="53"/>
    </row>
    <row r="52" spans="1:19" s="73" customFormat="1" x14ac:dyDescent="0.35">
      <c r="A52" s="64" t="s">
        <v>13</v>
      </c>
      <c r="B52" s="310">
        <v>27.506778260907577</v>
      </c>
      <c r="C52" s="321">
        <v>71.081773970043301</v>
      </c>
      <c r="D52" s="309"/>
      <c r="E52" s="309">
        <v>2.1943063698719921E-2</v>
      </c>
      <c r="F52" s="327">
        <v>1.56952325717057</v>
      </c>
      <c r="G52" s="320">
        <v>0.13765085571136235</v>
      </c>
      <c r="H52" s="321">
        <v>1.453797073732757E-2</v>
      </c>
      <c r="I52" s="309">
        <v>0.49378279223364963</v>
      </c>
      <c r="J52" s="327">
        <v>1.2925638748347943</v>
      </c>
      <c r="K52" s="320">
        <v>0.150581820927295</v>
      </c>
      <c r="L52" s="321">
        <v>63.009359802387017</v>
      </c>
      <c r="M52" s="309">
        <v>0.11477104260825703</v>
      </c>
      <c r="N52" s="327">
        <v>3.0280933538469803E-2</v>
      </c>
      <c r="R52" s="53"/>
      <c r="S52" s="53"/>
    </row>
    <row r="53" spans="1:19" s="73" customFormat="1" x14ac:dyDescent="0.35">
      <c r="A53" s="64" t="s">
        <v>23</v>
      </c>
      <c r="B53" s="310">
        <v>50.586873207670109</v>
      </c>
      <c r="C53" s="321">
        <v>1087.889872167239</v>
      </c>
      <c r="D53" s="309"/>
      <c r="E53" s="309">
        <v>8.1688331264303693E-2</v>
      </c>
      <c r="F53" s="327">
        <v>4.6154651513859228</v>
      </c>
      <c r="G53" s="320">
        <v>0.43520258898358477</v>
      </c>
      <c r="H53" s="321">
        <v>1.7212722289250761</v>
      </c>
      <c r="I53" s="309">
        <v>2.8178647059112523</v>
      </c>
      <c r="J53" s="327">
        <v>3.8237486393069275</v>
      </c>
      <c r="K53" s="320">
        <v>0.43228634762874779</v>
      </c>
      <c r="L53" s="321">
        <v>10.904596045255035</v>
      </c>
      <c r="M53" s="309">
        <v>0.42726280508768444</v>
      </c>
      <c r="N53" s="327">
        <v>9.2851300843129661E-2</v>
      </c>
      <c r="R53" s="53"/>
      <c r="S53" s="53"/>
    </row>
    <row r="54" spans="1:19" s="73" customFormat="1" x14ac:dyDescent="0.35">
      <c r="A54" s="64" t="s">
        <v>14</v>
      </c>
      <c r="B54" s="310">
        <v>98.109408191060993</v>
      </c>
      <c r="C54" s="321">
        <v>1136.2117199613158</v>
      </c>
      <c r="D54" s="309"/>
      <c r="E54" s="309">
        <v>0.2272099697038302</v>
      </c>
      <c r="F54" s="327">
        <v>11.920394253377887</v>
      </c>
      <c r="G54" s="320">
        <v>0.82144501172353612</v>
      </c>
      <c r="H54" s="321">
        <v>3.7942968303566582</v>
      </c>
      <c r="I54" s="309">
        <v>4.3685365749059937</v>
      </c>
      <c r="J54" s="327">
        <v>14.806890576016887</v>
      </c>
      <c r="K54" s="320">
        <v>0.76023668349042495</v>
      </c>
      <c r="L54" s="321">
        <v>18.105084594144881</v>
      </c>
      <c r="M54" s="309">
        <v>1.18839946289817</v>
      </c>
      <c r="N54" s="327">
        <v>0.19290831901198191</v>
      </c>
      <c r="R54" s="53"/>
      <c r="S54" s="53"/>
    </row>
    <row r="55" spans="1:19" s="73" customFormat="1" x14ac:dyDescent="0.35">
      <c r="A55" s="64" t="s">
        <v>15</v>
      </c>
      <c r="B55" s="310">
        <v>21.381227102995748</v>
      </c>
      <c r="C55" s="321">
        <v>191.57332855803278</v>
      </c>
      <c r="D55" s="309"/>
      <c r="E55" s="309">
        <v>9.0481766087606354E-3</v>
      </c>
      <c r="F55" s="327">
        <v>0.47379436475951237</v>
      </c>
      <c r="G55" s="320">
        <v>0.13834893801364492</v>
      </c>
      <c r="H55" s="321">
        <v>5.5071282121826242</v>
      </c>
      <c r="I55" s="309">
        <v>0.22828541400594377</v>
      </c>
      <c r="J55" s="327">
        <v>0.56751887573054072</v>
      </c>
      <c r="K55" s="320">
        <v>9.8427258529843853E-2</v>
      </c>
      <c r="L55" s="321">
        <v>45.072206612440866</v>
      </c>
      <c r="M55" s="309">
        <v>4.7325600351407718E-2</v>
      </c>
      <c r="N55" s="327">
        <v>1.7265447654123921E-2</v>
      </c>
      <c r="R55" s="53"/>
      <c r="S55" s="53"/>
    </row>
    <row r="56" spans="1:19" s="73" customFormat="1" x14ac:dyDescent="0.35">
      <c r="A56" s="64" t="s">
        <v>16</v>
      </c>
      <c r="B56" s="310">
        <v>6.468351865827862</v>
      </c>
      <c r="C56" s="321">
        <v>109.56879628515901</v>
      </c>
      <c r="D56" s="309"/>
      <c r="E56" s="309">
        <v>8.6667769622746482E-3</v>
      </c>
      <c r="F56" s="327">
        <v>0.29511239432532743</v>
      </c>
      <c r="G56" s="320">
        <v>6.0240493510435728E-2</v>
      </c>
      <c r="H56" s="321">
        <v>1.7921969070622534</v>
      </c>
      <c r="I56" s="309">
        <v>0.18455784097410713</v>
      </c>
      <c r="J56" s="327">
        <v>0.44778000048279004</v>
      </c>
      <c r="K56" s="320">
        <v>4.6182371396583113E-2</v>
      </c>
      <c r="L56" s="321">
        <v>11.708278005032948</v>
      </c>
      <c r="M56" s="309">
        <v>4.5330726906266557E-2</v>
      </c>
      <c r="N56" s="327">
        <v>9.0124685993190953E-3</v>
      </c>
      <c r="R56" s="53"/>
      <c r="S56" s="53"/>
    </row>
    <row r="57" spans="1:19" s="73" customFormat="1" x14ac:dyDescent="0.35">
      <c r="A57" s="64" t="s">
        <v>17</v>
      </c>
      <c r="B57" s="310">
        <v>118.27184887409896</v>
      </c>
      <c r="C57" s="321">
        <v>259.61025231678025</v>
      </c>
      <c r="D57" s="309"/>
      <c r="E57" s="309">
        <v>4.8514679760522659E-3</v>
      </c>
      <c r="F57" s="327">
        <v>0.92616141358921655</v>
      </c>
      <c r="G57" s="320">
        <v>1.9013258432125371</v>
      </c>
      <c r="H57" s="321">
        <v>0.36243311237219761</v>
      </c>
      <c r="I57" s="309">
        <v>1.3716254372278229</v>
      </c>
      <c r="J57" s="327">
        <v>1.2559782375024346</v>
      </c>
      <c r="K57" s="320">
        <v>1.3152899613996927</v>
      </c>
      <c r="L57" s="321">
        <v>3.4017106686191201</v>
      </c>
      <c r="M57" s="309">
        <v>2.5375127440593961E-2</v>
      </c>
      <c r="N57" s="327">
        <v>2.7848609067480899E-2</v>
      </c>
      <c r="R57" s="53"/>
      <c r="S57" s="53"/>
    </row>
    <row r="58" spans="1:19" s="73" customFormat="1" x14ac:dyDescent="0.35">
      <c r="A58" s="64" t="s">
        <v>18</v>
      </c>
      <c r="B58" s="310">
        <v>0.62862101687955518</v>
      </c>
      <c r="C58" s="321">
        <v>3.1961704218311642</v>
      </c>
      <c r="D58" s="309"/>
      <c r="E58" s="309">
        <v>6.2659896570204368E-3</v>
      </c>
      <c r="F58" s="327">
        <v>3.4161190715575919E-2</v>
      </c>
      <c r="G58" s="320">
        <v>5.0805386921748234E-3</v>
      </c>
      <c r="H58" s="321">
        <v>0.14089385348142969</v>
      </c>
      <c r="I58" s="309">
        <v>0.10789323786298101</v>
      </c>
      <c r="J58" s="327">
        <v>4.8940663843237434E-2</v>
      </c>
      <c r="K58" s="320">
        <v>4.6895949892851556E-3</v>
      </c>
      <c r="L58" s="321">
        <v>0.382682031187287</v>
      </c>
      <c r="M58" s="309">
        <v>3.2773644363560006E-2</v>
      </c>
      <c r="N58" s="327">
        <v>9.1544746595769344E-4</v>
      </c>
      <c r="R58" s="53"/>
      <c r="S58" s="53"/>
    </row>
    <row r="59" spans="1:19" s="73" customFormat="1" x14ac:dyDescent="0.35">
      <c r="A59" s="64" t="s">
        <v>19</v>
      </c>
      <c r="B59" s="310">
        <v>1.3500648994776681</v>
      </c>
      <c r="C59" s="321">
        <v>12.747406253663492</v>
      </c>
      <c r="D59" s="309"/>
      <c r="E59" s="309">
        <v>1.8864506689840904E-3</v>
      </c>
      <c r="F59" s="327">
        <v>8.0722864409590103E-2</v>
      </c>
      <c r="G59" s="320">
        <v>1.177378421679851E-2</v>
      </c>
      <c r="H59" s="321">
        <v>5.6495075001750286E-2</v>
      </c>
      <c r="I59" s="309">
        <v>3.8112636051381613E-2</v>
      </c>
      <c r="J59" s="327">
        <v>0.24736775450815487</v>
      </c>
      <c r="K59" s="320">
        <v>9.798866561345862E-3</v>
      </c>
      <c r="L59" s="321">
        <v>0.74844837219717919</v>
      </c>
      <c r="M59" s="309">
        <v>9.8668952103064082E-3</v>
      </c>
      <c r="N59" s="327">
        <v>1.5703058211561747E-3</v>
      </c>
      <c r="R59" s="53"/>
      <c r="S59" s="53"/>
    </row>
    <row r="60" spans="1:19" s="73" customFormat="1" x14ac:dyDescent="0.35">
      <c r="A60" s="64" t="s">
        <v>20</v>
      </c>
      <c r="B60" s="310">
        <v>520.85093756557819</v>
      </c>
      <c r="C60" s="321">
        <v>30.975720504899321</v>
      </c>
      <c r="D60" s="316">
        <v>-222.11732159670282</v>
      </c>
      <c r="E60" s="309">
        <v>5.340888205145071E-2</v>
      </c>
      <c r="F60" s="327">
        <v>7.1113994693478126</v>
      </c>
      <c r="G60" s="320">
        <v>2.4674195881668934</v>
      </c>
      <c r="H60" s="321">
        <v>1.5528362303331863E-3</v>
      </c>
      <c r="I60" s="309">
        <v>1.1771862296433087</v>
      </c>
      <c r="J60" s="327">
        <v>5.0433877636206086</v>
      </c>
      <c r="K60" s="320">
        <v>2.7139968441237601</v>
      </c>
      <c r="L60" s="321">
        <v>8.5040329679098026E-2</v>
      </c>
      <c r="M60" s="309">
        <v>0.2793499194893197</v>
      </c>
      <c r="N60" s="327">
        <v>0.30044488587531926</v>
      </c>
      <c r="R60" s="53"/>
      <c r="S60" s="53"/>
    </row>
    <row r="61" spans="1:19" s="73" customFormat="1" x14ac:dyDescent="0.35">
      <c r="A61" s="64" t="s">
        <v>21</v>
      </c>
      <c r="B61" s="310">
        <v>1.8521588909191913</v>
      </c>
      <c r="C61" s="321">
        <v>4.4337916285494821</v>
      </c>
      <c r="D61" s="309"/>
      <c r="E61" s="309">
        <v>1.0484882846011775E-3</v>
      </c>
      <c r="F61" s="327">
        <v>2.0249358683018033E-2</v>
      </c>
      <c r="G61" s="320">
        <v>1.9062133007770099E-2</v>
      </c>
      <c r="H61" s="321">
        <v>2.1453664542657317E-4</v>
      </c>
      <c r="I61" s="309">
        <v>2.2618503064592288E-2</v>
      </c>
      <c r="J61" s="327">
        <v>2.8823196953525025E-2</v>
      </c>
      <c r="K61" s="320">
        <v>1.777711684060115E-2</v>
      </c>
      <c r="L61" s="321">
        <v>2.8142882903328208E-2</v>
      </c>
      <c r="M61" s="309">
        <v>5.4840151420259536E-3</v>
      </c>
      <c r="N61" s="327">
        <v>8.1710867509003995E-4</v>
      </c>
      <c r="R61" s="53"/>
      <c r="S61" s="53"/>
    </row>
    <row r="62" spans="1:19" s="69" customFormat="1" ht="13" customHeight="1" x14ac:dyDescent="0.35">
      <c r="A62" s="100" t="s">
        <v>22</v>
      </c>
      <c r="B62" s="310">
        <v>68555.363582751146</v>
      </c>
      <c r="C62" s="322">
        <v>787231.51721873775</v>
      </c>
      <c r="D62" s="316">
        <v>-4998.2446841250339</v>
      </c>
      <c r="E62" s="309">
        <v>42.567605820714157</v>
      </c>
      <c r="F62" s="328">
        <v>5077.9903684366036</v>
      </c>
      <c r="G62" s="315">
        <v>1100.8990564334811</v>
      </c>
      <c r="H62" s="322">
        <v>23.91353522236102</v>
      </c>
      <c r="I62" s="309">
        <v>953.57826149258119</v>
      </c>
      <c r="J62" s="328">
        <v>3654.9960724708048</v>
      </c>
      <c r="K62" s="315">
        <v>787.91596375771474</v>
      </c>
      <c r="L62" s="322">
        <v>3572.1824547535653</v>
      </c>
      <c r="M62" s="309">
        <v>222.64568742356968</v>
      </c>
      <c r="N62" s="327">
        <v>242.50992854190216</v>
      </c>
    </row>
    <row r="64" spans="1:19" x14ac:dyDescent="0.35">
      <c r="B64" s="35"/>
      <c r="C64" s="35"/>
      <c r="D64" s="35"/>
      <c r="E64" s="35"/>
    </row>
    <row r="65" spans="1:14" s="4" customFormat="1" x14ac:dyDescent="0.35">
      <c r="B65" s="338" t="s">
        <v>58</v>
      </c>
      <c r="C65" s="338" t="s">
        <v>12</v>
      </c>
      <c r="D65" s="338" t="s">
        <v>64</v>
      </c>
      <c r="E65" s="338" t="s">
        <v>5</v>
      </c>
      <c r="F65" s="338" t="s">
        <v>7</v>
      </c>
      <c r="G65" s="338" t="s">
        <v>8</v>
      </c>
      <c r="H65" s="338" t="s">
        <v>9</v>
      </c>
      <c r="I65" s="338" t="s">
        <v>10</v>
      </c>
      <c r="J65" s="338" t="s">
        <v>11</v>
      </c>
      <c r="K65" s="338" t="s">
        <v>25</v>
      </c>
      <c r="L65" s="338" t="s">
        <v>49</v>
      </c>
      <c r="M65" s="281" t="s">
        <v>144</v>
      </c>
      <c r="N65" s="39" t="s">
        <v>51</v>
      </c>
    </row>
    <row r="66" spans="1:14" x14ac:dyDescent="0.35">
      <c r="A66" s="35" t="s">
        <v>140</v>
      </c>
      <c r="B66" s="329" t="s">
        <v>139</v>
      </c>
      <c r="C66" s="331" t="s">
        <v>146</v>
      </c>
      <c r="D66" s="329">
        <f>SUMPRODUCT($B$6:$B$8,$C$6:$C$8)</f>
        <v>73.058905629016138</v>
      </c>
      <c r="E66" s="329" t="s">
        <v>147</v>
      </c>
      <c r="F66" s="331" t="s">
        <v>13</v>
      </c>
      <c r="G66" s="329">
        <f>M66*0.001/0.00110231</f>
        <v>1.9489057891503701E-2</v>
      </c>
      <c r="H66" s="329" t="s">
        <v>65</v>
      </c>
      <c r="I66" s="329" t="s">
        <v>24</v>
      </c>
      <c r="J66" s="329" t="s">
        <v>56</v>
      </c>
      <c r="K66" s="329" t="s">
        <v>148</v>
      </c>
      <c r="L66" s="329"/>
      <c r="M66" s="35">
        <f>F52/D66</f>
        <v>2.1482983404383444E-2</v>
      </c>
      <c r="N66" s="1" t="s">
        <v>145</v>
      </c>
    </row>
    <row r="67" spans="1:14" x14ac:dyDescent="0.35">
      <c r="A67" s="35" t="s">
        <v>140</v>
      </c>
      <c r="B67" s="329" t="s">
        <v>139</v>
      </c>
      <c r="C67" s="331" t="s">
        <v>146</v>
      </c>
      <c r="D67" s="329">
        <f t="shared" ref="D67:D76" si="0">SUMPRODUCT($B$6:$B$8,$C$6:$C$8)</f>
        <v>73.058905629016138</v>
      </c>
      <c r="E67" s="329" t="s">
        <v>147</v>
      </c>
      <c r="F67" s="331" t="s">
        <v>23</v>
      </c>
      <c r="G67" s="329">
        <f t="shared" ref="G67:G87" si="1">M67*0.001/0.00110231</f>
        <v>5.7311076545457397E-2</v>
      </c>
      <c r="H67" s="329" t="s">
        <v>65</v>
      </c>
      <c r="I67" s="329" t="s">
        <v>24</v>
      </c>
      <c r="J67" s="329" t="s">
        <v>56</v>
      </c>
      <c r="K67" s="329" t="s">
        <v>148</v>
      </c>
      <c r="L67" s="329"/>
      <c r="M67" s="35">
        <f t="shared" ref="M67:M76" si="2">F53/D67</f>
        <v>6.3174572786823147E-2</v>
      </c>
      <c r="N67" s="1" t="s">
        <v>145</v>
      </c>
    </row>
    <row r="68" spans="1:14" x14ac:dyDescent="0.35">
      <c r="A68" s="35" t="s">
        <v>140</v>
      </c>
      <c r="B68" s="329" t="s">
        <v>139</v>
      </c>
      <c r="C68" s="331" t="s">
        <v>146</v>
      </c>
      <c r="D68" s="329">
        <f t="shared" si="0"/>
        <v>73.058905629016138</v>
      </c>
      <c r="E68" s="329" t="s">
        <v>147</v>
      </c>
      <c r="F68" s="331" t="s">
        <v>14</v>
      </c>
      <c r="G68" s="329">
        <f t="shared" si="1"/>
        <v>0.14801771979628736</v>
      </c>
      <c r="H68" s="329" t="s">
        <v>65</v>
      </c>
      <c r="I68" s="329" t="s">
        <v>24</v>
      </c>
      <c r="J68" s="329" t="s">
        <v>56</v>
      </c>
      <c r="K68" s="329" t="s">
        <v>148</v>
      </c>
      <c r="L68" s="329"/>
      <c r="M68" s="35">
        <f t="shared" si="2"/>
        <v>0.16316141270864551</v>
      </c>
      <c r="N68" s="1" t="s">
        <v>145</v>
      </c>
    </row>
    <row r="69" spans="1:14" x14ac:dyDescent="0.35">
      <c r="A69" s="35" t="s">
        <v>140</v>
      </c>
      <c r="B69" s="329" t="s">
        <v>139</v>
      </c>
      <c r="C69" s="331" t="s">
        <v>146</v>
      </c>
      <c r="D69" s="329">
        <f t="shared" si="0"/>
        <v>73.058905629016138</v>
      </c>
      <c r="E69" s="329" t="s">
        <v>147</v>
      </c>
      <c r="F69" s="331" t="s">
        <v>15</v>
      </c>
      <c r="G69" s="329">
        <f t="shared" si="1"/>
        <v>5.8831914476453421E-3</v>
      </c>
      <c r="H69" s="329" t="s">
        <v>65</v>
      </c>
      <c r="I69" s="329" t="s">
        <v>24</v>
      </c>
      <c r="J69" s="329" t="s">
        <v>56</v>
      </c>
      <c r="K69" s="329" t="s">
        <v>148</v>
      </c>
      <c r="L69" s="329"/>
      <c r="M69" s="35">
        <f t="shared" si="2"/>
        <v>6.4851007646539371E-3</v>
      </c>
      <c r="N69" s="1" t="s">
        <v>145</v>
      </c>
    </row>
    <row r="70" spans="1:14" x14ac:dyDescent="0.35">
      <c r="A70" s="35" t="s">
        <v>140</v>
      </c>
      <c r="B70" s="329" t="s">
        <v>139</v>
      </c>
      <c r="C70" s="331" t="s">
        <v>146</v>
      </c>
      <c r="D70" s="329">
        <f t="shared" si="0"/>
        <v>73.058905629016138</v>
      </c>
      <c r="E70" s="329" t="s">
        <v>147</v>
      </c>
      <c r="F70" s="331" t="s">
        <v>16</v>
      </c>
      <c r="G70" s="329">
        <f t="shared" si="1"/>
        <v>3.664464678194652E-3</v>
      </c>
      <c r="H70" s="329" t="s">
        <v>65</v>
      </c>
      <c r="I70" s="329" t="s">
        <v>24</v>
      </c>
      <c r="J70" s="329" t="s">
        <v>56</v>
      </c>
      <c r="K70" s="329" t="s">
        <v>148</v>
      </c>
      <c r="L70" s="329"/>
      <c r="M70" s="35">
        <f t="shared" si="2"/>
        <v>4.0393760594207469E-3</v>
      </c>
      <c r="N70" s="1" t="s">
        <v>145</v>
      </c>
    </row>
    <row r="71" spans="1:14" x14ac:dyDescent="0.35">
      <c r="A71" s="35" t="s">
        <v>140</v>
      </c>
      <c r="B71" s="329" t="s">
        <v>139</v>
      </c>
      <c r="C71" s="331" t="s">
        <v>146</v>
      </c>
      <c r="D71" s="329">
        <f t="shared" si="0"/>
        <v>73.058905629016138</v>
      </c>
      <c r="E71" s="329" t="s">
        <v>147</v>
      </c>
      <c r="F71" s="331" t="s">
        <v>17</v>
      </c>
      <c r="G71" s="329">
        <f t="shared" si="1"/>
        <v>1.1500315986942738E-2</v>
      </c>
      <c r="H71" s="329" t="s">
        <v>65</v>
      </c>
      <c r="I71" s="329" t="s">
        <v>24</v>
      </c>
      <c r="J71" s="329" t="s">
        <v>56</v>
      </c>
      <c r="K71" s="329" t="s">
        <v>148</v>
      </c>
      <c r="L71" s="329"/>
      <c r="M71" s="35">
        <f t="shared" si="2"/>
        <v>1.267691331556685E-2</v>
      </c>
      <c r="N71" s="1" t="s">
        <v>145</v>
      </c>
    </row>
    <row r="72" spans="1:14" x14ac:dyDescent="0.35">
      <c r="A72" s="35" t="s">
        <v>140</v>
      </c>
      <c r="B72" s="329" t="s">
        <v>139</v>
      </c>
      <c r="C72" s="331" t="s">
        <v>146</v>
      </c>
      <c r="D72" s="329">
        <f t="shared" si="0"/>
        <v>73.058905629016138</v>
      </c>
      <c r="E72" s="329" t="s">
        <v>147</v>
      </c>
      <c r="F72" s="331" t="s">
        <v>18</v>
      </c>
      <c r="G72" s="329">
        <f t="shared" si="1"/>
        <v>4.2418576498112027E-4</v>
      </c>
      <c r="H72" s="329" t="s">
        <v>65</v>
      </c>
      <c r="I72" s="329" t="s">
        <v>24</v>
      </c>
      <c r="J72" s="329" t="s">
        <v>56</v>
      </c>
      <c r="K72" s="329" t="s">
        <v>148</v>
      </c>
      <c r="L72" s="329"/>
      <c r="M72" s="35">
        <f t="shared" si="2"/>
        <v>4.6758421059633871E-4</v>
      </c>
      <c r="N72" s="1" t="s">
        <v>145</v>
      </c>
    </row>
    <row r="73" spans="1:14" x14ac:dyDescent="0.35">
      <c r="A73" s="35" t="s">
        <v>140</v>
      </c>
      <c r="B73" s="329" t="s">
        <v>139</v>
      </c>
      <c r="C73" s="331" t="s">
        <v>146</v>
      </c>
      <c r="D73" s="329">
        <f t="shared" si="0"/>
        <v>73.058905629016138</v>
      </c>
      <c r="E73" s="329" t="s">
        <v>147</v>
      </c>
      <c r="F73" s="331" t="s">
        <v>19</v>
      </c>
      <c r="G73" s="329">
        <f t="shared" si="1"/>
        <v>1.0023505994314389E-3</v>
      </c>
      <c r="H73" s="329" t="s">
        <v>65</v>
      </c>
      <c r="I73" s="329" t="s">
        <v>24</v>
      </c>
      <c r="J73" s="329" t="s">
        <v>56</v>
      </c>
      <c r="K73" s="329" t="s">
        <v>148</v>
      </c>
      <c r="L73" s="329"/>
      <c r="M73" s="35">
        <f t="shared" si="2"/>
        <v>1.1049010892592694E-3</v>
      </c>
      <c r="N73" s="1" t="s">
        <v>145</v>
      </c>
    </row>
    <row r="74" spans="1:14" x14ac:dyDescent="0.35">
      <c r="A74" s="35" t="s">
        <v>140</v>
      </c>
      <c r="B74" s="329" t="s">
        <v>139</v>
      </c>
      <c r="C74" s="331" t="s">
        <v>146</v>
      </c>
      <c r="D74" s="329">
        <f t="shared" si="0"/>
        <v>73.058905629016138</v>
      </c>
      <c r="E74" s="329" t="s">
        <v>147</v>
      </c>
      <c r="F74" s="331" t="s">
        <v>20</v>
      </c>
      <c r="G74" s="329">
        <f t="shared" si="1"/>
        <v>8.8303550338958953E-2</v>
      </c>
      <c r="H74" s="329" t="s">
        <v>65</v>
      </c>
      <c r="I74" s="329" t="s">
        <v>24</v>
      </c>
      <c r="J74" s="329" t="s">
        <v>56</v>
      </c>
      <c r="K74" s="329" t="s">
        <v>148</v>
      </c>
      <c r="L74" s="329"/>
      <c r="M74" s="35">
        <f t="shared" si="2"/>
        <v>9.7337886574137833E-2</v>
      </c>
      <c r="N74" s="1" t="s">
        <v>145</v>
      </c>
    </row>
    <row r="75" spans="1:14" x14ac:dyDescent="0.35">
      <c r="A75" s="35" t="s">
        <v>140</v>
      </c>
      <c r="B75" s="329" t="s">
        <v>139</v>
      </c>
      <c r="C75" s="331" t="s">
        <v>146</v>
      </c>
      <c r="D75" s="329">
        <f t="shared" si="0"/>
        <v>73.058905629016138</v>
      </c>
      <c r="E75" s="329" t="s">
        <v>147</v>
      </c>
      <c r="F75" s="331" t="s">
        <v>21</v>
      </c>
      <c r="G75" s="329">
        <f t="shared" si="1"/>
        <v>2.5143999735983112E-4</v>
      </c>
      <c r="H75" s="329" t="s">
        <v>65</v>
      </c>
      <c r="I75" s="329" t="s">
        <v>24</v>
      </c>
      <c r="J75" s="329" t="s">
        <v>56</v>
      </c>
      <c r="K75" s="329" t="s">
        <v>148</v>
      </c>
      <c r="L75" s="329"/>
      <c r="M75" s="35">
        <f t="shared" si="2"/>
        <v>2.7716482348971543E-4</v>
      </c>
      <c r="N75" s="1" t="s">
        <v>145</v>
      </c>
    </row>
    <row r="76" spans="1:14" x14ac:dyDescent="0.35">
      <c r="A76" s="35" t="s">
        <v>140</v>
      </c>
      <c r="B76" s="329" t="s">
        <v>139</v>
      </c>
      <c r="C76" s="331" t="s">
        <v>146</v>
      </c>
      <c r="D76" s="329">
        <f t="shared" si="0"/>
        <v>73.058905629016138</v>
      </c>
      <c r="E76" s="329" t="s">
        <v>147</v>
      </c>
      <c r="F76" s="340" t="s">
        <v>22</v>
      </c>
      <c r="G76" s="329">
        <f t="shared" si="1"/>
        <v>63.054336920987723</v>
      </c>
      <c r="H76" s="329" t="s">
        <v>65</v>
      </c>
      <c r="I76" s="329" t="s">
        <v>24</v>
      </c>
      <c r="J76" s="329" t="s">
        <v>56</v>
      </c>
      <c r="K76" s="329" t="s">
        <v>148</v>
      </c>
      <c r="L76" s="329"/>
      <c r="M76" s="35">
        <f t="shared" si="2"/>
        <v>69.50542613137398</v>
      </c>
      <c r="N76" s="1" t="s">
        <v>145</v>
      </c>
    </row>
    <row r="77" spans="1:14" x14ac:dyDescent="0.35">
      <c r="A77" s="36" t="s">
        <v>140</v>
      </c>
      <c r="B77" s="329" t="s">
        <v>141</v>
      </c>
      <c r="C77" s="331" t="s">
        <v>28</v>
      </c>
      <c r="D77" s="341">
        <f>$D$5</f>
        <v>1.3082549049051235</v>
      </c>
      <c r="E77" s="329" t="s">
        <v>147</v>
      </c>
      <c r="F77" s="331" t="s">
        <v>13</v>
      </c>
      <c r="G77" s="329">
        <f t="shared" si="1"/>
        <v>2.0997768390003255E-2</v>
      </c>
      <c r="H77" s="329" t="s">
        <v>65</v>
      </c>
      <c r="I77" s="329" t="s">
        <v>24</v>
      </c>
      <c r="J77" s="329" t="s">
        <v>56</v>
      </c>
      <c r="K77" s="329" t="s">
        <v>148</v>
      </c>
      <c r="L77" s="329"/>
      <c r="M77" s="36">
        <f t="shared" ref="M77:M87" si="3">N52/D77</f>
        <v>2.3146050073984487E-2</v>
      </c>
      <c r="N77" s="1" t="s">
        <v>145</v>
      </c>
    </row>
    <row r="78" spans="1:14" x14ac:dyDescent="0.35">
      <c r="A78" s="36" t="s">
        <v>140</v>
      </c>
      <c r="B78" s="329" t="s">
        <v>141</v>
      </c>
      <c r="C78" s="331" t="s">
        <v>28</v>
      </c>
      <c r="D78" s="341">
        <f t="shared" ref="D78:D87" si="4">$D$5</f>
        <v>1.3082549049051235</v>
      </c>
      <c r="E78" s="329" t="s">
        <v>147</v>
      </c>
      <c r="F78" s="331" t="s">
        <v>23</v>
      </c>
      <c r="G78" s="329">
        <f t="shared" si="1"/>
        <v>6.4386063505526725E-2</v>
      </c>
      <c r="H78" s="329" t="s">
        <v>65</v>
      </c>
      <c r="I78" s="329" t="s">
        <v>24</v>
      </c>
      <c r="J78" s="329" t="s">
        <v>56</v>
      </c>
      <c r="K78" s="329" t="s">
        <v>148</v>
      </c>
      <c r="L78" s="329"/>
      <c r="M78" s="36">
        <f t="shared" si="3"/>
        <v>7.0973401662777158E-2</v>
      </c>
      <c r="N78" s="1" t="s">
        <v>145</v>
      </c>
    </row>
    <row r="79" spans="1:14" x14ac:dyDescent="0.35">
      <c r="A79" s="36" t="s">
        <v>140</v>
      </c>
      <c r="B79" s="329" t="s">
        <v>141</v>
      </c>
      <c r="C79" s="331" t="s">
        <v>28</v>
      </c>
      <c r="D79" s="341">
        <f t="shared" si="4"/>
        <v>1.3082549049051235</v>
      </c>
      <c r="E79" s="329" t="s">
        <v>147</v>
      </c>
      <c r="F79" s="331" t="s">
        <v>14</v>
      </c>
      <c r="G79" s="329">
        <f t="shared" si="1"/>
        <v>0.13376880200778479</v>
      </c>
      <c r="H79" s="329" t="s">
        <v>65</v>
      </c>
      <c r="I79" s="329" t="s">
        <v>24</v>
      </c>
      <c r="J79" s="329" t="s">
        <v>56</v>
      </c>
      <c r="K79" s="329" t="s">
        <v>148</v>
      </c>
      <c r="L79" s="329"/>
      <c r="M79" s="36">
        <f t="shared" si="3"/>
        <v>0.14745468814120127</v>
      </c>
      <c r="N79" s="1" t="s">
        <v>145</v>
      </c>
    </row>
    <row r="80" spans="1:14" x14ac:dyDescent="0.35">
      <c r="A80" s="36" t="s">
        <v>140</v>
      </c>
      <c r="B80" s="329" t="s">
        <v>141</v>
      </c>
      <c r="C80" s="331" t="s">
        <v>28</v>
      </c>
      <c r="D80" s="341">
        <f t="shared" si="4"/>
        <v>1.3082549049051235</v>
      </c>
      <c r="E80" s="329" t="s">
        <v>147</v>
      </c>
      <c r="F80" s="331" t="s">
        <v>15</v>
      </c>
      <c r="G80" s="329">
        <f t="shared" si="1"/>
        <v>1.1972413945905688E-2</v>
      </c>
      <c r="H80" s="329" t="s">
        <v>65</v>
      </c>
      <c r="I80" s="329" t="s">
        <v>24</v>
      </c>
      <c r="J80" s="329" t="s">
        <v>56</v>
      </c>
      <c r="K80" s="329" t="s">
        <v>148</v>
      </c>
      <c r="L80" s="329"/>
      <c r="M80" s="36">
        <f t="shared" si="3"/>
        <v>1.3197311616711298E-2</v>
      </c>
      <c r="N80" s="1" t="s">
        <v>145</v>
      </c>
    </row>
    <row r="81" spans="1:14" x14ac:dyDescent="0.35">
      <c r="A81" s="36" t="s">
        <v>140</v>
      </c>
      <c r="B81" s="329" t="s">
        <v>141</v>
      </c>
      <c r="C81" s="331" t="s">
        <v>28</v>
      </c>
      <c r="D81" s="341">
        <f t="shared" si="4"/>
        <v>1.3082549049051235</v>
      </c>
      <c r="E81" s="329" t="s">
        <v>147</v>
      </c>
      <c r="F81" s="331" t="s">
        <v>16</v>
      </c>
      <c r="G81" s="329">
        <f t="shared" si="1"/>
        <v>6.2495341509290342E-3</v>
      </c>
      <c r="H81" s="329" t="s">
        <v>65</v>
      </c>
      <c r="I81" s="329" t="s">
        <v>24</v>
      </c>
      <c r="J81" s="329" t="s">
        <v>56</v>
      </c>
      <c r="K81" s="329" t="s">
        <v>148</v>
      </c>
      <c r="L81" s="329"/>
      <c r="M81" s="36">
        <f t="shared" si="3"/>
        <v>6.888923989910584E-3</v>
      </c>
      <c r="N81" s="1" t="s">
        <v>145</v>
      </c>
    </row>
    <row r="82" spans="1:14" x14ac:dyDescent="0.35">
      <c r="A82" s="36" t="s">
        <v>140</v>
      </c>
      <c r="B82" s="329" t="s">
        <v>141</v>
      </c>
      <c r="C82" s="331" t="s">
        <v>28</v>
      </c>
      <c r="D82" s="341">
        <f t="shared" si="4"/>
        <v>1.3082549049051235</v>
      </c>
      <c r="E82" s="329" t="s">
        <v>147</v>
      </c>
      <c r="F82" s="331" t="s">
        <v>17</v>
      </c>
      <c r="G82" s="329">
        <f t="shared" si="1"/>
        <v>1.9311116760644568E-2</v>
      </c>
      <c r="H82" s="329" t="s">
        <v>65</v>
      </c>
      <c r="I82" s="329" t="s">
        <v>24</v>
      </c>
      <c r="J82" s="329" t="s">
        <v>56</v>
      </c>
      <c r="K82" s="329" t="s">
        <v>148</v>
      </c>
      <c r="L82" s="329"/>
      <c r="M82" s="36">
        <f t="shared" si="3"/>
        <v>2.1286837116426115E-2</v>
      </c>
      <c r="N82" s="1" t="s">
        <v>145</v>
      </c>
    </row>
    <row r="83" spans="1:14" x14ac:dyDescent="0.35">
      <c r="A83" s="36" t="s">
        <v>140</v>
      </c>
      <c r="B83" s="329" t="s">
        <v>141</v>
      </c>
      <c r="C83" s="331" t="s">
        <v>28</v>
      </c>
      <c r="D83" s="341">
        <f t="shared" si="4"/>
        <v>1.3082549049051235</v>
      </c>
      <c r="E83" s="329" t="s">
        <v>147</v>
      </c>
      <c r="F83" s="331" t="s">
        <v>18</v>
      </c>
      <c r="G83" s="329">
        <f t="shared" si="1"/>
        <v>6.3480056977022789E-4</v>
      </c>
      <c r="H83" s="329" t="s">
        <v>65</v>
      </c>
      <c r="I83" s="329" t="s">
        <v>24</v>
      </c>
      <c r="J83" s="329" t="s">
        <v>56</v>
      </c>
      <c r="K83" s="329" t="s">
        <v>148</v>
      </c>
      <c r="L83" s="329"/>
      <c r="M83" s="36">
        <f t="shared" si="3"/>
        <v>6.9974701606341993E-4</v>
      </c>
      <c r="N83" s="1" t="s">
        <v>145</v>
      </c>
    </row>
    <row r="84" spans="1:14" x14ac:dyDescent="0.35">
      <c r="A84" s="36" t="s">
        <v>140</v>
      </c>
      <c r="B84" s="329" t="s">
        <v>141</v>
      </c>
      <c r="C84" s="331" t="s">
        <v>28</v>
      </c>
      <c r="D84" s="341">
        <f t="shared" si="4"/>
        <v>1.3082549049051235</v>
      </c>
      <c r="E84" s="329" t="s">
        <v>147</v>
      </c>
      <c r="F84" s="331" t="s">
        <v>19</v>
      </c>
      <c r="G84" s="329">
        <f t="shared" si="1"/>
        <v>1.0889003105608171E-3</v>
      </c>
      <c r="H84" s="329" t="s">
        <v>65</v>
      </c>
      <c r="I84" s="329" t="s">
        <v>24</v>
      </c>
      <c r="J84" s="329" t="s">
        <v>56</v>
      </c>
      <c r="K84" s="329" t="s">
        <v>148</v>
      </c>
      <c r="L84" s="329"/>
      <c r="M84" s="36">
        <f t="shared" si="3"/>
        <v>1.2003057013342943E-3</v>
      </c>
      <c r="N84" s="1" t="s">
        <v>145</v>
      </c>
    </row>
    <row r="85" spans="1:14" x14ac:dyDescent="0.35">
      <c r="A85" s="36" t="s">
        <v>140</v>
      </c>
      <c r="B85" s="329" t="s">
        <v>141</v>
      </c>
      <c r="C85" s="331" t="s">
        <v>28</v>
      </c>
      <c r="D85" s="341">
        <f t="shared" si="4"/>
        <v>1.3082549049051235</v>
      </c>
      <c r="E85" s="329" t="s">
        <v>147</v>
      </c>
      <c r="F85" s="331" t="s">
        <v>20</v>
      </c>
      <c r="G85" s="329">
        <f t="shared" si="1"/>
        <v>0.20833809894124261</v>
      </c>
      <c r="H85" s="329" t="s">
        <v>65</v>
      </c>
      <c r="I85" s="329" t="s">
        <v>24</v>
      </c>
      <c r="J85" s="329" t="s">
        <v>56</v>
      </c>
      <c r="K85" s="329" t="s">
        <v>148</v>
      </c>
      <c r="L85" s="329"/>
      <c r="M85" s="36">
        <f t="shared" si="3"/>
        <v>0.22965316984392115</v>
      </c>
      <c r="N85" s="1" t="s">
        <v>145</v>
      </c>
    </row>
    <row r="86" spans="1:14" x14ac:dyDescent="0.35">
      <c r="A86" s="36" t="s">
        <v>140</v>
      </c>
      <c r="B86" s="329" t="s">
        <v>141</v>
      </c>
      <c r="C86" s="331" t="s">
        <v>28</v>
      </c>
      <c r="D86" s="341">
        <f t="shared" si="4"/>
        <v>1.3082549049051235</v>
      </c>
      <c r="E86" s="329" t="s">
        <v>147</v>
      </c>
      <c r="F86" s="331" t="s">
        <v>21</v>
      </c>
      <c r="G86" s="329">
        <f t="shared" si="1"/>
        <v>5.6660930506669254E-4</v>
      </c>
      <c r="H86" s="329" t="s">
        <v>65</v>
      </c>
      <c r="I86" s="329" t="s">
        <v>24</v>
      </c>
      <c r="J86" s="329" t="s">
        <v>56</v>
      </c>
      <c r="K86" s="329" t="s">
        <v>148</v>
      </c>
      <c r="L86" s="329"/>
      <c r="M86" s="36">
        <f t="shared" si="3"/>
        <v>6.2457910306806591E-4</v>
      </c>
      <c r="N86" s="1" t="s">
        <v>145</v>
      </c>
    </row>
    <row r="87" spans="1:14" x14ac:dyDescent="0.35">
      <c r="A87" s="36" t="s">
        <v>140</v>
      </c>
      <c r="B87" s="329" t="s">
        <v>141</v>
      </c>
      <c r="C87" s="331" t="s">
        <v>28</v>
      </c>
      <c r="D87" s="341">
        <f t="shared" si="4"/>
        <v>1.3082549049051235</v>
      </c>
      <c r="E87" s="329" t="s">
        <v>147</v>
      </c>
      <c r="F87" s="340" t="s">
        <v>22</v>
      </c>
      <c r="G87" s="329">
        <f t="shared" si="1"/>
        <v>168.16414544584168</v>
      </c>
      <c r="H87" s="329" t="s">
        <v>65</v>
      </c>
      <c r="I87" s="329" t="s">
        <v>24</v>
      </c>
      <c r="J87" s="329" t="s">
        <v>56</v>
      </c>
      <c r="K87" s="329" t="s">
        <v>148</v>
      </c>
      <c r="L87" s="329"/>
      <c r="M87" s="36">
        <f t="shared" si="3"/>
        <v>185.36901916640574</v>
      </c>
      <c r="N87" s="1" t="s">
        <v>145</v>
      </c>
    </row>
    <row r="88" spans="1:14" x14ac:dyDescent="0.35">
      <c r="A88" s="35" t="s">
        <v>140</v>
      </c>
      <c r="B88" s="329" t="s">
        <v>179</v>
      </c>
      <c r="C88" s="331" t="s">
        <v>146</v>
      </c>
      <c r="D88" s="329">
        <v>73.058905629016138</v>
      </c>
      <c r="E88" s="329" t="s">
        <v>147</v>
      </c>
      <c r="F88" s="331" t="s">
        <v>13</v>
      </c>
      <c r="G88" s="329">
        <v>1.9489057891503701E-2</v>
      </c>
      <c r="H88" s="329" t="s">
        <v>65</v>
      </c>
      <c r="I88" s="329" t="s">
        <v>24</v>
      </c>
      <c r="J88" s="329" t="s">
        <v>56</v>
      </c>
      <c r="K88" s="329" t="s">
        <v>148</v>
      </c>
      <c r="L88" s="330" t="s">
        <v>180</v>
      </c>
      <c r="M88" s="35">
        <v>2.1482983404383444E-2</v>
      </c>
      <c r="N88" s="1" t="s">
        <v>145</v>
      </c>
    </row>
    <row r="89" spans="1:14" x14ac:dyDescent="0.35">
      <c r="A89" s="35" t="s">
        <v>140</v>
      </c>
      <c r="B89" s="329" t="s">
        <v>179</v>
      </c>
      <c r="C89" s="331" t="s">
        <v>146</v>
      </c>
      <c r="D89" s="329">
        <v>73.058905629016138</v>
      </c>
      <c r="E89" s="329" t="s">
        <v>147</v>
      </c>
      <c r="F89" s="331" t="s">
        <v>23</v>
      </c>
      <c r="G89" s="329">
        <v>5.7311076545457397E-2</v>
      </c>
      <c r="H89" s="329" t="s">
        <v>65</v>
      </c>
      <c r="I89" s="329" t="s">
        <v>24</v>
      </c>
      <c r="J89" s="329" t="s">
        <v>56</v>
      </c>
      <c r="K89" s="329" t="s">
        <v>148</v>
      </c>
      <c r="L89" s="330" t="s">
        <v>180</v>
      </c>
      <c r="M89" s="35">
        <v>6.3174572786823147E-2</v>
      </c>
      <c r="N89" s="1" t="s">
        <v>145</v>
      </c>
    </row>
    <row r="90" spans="1:14" x14ac:dyDescent="0.35">
      <c r="A90" s="35" t="s">
        <v>140</v>
      </c>
      <c r="B90" s="329" t="s">
        <v>179</v>
      </c>
      <c r="C90" s="331" t="s">
        <v>146</v>
      </c>
      <c r="D90" s="329">
        <v>73.058905629016138</v>
      </c>
      <c r="E90" s="329" t="s">
        <v>147</v>
      </c>
      <c r="F90" s="331" t="s">
        <v>14</v>
      </c>
      <c r="G90" s="329">
        <v>0.14801771979628736</v>
      </c>
      <c r="H90" s="329" t="s">
        <v>65</v>
      </c>
      <c r="I90" s="329" t="s">
        <v>24</v>
      </c>
      <c r="J90" s="329" t="s">
        <v>56</v>
      </c>
      <c r="K90" s="329" t="s">
        <v>148</v>
      </c>
      <c r="L90" s="330" t="s">
        <v>180</v>
      </c>
      <c r="M90" s="35">
        <v>0.16316141270864551</v>
      </c>
      <c r="N90" s="1" t="s">
        <v>145</v>
      </c>
    </row>
    <row r="91" spans="1:14" x14ac:dyDescent="0.35">
      <c r="A91" s="35" t="s">
        <v>140</v>
      </c>
      <c r="B91" s="329" t="s">
        <v>179</v>
      </c>
      <c r="C91" s="331" t="s">
        <v>146</v>
      </c>
      <c r="D91" s="329">
        <v>73.058905629016138</v>
      </c>
      <c r="E91" s="329" t="s">
        <v>147</v>
      </c>
      <c r="F91" s="331" t="s">
        <v>15</v>
      </c>
      <c r="G91" s="329">
        <v>5.8831914476453421E-3</v>
      </c>
      <c r="H91" s="329" t="s">
        <v>65</v>
      </c>
      <c r="I91" s="329" t="s">
        <v>24</v>
      </c>
      <c r="J91" s="329" t="s">
        <v>56</v>
      </c>
      <c r="K91" s="329" t="s">
        <v>148</v>
      </c>
      <c r="L91" s="330" t="s">
        <v>180</v>
      </c>
      <c r="M91" s="35">
        <v>6.4851007646539371E-3</v>
      </c>
      <c r="N91" s="1" t="s">
        <v>145</v>
      </c>
    </row>
    <row r="92" spans="1:14" x14ac:dyDescent="0.35">
      <c r="A92" s="35" t="s">
        <v>140</v>
      </c>
      <c r="B92" s="329" t="s">
        <v>179</v>
      </c>
      <c r="C92" s="331" t="s">
        <v>146</v>
      </c>
      <c r="D92" s="329">
        <v>73.058905629016138</v>
      </c>
      <c r="E92" s="329" t="s">
        <v>147</v>
      </c>
      <c r="F92" s="331" t="s">
        <v>16</v>
      </c>
      <c r="G92" s="329">
        <v>3.664464678194652E-3</v>
      </c>
      <c r="H92" s="329" t="s">
        <v>65</v>
      </c>
      <c r="I92" s="329" t="s">
        <v>24</v>
      </c>
      <c r="J92" s="329" t="s">
        <v>56</v>
      </c>
      <c r="K92" s="329" t="s">
        <v>148</v>
      </c>
      <c r="L92" s="330" t="s">
        <v>180</v>
      </c>
      <c r="M92" s="35">
        <v>4.0393760594207469E-3</v>
      </c>
      <c r="N92" s="1" t="s">
        <v>145</v>
      </c>
    </row>
    <row r="93" spans="1:14" x14ac:dyDescent="0.35">
      <c r="A93" s="35" t="s">
        <v>140</v>
      </c>
      <c r="B93" s="329" t="s">
        <v>179</v>
      </c>
      <c r="C93" s="331" t="s">
        <v>146</v>
      </c>
      <c r="D93" s="329">
        <v>73.058905629016138</v>
      </c>
      <c r="E93" s="329" t="s">
        <v>147</v>
      </c>
      <c r="F93" s="331" t="s">
        <v>17</v>
      </c>
      <c r="G93" s="329">
        <v>1.1500315986942738E-2</v>
      </c>
      <c r="H93" s="329" t="s">
        <v>65</v>
      </c>
      <c r="I93" s="329" t="s">
        <v>24</v>
      </c>
      <c r="J93" s="329" t="s">
        <v>56</v>
      </c>
      <c r="K93" s="329" t="s">
        <v>148</v>
      </c>
      <c r="L93" s="330" t="s">
        <v>180</v>
      </c>
      <c r="M93" s="35">
        <v>1.267691331556685E-2</v>
      </c>
      <c r="N93" s="1" t="s">
        <v>145</v>
      </c>
    </row>
    <row r="94" spans="1:14" x14ac:dyDescent="0.35">
      <c r="A94" s="35" t="s">
        <v>140</v>
      </c>
      <c r="B94" s="329" t="s">
        <v>179</v>
      </c>
      <c r="C94" s="331" t="s">
        <v>146</v>
      </c>
      <c r="D94" s="329">
        <v>73.058905629016138</v>
      </c>
      <c r="E94" s="329" t="s">
        <v>147</v>
      </c>
      <c r="F94" s="331" t="s">
        <v>18</v>
      </c>
      <c r="G94" s="329">
        <v>4.2418576498112027E-4</v>
      </c>
      <c r="H94" s="329" t="s">
        <v>65</v>
      </c>
      <c r="I94" s="329" t="s">
        <v>24</v>
      </c>
      <c r="J94" s="329" t="s">
        <v>56</v>
      </c>
      <c r="K94" s="329" t="s">
        <v>148</v>
      </c>
      <c r="L94" s="330" t="s">
        <v>180</v>
      </c>
      <c r="M94" s="35">
        <v>4.6758421059633871E-4</v>
      </c>
      <c r="N94" s="1" t="s">
        <v>145</v>
      </c>
    </row>
    <row r="95" spans="1:14" x14ac:dyDescent="0.35">
      <c r="A95" s="35" t="s">
        <v>140</v>
      </c>
      <c r="B95" s="329" t="s">
        <v>179</v>
      </c>
      <c r="C95" s="331" t="s">
        <v>146</v>
      </c>
      <c r="D95" s="329">
        <v>73.058905629016138</v>
      </c>
      <c r="E95" s="329" t="s">
        <v>147</v>
      </c>
      <c r="F95" s="331" t="s">
        <v>19</v>
      </c>
      <c r="G95" s="329">
        <v>1.0023505994314389E-3</v>
      </c>
      <c r="H95" s="329" t="s">
        <v>65</v>
      </c>
      <c r="I95" s="329" t="s">
        <v>24</v>
      </c>
      <c r="J95" s="329" t="s">
        <v>56</v>
      </c>
      <c r="K95" s="329" t="s">
        <v>148</v>
      </c>
      <c r="L95" s="330" t="s">
        <v>180</v>
      </c>
      <c r="M95" s="35">
        <v>1.1049010892592694E-3</v>
      </c>
      <c r="N95" s="1" t="s">
        <v>145</v>
      </c>
    </row>
    <row r="96" spans="1:14" x14ac:dyDescent="0.35">
      <c r="A96" s="35" t="s">
        <v>140</v>
      </c>
      <c r="B96" s="329" t="s">
        <v>179</v>
      </c>
      <c r="C96" s="331" t="s">
        <v>146</v>
      </c>
      <c r="D96" s="329">
        <v>73.058905629016138</v>
      </c>
      <c r="E96" s="329" t="s">
        <v>147</v>
      </c>
      <c r="F96" s="331" t="s">
        <v>20</v>
      </c>
      <c r="G96" s="329">
        <v>8.8303550338958953E-2</v>
      </c>
      <c r="H96" s="329" t="s">
        <v>65</v>
      </c>
      <c r="I96" s="329" t="s">
        <v>24</v>
      </c>
      <c r="J96" s="329" t="s">
        <v>56</v>
      </c>
      <c r="K96" s="329" t="s">
        <v>148</v>
      </c>
      <c r="L96" s="330" t="s">
        <v>180</v>
      </c>
      <c r="M96" s="35">
        <v>9.7337886574137833E-2</v>
      </c>
      <c r="N96" s="1" t="s">
        <v>145</v>
      </c>
    </row>
    <row r="97" spans="1:14" x14ac:dyDescent="0.35">
      <c r="A97" s="35" t="s">
        <v>140</v>
      </c>
      <c r="B97" s="329" t="s">
        <v>179</v>
      </c>
      <c r="C97" s="331" t="s">
        <v>146</v>
      </c>
      <c r="D97" s="329">
        <v>73.058905629016138</v>
      </c>
      <c r="E97" s="329" t="s">
        <v>147</v>
      </c>
      <c r="F97" s="331" t="s">
        <v>21</v>
      </c>
      <c r="G97" s="329">
        <v>2.5143999735983112E-4</v>
      </c>
      <c r="H97" s="329" t="s">
        <v>65</v>
      </c>
      <c r="I97" s="329" t="s">
        <v>24</v>
      </c>
      <c r="J97" s="329" t="s">
        <v>56</v>
      </c>
      <c r="K97" s="329" t="s">
        <v>148</v>
      </c>
      <c r="L97" s="330" t="s">
        <v>180</v>
      </c>
      <c r="M97" s="35">
        <v>2.7716482348971543E-4</v>
      </c>
      <c r="N97" s="1" t="s">
        <v>145</v>
      </c>
    </row>
    <row r="98" spans="1:14" x14ac:dyDescent="0.35">
      <c r="A98" s="35" t="s">
        <v>140</v>
      </c>
      <c r="B98" s="329" t="s">
        <v>179</v>
      </c>
      <c r="C98" s="331" t="s">
        <v>146</v>
      </c>
      <c r="D98" s="329">
        <v>73.058905629016138</v>
      </c>
      <c r="E98" s="329" t="s">
        <v>147</v>
      </c>
      <c r="F98" s="340" t="s">
        <v>22</v>
      </c>
      <c r="G98" s="329">
        <v>63.054336920987723</v>
      </c>
      <c r="H98" s="329" t="s">
        <v>65</v>
      </c>
      <c r="I98" s="329" t="s">
        <v>24</v>
      </c>
      <c r="J98" s="329" t="s">
        <v>56</v>
      </c>
      <c r="K98" s="329" t="s">
        <v>148</v>
      </c>
      <c r="L98" s="330" t="s">
        <v>180</v>
      </c>
      <c r="M98" s="35">
        <v>69.50542613137398</v>
      </c>
      <c r="N98" s="1" t="s">
        <v>145</v>
      </c>
    </row>
    <row r="99" spans="1:14" x14ac:dyDescent="0.35">
      <c r="A99" s="36" t="s">
        <v>140</v>
      </c>
      <c r="B99" s="329" t="s">
        <v>178</v>
      </c>
      <c r="C99" s="331" t="s">
        <v>28</v>
      </c>
      <c r="D99" s="341">
        <v>1.3082549049051235</v>
      </c>
      <c r="E99" s="329" t="s">
        <v>147</v>
      </c>
      <c r="F99" s="331" t="s">
        <v>13</v>
      </c>
      <c r="G99" s="329">
        <v>2.0997768390003255E-2</v>
      </c>
      <c r="H99" s="329" t="s">
        <v>65</v>
      </c>
      <c r="I99" s="329" t="s">
        <v>24</v>
      </c>
      <c r="J99" s="329" t="s">
        <v>56</v>
      </c>
      <c r="K99" s="329" t="s">
        <v>148</v>
      </c>
      <c r="L99" s="330" t="s">
        <v>181</v>
      </c>
      <c r="M99" s="36">
        <v>2.3146050073984487E-2</v>
      </c>
      <c r="N99" s="1" t="s">
        <v>145</v>
      </c>
    </row>
    <row r="100" spans="1:14" x14ac:dyDescent="0.35">
      <c r="A100" s="36" t="s">
        <v>140</v>
      </c>
      <c r="B100" s="329" t="s">
        <v>178</v>
      </c>
      <c r="C100" s="331" t="s">
        <v>28</v>
      </c>
      <c r="D100" s="341">
        <v>1.3082549049051235</v>
      </c>
      <c r="E100" s="329" t="s">
        <v>147</v>
      </c>
      <c r="F100" s="331" t="s">
        <v>23</v>
      </c>
      <c r="G100" s="329">
        <v>6.4386063505526725E-2</v>
      </c>
      <c r="H100" s="329" t="s">
        <v>65</v>
      </c>
      <c r="I100" s="329" t="s">
        <v>24</v>
      </c>
      <c r="J100" s="329" t="s">
        <v>56</v>
      </c>
      <c r="K100" s="329" t="s">
        <v>148</v>
      </c>
      <c r="L100" s="330" t="s">
        <v>181</v>
      </c>
      <c r="M100" s="36">
        <v>7.0973401662777158E-2</v>
      </c>
      <c r="N100" s="1" t="s">
        <v>145</v>
      </c>
    </row>
    <row r="101" spans="1:14" x14ac:dyDescent="0.35">
      <c r="A101" s="36" t="s">
        <v>140</v>
      </c>
      <c r="B101" s="329" t="s">
        <v>178</v>
      </c>
      <c r="C101" s="331" t="s">
        <v>28</v>
      </c>
      <c r="D101" s="341">
        <v>1.3082549049051235</v>
      </c>
      <c r="E101" s="329" t="s">
        <v>147</v>
      </c>
      <c r="F101" s="331" t="s">
        <v>14</v>
      </c>
      <c r="G101" s="329">
        <v>0.13376880200778479</v>
      </c>
      <c r="H101" s="329" t="s">
        <v>65</v>
      </c>
      <c r="I101" s="329" t="s">
        <v>24</v>
      </c>
      <c r="J101" s="329" t="s">
        <v>56</v>
      </c>
      <c r="K101" s="329" t="s">
        <v>148</v>
      </c>
      <c r="L101" s="330" t="s">
        <v>181</v>
      </c>
      <c r="M101" s="36">
        <v>0.14745468814120127</v>
      </c>
      <c r="N101" s="1" t="s">
        <v>145</v>
      </c>
    </row>
    <row r="102" spans="1:14" x14ac:dyDescent="0.35">
      <c r="A102" s="36" t="s">
        <v>140</v>
      </c>
      <c r="B102" s="329" t="s">
        <v>178</v>
      </c>
      <c r="C102" s="331" t="s">
        <v>28</v>
      </c>
      <c r="D102" s="341">
        <v>1.3082549049051235</v>
      </c>
      <c r="E102" s="329" t="s">
        <v>147</v>
      </c>
      <c r="F102" s="331" t="s">
        <v>15</v>
      </c>
      <c r="G102" s="329">
        <v>1.1972413945905688E-2</v>
      </c>
      <c r="H102" s="329" t="s">
        <v>65</v>
      </c>
      <c r="I102" s="329" t="s">
        <v>24</v>
      </c>
      <c r="J102" s="329" t="s">
        <v>56</v>
      </c>
      <c r="K102" s="329" t="s">
        <v>148</v>
      </c>
      <c r="L102" s="330" t="s">
        <v>181</v>
      </c>
      <c r="M102" s="36">
        <v>1.3197311616711298E-2</v>
      </c>
      <c r="N102" s="1" t="s">
        <v>145</v>
      </c>
    </row>
    <row r="103" spans="1:14" x14ac:dyDescent="0.35">
      <c r="A103" s="36" t="s">
        <v>140</v>
      </c>
      <c r="B103" s="329" t="s">
        <v>178</v>
      </c>
      <c r="C103" s="331" t="s">
        <v>28</v>
      </c>
      <c r="D103" s="341">
        <v>1.3082549049051235</v>
      </c>
      <c r="E103" s="329" t="s">
        <v>147</v>
      </c>
      <c r="F103" s="331" t="s">
        <v>16</v>
      </c>
      <c r="G103" s="329">
        <v>6.2495341509290342E-3</v>
      </c>
      <c r="H103" s="329" t="s">
        <v>65</v>
      </c>
      <c r="I103" s="329" t="s">
        <v>24</v>
      </c>
      <c r="J103" s="329" t="s">
        <v>56</v>
      </c>
      <c r="K103" s="329" t="s">
        <v>148</v>
      </c>
      <c r="L103" s="330" t="s">
        <v>181</v>
      </c>
      <c r="M103" s="36">
        <v>6.888923989910584E-3</v>
      </c>
      <c r="N103" s="1" t="s">
        <v>145</v>
      </c>
    </row>
    <row r="104" spans="1:14" x14ac:dyDescent="0.35">
      <c r="A104" s="36" t="s">
        <v>140</v>
      </c>
      <c r="B104" s="329" t="s">
        <v>178</v>
      </c>
      <c r="C104" s="331" t="s">
        <v>28</v>
      </c>
      <c r="D104" s="341">
        <v>1.3082549049051235</v>
      </c>
      <c r="E104" s="329" t="s">
        <v>147</v>
      </c>
      <c r="F104" s="331" t="s">
        <v>17</v>
      </c>
      <c r="G104" s="329">
        <v>1.9311116760644568E-2</v>
      </c>
      <c r="H104" s="329" t="s">
        <v>65</v>
      </c>
      <c r="I104" s="329" t="s">
        <v>24</v>
      </c>
      <c r="J104" s="329" t="s">
        <v>56</v>
      </c>
      <c r="K104" s="329" t="s">
        <v>148</v>
      </c>
      <c r="L104" s="330" t="s">
        <v>181</v>
      </c>
      <c r="M104" s="36">
        <v>2.1286837116426115E-2</v>
      </c>
      <c r="N104" s="1" t="s">
        <v>145</v>
      </c>
    </row>
    <row r="105" spans="1:14" x14ac:dyDescent="0.35">
      <c r="A105" s="36" t="s">
        <v>140</v>
      </c>
      <c r="B105" s="329" t="s">
        <v>178</v>
      </c>
      <c r="C105" s="331" t="s">
        <v>28</v>
      </c>
      <c r="D105" s="341">
        <v>1.3082549049051235</v>
      </c>
      <c r="E105" s="329" t="s">
        <v>147</v>
      </c>
      <c r="F105" s="331" t="s">
        <v>18</v>
      </c>
      <c r="G105" s="329">
        <v>6.3480056977022789E-4</v>
      </c>
      <c r="H105" s="329" t="s">
        <v>65</v>
      </c>
      <c r="I105" s="329" t="s">
        <v>24</v>
      </c>
      <c r="J105" s="329" t="s">
        <v>56</v>
      </c>
      <c r="K105" s="329" t="s">
        <v>148</v>
      </c>
      <c r="L105" s="330" t="s">
        <v>181</v>
      </c>
      <c r="M105" s="36">
        <v>6.9974701606341993E-4</v>
      </c>
      <c r="N105" s="1" t="s">
        <v>145</v>
      </c>
    </row>
    <row r="106" spans="1:14" x14ac:dyDescent="0.35">
      <c r="A106" s="36" t="s">
        <v>140</v>
      </c>
      <c r="B106" s="329" t="s">
        <v>178</v>
      </c>
      <c r="C106" s="331" t="s">
        <v>28</v>
      </c>
      <c r="D106" s="341">
        <v>1.3082549049051235</v>
      </c>
      <c r="E106" s="329" t="s">
        <v>147</v>
      </c>
      <c r="F106" s="331" t="s">
        <v>19</v>
      </c>
      <c r="G106" s="329">
        <v>1.0889003105608171E-3</v>
      </c>
      <c r="H106" s="329" t="s">
        <v>65</v>
      </c>
      <c r="I106" s="329" t="s">
        <v>24</v>
      </c>
      <c r="J106" s="329" t="s">
        <v>56</v>
      </c>
      <c r="K106" s="329" t="s">
        <v>148</v>
      </c>
      <c r="L106" s="330" t="s">
        <v>181</v>
      </c>
      <c r="M106" s="36">
        <v>1.2003057013342943E-3</v>
      </c>
      <c r="N106" s="1" t="s">
        <v>145</v>
      </c>
    </row>
    <row r="107" spans="1:14" x14ac:dyDescent="0.35">
      <c r="A107" s="36" t="s">
        <v>140</v>
      </c>
      <c r="B107" s="329" t="s">
        <v>178</v>
      </c>
      <c r="C107" s="331" t="s">
        <v>28</v>
      </c>
      <c r="D107" s="341">
        <v>1.3082549049051235</v>
      </c>
      <c r="E107" s="329" t="s">
        <v>147</v>
      </c>
      <c r="F107" s="331" t="s">
        <v>20</v>
      </c>
      <c r="G107" s="329">
        <v>0.20833809894124261</v>
      </c>
      <c r="H107" s="329" t="s">
        <v>65</v>
      </c>
      <c r="I107" s="329" t="s">
        <v>24</v>
      </c>
      <c r="J107" s="329" t="s">
        <v>56</v>
      </c>
      <c r="K107" s="329" t="s">
        <v>148</v>
      </c>
      <c r="L107" s="330" t="s">
        <v>181</v>
      </c>
      <c r="M107" s="36">
        <v>0.22965316984392115</v>
      </c>
      <c r="N107" s="1" t="s">
        <v>145</v>
      </c>
    </row>
    <row r="108" spans="1:14" x14ac:dyDescent="0.35">
      <c r="A108" s="36" t="s">
        <v>140</v>
      </c>
      <c r="B108" s="329" t="s">
        <v>178</v>
      </c>
      <c r="C108" s="331" t="s">
        <v>28</v>
      </c>
      <c r="D108" s="341">
        <v>1.3082549049051235</v>
      </c>
      <c r="E108" s="329" t="s">
        <v>147</v>
      </c>
      <c r="F108" s="331" t="s">
        <v>21</v>
      </c>
      <c r="G108" s="329">
        <v>5.6660930506669254E-4</v>
      </c>
      <c r="H108" s="329" t="s">
        <v>65</v>
      </c>
      <c r="I108" s="329" t="s">
        <v>24</v>
      </c>
      <c r="J108" s="329" t="s">
        <v>56</v>
      </c>
      <c r="K108" s="329" t="s">
        <v>148</v>
      </c>
      <c r="L108" s="330" t="s">
        <v>181</v>
      </c>
      <c r="M108" s="36">
        <v>6.2457910306806591E-4</v>
      </c>
      <c r="N108" s="1" t="s">
        <v>145</v>
      </c>
    </row>
    <row r="109" spans="1:14" x14ac:dyDescent="0.35">
      <c r="A109" s="36" t="s">
        <v>140</v>
      </c>
      <c r="B109" s="329" t="s">
        <v>178</v>
      </c>
      <c r="C109" s="331" t="s">
        <v>28</v>
      </c>
      <c r="D109" s="341">
        <v>1.3082549049051235</v>
      </c>
      <c r="E109" s="329" t="s">
        <v>147</v>
      </c>
      <c r="F109" s="340" t="s">
        <v>22</v>
      </c>
      <c r="G109" s="329">
        <v>168.16414544584168</v>
      </c>
      <c r="H109" s="329" t="s">
        <v>65</v>
      </c>
      <c r="I109" s="329" t="s">
        <v>24</v>
      </c>
      <c r="J109" s="329" t="s">
        <v>56</v>
      </c>
      <c r="K109" s="329" t="s">
        <v>148</v>
      </c>
      <c r="L109" s="330" t="s">
        <v>181</v>
      </c>
      <c r="M109" s="36">
        <v>185.36901916640574</v>
      </c>
      <c r="N109" s="1" t="s">
        <v>145</v>
      </c>
    </row>
    <row r="110" spans="1:14" x14ac:dyDescent="0.35">
      <c r="A110" s="36" t="s">
        <v>142</v>
      </c>
      <c r="B110" s="329" t="s">
        <v>143</v>
      </c>
      <c r="C110" s="331" t="s">
        <v>29</v>
      </c>
      <c r="D110" s="329">
        <f>9%*SUMPRODUCT($B$6:$B$8,$C$6:$C$8)+(49+35)/100*SUMPRODUCT($F$6:$F$8,$G$6:$G$8)</f>
        <v>70.40270150661145</v>
      </c>
      <c r="E110" s="329" t="s">
        <v>147</v>
      </c>
      <c r="F110" s="331" t="s">
        <v>13</v>
      </c>
      <c r="G110" s="329">
        <f t="shared" ref="G110:G120" si="5">M110*0.001/0.00110231</f>
        <v>1.5810852799301688E-2</v>
      </c>
      <c r="H110" s="329" t="s">
        <v>65</v>
      </c>
      <c r="I110" s="329" t="s">
        <v>24</v>
      </c>
      <c r="J110" s="329" t="s">
        <v>56</v>
      </c>
      <c r="K110" s="329" t="s">
        <v>148</v>
      </c>
      <c r="L110" s="329"/>
      <c r="M110" s="36">
        <f t="shared" ref="M110:M120" si="6">(9%*F52+(49+35)/100*J52)/D110</f>
        <v>1.7428461149198243E-2</v>
      </c>
      <c r="N110" s="1" t="s">
        <v>145</v>
      </c>
    </row>
    <row r="111" spans="1:14" x14ac:dyDescent="0.35">
      <c r="A111" s="36" t="s">
        <v>142</v>
      </c>
      <c r="B111" s="329" t="s">
        <v>143</v>
      </c>
      <c r="C111" s="331" t="s">
        <v>29</v>
      </c>
      <c r="D111" s="329">
        <f t="shared" ref="D111:D120" si="7">9%*SUMPRODUCT($B$6:$B$8,$C$6:$C$8)+(49+35)/100*SUMPRODUCT($F$6:$F$8,$G$6:$G$8)</f>
        <v>70.40270150661145</v>
      </c>
      <c r="E111" s="329" t="s">
        <v>147</v>
      </c>
      <c r="F111" s="331" t="s">
        <v>23</v>
      </c>
      <c r="G111" s="329">
        <f t="shared" si="5"/>
        <v>4.6740707267777591E-2</v>
      </c>
      <c r="H111" s="329" t="s">
        <v>65</v>
      </c>
      <c r="I111" s="329" t="s">
        <v>24</v>
      </c>
      <c r="J111" s="329" t="s">
        <v>56</v>
      </c>
      <c r="K111" s="329" t="s">
        <v>148</v>
      </c>
      <c r="L111" s="329"/>
      <c r="M111" s="36">
        <f t="shared" si="6"/>
        <v>5.1522749028343917E-2</v>
      </c>
      <c r="N111" s="1" t="s">
        <v>145</v>
      </c>
    </row>
    <row r="112" spans="1:14" x14ac:dyDescent="0.35">
      <c r="A112" s="36" t="s">
        <v>142</v>
      </c>
      <c r="B112" s="329" t="s">
        <v>143</v>
      </c>
      <c r="C112" s="331" t="s">
        <v>29</v>
      </c>
      <c r="D112" s="329">
        <f t="shared" si="7"/>
        <v>70.40270150661145</v>
      </c>
      <c r="E112" s="329" t="s">
        <v>147</v>
      </c>
      <c r="F112" s="331" t="s">
        <v>14</v>
      </c>
      <c r="G112" s="329">
        <f t="shared" si="5"/>
        <v>0.1740934060979096</v>
      </c>
      <c r="H112" s="329" t="s">
        <v>65</v>
      </c>
      <c r="I112" s="329" t="s">
        <v>24</v>
      </c>
      <c r="J112" s="329" t="s">
        <v>56</v>
      </c>
      <c r="K112" s="329" t="s">
        <v>148</v>
      </c>
      <c r="L112" s="329"/>
      <c r="M112" s="36">
        <f t="shared" si="6"/>
        <v>0.19190490247578673</v>
      </c>
      <c r="N112" s="1" t="s">
        <v>145</v>
      </c>
    </row>
    <row r="113" spans="1:14" x14ac:dyDescent="0.35">
      <c r="A113" s="36" t="s">
        <v>142</v>
      </c>
      <c r="B113" s="329" t="s">
        <v>143</v>
      </c>
      <c r="C113" s="331" t="s">
        <v>29</v>
      </c>
      <c r="D113" s="329">
        <f t="shared" si="7"/>
        <v>70.40270150661145</v>
      </c>
      <c r="E113" s="329" t="s">
        <v>147</v>
      </c>
      <c r="F113" s="331" t="s">
        <v>15</v>
      </c>
      <c r="G113" s="329">
        <f t="shared" si="5"/>
        <v>6.6922662248825194E-3</v>
      </c>
      <c r="H113" s="329" t="s">
        <v>65</v>
      </c>
      <c r="I113" s="329" t="s">
        <v>24</v>
      </c>
      <c r="J113" s="329" t="s">
        <v>56</v>
      </c>
      <c r="K113" s="329" t="s">
        <v>148</v>
      </c>
      <c r="L113" s="329"/>
      <c r="M113" s="36">
        <f t="shared" si="6"/>
        <v>7.3769519823502503E-3</v>
      </c>
      <c r="N113" s="1" t="s">
        <v>145</v>
      </c>
    </row>
    <row r="114" spans="1:14" x14ac:dyDescent="0.35">
      <c r="A114" s="36" t="s">
        <v>142</v>
      </c>
      <c r="B114" s="329" t="s">
        <v>143</v>
      </c>
      <c r="C114" s="331" t="s">
        <v>29</v>
      </c>
      <c r="D114" s="329">
        <f t="shared" si="7"/>
        <v>70.40270150661145</v>
      </c>
      <c r="E114" s="329" t="s">
        <v>147</v>
      </c>
      <c r="F114" s="331" t="s">
        <v>16</v>
      </c>
      <c r="G114" s="329">
        <f t="shared" si="5"/>
        <v>5.1889980368348054E-3</v>
      </c>
      <c r="H114" s="329" t="s">
        <v>65</v>
      </c>
      <c r="I114" s="329" t="s">
        <v>24</v>
      </c>
      <c r="J114" s="329" t="s">
        <v>56</v>
      </c>
      <c r="K114" s="329" t="s">
        <v>148</v>
      </c>
      <c r="L114" s="329"/>
      <c r="M114" s="36">
        <f t="shared" si="6"/>
        <v>5.7198844259833742E-3</v>
      </c>
      <c r="N114" s="1" t="s">
        <v>145</v>
      </c>
    </row>
    <row r="115" spans="1:14" x14ac:dyDescent="0.35">
      <c r="A115" s="36" t="s">
        <v>142</v>
      </c>
      <c r="B115" s="329" t="s">
        <v>143</v>
      </c>
      <c r="C115" s="331" t="s">
        <v>29</v>
      </c>
      <c r="D115" s="329">
        <f t="shared" si="7"/>
        <v>70.40270150661145</v>
      </c>
      <c r="E115" s="329" t="s">
        <v>147</v>
      </c>
      <c r="F115" s="331" t="s">
        <v>17</v>
      </c>
      <c r="G115" s="329">
        <f t="shared" si="5"/>
        <v>1.4668738066420911E-2</v>
      </c>
      <c r="H115" s="329" t="s">
        <v>65</v>
      </c>
      <c r="I115" s="329" t="s">
        <v>24</v>
      </c>
      <c r="J115" s="329" t="s">
        <v>56</v>
      </c>
      <c r="K115" s="329" t="s">
        <v>148</v>
      </c>
      <c r="L115" s="329"/>
      <c r="M115" s="36">
        <f t="shared" si="6"/>
        <v>1.6169496657996434E-2</v>
      </c>
      <c r="N115" s="1" t="s">
        <v>145</v>
      </c>
    </row>
    <row r="116" spans="1:14" x14ac:dyDescent="0.35">
      <c r="A116" s="36" t="s">
        <v>142</v>
      </c>
      <c r="B116" s="329" t="s">
        <v>143</v>
      </c>
      <c r="C116" s="331" t="s">
        <v>29</v>
      </c>
      <c r="D116" s="329">
        <f t="shared" si="7"/>
        <v>70.40270150661145</v>
      </c>
      <c r="E116" s="329" t="s">
        <v>147</v>
      </c>
      <c r="F116" s="331" t="s">
        <v>18</v>
      </c>
      <c r="G116" s="329">
        <f t="shared" si="5"/>
        <v>5.6934890925703491E-4</v>
      </c>
      <c r="H116" s="329" t="s">
        <v>65</v>
      </c>
      <c r="I116" s="329" t="s">
        <v>24</v>
      </c>
      <c r="J116" s="329" t="s">
        <v>56</v>
      </c>
      <c r="K116" s="329" t="s">
        <v>148</v>
      </c>
      <c r="L116" s="329"/>
      <c r="M116" s="36">
        <f t="shared" si="6"/>
        <v>6.2759899616312209E-4</v>
      </c>
      <c r="N116" s="1" t="s">
        <v>145</v>
      </c>
    </row>
    <row r="117" spans="1:14" x14ac:dyDescent="0.35">
      <c r="A117" s="36" t="s">
        <v>142</v>
      </c>
      <c r="B117" s="329" t="s">
        <v>143</v>
      </c>
      <c r="C117" s="331" t="s">
        <v>29</v>
      </c>
      <c r="D117" s="329">
        <f t="shared" si="7"/>
        <v>70.40270150661145</v>
      </c>
      <c r="E117" s="329" t="s">
        <v>147</v>
      </c>
      <c r="F117" s="331" t="s">
        <v>19</v>
      </c>
      <c r="G117" s="329">
        <f t="shared" si="5"/>
        <v>2.7711140217306948E-3</v>
      </c>
      <c r="H117" s="329" t="s">
        <v>65</v>
      </c>
      <c r="I117" s="329" t="s">
        <v>24</v>
      </c>
      <c r="J117" s="329" t="s">
        <v>56</v>
      </c>
      <c r="K117" s="329" t="s">
        <v>148</v>
      </c>
      <c r="L117" s="329"/>
      <c r="M117" s="36">
        <f t="shared" si="6"/>
        <v>3.0546266972939621E-3</v>
      </c>
      <c r="N117" s="1" t="s">
        <v>145</v>
      </c>
    </row>
    <row r="118" spans="1:14" x14ac:dyDescent="0.35">
      <c r="A118" s="36" t="s">
        <v>142</v>
      </c>
      <c r="B118" s="329" t="s">
        <v>143</v>
      </c>
      <c r="C118" s="331" t="s">
        <v>29</v>
      </c>
      <c r="D118" s="329">
        <f t="shared" si="7"/>
        <v>70.40270150661145</v>
      </c>
      <c r="E118" s="329" t="s">
        <v>147</v>
      </c>
      <c r="F118" s="331" t="s">
        <v>20</v>
      </c>
      <c r="G118" s="329">
        <f t="shared" si="5"/>
        <v>6.2836593679248515E-2</v>
      </c>
      <c r="H118" s="329" t="s">
        <v>65</v>
      </c>
      <c r="I118" s="329" t="s">
        <v>24</v>
      </c>
      <c r="J118" s="329" t="s">
        <v>56</v>
      </c>
      <c r="K118" s="329" t="s">
        <v>148</v>
      </c>
      <c r="L118" s="329"/>
      <c r="M118" s="36">
        <f t="shared" si="6"/>
        <v>6.9265405578572428E-2</v>
      </c>
      <c r="N118" s="1" t="s">
        <v>145</v>
      </c>
    </row>
    <row r="119" spans="1:14" x14ac:dyDescent="0.35">
      <c r="A119" s="36" t="s">
        <v>142</v>
      </c>
      <c r="B119" s="329" t="s">
        <v>143</v>
      </c>
      <c r="C119" s="331" t="s">
        <v>29</v>
      </c>
      <c r="D119" s="329">
        <f t="shared" si="7"/>
        <v>70.40270150661145</v>
      </c>
      <c r="E119" s="329" t="s">
        <v>147</v>
      </c>
      <c r="F119" s="331" t="s">
        <v>21</v>
      </c>
      <c r="G119" s="329">
        <f t="shared" si="5"/>
        <v>3.3546454232431485E-4</v>
      </c>
      <c r="H119" s="329" t="s">
        <v>65</v>
      </c>
      <c r="I119" s="329" t="s">
        <v>24</v>
      </c>
      <c r="J119" s="329" t="s">
        <v>56</v>
      </c>
      <c r="K119" s="329" t="s">
        <v>148</v>
      </c>
      <c r="L119" s="329"/>
      <c r="M119" s="36">
        <f t="shared" si="6"/>
        <v>3.6978591964951547E-4</v>
      </c>
      <c r="N119" s="1" t="s">
        <v>145</v>
      </c>
    </row>
    <row r="120" spans="1:14" x14ac:dyDescent="0.35">
      <c r="A120" s="36" t="s">
        <v>142</v>
      </c>
      <c r="B120" s="329" t="s">
        <v>143</v>
      </c>
      <c r="C120" s="331" t="s">
        <v>29</v>
      </c>
      <c r="D120" s="329">
        <f t="shared" si="7"/>
        <v>70.40270150661145</v>
      </c>
      <c r="E120" s="329" t="s">
        <v>147</v>
      </c>
      <c r="F120" s="340" t="s">
        <v>22</v>
      </c>
      <c r="G120" s="329">
        <f t="shared" si="5"/>
        <v>45.450531247498816</v>
      </c>
      <c r="H120" s="329" t="s">
        <v>65</v>
      </c>
      <c r="I120" s="329" t="s">
        <v>24</v>
      </c>
      <c r="J120" s="329" t="s">
        <v>56</v>
      </c>
      <c r="K120" s="329" t="s">
        <v>148</v>
      </c>
      <c r="L120" s="329"/>
      <c r="M120" s="36">
        <f t="shared" si="6"/>
        <v>50.100575099430422</v>
      </c>
      <c r="N120" s="1" t="s">
        <v>145</v>
      </c>
    </row>
    <row r="121" spans="1:14" x14ac:dyDescent="0.35"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</row>
    <row r="122" spans="1:14" x14ac:dyDescent="0.35"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F6"/>
    </sheetView>
  </sheetViews>
  <sheetFormatPr defaultRowHeight="14.5" x14ac:dyDescent="0.35"/>
  <cols>
    <col min="1" max="1" width="9.90625" bestFit="1" customWidth="1"/>
    <col min="3" max="3" width="10.453125" bestFit="1" customWidth="1"/>
  </cols>
  <sheetData>
    <row r="1" spans="1:6" s="4" customFormat="1" x14ac:dyDescent="0.35">
      <c r="B1" s="339" t="s">
        <v>58</v>
      </c>
      <c r="C1" s="339" t="s">
        <v>150</v>
      </c>
      <c r="D1" s="339" t="s">
        <v>151</v>
      </c>
      <c r="E1" s="339" t="s">
        <v>25</v>
      </c>
      <c r="F1" s="339" t="s">
        <v>6</v>
      </c>
    </row>
    <row r="2" spans="1:6" x14ac:dyDescent="0.35">
      <c r="A2" t="s">
        <v>140</v>
      </c>
      <c r="B2" s="330" t="s">
        <v>139</v>
      </c>
      <c r="C2" s="330">
        <v>1</v>
      </c>
      <c r="D2" s="330">
        <v>0</v>
      </c>
      <c r="E2" s="330" t="s">
        <v>152</v>
      </c>
      <c r="F2" s="330"/>
    </row>
    <row r="3" spans="1:6" x14ac:dyDescent="0.35">
      <c r="A3" t="s">
        <v>140</v>
      </c>
      <c r="B3" s="330" t="s">
        <v>141</v>
      </c>
      <c r="C3" s="330">
        <v>1</v>
      </c>
      <c r="D3" s="330">
        <v>0</v>
      </c>
      <c r="E3" s="330" t="s">
        <v>152</v>
      </c>
      <c r="F3" s="330"/>
    </row>
    <row r="4" spans="1:6" x14ac:dyDescent="0.35">
      <c r="A4" t="s">
        <v>140</v>
      </c>
      <c r="B4" s="330" t="s">
        <v>174</v>
      </c>
      <c r="C4" s="330">
        <v>1</v>
      </c>
      <c r="D4" s="330">
        <v>0</v>
      </c>
      <c r="E4" s="330" t="s">
        <v>176</v>
      </c>
      <c r="F4" s="330" t="s">
        <v>177</v>
      </c>
    </row>
    <row r="5" spans="1:6" x14ac:dyDescent="0.35">
      <c r="A5" t="s">
        <v>140</v>
      </c>
      <c r="B5" s="330" t="s">
        <v>175</v>
      </c>
      <c r="C5" s="330">
        <v>1</v>
      </c>
      <c r="D5" s="330">
        <v>0</v>
      </c>
      <c r="E5" s="330" t="s">
        <v>176</v>
      </c>
      <c r="F5" s="330" t="s">
        <v>177</v>
      </c>
    </row>
    <row r="6" spans="1:6" x14ac:dyDescent="0.35">
      <c r="A6" t="s">
        <v>142</v>
      </c>
      <c r="B6" s="330" t="s">
        <v>143</v>
      </c>
      <c r="C6" s="330"/>
      <c r="D6" s="330"/>
      <c r="E6" s="330"/>
      <c r="F6" s="3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9"/>
  <sheetViews>
    <sheetView workbookViewId="0">
      <selection activeCell="E17" sqref="E17"/>
    </sheetView>
  </sheetViews>
  <sheetFormatPr defaultRowHeight="14.5" x14ac:dyDescent="0.35"/>
  <sheetData>
    <row r="1" spans="1:10" s="4" customFormat="1" x14ac:dyDescent="0.35">
      <c r="A1" s="4" t="s">
        <v>129</v>
      </c>
      <c r="B1" s="4" t="s">
        <v>59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61</v>
      </c>
      <c r="I1" s="4" t="s">
        <v>25</v>
      </c>
      <c r="J1" s="4" t="s">
        <v>49</v>
      </c>
    </row>
    <row r="2" spans="1:10" x14ac:dyDescent="0.35">
      <c r="A2" t="s">
        <v>60</v>
      </c>
      <c r="B2" t="s">
        <v>143</v>
      </c>
      <c r="C2" t="s">
        <v>143</v>
      </c>
      <c r="D2">
        <v>1</v>
      </c>
      <c r="E2" t="s">
        <v>135</v>
      </c>
      <c r="F2" t="s">
        <v>53</v>
      </c>
      <c r="G2" t="s">
        <v>56</v>
      </c>
      <c r="H2" t="s">
        <v>52</v>
      </c>
      <c r="I2" t="s">
        <v>136</v>
      </c>
      <c r="J2" t="s">
        <v>149</v>
      </c>
    </row>
    <row r="3" spans="1:10" x14ac:dyDescent="0.35">
      <c r="A3" t="s">
        <v>60</v>
      </c>
      <c r="B3" t="s">
        <v>118</v>
      </c>
      <c r="C3" t="s">
        <v>118</v>
      </c>
      <c r="D3">
        <v>0</v>
      </c>
      <c r="E3" t="s">
        <v>63</v>
      </c>
      <c r="F3" t="s">
        <v>53</v>
      </c>
      <c r="G3" t="s">
        <v>55</v>
      </c>
      <c r="H3" t="s">
        <v>52</v>
      </c>
      <c r="I3" t="s">
        <v>136</v>
      </c>
    </row>
    <row r="4" spans="1:10" x14ac:dyDescent="0.35">
      <c r="A4" t="s">
        <v>60</v>
      </c>
      <c r="B4" t="s">
        <v>32</v>
      </c>
      <c r="C4" t="s">
        <v>32</v>
      </c>
      <c r="D4">
        <v>7.0414085794356729E-3</v>
      </c>
      <c r="E4" t="s">
        <v>63</v>
      </c>
      <c r="F4" t="s">
        <v>53</v>
      </c>
      <c r="G4" t="s">
        <v>55</v>
      </c>
      <c r="H4" t="s">
        <v>52</v>
      </c>
      <c r="I4" t="s">
        <v>136</v>
      </c>
    </row>
    <row r="5" spans="1:10" x14ac:dyDescent="0.35">
      <c r="A5" t="s">
        <v>60</v>
      </c>
      <c r="B5" t="s">
        <v>31</v>
      </c>
      <c r="C5" t="s">
        <v>31</v>
      </c>
      <c r="D5">
        <v>0</v>
      </c>
      <c r="E5" t="s">
        <v>63</v>
      </c>
      <c r="F5" t="s">
        <v>53</v>
      </c>
      <c r="G5" t="s">
        <v>55</v>
      </c>
      <c r="H5" t="s">
        <v>52</v>
      </c>
      <c r="I5" t="s">
        <v>136</v>
      </c>
    </row>
    <row r="6" spans="1:10" x14ac:dyDescent="0.35">
      <c r="A6" t="s">
        <v>60</v>
      </c>
      <c r="B6" t="s">
        <v>33</v>
      </c>
      <c r="C6" t="s">
        <v>33</v>
      </c>
      <c r="D6">
        <v>0</v>
      </c>
      <c r="E6" t="s">
        <v>63</v>
      </c>
      <c r="F6" t="s">
        <v>53</v>
      </c>
      <c r="G6" t="s">
        <v>55</v>
      </c>
      <c r="H6" t="s">
        <v>52</v>
      </c>
      <c r="I6" t="s">
        <v>136</v>
      </c>
    </row>
    <row r="7" spans="1:10" x14ac:dyDescent="0.35">
      <c r="A7" t="s">
        <v>60</v>
      </c>
      <c r="B7" t="s">
        <v>119</v>
      </c>
      <c r="C7" t="s">
        <v>119</v>
      </c>
      <c r="D7">
        <v>0</v>
      </c>
      <c r="E7" t="s">
        <v>63</v>
      </c>
      <c r="F7" t="s">
        <v>53</v>
      </c>
      <c r="G7" t="s">
        <v>55</v>
      </c>
      <c r="H7" t="s">
        <v>52</v>
      </c>
      <c r="I7" t="s">
        <v>136</v>
      </c>
    </row>
    <row r="8" spans="1:10" x14ac:dyDescent="0.35">
      <c r="A8" t="s">
        <v>60</v>
      </c>
      <c r="B8" t="s">
        <v>62</v>
      </c>
      <c r="C8" t="s">
        <v>62</v>
      </c>
      <c r="D8">
        <v>4.7219868405083496E-3</v>
      </c>
      <c r="E8" t="s">
        <v>63</v>
      </c>
      <c r="F8" t="s">
        <v>53</v>
      </c>
      <c r="G8" t="s">
        <v>55</v>
      </c>
      <c r="H8" t="s">
        <v>52</v>
      </c>
      <c r="I8" t="s">
        <v>136</v>
      </c>
    </row>
    <row r="9" spans="1:10" x14ac:dyDescent="0.35">
      <c r="A9" t="s">
        <v>60</v>
      </c>
      <c r="B9" t="s">
        <v>30</v>
      </c>
      <c r="C9" t="s">
        <v>30</v>
      </c>
      <c r="D9">
        <v>0</v>
      </c>
      <c r="E9" t="s">
        <v>63</v>
      </c>
      <c r="F9" t="s">
        <v>53</v>
      </c>
      <c r="G9" t="s">
        <v>55</v>
      </c>
      <c r="H9" t="s">
        <v>52</v>
      </c>
      <c r="I9" t="s">
        <v>136</v>
      </c>
    </row>
    <row r="10" spans="1:10" x14ac:dyDescent="0.35">
      <c r="A10" t="s">
        <v>60</v>
      </c>
      <c r="B10" t="s">
        <v>120</v>
      </c>
      <c r="C10" t="s">
        <v>120</v>
      </c>
      <c r="D10">
        <v>0</v>
      </c>
      <c r="E10" t="s">
        <v>63</v>
      </c>
      <c r="F10" t="s">
        <v>53</v>
      </c>
      <c r="G10" t="s">
        <v>55</v>
      </c>
      <c r="H10" t="s">
        <v>52</v>
      </c>
      <c r="I10" t="s">
        <v>136</v>
      </c>
    </row>
    <row r="11" spans="1:10" x14ac:dyDescent="0.35">
      <c r="A11" t="s">
        <v>60</v>
      </c>
      <c r="B11" t="s">
        <v>121</v>
      </c>
      <c r="C11" t="s">
        <v>121</v>
      </c>
      <c r="D11">
        <v>0</v>
      </c>
      <c r="E11" t="s">
        <v>63</v>
      </c>
      <c r="F11" t="s">
        <v>53</v>
      </c>
      <c r="G11" t="s">
        <v>55</v>
      </c>
      <c r="H11" t="s">
        <v>52</v>
      </c>
      <c r="I11" t="s">
        <v>136</v>
      </c>
    </row>
    <row r="12" spans="1:10" x14ac:dyDescent="0.35">
      <c r="A12" t="s">
        <v>60</v>
      </c>
      <c r="B12" t="s">
        <v>122</v>
      </c>
      <c r="C12" t="s">
        <v>122</v>
      </c>
      <c r="D12">
        <v>0</v>
      </c>
      <c r="E12" t="s">
        <v>63</v>
      </c>
      <c r="F12" t="s">
        <v>53</v>
      </c>
      <c r="G12" t="s">
        <v>55</v>
      </c>
      <c r="H12" t="s">
        <v>52</v>
      </c>
      <c r="I12" t="s">
        <v>136</v>
      </c>
    </row>
    <row r="13" spans="1:10" x14ac:dyDescent="0.35">
      <c r="A13" t="s">
        <v>60</v>
      </c>
      <c r="B13" t="s">
        <v>123</v>
      </c>
      <c r="C13" t="s">
        <v>123</v>
      </c>
      <c r="D13">
        <v>0</v>
      </c>
      <c r="E13" t="s">
        <v>63</v>
      </c>
      <c r="F13" t="s">
        <v>53</v>
      </c>
      <c r="G13" t="s">
        <v>55</v>
      </c>
      <c r="H13" t="s">
        <v>52</v>
      </c>
      <c r="I13" t="s">
        <v>136</v>
      </c>
    </row>
    <row r="14" spans="1:10" x14ac:dyDescent="0.35">
      <c r="A14" t="s">
        <v>60</v>
      </c>
      <c r="B14" t="s">
        <v>124</v>
      </c>
      <c r="C14" t="s">
        <v>124</v>
      </c>
      <c r="D14">
        <v>0</v>
      </c>
      <c r="E14" t="s">
        <v>63</v>
      </c>
      <c r="F14" t="s">
        <v>53</v>
      </c>
      <c r="G14" t="s">
        <v>55</v>
      </c>
      <c r="H14" t="s">
        <v>52</v>
      </c>
      <c r="I14" t="s">
        <v>136</v>
      </c>
    </row>
    <row r="15" spans="1:10" x14ac:dyDescent="0.35">
      <c r="A15" t="s">
        <v>60</v>
      </c>
      <c r="B15" t="s">
        <v>38</v>
      </c>
      <c r="C15" t="s">
        <v>38</v>
      </c>
      <c r="D15">
        <v>6.2384143718045224E-3</v>
      </c>
      <c r="E15" t="s">
        <v>63</v>
      </c>
      <c r="F15" t="s">
        <v>53</v>
      </c>
      <c r="G15" t="s">
        <v>55</v>
      </c>
      <c r="H15" t="s">
        <v>52</v>
      </c>
      <c r="I15" t="s">
        <v>136</v>
      </c>
    </row>
    <row r="16" spans="1:10" x14ac:dyDescent="0.35">
      <c r="A16" t="s">
        <v>60</v>
      </c>
      <c r="B16" t="s">
        <v>38</v>
      </c>
      <c r="C16" t="s">
        <v>13</v>
      </c>
      <c r="D16">
        <v>8.8954124246218651E-8</v>
      </c>
      <c r="E16" t="s">
        <v>135</v>
      </c>
      <c r="F16" t="s">
        <v>24</v>
      </c>
      <c r="G16" t="s">
        <v>56</v>
      </c>
      <c r="H16" t="s">
        <v>52</v>
      </c>
      <c r="I16" t="s">
        <v>137</v>
      </c>
    </row>
    <row r="17" spans="1:9" x14ac:dyDescent="0.35">
      <c r="A17" t="s">
        <v>60</v>
      </c>
      <c r="B17" t="s">
        <v>38</v>
      </c>
      <c r="C17" t="s">
        <v>23</v>
      </c>
      <c r="D17">
        <v>2.8186666385575494E-7</v>
      </c>
      <c r="E17" t="s">
        <v>135</v>
      </c>
      <c r="F17" t="s">
        <v>24</v>
      </c>
      <c r="G17" t="s">
        <v>56</v>
      </c>
      <c r="H17" t="s">
        <v>52</v>
      </c>
      <c r="I17" t="s">
        <v>137</v>
      </c>
    </row>
    <row r="18" spans="1:9" x14ac:dyDescent="0.35">
      <c r="A18" t="s">
        <v>60</v>
      </c>
      <c r="B18" t="s">
        <v>38</v>
      </c>
      <c r="C18" t="s">
        <v>14</v>
      </c>
      <c r="D18">
        <v>5.5213814808597202E-7</v>
      </c>
      <c r="E18" t="s">
        <v>135</v>
      </c>
      <c r="F18" t="s">
        <v>24</v>
      </c>
      <c r="G18" t="s">
        <v>56</v>
      </c>
      <c r="H18" t="s">
        <v>52</v>
      </c>
      <c r="I18" t="s">
        <v>137</v>
      </c>
    </row>
    <row r="19" spans="1:9" x14ac:dyDescent="0.35">
      <c r="A19" t="s">
        <v>60</v>
      </c>
      <c r="B19" t="s">
        <v>38</v>
      </c>
      <c r="C19" t="s">
        <v>15</v>
      </c>
      <c r="D19">
        <v>9.9173212742879684E-8</v>
      </c>
      <c r="E19" t="s">
        <v>135</v>
      </c>
      <c r="F19" t="s">
        <v>24</v>
      </c>
      <c r="G19" t="s">
        <v>56</v>
      </c>
      <c r="H19" t="s">
        <v>52</v>
      </c>
      <c r="I19" t="s">
        <v>137</v>
      </c>
    </row>
    <row r="20" spans="1:9" x14ac:dyDescent="0.35">
      <c r="A20" t="s">
        <v>60</v>
      </c>
      <c r="B20" t="s">
        <v>38</v>
      </c>
      <c r="C20" t="s">
        <v>16</v>
      </c>
      <c r="D20">
        <v>4.2969900456088856E-8</v>
      </c>
      <c r="E20" t="s">
        <v>135</v>
      </c>
      <c r="F20" t="s">
        <v>24</v>
      </c>
      <c r="G20" t="s">
        <v>56</v>
      </c>
      <c r="H20" t="s">
        <v>52</v>
      </c>
      <c r="I20" t="s">
        <v>137</v>
      </c>
    </row>
    <row r="21" spans="1:9" x14ac:dyDescent="0.35">
      <c r="A21" t="s">
        <v>60</v>
      </c>
      <c r="B21" t="s">
        <v>38</v>
      </c>
      <c r="C21" t="s">
        <v>17</v>
      </c>
      <c r="D21">
        <v>1.3579447630905692E-6</v>
      </c>
      <c r="E21" t="s">
        <v>135</v>
      </c>
      <c r="F21" t="s">
        <v>24</v>
      </c>
      <c r="G21" t="s">
        <v>56</v>
      </c>
      <c r="H21" t="s">
        <v>52</v>
      </c>
      <c r="I21" t="s">
        <v>137</v>
      </c>
    </row>
    <row r="22" spans="1:9" x14ac:dyDescent="0.35">
      <c r="A22" t="s">
        <v>60</v>
      </c>
      <c r="B22" t="s">
        <v>38</v>
      </c>
      <c r="C22" t="s">
        <v>18</v>
      </c>
      <c r="D22">
        <v>3.5290374358035178E-9</v>
      </c>
      <c r="E22" t="s">
        <v>135</v>
      </c>
      <c r="F22" t="s">
        <v>24</v>
      </c>
      <c r="G22" t="s">
        <v>56</v>
      </c>
      <c r="H22" t="s">
        <v>52</v>
      </c>
      <c r="I22" t="s">
        <v>137</v>
      </c>
    </row>
    <row r="23" spans="1:9" x14ac:dyDescent="0.35">
      <c r="A23" t="s">
        <v>60</v>
      </c>
      <c r="B23" t="s">
        <v>38</v>
      </c>
      <c r="C23" t="s">
        <v>19</v>
      </c>
      <c r="D23">
        <v>8.3303458715597308E-9</v>
      </c>
      <c r="E23" t="s">
        <v>135</v>
      </c>
      <c r="F23" t="s">
        <v>24</v>
      </c>
      <c r="G23" t="s">
        <v>56</v>
      </c>
      <c r="H23" t="s">
        <v>52</v>
      </c>
      <c r="I23" t="s">
        <v>137</v>
      </c>
    </row>
    <row r="24" spans="1:9" x14ac:dyDescent="0.35">
      <c r="A24" t="s">
        <v>60</v>
      </c>
      <c r="B24" t="s">
        <v>38</v>
      </c>
      <c r="C24" t="s">
        <v>20</v>
      </c>
      <c r="D24">
        <v>1.5607349730784876E-6</v>
      </c>
      <c r="E24" t="s">
        <v>135</v>
      </c>
      <c r="F24" t="s">
        <v>24</v>
      </c>
      <c r="G24" t="s">
        <v>56</v>
      </c>
      <c r="H24" t="s">
        <v>52</v>
      </c>
      <c r="I24" t="s">
        <v>137</v>
      </c>
    </row>
    <row r="25" spans="1:9" x14ac:dyDescent="0.35">
      <c r="A25" t="s">
        <v>60</v>
      </c>
      <c r="B25" t="s">
        <v>38</v>
      </c>
      <c r="C25" t="s">
        <v>21</v>
      </c>
      <c r="D25">
        <v>1.2331124924404971E-8</v>
      </c>
      <c r="E25" t="s">
        <v>135</v>
      </c>
      <c r="F25" t="s">
        <v>24</v>
      </c>
      <c r="G25" t="s">
        <v>56</v>
      </c>
      <c r="H25" t="s">
        <v>52</v>
      </c>
      <c r="I25" t="s">
        <v>137</v>
      </c>
    </row>
    <row r="26" spans="1:9" x14ac:dyDescent="0.35">
      <c r="A26" t="s">
        <v>60</v>
      </c>
      <c r="B26" t="s">
        <v>38</v>
      </c>
      <c r="C26" t="s">
        <v>22</v>
      </c>
      <c r="D26">
        <v>7.8688655275902658E-4</v>
      </c>
      <c r="E26" t="s">
        <v>135</v>
      </c>
      <c r="F26" t="s">
        <v>24</v>
      </c>
      <c r="G26" t="s">
        <v>56</v>
      </c>
      <c r="H26" t="s">
        <v>52</v>
      </c>
      <c r="I26" t="s">
        <v>137</v>
      </c>
    </row>
    <row r="27" spans="1:9" x14ac:dyDescent="0.35">
      <c r="A27" t="s">
        <v>76</v>
      </c>
      <c r="B27" t="s">
        <v>60</v>
      </c>
      <c r="C27" t="s">
        <v>13</v>
      </c>
      <c r="D27">
        <v>1.6598799685543192E-7</v>
      </c>
      <c r="E27" t="s">
        <v>135</v>
      </c>
      <c r="F27" t="s">
        <v>24</v>
      </c>
      <c r="G27" t="s">
        <v>56</v>
      </c>
      <c r="H27" t="s">
        <v>52</v>
      </c>
      <c r="I27" t="s">
        <v>136</v>
      </c>
    </row>
    <row r="28" spans="1:9" x14ac:dyDescent="0.35">
      <c r="A28" t="s">
        <v>76</v>
      </c>
      <c r="B28" t="s">
        <v>60</v>
      </c>
      <c r="C28" t="s">
        <v>23</v>
      </c>
      <c r="D28">
        <v>4.7651399398000172E-7</v>
      </c>
      <c r="E28" t="s">
        <v>135</v>
      </c>
      <c r="F28" t="s">
        <v>24</v>
      </c>
      <c r="G28" t="s">
        <v>56</v>
      </c>
      <c r="H28" t="s">
        <v>52</v>
      </c>
      <c r="I28" t="s">
        <v>136</v>
      </c>
    </row>
    <row r="29" spans="1:9" x14ac:dyDescent="0.35">
      <c r="A29" t="s">
        <v>76</v>
      </c>
      <c r="B29" t="s">
        <v>60</v>
      </c>
      <c r="C29" t="s">
        <v>14</v>
      </c>
      <c r="D29">
        <v>8.3801725501460558E-7</v>
      </c>
      <c r="E29" t="s">
        <v>135</v>
      </c>
      <c r="F29" t="s">
        <v>24</v>
      </c>
      <c r="G29" t="s">
        <v>56</v>
      </c>
      <c r="H29" t="s">
        <v>52</v>
      </c>
      <c r="I29" t="s">
        <v>136</v>
      </c>
    </row>
    <row r="30" spans="1:9" x14ac:dyDescent="0.35">
      <c r="A30" t="s">
        <v>76</v>
      </c>
      <c r="B30" t="s">
        <v>60</v>
      </c>
      <c r="C30" t="s">
        <v>15</v>
      </c>
      <c r="D30">
        <v>1.0849744928525478E-7</v>
      </c>
      <c r="E30" t="s">
        <v>135</v>
      </c>
      <c r="F30" t="s">
        <v>24</v>
      </c>
      <c r="G30" t="s">
        <v>56</v>
      </c>
      <c r="H30" t="s">
        <v>52</v>
      </c>
      <c r="I30" t="s">
        <v>136</v>
      </c>
    </row>
    <row r="31" spans="1:9" x14ac:dyDescent="0.35">
      <c r="A31" t="s">
        <v>76</v>
      </c>
      <c r="B31" t="s">
        <v>60</v>
      </c>
      <c r="C31" t="s">
        <v>16</v>
      </c>
      <c r="D31">
        <v>5.0907335765674167E-8</v>
      </c>
      <c r="E31" t="s">
        <v>135</v>
      </c>
      <c r="F31" t="s">
        <v>24</v>
      </c>
      <c r="G31" t="s">
        <v>56</v>
      </c>
      <c r="H31" t="s">
        <v>52</v>
      </c>
      <c r="I31" t="s">
        <v>136</v>
      </c>
    </row>
    <row r="32" spans="1:9" x14ac:dyDescent="0.35">
      <c r="A32" t="s">
        <v>76</v>
      </c>
      <c r="B32" t="s">
        <v>60</v>
      </c>
      <c r="C32" t="s">
        <v>17</v>
      </c>
      <c r="D32">
        <v>1.4498585860653482E-6</v>
      </c>
      <c r="E32" t="s">
        <v>135</v>
      </c>
      <c r="F32" t="s">
        <v>24</v>
      </c>
      <c r="G32" t="s">
        <v>56</v>
      </c>
      <c r="H32" t="s">
        <v>52</v>
      </c>
      <c r="I32" t="s">
        <v>136</v>
      </c>
    </row>
    <row r="33" spans="1:9" x14ac:dyDescent="0.35">
      <c r="A33" t="s">
        <v>76</v>
      </c>
      <c r="B33" t="s">
        <v>60</v>
      </c>
      <c r="C33" t="s">
        <v>18</v>
      </c>
      <c r="D33">
        <v>5.1693921187907161E-9</v>
      </c>
      <c r="E33" t="s">
        <v>135</v>
      </c>
      <c r="F33" t="s">
        <v>24</v>
      </c>
      <c r="G33" t="s">
        <v>56</v>
      </c>
      <c r="H33" t="s">
        <v>52</v>
      </c>
      <c r="I33" t="s">
        <v>136</v>
      </c>
    </row>
    <row r="34" spans="1:9" x14ac:dyDescent="0.35">
      <c r="A34" t="s">
        <v>76</v>
      </c>
      <c r="B34" t="s">
        <v>60</v>
      </c>
      <c r="C34" t="s">
        <v>19</v>
      </c>
      <c r="D34">
        <v>1.0801398349119378E-8</v>
      </c>
      <c r="E34" t="s">
        <v>135</v>
      </c>
      <c r="F34" t="s">
        <v>24</v>
      </c>
      <c r="G34" t="s">
        <v>56</v>
      </c>
      <c r="H34" t="s">
        <v>52</v>
      </c>
      <c r="I34" t="s">
        <v>136</v>
      </c>
    </row>
    <row r="35" spans="1:9" x14ac:dyDescent="0.35">
      <c r="A35" t="s">
        <v>76</v>
      </c>
      <c r="B35" t="s">
        <v>60</v>
      </c>
      <c r="C35" t="s">
        <v>20</v>
      </c>
      <c r="D35">
        <v>2.9916685616756895E-6</v>
      </c>
      <c r="E35" t="s">
        <v>135</v>
      </c>
      <c r="F35" t="s">
        <v>24</v>
      </c>
      <c r="G35" t="s">
        <v>56</v>
      </c>
      <c r="H35" t="s">
        <v>52</v>
      </c>
      <c r="I35" t="s">
        <v>136</v>
      </c>
    </row>
    <row r="36" spans="1:9" x14ac:dyDescent="0.35">
      <c r="A36" t="s">
        <v>76</v>
      </c>
      <c r="B36" t="s">
        <v>60</v>
      </c>
      <c r="C36" t="s">
        <v>21</v>
      </c>
      <c r="D36">
        <v>1.959591135281244E-8</v>
      </c>
      <c r="E36" t="s">
        <v>135</v>
      </c>
      <c r="F36" t="s">
        <v>24</v>
      </c>
      <c r="G36" t="s">
        <v>56</v>
      </c>
      <c r="H36" t="s">
        <v>52</v>
      </c>
      <c r="I36" t="s">
        <v>136</v>
      </c>
    </row>
    <row r="37" spans="1:9" x14ac:dyDescent="0.35">
      <c r="A37" t="s">
        <v>76</v>
      </c>
      <c r="B37" t="s">
        <v>60</v>
      </c>
      <c r="C37" t="s">
        <v>22</v>
      </c>
      <c r="D37">
        <v>8.6852842998695395E-4</v>
      </c>
      <c r="E37" t="s">
        <v>135</v>
      </c>
      <c r="F37" t="s">
        <v>24</v>
      </c>
      <c r="G37" t="s">
        <v>56</v>
      </c>
      <c r="H37" t="s">
        <v>52</v>
      </c>
      <c r="I37" t="s">
        <v>136</v>
      </c>
    </row>
    <row r="38" spans="1:9" x14ac:dyDescent="0.35">
      <c r="A38" t="s">
        <v>77</v>
      </c>
      <c r="B38" t="s">
        <v>60</v>
      </c>
      <c r="C38" t="s">
        <v>13</v>
      </c>
      <c r="D38">
        <v>6.9455910098146495E-5</v>
      </c>
      <c r="E38" t="s">
        <v>135</v>
      </c>
      <c r="F38" t="s">
        <v>24</v>
      </c>
      <c r="G38" t="s">
        <v>56</v>
      </c>
      <c r="H38" t="s">
        <v>52</v>
      </c>
      <c r="I38" t="s">
        <v>136</v>
      </c>
    </row>
    <row r="39" spans="1:9" x14ac:dyDescent="0.35">
      <c r="A39" t="s">
        <v>77</v>
      </c>
      <c r="B39" t="s">
        <v>60</v>
      </c>
      <c r="C39" t="s">
        <v>23</v>
      </c>
      <c r="D39">
        <v>1.2020256116729262E-5</v>
      </c>
      <c r="E39" t="s">
        <v>135</v>
      </c>
      <c r="F39" t="s">
        <v>24</v>
      </c>
      <c r="G39" t="s">
        <v>56</v>
      </c>
      <c r="H39" t="s">
        <v>52</v>
      </c>
      <c r="I39" t="s">
        <v>136</v>
      </c>
    </row>
    <row r="40" spans="1:9" x14ac:dyDescent="0.35">
      <c r="A40" t="s">
        <v>77</v>
      </c>
      <c r="B40" t="s">
        <v>60</v>
      </c>
      <c r="C40" t="s">
        <v>14</v>
      </c>
      <c r="D40">
        <v>1.9957433813549474E-5</v>
      </c>
      <c r="E40" t="s">
        <v>135</v>
      </c>
      <c r="F40" t="s">
        <v>24</v>
      </c>
      <c r="G40" t="s">
        <v>56</v>
      </c>
      <c r="H40" t="s">
        <v>52</v>
      </c>
      <c r="I40" t="s">
        <v>136</v>
      </c>
    </row>
    <row r="41" spans="1:9" x14ac:dyDescent="0.35">
      <c r="A41" t="s">
        <v>77</v>
      </c>
      <c r="B41" t="s">
        <v>60</v>
      </c>
      <c r="C41" t="s">
        <v>15</v>
      </c>
      <c r="D41">
        <v>4.9683588917851231E-5</v>
      </c>
      <c r="E41" t="s">
        <v>135</v>
      </c>
      <c r="F41" t="s">
        <v>24</v>
      </c>
      <c r="G41" t="s">
        <v>56</v>
      </c>
      <c r="H41" t="s">
        <v>52</v>
      </c>
      <c r="I41" t="s">
        <v>136</v>
      </c>
    </row>
    <row r="42" spans="1:9" x14ac:dyDescent="0.35">
      <c r="A42" t="s">
        <v>77</v>
      </c>
      <c r="B42" t="s">
        <v>60</v>
      </c>
      <c r="C42" t="s">
        <v>16</v>
      </c>
      <c r="D42">
        <v>1.2906163577476424E-5</v>
      </c>
      <c r="E42" t="s">
        <v>135</v>
      </c>
      <c r="F42" t="s">
        <v>24</v>
      </c>
      <c r="G42" t="s">
        <v>56</v>
      </c>
      <c r="H42" t="s">
        <v>52</v>
      </c>
      <c r="I42" t="s">
        <v>136</v>
      </c>
    </row>
    <row r="43" spans="1:9" x14ac:dyDescent="0.35">
      <c r="A43" t="s">
        <v>77</v>
      </c>
      <c r="B43" t="s">
        <v>60</v>
      </c>
      <c r="C43" t="s">
        <v>17</v>
      </c>
      <c r="D43">
        <v>3.7497430718311264E-6</v>
      </c>
      <c r="E43" t="s">
        <v>135</v>
      </c>
      <c r="F43" t="s">
        <v>24</v>
      </c>
      <c r="G43" t="s">
        <v>56</v>
      </c>
      <c r="H43" t="s">
        <v>52</v>
      </c>
      <c r="I43" t="s">
        <v>136</v>
      </c>
    </row>
    <row r="44" spans="1:9" x14ac:dyDescent="0.35">
      <c r="A44" t="s">
        <v>77</v>
      </c>
      <c r="B44" t="s">
        <v>60</v>
      </c>
      <c r="C44" t="s">
        <v>18</v>
      </c>
      <c r="D44">
        <v>4.2183461056706956E-7</v>
      </c>
      <c r="E44" t="s">
        <v>135</v>
      </c>
      <c r="F44" t="s">
        <v>24</v>
      </c>
      <c r="G44" t="s">
        <v>56</v>
      </c>
      <c r="H44" t="s">
        <v>52</v>
      </c>
      <c r="I44" t="s">
        <v>136</v>
      </c>
    </row>
    <row r="45" spans="1:9" x14ac:dyDescent="0.35">
      <c r="A45" t="s">
        <v>77</v>
      </c>
      <c r="B45" t="s">
        <v>60</v>
      </c>
      <c r="C45" t="s">
        <v>19</v>
      </c>
      <c r="D45">
        <v>8.2502286986356617E-7</v>
      </c>
      <c r="E45" t="s">
        <v>135</v>
      </c>
      <c r="F45" t="s">
        <v>24</v>
      </c>
      <c r="G45" t="s">
        <v>56</v>
      </c>
      <c r="H45" t="s">
        <v>52</v>
      </c>
      <c r="I45" t="s">
        <v>136</v>
      </c>
    </row>
    <row r="46" spans="1:9" x14ac:dyDescent="0.35">
      <c r="A46" t="s">
        <v>77</v>
      </c>
      <c r="B46" t="s">
        <v>60</v>
      </c>
      <c r="C46" t="s">
        <v>20</v>
      </c>
      <c r="D46">
        <v>9.3740890423781294E-8</v>
      </c>
      <c r="E46" t="s">
        <v>135</v>
      </c>
      <c r="F46" t="s">
        <v>24</v>
      </c>
      <c r="G46" t="s">
        <v>56</v>
      </c>
      <c r="H46" t="s">
        <v>52</v>
      </c>
      <c r="I46" t="s">
        <v>136</v>
      </c>
    </row>
    <row r="47" spans="1:9" x14ac:dyDescent="0.35">
      <c r="A47" t="s">
        <v>77</v>
      </c>
      <c r="B47" t="s">
        <v>60</v>
      </c>
      <c r="C47" t="s">
        <v>21</v>
      </c>
      <c r="D47">
        <v>3.1022209255364904E-8</v>
      </c>
      <c r="E47" t="s">
        <v>135</v>
      </c>
      <c r="F47" t="s">
        <v>24</v>
      </c>
      <c r="G47" t="s">
        <v>56</v>
      </c>
      <c r="H47" t="s">
        <v>52</v>
      </c>
      <c r="I47" t="s">
        <v>136</v>
      </c>
    </row>
    <row r="48" spans="1:9" x14ac:dyDescent="0.35">
      <c r="A48" t="s">
        <v>77</v>
      </c>
      <c r="B48" t="s">
        <v>60</v>
      </c>
      <c r="C48" t="s">
        <v>22</v>
      </c>
      <c r="D48">
        <v>3.9376559960245874E-3</v>
      </c>
      <c r="E48" t="s">
        <v>135</v>
      </c>
      <c r="F48" t="s">
        <v>24</v>
      </c>
      <c r="G48" t="s">
        <v>56</v>
      </c>
      <c r="H48" t="s">
        <v>52</v>
      </c>
      <c r="I48" t="s">
        <v>136</v>
      </c>
    </row>
    <row r="49" spans="1:9" x14ac:dyDescent="0.35">
      <c r="A49" t="s">
        <v>79</v>
      </c>
      <c r="B49" t="s">
        <v>60</v>
      </c>
      <c r="C49" t="s">
        <v>13</v>
      </c>
      <c r="D49">
        <v>1.2651338217481225E-7</v>
      </c>
      <c r="E49" t="s">
        <v>135</v>
      </c>
      <c r="F49" t="s">
        <v>24</v>
      </c>
      <c r="G49" t="s">
        <v>56</v>
      </c>
      <c r="H49" t="s">
        <v>52</v>
      </c>
      <c r="I49" t="s">
        <v>136</v>
      </c>
    </row>
    <row r="50" spans="1:9" x14ac:dyDescent="0.35">
      <c r="A50" t="s">
        <v>79</v>
      </c>
      <c r="B50" t="s">
        <v>60</v>
      </c>
      <c r="C50" t="s">
        <v>23</v>
      </c>
      <c r="D50">
        <v>4.7097648780313214E-7</v>
      </c>
      <c r="E50" t="s">
        <v>135</v>
      </c>
      <c r="F50" t="s">
        <v>24</v>
      </c>
      <c r="G50" t="s">
        <v>56</v>
      </c>
      <c r="H50" t="s">
        <v>52</v>
      </c>
      <c r="I50" t="s">
        <v>136</v>
      </c>
    </row>
    <row r="51" spans="1:9" x14ac:dyDescent="0.35">
      <c r="A51" t="s">
        <v>79</v>
      </c>
      <c r="B51" t="s">
        <v>60</v>
      </c>
      <c r="C51" t="s">
        <v>14</v>
      </c>
      <c r="D51">
        <v>1.3099857944059593E-6</v>
      </c>
      <c r="E51" t="s">
        <v>135</v>
      </c>
      <c r="F51" t="s">
        <v>24</v>
      </c>
      <c r="G51" t="s">
        <v>56</v>
      </c>
      <c r="H51" t="s">
        <v>52</v>
      </c>
      <c r="I51" t="s">
        <v>136</v>
      </c>
    </row>
    <row r="52" spans="1:9" x14ac:dyDescent="0.35">
      <c r="A52" t="s">
        <v>79</v>
      </c>
      <c r="B52" t="s">
        <v>60</v>
      </c>
      <c r="C52" t="s">
        <v>15</v>
      </c>
      <c r="D52">
        <v>5.2167529612380852E-8</v>
      </c>
      <c r="E52" t="s">
        <v>135</v>
      </c>
      <c r="F52" t="s">
        <v>24</v>
      </c>
      <c r="G52" t="s">
        <v>56</v>
      </c>
      <c r="H52" t="s">
        <v>52</v>
      </c>
      <c r="I52" t="s">
        <v>136</v>
      </c>
    </row>
    <row r="53" spans="1:9" x14ac:dyDescent="0.35">
      <c r="A53" t="s">
        <v>79</v>
      </c>
      <c r="B53" t="s">
        <v>60</v>
      </c>
      <c r="C53" t="s">
        <v>16</v>
      </c>
      <c r="D53">
        <v>4.9968558680166186E-8</v>
      </c>
      <c r="E53" t="s">
        <v>135</v>
      </c>
      <c r="F53" t="s">
        <v>24</v>
      </c>
      <c r="G53" t="s">
        <v>56</v>
      </c>
      <c r="H53" t="s">
        <v>52</v>
      </c>
      <c r="I53" t="s">
        <v>136</v>
      </c>
    </row>
    <row r="54" spans="1:9" x14ac:dyDescent="0.35">
      <c r="A54" t="s">
        <v>79</v>
      </c>
      <c r="B54" t="s">
        <v>60</v>
      </c>
      <c r="C54" t="s">
        <v>17</v>
      </c>
      <c r="D54">
        <v>2.797128197731881E-8</v>
      </c>
      <c r="E54" t="s">
        <v>135</v>
      </c>
      <c r="F54" t="s">
        <v>24</v>
      </c>
      <c r="G54" t="s">
        <v>56</v>
      </c>
      <c r="H54" t="s">
        <v>52</v>
      </c>
      <c r="I54" t="s">
        <v>136</v>
      </c>
    </row>
    <row r="55" spans="1:9" x14ac:dyDescent="0.35">
      <c r="A55" t="s">
        <v>79</v>
      </c>
      <c r="B55" t="s">
        <v>60</v>
      </c>
      <c r="C55" t="s">
        <v>18</v>
      </c>
      <c r="D55">
        <v>3.6126748528205394E-8</v>
      </c>
      <c r="E55" t="s">
        <v>135</v>
      </c>
      <c r="F55" t="s">
        <v>24</v>
      </c>
      <c r="G55" t="s">
        <v>56</v>
      </c>
      <c r="H55" t="s">
        <v>52</v>
      </c>
      <c r="I55" t="s">
        <v>136</v>
      </c>
    </row>
    <row r="56" spans="1:9" x14ac:dyDescent="0.35">
      <c r="A56" t="s">
        <v>79</v>
      </c>
      <c r="B56" t="s">
        <v>60</v>
      </c>
      <c r="C56" t="s">
        <v>19</v>
      </c>
      <c r="D56">
        <v>1.0876387076843653E-8</v>
      </c>
      <c r="E56" t="s">
        <v>135</v>
      </c>
      <c r="F56" t="s">
        <v>24</v>
      </c>
      <c r="G56" t="s">
        <v>56</v>
      </c>
      <c r="H56" t="s">
        <v>52</v>
      </c>
      <c r="I56" t="s">
        <v>136</v>
      </c>
    </row>
    <row r="57" spans="1:9" x14ac:dyDescent="0.35">
      <c r="A57" t="s">
        <v>79</v>
      </c>
      <c r="B57" t="s">
        <v>60</v>
      </c>
      <c r="C57" t="s">
        <v>20</v>
      </c>
      <c r="D57">
        <v>3.0793048770572678E-7</v>
      </c>
      <c r="E57" t="s">
        <v>135</v>
      </c>
      <c r="F57" t="s">
        <v>24</v>
      </c>
      <c r="G57" t="s">
        <v>56</v>
      </c>
      <c r="H57" t="s">
        <v>52</v>
      </c>
      <c r="I57" t="s">
        <v>136</v>
      </c>
    </row>
    <row r="58" spans="1:9" x14ac:dyDescent="0.35">
      <c r="A58" t="s">
        <v>79</v>
      </c>
      <c r="B58" t="s">
        <v>60</v>
      </c>
      <c r="C58" t="s">
        <v>21</v>
      </c>
      <c r="D58">
        <v>6.045090187807287E-9</v>
      </c>
      <c r="E58" t="s">
        <v>135</v>
      </c>
      <c r="F58" t="s">
        <v>24</v>
      </c>
      <c r="G58" t="s">
        <v>56</v>
      </c>
      <c r="H58" t="s">
        <v>52</v>
      </c>
      <c r="I58" t="s">
        <v>136</v>
      </c>
    </row>
    <row r="59" spans="1:9" x14ac:dyDescent="0.35">
      <c r="A59" t="s">
        <v>79</v>
      </c>
      <c r="B59" t="s">
        <v>60</v>
      </c>
      <c r="C59" t="s">
        <v>22</v>
      </c>
      <c r="D59">
        <v>2.4542478923656114E-4</v>
      </c>
      <c r="E59" t="s">
        <v>135</v>
      </c>
      <c r="F59" t="s">
        <v>24</v>
      </c>
      <c r="G59" t="s">
        <v>56</v>
      </c>
      <c r="H59" t="s">
        <v>52</v>
      </c>
      <c r="I59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9"/>
  <sheetViews>
    <sheetView workbookViewId="0">
      <selection activeCell="E17" sqref="E17"/>
    </sheetView>
  </sheetViews>
  <sheetFormatPr defaultRowHeight="14.5" x14ac:dyDescent="0.35"/>
  <sheetData>
    <row r="1" spans="1:10" x14ac:dyDescent="0.35">
      <c r="A1" t="s">
        <v>129</v>
      </c>
      <c r="B1" t="s">
        <v>59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61</v>
      </c>
      <c r="I1" t="s">
        <v>25</v>
      </c>
      <c r="J1" t="s">
        <v>49</v>
      </c>
    </row>
    <row r="2" spans="1:10" x14ac:dyDescent="0.35">
      <c r="A2" t="s">
        <v>60</v>
      </c>
      <c r="B2" t="s">
        <v>118</v>
      </c>
      <c r="C2" t="s">
        <v>118</v>
      </c>
      <c r="D2">
        <v>3.266784570490473E-3</v>
      </c>
      <c r="E2" t="s">
        <v>63</v>
      </c>
      <c r="F2" t="s">
        <v>53</v>
      </c>
      <c r="G2" t="s">
        <v>55</v>
      </c>
      <c r="H2" t="s">
        <v>52</v>
      </c>
      <c r="I2" t="s">
        <v>136</v>
      </c>
    </row>
    <row r="3" spans="1:10" x14ac:dyDescent="0.35">
      <c r="A3" t="s">
        <v>60</v>
      </c>
      <c r="B3" t="s">
        <v>32</v>
      </c>
      <c r="C3" t="s">
        <v>32</v>
      </c>
      <c r="D3">
        <v>1.0835786439908662E-2</v>
      </c>
      <c r="E3" t="s">
        <v>63</v>
      </c>
      <c r="F3" t="s">
        <v>53</v>
      </c>
      <c r="G3" t="s">
        <v>55</v>
      </c>
      <c r="H3" t="s">
        <v>52</v>
      </c>
      <c r="I3" t="s">
        <v>136</v>
      </c>
    </row>
    <row r="4" spans="1:10" x14ac:dyDescent="0.35">
      <c r="A4" t="s">
        <v>60</v>
      </c>
      <c r="B4" t="s">
        <v>31</v>
      </c>
      <c r="C4" t="s">
        <v>31</v>
      </c>
      <c r="D4">
        <v>6.675929341421825E-4</v>
      </c>
      <c r="E4" t="s">
        <v>63</v>
      </c>
      <c r="F4" t="s">
        <v>53</v>
      </c>
      <c r="G4" t="s">
        <v>55</v>
      </c>
      <c r="H4" t="s">
        <v>52</v>
      </c>
      <c r="I4" t="s">
        <v>136</v>
      </c>
    </row>
    <row r="5" spans="1:10" x14ac:dyDescent="0.35">
      <c r="A5" t="s">
        <v>60</v>
      </c>
      <c r="B5" t="s">
        <v>33</v>
      </c>
      <c r="C5" t="s">
        <v>33</v>
      </c>
      <c r="D5">
        <v>0</v>
      </c>
      <c r="E5" t="s">
        <v>63</v>
      </c>
      <c r="F5" t="s">
        <v>53</v>
      </c>
      <c r="G5" t="s">
        <v>55</v>
      </c>
      <c r="H5" t="s">
        <v>52</v>
      </c>
      <c r="I5" t="s">
        <v>136</v>
      </c>
    </row>
    <row r="6" spans="1:10" x14ac:dyDescent="0.35">
      <c r="A6" t="s">
        <v>60</v>
      </c>
      <c r="B6" t="s">
        <v>119</v>
      </c>
      <c r="C6" t="s">
        <v>119</v>
      </c>
      <c r="D6">
        <v>6.6673857813883297E-2</v>
      </c>
      <c r="E6" t="s">
        <v>63</v>
      </c>
      <c r="F6" t="s">
        <v>53</v>
      </c>
      <c r="G6" t="s">
        <v>55</v>
      </c>
      <c r="H6" t="s">
        <v>52</v>
      </c>
      <c r="I6" t="s">
        <v>136</v>
      </c>
    </row>
    <row r="7" spans="1:10" x14ac:dyDescent="0.35">
      <c r="A7" t="s">
        <v>60</v>
      </c>
      <c r="B7" t="s">
        <v>62</v>
      </c>
      <c r="C7" t="s">
        <v>62</v>
      </c>
      <c r="D7">
        <v>6.1197234828791316E-2</v>
      </c>
      <c r="E7" t="s">
        <v>63</v>
      </c>
      <c r="F7" t="s">
        <v>53</v>
      </c>
      <c r="G7" t="s">
        <v>55</v>
      </c>
      <c r="H7" t="s">
        <v>52</v>
      </c>
      <c r="I7" t="s">
        <v>136</v>
      </c>
    </row>
    <row r="8" spans="1:10" x14ac:dyDescent="0.35">
      <c r="A8" t="s">
        <v>60</v>
      </c>
      <c r="B8" t="s">
        <v>30</v>
      </c>
      <c r="C8" t="s">
        <v>30</v>
      </c>
      <c r="D8">
        <v>0.15155431959761184</v>
      </c>
      <c r="E8" t="s">
        <v>63</v>
      </c>
      <c r="F8" t="s">
        <v>53</v>
      </c>
      <c r="G8" t="s">
        <v>55</v>
      </c>
      <c r="H8" t="s">
        <v>52</v>
      </c>
      <c r="I8" t="s">
        <v>136</v>
      </c>
    </row>
    <row r="9" spans="1:10" x14ac:dyDescent="0.35">
      <c r="A9" t="s">
        <v>60</v>
      </c>
      <c r="B9" t="s">
        <v>120</v>
      </c>
      <c r="C9" t="s">
        <v>120</v>
      </c>
      <c r="D9">
        <v>1.7147293972481298E-2</v>
      </c>
      <c r="E9" t="s">
        <v>63</v>
      </c>
      <c r="F9" t="s">
        <v>53</v>
      </c>
      <c r="G9" t="s">
        <v>55</v>
      </c>
      <c r="H9" t="s">
        <v>52</v>
      </c>
      <c r="I9" t="s">
        <v>136</v>
      </c>
    </row>
    <row r="10" spans="1:10" x14ac:dyDescent="0.35">
      <c r="A10" t="s">
        <v>60</v>
      </c>
      <c r="B10" t="s">
        <v>121</v>
      </c>
      <c r="C10" t="s">
        <v>121</v>
      </c>
      <c r="D10">
        <v>1.5267897664026775E-2</v>
      </c>
      <c r="E10" t="s">
        <v>63</v>
      </c>
      <c r="F10" t="s">
        <v>53</v>
      </c>
      <c r="G10" t="s">
        <v>55</v>
      </c>
      <c r="H10" t="s">
        <v>52</v>
      </c>
      <c r="I10" t="s">
        <v>136</v>
      </c>
    </row>
    <row r="11" spans="1:10" x14ac:dyDescent="0.35">
      <c r="A11" t="s">
        <v>60</v>
      </c>
      <c r="B11" t="s">
        <v>122</v>
      </c>
      <c r="C11" t="s">
        <v>122</v>
      </c>
      <c r="D11">
        <v>1.9355336239713965E-2</v>
      </c>
      <c r="E11" t="s">
        <v>63</v>
      </c>
      <c r="F11" t="s">
        <v>53</v>
      </c>
      <c r="G11" t="s">
        <v>55</v>
      </c>
      <c r="H11" t="s">
        <v>52</v>
      </c>
      <c r="I11" t="s">
        <v>136</v>
      </c>
    </row>
    <row r="12" spans="1:10" x14ac:dyDescent="0.35">
      <c r="A12" t="s">
        <v>60</v>
      </c>
      <c r="B12" t="s">
        <v>123</v>
      </c>
      <c r="C12" t="s">
        <v>123</v>
      </c>
      <c r="D12">
        <v>2.7816441092396288E-3</v>
      </c>
      <c r="E12" t="s">
        <v>63</v>
      </c>
      <c r="F12" t="s">
        <v>53</v>
      </c>
      <c r="G12" t="s">
        <v>55</v>
      </c>
      <c r="H12" t="s">
        <v>52</v>
      </c>
      <c r="I12" t="s">
        <v>136</v>
      </c>
    </row>
    <row r="13" spans="1:10" x14ac:dyDescent="0.35">
      <c r="A13" t="s">
        <v>60</v>
      </c>
      <c r="B13" t="s">
        <v>124</v>
      </c>
      <c r="C13" t="s">
        <v>124</v>
      </c>
      <c r="D13">
        <v>2.7461044881159457E-3</v>
      </c>
      <c r="E13" t="s">
        <v>63</v>
      </c>
      <c r="F13" t="s">
        <v>53</v>
      </c>
      <c r="G13" t="s">
        <v>55</v>
      </c>
      <c r="H13" t="s">
        <v>52</v>
      </c>
      <c r="I13" t="s">
        <v>136</v>
      </c>
    </row>
    <row r="14" spans="1:10" x14ac:dyDescent="0.35">
      <c r="A14" t="s">
        <v>60</v>
      </c>
      <c r="B14" t="s">
        <v>38</v>
      </c>
      <c r="C14" t="s">
        <v>38</v>
      </c>
      <c r="D14">
        <v>5.1326481735090586E-2</v>
      </c>
      <c r="E14" t="s">
        <v>63</v>
      </c>
      <c r="F14" t="s">
        <v>53</v>
      </c>
      <c r="G14" t="s">
        <v>55</v>
      </c>
      <c r="H14" t="s">
        <v>52</v>
      </c>
      <c r="I14" t="s">
        <v>136</v>
      </c>
    </row>
    <row r="15" spans="1:10" x14ac:dyDescent="0.35">
      <c r="A15" t="s">
        <v>60</v>
      </c>
      <c r="B15" t="s">
        <v>38</v>
      </c>
      <c r="C15" t="s">
        <v>13</v>
      </c>
      <c r="D15">
        <v>7.3186902332424686E-7</v>
      </c>
      <c r="E15" t="s">
        <v>135</v>
      </c>
      <c r="F15" t="s">
        <v>24</v>
      </c>
      <c r="G15" t="s">
        <v>56</v>
      </c>
      <c r="H15" t="s">
        <v>52</v>
      </c>
      <c r="I15" t="s">
        <v>137</v>
      </c>
    </row>
    <row r="16" spans="1:10" x14ac:dyDescent="0.35">
      <c r="A16" t="s">
        <v>60</v>
      </c>
      <c r="B16" t="s">
        <v>38</v>
      </c>
      <c r="C16" t="s">
        <v>23</v>
      </c>
      <c r="D16">
        <v>2.319054700744179E-6</v>
      </c>
      <c r="E16" t="s">
        <v>135</v>
      </c>
      <c r="F16" t="s">
        <v>24</v>
      </c>
      <c r="G16" t="s">
        <v>56</v>
      </c>
      <c r="H16" t="s">
        <v>52</v>
      </c>
      <c r="I16" t="s">
        <v>137</v>
      </c>
    </row>
    <row r="17" spans="1:9" x14ac:dyDescent="0.35">
      <c r="A17" t="s">
        <v>60</v>
      </c>
      <c r="B17" t="s">
        <v>38</v>
      </c>
      <c r="C17" t="s">
        <v>14</v>
      </c>
      <c r="D17">
        <v>4.5427101958897229E-6</v>
      </c>
      <c r="E17" t="s">
        <v>135</v>
      </c>
      <c r="F17" t="s">
        <v>24</v>
      </c>
      <c r="G17" t="s">
        <v>56</v>
      </c>
      <c r="H17" t="s">
        <v>52</v>
      </c>
      <c r="I17" t="s">
        <v>137</v>
      </c>
    </row>
    <row r="18" spans="1:9" x14ac:dyDescent="0.35">
      <c r="A18" t="s">
        <v>60</v>
      </c>
      <c r="B18" t="s">
        <v>38</v>
      </c>
      <c r="C18" t="s">
        <v>15</v>
      </c>
      <c r="D18">
        <v>8.1594645515432067E-7</v>
      </c>
      <c r="E18" t="s">
        <v>135</v>
      </c>
      <c r="F18" t="s">
        <v>24</v>
      </c>
      <c r="G18" t="s">
        <v>56</v>
      </c>
      <c r="H18" t="s">
        <v>52</v>
      </c>
      <c r="I18" t="s">
        <v>137</v>
      </c>
    </row>
    <row r="19" spans="1:9" x14ac:dyDescent="0.35">
      <c r="A19" t="s">
        <v>60</v>
      </c>
      <c r="B19" t="s">
        <v>38</v>
      </c>
      <c r="C19" t="s">
        <v>16</v>
      </c>
      <c r="D19">
        <v>3.5353435656441415E-7</v>
      </c>
      <c r="E19" t="s">
        <v>135</v>
      </c>
      <c r="F19" t="s">
        <v>24</v>
      </c>
      <c r="G19" t="s">
        <v>56</v>
      </c>
      <c r="H19" t="s">
        <v>52</v>
      </c>
      <c r="I19" t="s">
        <v>137</v>
      </c>
    </row>
    <row r="20" spans="1:9" x14ac:dyDescent="0.35">
      <c r="A20" t="s">
        <v>60</v>
      </c>
      <c r="B20" t="s">
        <v>38</v>
      </c>
      <c r="C20" t="s">
        <v>17</v>
      </c>
      <c r="D20">
        <v>1.1172474754970314E-5</v>
      </c>
      <c r="E20" t="s">
        <v>135</v>
      </c>
      <c r="F20" t="s">
        <v>24</v>
      </c>
      <c r="G20" t="s">
        <v>56</v>
      </c>
      <c r="H20" t="s">
        <v>52</v>
      </c>
      <c r="I20" t="s">
        <v>137</v>
      </c>
    </row>
    <row r="21" spans="1:9" x14ac:dyDescent="0.35">
      <c r="A21" t="s">
        <v>60</v>
      </c>
      <c r="B21" t="s">
        <v>38</v>
      </c>
      <c r="C21" t="s">
        <v>18</v>
      </c>
      <c r="D21">
        <v>2.9035114485161343E-8</v>
      </c>
      <c r="E21" t="s">
        <v>135</v>
      </c>
      <c r="F21" t="s">
        <v>24</v>
      </c>
      <c r="G21" t="s">
        <v>56</v>
      </c>
      <c r="H21" t="s">
        <v>52</v>
      </c>
      <c r="I21" t="s">
        <v>137</v>
      </c>
    </row>
    <row r="22" spans="1:9" x14ac:dyDescent="0.35">
      <c r="A22" t="s">
        <v>60</v>
      </c>
      <c r="B22" t="s">
        <v>38</v>
      </c>
      <c r="C22" t="s">
        <v>19</v>
      </c>
      <c r="D22">
        <v>6.8537823834860099E-8</v>
      </c>
      <c r="E22" t="s">
        <v>135</v>
      </c>
      <c r="F22" t="s">
        <v>24</v>
      </c>
      <c r="G22" t="s">
        <v>56</v>
      </c>
      <c r="H22" t="s">
        <v>52</v>
      </c>
      <c r="I22" t="s">
        <v>137</v>
      </c>
    </row>
    <row r="23" spans="1:9" x14ac:dyDescent="0.35">
      <c r="A23" t="s">
        <v>60</v>
      </c>
      <c r="B23" t="s">
        <v>38</v>
      </c>
      <c r="C23" t="s">
        <v>20</v>
      </c>
      <c r="D23">
        <v>1.2840928850620475E-5</v>
      </c>
      <c r="E23" t="s">
        <v>135</v>
      </c>
      <c r="F23" t="s">
        <v>24</v>
      </c>
      <c r="G23" t="s">
        <v>56</v>
      </c>
      <c r="H23" t="s">
        <v>52</v>
      </c>
      <c r="I23" t="s">
        <v>137</v>
      </c>
    </row>
    <row r="24" spans="1:9" x14ac:dyDescent="0.35">
      <c r="A24" t="s">
        <v>60</v>
      </c>
      <c r="B24" t="s">
        <v>38</v>
      </c>
      <c r="C24" t="s">
        <v>21</v>
      </c>
      <c r="D24">
        <v>1.0145418699119146E-7</v>
      </c>
      <c r="E24" t="s">
        <v>135</v>
      </c>
      <c r="F24" t="s">
        <v>24</v>
      </c>
      <c r="G24" t="s">
        <v>56</v>
      </c>
      <c r="H24" t="s">
        <v>52</v>
      </c>
      <c r="I24" t="s">
        <v>137</v>
      </c>
    </row>
    <row r="25" spans="1:9" x14ac:dyDescent="0.35">
      <c r="A25" t="s">
        <v>60</v>
      </c>
      <c r="B25" t="s">
        <v>38</v>
      </c>
      <c r="C25" t="s">
        <v>22</v>
      </c>
      <c r="D25">
        <v>6.4740999668625602E-3</v>
      </c>
      <c r="E25" t="s">
        <v>135</v>
      </c>
      <c r="F25" t="s">
        <v>24</v>
      </c>
      <c r="G25" t="s">
        <v>56</v>
      </c>
      <c r="H25" t="s">
        <v>52</v>
      </c>
      <c r="I25" t="s">
        <v>137</v>
      </c>
    </row>
    <row r="26" spans="1:9" x14ac:dyDescent="0.35">
      <c r="A26" t="s">
        <v>76</v>
      </c>
      <c r="B26" t="s">
        <v>60</v>
      </c>
      <c r="C26" t="s">
        <v>13</v>
      </c>
      <c r="D26">
        <v>2.8563487737112348E-6</v>
      </c>
      <c r="E26" t="s">
        <v>135</v>
      </c>
      <c r="F26" t="s">
        <v>24</v>
      </c>
      <c r="G26" t="s">
        <v>56</v>
      </c>
      <c r="H26" t="s">
        <v>52</v>
      </c>
      <c r="I26" t="s">
        <v>136</v>
      </c>
    </row>
    <row r="27" spans="1:9" x14ac:dyDescent="0.35">
      <c r="A27" t="s">
        <v>76</v>
      </c>
      <c r="B27" t="s">
        <v>60</v>
      </c>
      <c r="C27" t="s">
        <v>23</v>
      </c>
      <c r="D27">
        <v>5.4215940116255468E-6</v>
      </c>
      <c r="E27" t="s">
        <v>135</v>
      </c>
      <c r="F27" t="s">
        <v>24</v>
      </c>
      <c r="G27" t="s">
        <v>56</v>
      </c>
      <c r="H27" t="s">
        <v>52</v>
      </c>
      <c r="I27" t="s">
        <v>136</v>
      </c>
    </row>
    <row r="28" spans="1:9" x14ac:dyDescent="0.35">
      <c r="A28" t="s">
        <v>76</v>
      </c>
      <c r="B28" t="s">
        <v>60</v>
      </c>
      <c r="C28" t="s">
        <v>14</v>
      </c>
      <c r="D28">
        <v>1.0493846951882206E-5</v>
      </c>
      <c r="E28" t="s">
        <v>135</v>
      </c>
      <c r="F28" t="s">
        <v>24</v>
      </c>
      <c r="G28" t="s">
        <v>56</v>
      </c>
      <c r="H28" t="s">
        <v>52</v>
      </c>
      <c r="I28" t="s">
        <v>136</v>
      </c>
    </row>
    <row r="29" spans="1:9" x14ac:dyDescent="0.35">
      <c r="A29" t="s">
        <v>76</v>
      </c>
      <c r="B29" t="s">
        <v>60</v>
      </c>
      <c r="C29" t="s">
        <v>15</v>
      </c>
      <c r="D29">
        <v>2.2492915416382316E-6</v>
      </c>
      <c r="E29" t="s">
        <v>135</v>
      </c>
      <c r="F29" t="s">
        <v>24</v>
      </c>
      <c r="G29" t="s">
        <v>56</v>
      </c>
      <c r="H29" t="s">
        <v>52</v>
      </c>
      <c r="I29" t="s">
        <v>136</v>
      </c>
    </row>
    <row r="30" spans="1:9" x14ac:dyDescent="0.35">
      <c r="A30" t="s">
        <v>76</v>
      </c>
      <c r="B30" t="s">
        <v>60</v>
      </c>
      <c r="C30" t="s">
        <v>16</v>
      </c>
      <c r="D30">
        <v>6.9749134131767349E-7</v>
      </c>
      <c r="E30" t="s">
        <v>135</v>
      </c>
      <c r="F30" t="s">
        <v>24</v>
      </c>
      <c r="G30" t="s">
        <v>56</v>
      </c>
      <c r="H30" t="s">
        <v>52</v>
      </c>
      <c r="I30" t="s">
        <v>136</v>
      </c>
    </row>
    <row r="31" spans="1:9" x14ac:dyDescent="0.35">
      <c r="A31" t="s">
        <v>76</v>
      </c>
      <c r="B31" t="s">
        <v>60</v>
      </c>
      <c r="C31" t="s">
        <v>17</v>
      </c>
      <c r="D31">
        <v>1.3494028348095967E-5</v>
      </c>
      <c r="E31" t="s">
        <v>135</v>
      </c>
      <c r="F31" t="s">
        <v>24</v>
      </c>
      <c r="G31" t="s">
        <v>56</v>
      </c>
      <c r="H31" t="s">
        <v>52</v>
      </c>
      <c r="I31" t="s">
        <v>136</v>
      </c>
    </row>
    <row r="32" spans="1:9" x14ac:dyDescent="0.35">
      <c r="A32" t="s">
        <v>76</v>
      </c>
      <c r="B32" t="s">
        <v>60</v>
      </c>
      <c r="C32" t="s">
        <v>18</v>
      </c>
      <c r="D32">
        <v>6.7068507548721391E-8</v>
      </c>
      <c r="E32" t="s">
        <v>135</v>
      </c>
      <c r="F32" t="s">
        <v>24</v>
      </c>
      <c r="G32" t="s">
        <v>56</v>
      </c>
      <c r="H32" t="s">
        <v>52</v>
      </c>
      <c r="I32" t="s">
        <v>136</v>
      </c>
    </row>
    <row r="33" spans="1:9" x14ac:dyDescent="0.35">
      <c r="A33" t="s">
        <v>76</v>
      </c>
      <c r="B33" t="s">
        <v>60</v>
      </c>
      <c r="C33" t="s">
        <v>19</v>
      </c>
      <c r="D33">
        <v>1.4483905674708122E-7</v>
      </c>
      <c r="E33" t="s">
        <v>135</v>
      </c>
      <c r="F33" t="s">
        <v>24</v>
      </c>
      <c r="G33" t="s">
        <v>56</v>
      </c>
      <c r="H33" t="s">
        <v>52</v>
      </c>
      <c r="I33" t="s">
        <v>136</v>
      </c>
    </row>
    <row r="34" spans="1:9" x14ac:dyDescent="0.35">
      <c r="A34" t="s">
        <v>76</v>
      </c>
      <c r="B34" t="s">
        <v>60</v>
      </c>
      <c r="C34" t="s">
        <v>20</v>
      </c>
      <c r="D34">
        <v>5.3957259913867879E-5</v>
      </c>
      <c r="E34" t="s">
        <v>135</v>
      </c>
      <c r="F34" t="s">
        <v>24</v>
      </c>
      <c r="G34" t="s">
        <v>56</v>
      </c>
      <c r="H34" t="s">
        <v>52</v>
      </c>
      <c r="I34" t="s">
        <v>136</v>
      </c>
    </row>
    <row r="35" spans="1:9" x14ac:dyDescent="0.35">
      <c r="A35" t="s">
        <v>76</v>
      </c>
      <c r="B35" t="s">
        <v>60</v>
      </c>
      <c r="C35" t="s">
        <v>21</v>
      </c>
      <c r="D35">
        <v>2.0139937488963563E-7</v>
      </c>
      <c r="E35" t="s">
        <v>135</v>
      </c>
      <c r="F35" t="s">
        <v>24</v>
      </c>
      <c r="G35" t="s">
        <v>56</v>
      </c>
      <c r="H35" t="s">
        <v>52</v>
      </c>
      <c r="I35" t="s">
        <v>136</v>
      </c>
    </row>
    <row r="36" spans="1:9" x14ac:dyDescent="0.35">
      <c r="A36" t="s">
        <v>76</v>
      </c>
      <c r="B36" t="s">
        <v>60</v>
      </c>
      <c r="C36" t="s">
        <v>22</v>
      </c>
      <c r="D36">
        <v>7.8206076267263325E-3</v>
      </c>
      <c r="E36" t="s">
        <v>135</v>
      </c>
      <c r="F36" t="s">
        <v>24</v>
      </c>
      <c r="G36" t="s">
        <v>56</v>
      </c>
      <c r="H36" t="s">
        <v>52</v>
      </c>
      <c r="I36" t="s">
        <v>136</v>
      </c>
    </row>
    <row r="37" spans="1:9" x14ac:dyDescent="0.35">
      <c r="A37" t="s">
        <v>77</v>
      </c>
      <c r="B37" t="s">
        <v>60</v>
      </c>
      <c r="C37" t="s">
        <v>13</v>
      </c>
      <c r="D37">
        <v>7.0653411958125989E-6</v>
      </c>
      <c r="E37" t="s">
        <v>135</v>
      </c>
      <c r="F37" t="s">
        <v>24</v>
      </c>
      <c r="G37" t="s">
        <v>56</v>
      </c>
      <c r="H37" t="s">
        <v>52</v>
      </c>
      <c r="I37" t="s">
        <v>136</v>
      </c>
    </row>
    <row r="38" spans="1:9" x14ac:dyDescent="0.35">
      <c r="A38" t="s">
        <v>77</v>
      </c>
      <c r="B38" t="s">
        <v>60</v>
      </c>
      <c r="C38" t="s">
        <v>23</v>
      </c>
      <c r="D38">
        <v>1.095211640044187E-4</v>
      </c>
      <c r="E38" t="s">
        <v>135</v>
      </c>
      <c r="F38" t="s">
        <v>24</v>
      </c>
      <c r="G38" t="s">
        <v>56</v>
      </c>
      <c r="H38" t="s">
        <v>52</v>
      </c>
      <c r="I38" t="s">
        <v>136</v>
      </c>
    </row>
    <row r="39" spans="1:9" x14ac:dyDescent="0.35">
      <c r="A39" t="s">
        <v>77</v>
      </c>
      <c r="B39" t="s">
        <v>60</v>
      </c>
      <c r="C39" t="s">
        <v>14</v>
      </c>
      <c r="D39">
        <v>1.1623457633670973E-4</v>
      </c>
      <c r="E39" t="s">
        <v>135</v>
      </c>
      <c r="F39" t="s">
        <v>24</v>
      </c>
      <c r="G39" t="s">
        <v>56</v>
      </c>
      <c r="H39" t="s">
        <v>52</v>
      </c>
      <c r="I39" t="s">
        <v>136</v>
      </c>
    </row>
    <row r="40" spans="1:9" x14ac:dyDescent="0.35">
      <c r="A40" t="s">
        <v>77</v>
      </c>
      <c r="B40" t="s">
        <v>60</v>
      </c>
      <c r="C40" t="s">
        <v>15</v>
      </c>
      <c r="D40">
        <v>2.4104881880163755E-5</v>
      </c>
      <c r="E40" t="s">
        <v>135</v>
      </c>
      <c r="F40" t="s">
        <v>24</v>
      </c>
      <c r="G40" t="s">
        <v>56</v>
      </c>
      <c r="H40" t="s">
        <v>52</v>
      </c>
      <c r="I40" t="s">
        <v>136</v>
      </c>
    </row>
    <row r="41" spans="1:9" x14ac:dyDescent="0.35">
      <c r="A41" t="s">
        <v>77</v>
      </c>
      <c r="B41" t="s">
        <v>60</v>
      </c>
      <c r="C41" t="s">
        <v>16</v>
      </c>
      <c r="D41">
        <v>1.2529569015797886E-5</v>
      </c>
      <c r="E41" t="s">
        <v>135</v>
      </c>
      <c r="F41" t="s">
        <v>24</v>
      </c>
      <c r="G41" t="s">
        <v>56</v>
      </c>
      <c r="H41" t="s">
        <v>52</v>
      </c>
      <c r="I41" t="s">
        <v>136</v>
      </c>
    </row>
    <row r="42" spans="1:9" x14ac:dyDescent="0.35">
      <c r="A42" t="s">
        <v>77</v>
      </c>
      <c r="B42" t="s">
        <v>60</v>
      </c>
      <c r="C42" t="s">
        <v>17</v>
      </c>
      <c r="D42">
        <v>2.6091002962904886E-5</v>
      </c>
      <c r="E42" t="s">
        <v>135</v>
      </c>
      <c r="F42" t="s">
        <v>24</v>
      </c>
      <c r="G42" t="s">
        <v>56</v>
      </c>
      <c r="H42" t="s">
        <v>52</v>
      </c>
      <c r="I42" t="s">
        <v>136</v>
      </c>
    </row>
    <row r="43" spans="1:9" x14ac:dyDescent="0.35">
      <c r="A43" t="s">
        <v>77</v>
      </c>
      <c r="B43" t="s">
        <v>60</v>
      </c>
      <c r="C43" t="s">
        <v>18</v>
      </c>
      <c r="D43">
        <v>4.4754507061867828E-7</v>
      </c>
      <c r="E43" t="s">
        <v>135</v>
      </c>
      <c r="F43" t="s">
        <v>24</v>
      </c>
      <c r="G43" t="s">
        <v>56</v>
      </c>
      <c r="H43" t="s">
        <v>52</v>
      </c>
      <c r="I43" t="s">
        <v>136</v>
      </c>
    </row>
    <row r="44" spans="1:9" x14ac:dyDescent="0.35">
      <c r="A44" t="s">
        <v>77</v>
      </c>
      <c r="B44" t="s">
        <v>60</v>
      </c>
      <c r="C44" t="s">
        <v>19</v>
      </c>
      <c r="D44">
        <v>1.316955665968005E-6</v>
      </c>
      <c r="E44" t="s">
        <v>135</v>
      </c>
      <c r="F44" t="s">
        <v>24</v>
      </c>
      <c r="G44" t="s">
        <v>56</v>
      </c>
      <c r="H44" t="s">
        <v>52</v>
      </c>
      <c r="I44" t="s">
        <v>136</v>
      </c>
    </row>
    <row r="45" spans="1:9" x14ac:dyDescent="0.35">
      <c r="A45" t="s">
        <v>77</v>
      </c>
      <c r="B45" t="s">
        <v>60</v>
      </c>
      <c r="C45" t="s">
        <v>20</v>
      </c>
      <c r="D45">
        <v>3.0744767912547263E-6</v>
      </c>
      <c r="E45" t="s">
        <v>135</v>
      </c>
      <c r="F45" t="s">
        <v>24</v>
      </c>
      <c r="G45" t="s">
        <v>56</v>
      </c>
      <c r="H45" t="s">
        <v>52</v>
      </c>
      <c r="I45" t="s">
        <v>136</v>
      </c>
    </row>
    <row r="46" spans="1:9" x14ac:dyDescent="0.35">
      <c r="A46" t="s">
        <v>77</v>
      </c>
      <c r="B46" t="s">
        <v>60</v>
      </c>
      <c r="C46" t="s">
        <v>21</v>
      </c>
      <c r="D46">
        <v>4.4006620187901228E-7</v>
      </c>
      <c r="E46" t="s">
        <v>135</v>
      </c>
      <c r="F46" t="s">
        <v>24</v>
      </c>
      <c r="G46" t="s">
        <v>56</v>
      </c>
      <c r="H46" t="s">
        <v>52</v>
      </c>
      <c r="I46" t="s">
        <v>136</v>
      </c>
    </row>
    <row r="47" spans="1:9" x14ac:dyDescent="0.35">
      <c r="A47" t="s">
        <v>77</v>
      </c>
      <c r="B47" t="s">
        <v>60</v>
      </c>
      <c r="C47" t="s">
        <v>22</v>
      </c>
      <c r="D47">
        <v>7.8121798662095593E-2</v>
      </c>
      <c r="E47" t="s">
        <v>135</v>
      </c>
      <c r="F47" t="s">
        <v>24</v>
      </c>
      <c r="G47" t="s">
        <v>56</v>
      </c>
      <c r="H47" t="s">
        <v>52</v>
      </c>
      <c r="I47" t="s">
        <v>136</v>
      </c>
    </row>
    <row r="48" spans="1:9" x14ac:dyDescent="0.35">
      <c r="A48" t="s">
        <v>78</v>
      </c>
      <c r="B48" t="s">
        <v>60</v>
      </c>
      <c r="C48" t="s">
        <v>13</v>
      </c>
      <c r="D48">
        <v>0</v>
      </c>
      <c r="E48" t="s">
        <v>135</v>
      </c>
      <c r="F48" t="s">
        <v>24</v>
      </c>
      <c r="G48" t="s">
        <v>56</v>
      </c>
      <c r="H48" t="s">
        <v>52</v>
      </c>
      <c r="I48" t="s">
        <v>136</v>
      </c>
    </row>
    <row r="49" spans="1:9" x14ac:dyDescent="0.35">
      <c r="A49" t="s">
        <v>78</v>
      </c>
      <c r="B49" t="s">
        <v>60</v>
      </c>
      <c r="C49" t="s">
        <v>23</v>
      </c>
      <c r="D49">
        <v>0</v>
      </c>
      <c r="E49" t="s">
        <v>135</v>
      </c>
      <c r="F49" t="s">
        <v>24</v>
      </c>
      <c r="G49" t="s">
        <v>56</v>
      </c>
      <c r="H49" t="s">
        <v>52</v>
      </c>
      <c r="I49" t="s">
        <v>136</v>
      </c>
    </row>
    <row r="50" spans="1:9" x14ac:dyDescent="0.35">
      <c r="A50" t="s">
        <v>78</v>
      </c>
      <c r="B50" t="s">
        <v>60</v>
      </c>
      <c r="C50" t="s">
        <v>14</v>
      </c>
      <c r="D50">
        <v>0</v>
      </c>
      <c r="E50" t="s">
        <v>135</v>
      </c>
      <c r="F50" t="s">
        <v>24</v>
      </c>
      <c r="G50" t="s">
        <v>56</v>
      </c>
      <c r="H50" t="s">
        <v>52</v>
      </c>
      <c r="I50" t="s">
        <v>136</v>
      </c>
    </row>
    <row r="51" spans="1:9" x14ac:dyDescent="0.35">
      <c r="A51" t="s">
        <v>78</v>
      </c>
      <c r="B51" t="s">
        <v>60</v>
      </c>
      <c r="C51" t="s">
        <v>15</v>
      </c>
      <c r="D51">
        <v>0</v>
      </c>
      <c r="E51" t="s">
        <v>135</v>
      </c>
      <c r="F51" t="s">
        <v>24</v>
      </c>
      <c r="G51" t="s">
        <v>56</v>
      </c>
      <c r="H51" t="s">
        <v>52</v>
      </c>
      <c r="I51" t="s">
        <v>136</v>
      </c>
    </row>
    <row r="52" spans="1:9" x14ac:dyDescent="0.35">
      <c r="A52" t="s">
        <v>78</v>
      </c>
      <c r="B52" t="s">
        <v>60</v>
      </c>
      <c r="C52" t="s">
        <v>16</v>
      </c>
      <c r="D52">
        <v>0</v>
      </c>
      <c r="E52" t="s">
        <v>135</v>
      </c>
      <c r="F52" t="s">
        <v>24</v>
      </c>
      <c r="G52" t="s">
        <v>56</v>
      </c>
      <c r="H52" t="s">
        <v>52</v>
      </c>
      <c r="I52" t="s">
        <v>136</v>
      </c>
    </row>
    <row r="53" spans="1:9" x14ac:dyDescent="0.35">
      <c r="A53" t="s">
        <v>78</v>
      </c>
      <c r="B53" t="s">
        <v>60</v>
      </c>
      <c r="C53" t="s">
        <v>17</v>
      </c>
      <c r="D53">
        <v>0</v>
      </c>
      <c r="E53" t="s">
        <v>135</v>
      </c>
      <c r="F53" t="s">
        <v>24</v>
      </c>
      <c r="G53" t="s">
        <v>56</v>
      </c>
      <c r="H53" t="s">
        <v>52</v>
      </c>
      <c r="I53" t="s">
        <v>136</v>
      </c>
    </row>
    <row r="54" spans="1:9" x14ac:dyDescent="0.35">
      <c r="A54" t="s">
        <v>78</v>
      </c>
      <c r="B54" t="s">
        <v>60</v>
      </c>
      <c r="C54" t="s">
        <v>18</v>
      </c>
      <c r="D54">
        <v>0</v>
      </c>
      <c r="E54" t="s">
        <v>135</v>
      </c>
      <c r="F54" t="s">
        <v>24</v>
      </c>
      <c r="G54" t="s">
        <v>56</v>
      </c>
      <c r="H54" t="s">
        <v>52</v>
      </c>
      <c r="I54" t="s">
        <v>136</v>
      </c>
    </row>
    <row r="55" spans="1:9" x14ac:dyDescent="0.35">
      <c r="A55" t="s">
        <v>78</v>
      </c>
      <c r="B55" t="s">
        <v>60</v>
      </c>
      <c r="C55" t="s">
        <v>19</v>
      </c>
      <c r="D55">
        <v>0</v>
      </c>
      <c r="E55" t="s">
        <v>135</v>
      </c>
      <c r="F55" t="s">
        <v>24</v>
      </c>
      <c r="G55" t="s">
        <v>56</v>
      </c>
      <c r="H55" t="s">
        <v>52</v>
      </c>
      <c r="I55" t="s">
        <v>136</v>
      </c>
    </row>
    <row r="56" spans="1:9" x14ac:dyDescent="0.35">
      <c r="A56" t="s">
        <v>78</v>
      </c>
      <c r="B56" t="s">
        <v>60</v>
      </c>
      <c r="C56" t="s">
        <v>20</v>
      </c>
      <c r="D56">
        <v>-2.44842365776223E-4</v>
      </c>
      <c r="E56" t="s">
        <v>135</v>
      </c>
      <c r="F56" t="s">
        <v>24</v>
      </c>
      <c r="G56" t="s">
        <v>56</v>
      </c>
      <c r="H56" t="s">
        <v>52</v>
      </c>
      <c r="I56" t="s">
        <v>136</v>
      </c>
    </row>
    <row r="57" spans="1:9" x14ac:dyDescent="0.35">
      <c r="A57" t="s">
        <v>78</v>
      </c>
      <c r="B57" t="s">
        <v>60</v>
      </c>
      <c r="C57" t="s">
        <v>21</v>
      </c>
      <c r="D57">
        <v>0</v>
      </c>
      <c r="E57" t="s">
        <v>135</v>
      </c>
      <c r="F57" t="s">
        <v>24</v>
      </c>
      <c r="G57" t="s">
        <v>56</v>
      </c>
      <c r="H57" t="s">
        <v>52</v>
      </c>
      <c r="I57" t="s">
        <v>136</v>
      </c>
    </row>
    <row r="58" spans="1:9" x14ac:dyDescent="0.35">
      <c r="A58" t="s">
        <v>78</v>
      </c>
      <c r="B58" t="s">
        <v>60</v>
      </c>
      <c r="C58" t="s">
        <v>22</v>
      </c>
      <c r="D58">
        <v>-5.5096200710164234E-3</v>
      </c>
      <c r="E58" t="s">
        <v>135</v>
      </c>
      <c r="F58" t="s">
        <v>24</v>
      </c>
      <c r="G58" t="s">
        <v>56</v>
      </c>
      <c r="H58" t="s">
        <v>52</v>
      </c>
      <c r="I58" t="s">
        <v>136</v>
      </c>
    </row>
    <row r="59" spans="1:9" x14ac:dyDescent="0.35">
      <c r="A59" t="s">
        <v>79</v>
      </c>
      <c r="B59" t="s">
        <v>60</v>
      </c>
      <c r="C59" t="s">
        <v>13</v>
      </c>
      <c r="D59">
        <v>4.5939077609214273E-7</v>
      </c>
      <c r="E59" t="s">
        <v>135</v>
      </c>
      <c r="F59" t="s">
        <v>24</v>
      </c>
      <c r="G59" t="s">
        <v>56</v>
      </c>
      <c r="H59" t="s">
        <v>52</v>
      </c>
      <c r="I59" t="s">
        <v>136</v>
      </c>
    </row>
    <row r="60" spans="1:9" x14ac:dyDescent="0.35">
      <c r="A60" t="s">
        <v>79</v>
      </c>
      <c r="B60" t="s">
        <v>60</v>
      </c>
      <c r="C60" t="s">
        <v>23</v>
      </c>
      <c r="D60">
        <v>2.617281263225516E-6</v>
      </c>
      <c r="E60" t="s">
        <v>135</v>
      </c>
      <c r="F60" t="s">
        <v>24</v>
      </c>
      <c r="G60" t="s">
        <v>56</v>
      </c>
      <c r="H60" t="s">
        <v>52</v>
      </c>
      <c r="I60" t="s">
        <v>136</v>
      </c>
    </row>
    <row r="61" spans="1:9" x14ac:dyDescent="0.35">
      <c r="A61" t="s">
        <v>79</v>
      </c>
      <c r="B61" t="s">
        <v>60</v>
      </c>
      <c r="C61" t="s">
        <v>14</v>
      </c>
      <c r="D61">
        <v>4.0675491991097508E-6</v>
      </c>
      <c r="E61" t="s">
        <v>135</v>
      </c>
      <c r="F61" t="s">
        <v>24</v>
      </c>
      <c r="G61" t="s">
        <v>56</v>
      </c>
      <c r="H61" t="s">
        <v>52</v>
      </c>
      <c r="I61" t="s">
        <v>136</v>
      </c>
    </row>
    <row r="62" spans="1:9" x14ac:dyDescent="0.35">
      <c r="A62" t="s">
        <v>79</v>
      </c>
      <c r="B62" t="s">
        <v>60</v>
      </c>
      <c r="C62" t="s">
        <v>15</v>
      </c>
      <c r="D62">
        <v>2.1227652977042303E-7</v>
      </c>
      <c r="E62" t="s">
        <v>135</v>
      </c>
      <c r="F62" t="s">
        <v>24</v>
      </c>
      <c r="G62" t="s">
        <v>56</v>
      </c>
      <c r="H62" t="s">
        <v>52</v>
      </c>
      <c r="I62" t="s">
        <v>136</v>
      </c>
    </row>
    <row r="63" spans="1:9" x14ac:dyDescent="0.35">
      <c r="A63" t="s">
        <v>79</v>
      </c>
      <c r="B63" t="s">
        <v>60</v>
      </c>
      <c r="C63" t="s">
        <v>16</v>
      </c>
      <c r="D63">
        <v>1.7174952886660901E-7</v>
      </c>
      <c r="E63" t="s">
        <v>135</v>
      </c>
      <c r="F63" t="s">
        <v>24</v>
      </c>
      <c r="G63" t="s">
        <v>56</v>
      </c>
      <c r="H63" t="s">
        <v>52</v>
      </c>
      <c r="I63" t="s">
        <v>136</v>
      </c>
    </row>
    <row r="64" spans="1:9" x14ac:dyDescent="0.35">
      <c r="A64" t="s">
        <v>79</v>
      </c>
      <c r="B64" t="s">
        <v>60</v>
      </c>
      <c r="C64" t="s">
        <v>17</v>
      </c>
      <c r="D64">
        <v>1.2705258567868912E-6</v>
      </c>
      <c r="E64" t="s">
        <v>135</v>
      </c>
      <c r="F64" t="s">
        <v>24</v>
      </c>
      <c r="G64" t="s">
        <v>56</v>
      </c>
      <c r="H64" t="s">
        <v>52</v>
      </c>
      <c r="I64" t="s">
        <v>136</v>
      </c>
    </row>
    <row r="65" spans="1:9" x14ac:dyDescent="0.35">
      <c r="A65" t="s">
        <v>79</v>
      </c>
      <c r="B65" t="s">
        <v>60</v>
      </c>
      <c r="C65" t="s">
        <v>18</v>
      </c>
      <c r="D65">
        <v>1.0052443423781908E-7</v>
      </c>
      <c r="E65" t="s">
        <v>135</v>
      </c>
      <c r="F65" t="s">
        <v>24</v>
      </c>
      <c r="G65" t="s">
        <v>56</v>
      </c>
      <c r="H65" t="s">
        <v>52</v>
      </c>
      <c r="I65" t="s">
        <v>136</v>
      </c>
    </row>
    <row r="66" spans="1:9" x14ac:dyDescent="0.35">
      <c r="A66" t="s">
        <v>79</v>
      </c>
      <c r="B66" t="s">
        <v>60</v>
      </c>
      <c r="C66" t="s">
        <v>19</v>
      </c>
      <c r="D66">
        <v>3.5477212303299908E-8</v>
      </c>
      <c r="E66" t="s">
        <v>135</v>
      </c>
      <c r="F66" t="s">
        <v>24</v>
      </c>
      <c r="G66" t="s">
        <v>56</v>
      </c>
      <c r="H66" t="s">
        <v>52</v>
      </c>
      <c r="I66" t="s">
        <v>136</v>
      </c>
    </row>
    <row r="67" spans="1:9" x14ac:dyDescent="0.35">
      <c r="A67" t="s">
        <v>79</v>
      </c>
      <c r="B67" t="s">
        <v>60</v>
      </c>
      <c r="C67" t="s">
        <v>20</v>
      </c>
      <c r="D67">
        <v>1.0953038600561184E-6</v>
      </c>
      <c r="E67" t="s">
        <v>135</v>
      </c>
      <c r="F67" t="s">
        <v>24</v>
      </c>
      <c r="G67" t="s">
        <v>56</v>
      </c>
      <c r="H67" t="s">
        <v>52</v>
      </c>
      <c r="I67" t="s">
        <v>136</v>
      </c>
    </row>
    <row r="68" spans="1:9" x14ac:dyDescent="0.35">
      <c r="A68" t="s">
        <v>79</v>
      </c>
      <c r="B68" t="s">
        <v>60</v>
      </c>
      <c r="C68" t="s">
        <v>21</v>
      </c>
      <c r="D68">
        <v>2.1047423094376149E-8</v>
      </c>
      <c r="E68" t="s">
        <v>135</v>
      </c>
      <c r="F68" t="s">
        <v>24</v>
      </c>
      <c r="G68" t="s">
        <v>56</v>
      </c>
      <c r="H68" t="s">
        <v>52</v>
      </c>
      <c r="I68" t="s">
        <v>136</v>
      </c>
    </row>
    <row r="69" spans="1:9" x14ac:dyDescent="0.35">
      <c r="A69" t="s">
        <v>79</v>
      </c>
      <c r="B69" t="s">
        <v>60</v>
      </c>
      <c r="C69" t="s">
        <v>22</v>
      </c>
      <c r="D69">
        <v>8.8718048047270676E-4</v>
      </c>
      <c r="E69" t="s">
        <v>135</v>
      </c>
      <c r="F69" t="s">
        <v>24</v>
      </c>
      <c r="G69" t="s">
        <v>56</v>
      </c>
      <c r="H69" t="s">
        <v>52</v>
      </c>
      <c r="I6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9"/>
  <sheetViews>
    <sheetView workbookViewId="0">
      <selection activeCell="E17" sqref="E17"/>
    </sheetView>
  </sheetViews>
  <sheetFormatPr defaultRowHeight="14.5" x14ac:dyDescent="0.35"/>
  <sheetData>
    <row r="1" spans="1:11" s="4" customFormat="1" x14ac:dyDescent="0.35">
      <c r="A1" s="4" t="s">
        <v>232</v>
      </c>
      <c r="B1" s="4" t="s">
        <v>129</v>
      </c>
      <c r="C1" s="4" t="s">
        <v>59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61</v>
      </c>
      <c r="J1" s="4" t="s">
        <v>25</v>
      </c>
      <c r="K1" s="4" t="s">
        <v>49</v>
      </c>
    </row>
    <row r="2" spans="1:11" x14ac:dyDescent="0.35">
      <c r="A2" t="s">
        <v>233</v>
      </c>
      <c r="B2" t="s">
        <v>60</v>
      </c>
      <c r="C2" t="s">
        <v>118</v>
      </c>
      <c r="D2" t="s">
        <v>118</v>
      </c>
      <c r="E2">
        <v>0</v>
      </c>
      <c r="F2" t="s">
        <v>63</v>
      </c>
      <c r="G2" t="s">
        <v>53</v>
      </c>
      <c r="H2" t="s">
        <v>55</v>
      </c>
      <c r="I2" t="s">
        <v>52</v>
      </c>
      <c r="J2" t="s">
        <v>171</v>
      </c>
    </row>
    <row r="3" spans="1:11" x14ac:dyDescent="0.35">
      <c r="A3" t="s">
        <v>233</v>
      </c>
      <c r="B3" t="s">
        <v>60</v>
      </c>
      <c r="C3" t="s">
        <v>32</v>
      </c>
      <c r="D3" t="s">
        <v>32</v>
      </c>
      <c r="E3">
        <v>1.4482485913341823</v>
      </c>
      <c r="F3" t="s">
        <v>63</v>
      </c>
      <c r="G3" t="s">
        <v>53</v>
      </c>
      <c r="H3" t="s">
        <v>55</v>
      </c>
      <c r="I3" t="s">
        <v>52</v>
      </c>
      <c r="J3" t="s">
        <v>171</v>
      </c>
    </row>
    <row r="4" spans="1:11" x14ac:dyDescent="0.35">
      <c r="A4" t="s">
        <v>233</v>
      </c>
      <c r="B4" t="s">
        <v>60</v>
      </c>
      <c r="C4" t="s">
        <v>62</v>
      </c>
      <c r="D4" t="s">
        <v>62</v>
      </c>
      <c r="E4">
        <v>0</v>
      </c>
      <c r="F4" t="s">
        <v>63</v>
      </c>
      <c r="G4" t="s">
        <v>53</v>
      </c>
      <c r="H4" t="s">
        <v>55</v>
      </c>
      <c r="I4" t="s">
        <v>52</v>
      </c>
      <c r="J4" t="s">
        <v>171</v>
      </c>
    </row>
    <row r="5" spans="1:11" x14ac:dyDescent="0.35">
      <c r="A5" t="s">
        <v>233</v>
      </c>
      <c r="B5" t="s">
        <v>60</v>
      </c>
      <c r="C5" t="s">
        <v>30</v>
      </c>
      <c r="D5" t="s">
        <v>30</v>
      </c>
      <c r="E5">
        <v>0</v>
      </c>
      <c r="F5" t="s">
        <v>63</v>
      </c>
      <c r="G5" t="s">
        <v>53</v>
      </c>
      <c r="H5" t="s">
        <v>55</v>
      </c>
      <c r="I5" t="s">
        <v>52</v>
      </c>
      <c r="J5" t="s">
        <v>171</v>
      </c>
    </row>
    <row r="6" spans="1:11" x14ac:dyDescent="0.35">
      <c r="A6" t="s">
        <v>233</v>
      </c>
      <c r="B6" t="s">
        <v>60</v>
      </c>
      <c r="C6" t="s">
        <v>38</v>
      </c>
      <c r="D6" t="s">
        <v>38</v>
      </c>
      <c r="E6">
        <v>0.73702777693689814</v>
      </c>
      <c r="F6" t="s">
        <v>63</v>
      </c>
      <c r="G6" t="s">
        <v>53</v>
      </c>
      <c r="H6" t="s">
        <v>55</v>
      </c>
      <c r="I6" t="s">
        <v>52</v>
      </c>
      <c r="J6" t="s">
        <v>171</v>
      </c>
    </row>
    <row r="7" spans="1:11" x14ac:dyDescent="0.35">
      <c r="A7" t="s">
        <v>233</v>
      </c>
      <c r="B7" t="s">
        <v>60</v>
      </c>
      <c r="C7" t="s">
        <v>38</v>
      </c>
      <c r="D7" t="s">
        <v>13</v>
      </c>
      <c r="E7">
        <v>1.050934685244302E-5</v>
      </c>
      <c r="F7" t="s">
        <v>135</v>
      </c>
      <c r="G7" t="s">
        <v>24</v>
      </c>
      <c r="H7" t="s">
        <v>56</v>
      </c>
      <c r="I7" t="s">
        <v>52</v>
      </c>
      <c r="J7" t="s">
        <v>172</v>
      </c>
    </row>
    <row r="8" spans="1:11" x14ac:dyDescent="0.35">
      <c r="A8" t="s">
        <v>233</v>
      </c>
      <c r="B8" t="s">
        <v>60</v>
      </c>
      <c r="C8" t="s">
        <v>38</v>
      </c>
      <c r="D8" t="s">
        <v>23</v>
      </c>
      <c r="E8">
        <v>3.330069922786087E-5</v>
      </c>
      <c r="F8" t="s">
        <v>135</v>
      </c>
      <c r="G8" t="s">
        <v>24</v>
      </c>
      <c r="H8" t="s">
        <v>56</v>
      </c>
      <c r="I8" t="s">
        <v>52</v>
      </c>
      <c r="J8" t="s">
        <v>172</v>
      </c>
    </row>
    <row r="9" spans="1:11" x14ac:dyDescent="0.35">
      <c r="A9" t="s">
        <v>233</v>
      </c>
      <c r="B9" t="s">
        <v>60</v>
      </c>
      <c r="C9" t="s">
        <v>38</v>
      </c>
      <c r="D9" t="s">
        <v>14</v>
      </c>
      <c r="E9">
        <v>6.5231503967593649E-5</v>
      </c>
      <c r="F9" t="s">
        <v>135</v>
      </c>
      <c r="G9" t="s">
        <v>24</v>
      </c>
      <c r="H9" t="s">
        <v>56</v>
      </c>
      <c r="I9" t="s">
        <v>52</v>
      </c>
      <c r="J9" t="s">
        <v>172</v>
      </c>
    </row>
    <row r="10" spans="1:11" x14ac:dyDescent="0.35">
      <c r="A10" t="s">
        <v>233</v>
      </c>
      <c r="B10" t="s">
        <v>60</v>
      </c>
      <c r="C10" t="s">
        <v>38</v>
      </c>
      <c r="D10" t="s">
        <v>15</v>
      </c>
      <c r="E10">
        <v>1.1716665191387677E-5</v>
      </c>
      <c r="F10" t="s">
        <v>135</v>
      </c>
      <c r="G10" t="s">
        <v>24</v>
      </c>
      <c r="H10" t="s">
        <v>56</v>
      </c>
      <c r="I10" t="s">
        <v>52</v>
      </c>
      <c r="J10" t="s">
        <v>172</v>
      </c>
    </row>
    <row r="11" spans="1:11" x14ac:dyDescent="0.35">
      <c r="A11" t="s">
        <v>233</v>
      </c>
      <c r="B11" t="s">
        <v>60</v>
      </c>
      <c r="C11" t="s">
        <v>38</v>
      </c>
      <c r="D11" t="s">
        <v>16</v>
      </c>
      <c r="E11">
        <v>5.0766121518776442E-6</v>
      </c>
      <c r="F11" t="s">
        <v>135</v>
      </c>
      <c r="G11" t="s">
        <v>24</v>
      </c>
      <c r="H11" t="s">
        <v>56</v>
      </c>
      <c r="I11" t="s">
        <v>52</v>
      </c>
      <c r="J11" t="s">
        <v>172</v>
      </c>
    </row>
    <row r="12" spans="1:11" x14ac:dyDescent="0.35">
      <c r="A12" t="s">
        <v>233</v>
      </c>
      <c r="B12" t="s">
        <v>60</v>
      </c>
      <c r="C12" t="s">
        <v>38</v>
      </c>
      <c r="D12" t="s">
        <v>17</v>
      </c>
      <c r="E12">
        <v>1.6043227498115702E-4</v>
      </c>
      <c r="F12" t="s">
        <v>135</v>
      </c>
      <c r="G12" t="s">
        <v>24</v>
      </c>
      <c r="H12" t="s">
        <v>56</v>
      </c>
      <c r="I12" t="s">
        <v>52</v>
      </c>
      <c r="J12" t="s">
        <v>172</v>
      </c>
    </row>
    <row r="13" spans="1:11" x14ac:dyDescent="0.35">
      <c r="A13" t="s">
        <v>233</v>
      </c>
      <c r="B13" t="s">
        <v>60</v>
      </c>
      <c r="C13" t="s">
        <v>38</v>
      </c>
      <c r="D13" t="s">
        <v>18</v>
      </c>
      <c r="E13">
        <v>4.1693264682656755E-7</v>
      </c>
      <c r="F13" t="s">
        <v>135</v>
      </c>
      <c r="G13" t="s">
        <v>24</v>
      </c>
      <c r="H13" t="s">
        <v>56</v>
      </c>
      <c r="I13" t="s">
        <v>52</v>
      </c>
      <c r="J13" t="s">
        <v>172</v>
      </c>
    </row>
    <row r="14" spans="1:11" x14ac:dyDescent="0.35">
      <c r="A14" t="s">
        <v>233</v>
      </c>
      <c r="B14" t="s">
        <v>60</v>
      </c>
      <c r="C14" t="s">
        <v>38</v>
      </c>
      <c r="D14" t="s">
        <v>19</v>
      </c>
      <c r="E14">
        <v>9.841757749501927E-7</v>
      </c>
      <c r="F14" t="s">
        <v>135</v>
      </c>
      <c r="G14" t="s">
        <v>24</v>
      </c>
      <c r="H14" t="s">
        <v>56</v>
      </c>
      <c r="I14" t="s">
        <v>52</v>
      </c>
      <c r="J14" t="s">
        <v>172</v>
      </c>
    </row>
    <row r="15" spans="1:11" x14ac:dyDescent="0.35">
      <c r="A15" t="s">
        <v>233</v>
      </c>
      <c r="B15" t="s">
        <v>60</v>
      </c>
      <c r="C15" t="s">
        <v>38</v>
      </c>
      <c r="D15" t="s">
        <v>20</v>
      </c>
      <c r="E15">
        <v>1.8439060938219956E-4</v>
      </c>
      <c r="F15" t="s">
        <v>135</v>
      </c>
      <c r="G15" t="s">
        <v>24</v>
      </c>
      <c r="H15" t="s">
        <v>56</v>
      </c>
      <c r="I15" t="s">
        <v>52</v>
      </c>
      <c r="J15" t="s">
        <v>172</v>
      </c>
    </row>
    <row r="16" spans="1:11" x14ac:dyDescent="0.35">
      <c r="A16" t="s">
        <v>233</v>
      </c>
      <c r="B16" t="s">
        <v>60</v>
      </c>
      <c r="C16" t="s">
        <v>38</v>
      </c>
      <c r="D16" t="s">
        <v>21</v>
      </c>
      <c r="E16">
        <v>1.4568416024497697E-6</v>
      </c>
      <c r="F16" t="s">
        <v>135</v>
      </c>
      <c r="G16" t="s">
        <v>24</v>
      </c>
      <c r="H16" t="s">
        <v>56</v>
      </c>
      <c r="I16" t="s">
        <v>52</v>
      </c>
      <c r="J16" t="s">
        <v>172</v>
      </c>
    </row>
    <row r="17" spans="1:10" x14ac:dyDescent="0.35">
      <c r="A17" t="s">
        <v>233</v>
      </c>
      <c r="B17" t="s">
        <v>60</v>
      </c>
      <c r="C17" t="s">
        <v>38</v>
      </c>
      <c r="D17" t="s">
        <v>22</v>
      </c>
      <c r="E17">
        <v>9.2965489644729435E-2</v>
      </c>
      <c r="F17" t="s">
        <v>135</v>
      </c>
      <c r="G17" t="s">
        <v>24</v>
      </c>
      <c r="H17" t="s">
        <v>56</v>
      </c>
      <c r="I17" t="s">
        <v>52</v>
      </c>
      <c r="J17" t="s">
        <v>172</v>
      </c>
    </row>
    <row r="18" spans="1:10" x14ac:dyDescent="0.35">
      <c r="A18" t="s">
        <v>233</v>
      </c>
      <c r="B18" t="s">
        <v>169</v>
      </c>
      <c r="C18" t="s">
        <v>60</v>
      </c>
      <c r="D18" t="s">
        <v>13</v>
      </c>
      <c r="E18">
        <v>3.9651363016677181E-5</v>
      </c>
      <c r="F18" t="s">
        <v>135</v>
      </c>
      <c r="G18" t="s">
        <v>24</v>
      </c>
      <c r="H18" t="s">
        <v>56</v>
      </c>
      <c r="I18" t="s">
        <v>52</v>
      </c>
      <c r="J18" t="s">
        <v>171</v>
      </c>
    </row>
    <row r="19" spans="1:10" x14ac:dyDescent="0.35">
      <c r="A19" t="s">
        <v>233</v>
      </c>
      <c r="B19" t="s">
        <v>169</v>
      </c>
      <c r="C19" t="s">
        <v>60</v>
      </c>
      <c r="D19" t="s">
        <v>23</v>
      </c>
      <c r="E19">
        <v>1.1717799477705574E-4</v>
      </c>
      <c r="F19" t="s">
        <v>135</v>
      </c>
      <c r="G19" t="s">
        <v>24</v>
      </c>
      <c r="H19" t="s">
        <v>56</v>
      </c>
      <c r="I19" t="s">
        <v>52</v>
      </c>
      <c r="J19" t="s">
        <v>171</v>
      </c>
    </row>
    <row r="20" spans="1:10" x14ac:dyDescent="0.35">
      <c r="A20" t="s">
        <v>233</v>
      </c>
      <c r="B20" t="s">
        <v>169</v>
      </c>
      <c r="C20" t="s">
        <v>60</v>
      </c>
      <c r="D20" t="s">
        <v>14</v>
      </c>
      <c r="E20">
        <v>2.7801974520936005E-4</v>
      </c>
      <c r="F20" t="s">
        <v>135</v>
      </c>
      <c r="G20" t="s">
        <v>24</v>
      </c>
      <c r="H20" t="s">
        <v>56</v>
      </c>
      <c r="I20" t="s">
        <v>52</v>
      </c>
      <c r="J20" t="s">
        <v>171</v>
      </c>
    </row>
    <row r="21" spans="1:10" x14ac:dyDescent="0.35">
      <c r="A21" t="s">
        <v>233</v>
      </c>
      <c r="B21" t="s">
        <v>169</v>
      </c>
      <c r="C21" t="s">
        <v>60</v>
      </c>
      <c r="D21" t="s">
        <v>15</v>
      </c>
      <c r="E21">
        <v>1.1990459312737504E-5</v>
      </c>
      <c r="F21" t="s">
        <v>135</v>
      </c>
      <c r="G21" t="s">
        <v>24</v>
      </c>
      <c r="H21" t="s">
        <v>56</v>
      </c>
      <c r="I21" t="s">
        <v>52</v>
      </c>
      <c r="J21" t="s">
        <v>171</v>
      </c>
    </row>
    <row r="22" spans="1:10" x14ac:dyDescent="0.35">
      <c r="A22" t="s">
        <v>233</v>
      </c>
      <c r="B22" t="s">
        <v>169</v>
      </c>
      <c r="C22" t="s">
        <v>60</v>
      </c>
      <c r="D22" t="s">
        <v>16</v>
      </c>
      <c r="E22">
        <v>6.6171155611169318E-6</v>
      </c>
      <c r="F22" t="s">
        <v>135</v>
      </c>
      <c r="G22" t="s">
        <v>24</v>
      </c>
      <c r="H22" t="s">
        <v>56</v>
      </c>
      <c r="I22" t="s">
        <v>52</v>
      </c>
      <c r="J22" t="s">
        <v>171</v>
      </c>
    </row>
    <row r="23" spans="1:10" x14ac:dyDescent="0.35">
      <c r="A23" t="s">
        <v>233</v>
      </c>
      <c r="B23" t="s">
        <v>169</v>
      </c>
      <c r="C23" t="s">
        <v>60</v>
      </c>
      <c r="D23" t="s">
        <v>17</v>
      </c>
      <c r="E23">
        <v>3.8180756720432E-5</v>
      </c>
      <c r="F23" t="s">
        <v>135</v>
      </c>
      <c r="G23" t="s">
        <v>24</v>
      </c>
      <c r="H23" t="s">
        <v>56</v>
      </c>
      <c r="I23" t="s">
        <v>52</v>
      </c>
      <c r="J23" t="s">
        <v>171</v>
      </c>
    </row>
    <row r="24" spans="1:10" x14ac:dyDescent="0.35">
      <c r="A24" t="s">
        <v>233</v>
      </c>
      <c r="B24" t="s">
        <v>169</v>
      </c>
      <c r="C24" t="s">
        <v>60</v>
      </c>
      <c r="D24" t="s">
        <v>18</v>
      </c>
      <c r="E24">
        <v>7.2151249994240411E-7</v>
      </c>
      <c r="F24" t="s">
        <v>135</v>
      </c>
      <c r="G24" t="s">
        <v>24</v>
      </c>
      <c r="H24" t="s">
        <v>56</v>
      </c>
      <c r="I24" t="s">
        <v>52</v>
      </c>
      <c r="J24" t="s">
        <v>171</v>
      </c>
    </row>
    <row r="25" spans="1:10" x14ac:dyDescent="0.35">
      <c r="A25" t="s">
        <v>233</v>
      </c>
      <c r="B25" t="s">
        <v>169</v>
      </c>
      <c r="C25" t="s">
        <v>60</v>
      </c>
      <c r="D25" t="s">
        <v>19</v>
      </c>
      <c r="E25">
        <v>1.3056598192868861E-6</v>
      </c>
      <c r="F25" t="s">
        <v>135</v>
      </c>
      <c r="G25" t="s">
        <v>24</v>
      </c>
      <c r="H25" t="s">
        <v>56</v>
      </c>
      <c r="I25" t="s">
        <v>52</v>
      </c>
      <c r="J25" t="s">
        <v>171</v>
      </c>
    </row>
    <row r="26" spans="1:10" x14ac:dyDescent="0.35">
      <c r="A26" t="s">
        <v>233</v>
      </c>
      <c r="B26" t="s">
        <v>169</v>
      </c>
      <c r="C26" t="s">
        <v>60</v>
      </c>
      <c r="D26" t="s">
        <v>20</v>
      </c>
      <c r="E26">
        <v>2.0352022529451818E-4</v>
      </c>
      <c r="F26" t="s">
        <v>135</v>
      </c>
      <c r="G26" t="s">
        <v>24</v>
      </c>
      <c r="H26" t="s">
        <v>56</v>
      </c>
      <c r="I26" t="s">
        <v>52</v>
      </c>
      <c r="J26" t="s">
        <v>171</v>
      </c>
    </row>
    <row r="27" spans="1:10" x14ac:dyDescent="0.35">
      <c r="A27" t="s">
        <v>233</v>
      </c>
      <c r="B27" t="s">
        <v>169</v>
      </c>
      <c r="C27" t="s">
        <v>60</v>
      </c>
      <c r="D27" t="s">
        <v>21</v>
      </c>
      <c r="E27">
        <v>6.6771283188350527E-7</v>
      </c>
      <c r="F27" t="s">
        <v>135</v>
      </c>
      <c r="G27" t="s">
        <v>24</v>
      </c>
      <c r="H27" t="s">
        <v>56</v>
      </c>
      <c r="I27" t="s">
        <v>52</v>
      </c>
      <c r="J27" t="s">
        <v>171</v>
      </c>
    </row>
    <row r="28" spans="1:10" x14ac:dyDescent="0.35">
      <c r="A28" t="s">
        <v>233</v>
      </c>
      <c r="B28" t="s">
        <v>169</v>
      </c>
      <c r="C28" t="s">
        <v>60</v>
      </c>
      <c r="D28" t="s">
        <v>22</v>
      </c>
      <c r="E28">
        <v>0.13936365487118571</v>
      </c>
      <c r="F28" t="s">
        <v>135</v>
      </c>
      <c r="G28" t="s">
        <v>24</v>
      </c>
      <c r="H28" t="s">
        <v>56</v>
      </c>
      <c r="I28" t="s">
        <v>52</v>
      </c>
      <c r="J28" t="s">
        <v>171</v>
      </c>
    </row>
    <row r="29" spans="1:10" x14ac:dyDescent="0.35">
      <c r="A29" t="s">
        <v>233</v>
      </c>
      <c r="B29" t="s">
        <v>170</v>
      </c>
      <c r="C29" t="s">
        <v>60</v>
      </c>
      <c r="D29" t="s">
        <v>13</v>
      </c>
      <c r="E29">
        <v>2.4708203777397543E-3</v>
      </c>
      <c r="F29" t="s">
        <v>135</v>
      </c>
      <c r="G29" t="s">
        <v>24</v>
      </c>
      <c r="H29" t="s">
        <v>56</v>
      </c>
      <c r="I29" t="s">
        <v>52</v>
      </c>
      <c r="J29" t="s">
        <v>171</v>
      </c>
    </row>
    <row r="30" spans="1:10" x14ac:dyDescent="0.35">
      <c r="A30" t="s">
        <v>233</v>
      </c>
      <c r="B30" t="s">
        <v>170</v>
      </c>
      <c r="C30" t="s">
        <v>60</v>
      </c>
      <c r="D30" t="s">
        <v>23</v>
      </c>
      <c r="E30">
        <v>6.2868169542455569E-4</v>
      </c>
      <c r="F30" t="s">
        <v>135</v>
      </c>
      <c r="G30" t="s">
        <v>24</v>
      </c>
      <c r="H30" t="s">
        <v>56</v>
      </c>
      <c r="I30" t="s">
        <v>52</v>
      </c>
      <c r="J30" t="s">
        <v>171</v>
      </c>
    </row>
    <row r="31" spans="1:10" x14ac:dyDescent="0.35">
      <c r="A31" t="s">
        <v>233</v>
      </c>
      <c r="B31" t="s">
        <v>170</v>
      </c>
      <c r="C31" t="s">
        <v>60</v>
      </c>
      <c r="D31" t="s">
        <v>14</v>
      </c>
      <c r="E31">
        <v>9.7992320116202709E-4</v>
      </c>
      <c r="F31" t="s">
        <v>135</v>
      </c>
      <c r="G31" t="s">
        <v>24</v>
      </c>
      <c r="H31" t="s">
        <v>56</v>
      </c>
      <c r="I31" t="s">
        <v>52</v>
      </c>
      <c r="J31" t="s">
        <v>171</v>
      </c>
    </row>
    <row r="32" spans="1:10" x14ac:dyDescent="0.35">
      <c r="A32" t="s">
        <v>233</v>
      </c>
      <c r="B32" t="s">
        <v>170</v>
      </c>
      <c r="C32" t="s">
        <v>60</v>
      </c>
      <c r="D32" t="s">
        <v>15</v>
      </c>
      <c r="E32">
        <v>1.2455618988820958E-3</v>
      </c>
      <c r="F32" t="s">
        <v>135</v>
      </c>
      <c r="G32" t="s">
        <v>24</v>
      </c>
      <c r="H32" t="s">
        <v>56</v>
      </c>
      <c r="I32" t="s">
        <v>52</v>
      </c>
      <c r="J32" t="s">
        <v>171</v>
      </c>
    </row>
    <row r="33" spans="1:10" x14ac:dyDescent="0.35">
      <c r="A33" t="s">
        <v>233</v>
      </c>
      <c r="B33" t="s">
        <v>170</v>
      </c>
      <c r="C33" t="s">
        <v>60</v>
      </c>
      <c r="D33" t="s">
        <v>16</v>
      </c>
      <c r="E33">
        <v>5.5510240386295374E-4</v>
      </c>
      <c r="F33" t="s">
        <v>135</v>
      </c>
      <c r="G33" t="s">
        <v>24</v>
      </c>
      <c r="H33" t="s">
        <v>56</v>
      </c>
      <c r="I33" t="s">
        <v>52</v>
      </c>
      <c r="J33" t="s">
        <v>171</v>
      </c>
    </row>
    <row r="34" spans="1:10" x14ac:dyDescent="0.35">
      <c r="A34" t="s">
        <v>233</v>
      </c>
      <c r="B34" t="s">
        <v>170</v>
      </c>
      <c r="C34" t="s">
        <v>60</v>
      </c>
      <c r="D34" t="s">
        <v>17</v>
      </c>
      <c r="E34">
        <v>3.4968387993882274E-3</v>
      </c>
      <c r="F34" t="s">
        <v>135</v>
      </c>
      <c r="G34" t="s">
        <v>24</v>
      </c>
      <c r="H34" t="s">
        <v>56</v>
      </c>
      <c r="I34" t="s">
        <v>52</v>
      </c>
      <c r="J34" t="s">
        <v>171</v>
      </c>
    </row>
    <row r="35" spans="1:10" x14ac:dyDescent="0.35">
      <c r="A35" t="s">
        <v>233</v>
      </c>
      <c r="B35" t="s">
        <v>170</v>
      </c>
      <c r="C35" t="s">
        <v>60</v>
      </c>
      <c r="D35" t="s">
        <v>18</v>
      </c>
      <c r="E35">
        <v>3.286618054841429E-6</v>
      </c>
      <c r="F35" t="s">
        <v>135</v>
      </c>
      <c r="G35" t="s">
        <v>24</v>
      </c>
      <c r="H35" t="s">
        <v>56</v>
      </c>
      <c r="I35" t="s">
        <v>52</v>
      </c>
      <c r="J35" t="s">
        <v>171</v>
      </c>
    </row>
    <row r="36" spans="1:10" x14ac:dyDescent="0.35">
      <c r="A36" t="s">
        <v>233</v>
      </c>
      <c r="B36" t="s">
        <v>170</v>
      </c>
      <c r="C36" t="s">
        <v>60</v>
      </c>
      <c r="D36" t="s">
        <v>19</v>
      </c>
      <c r="E36">
        <v>9.4415801876177638E-6</v>
      </c>
      <c r="F36" t="s">
        <v>135</v>
      </c>
      <c r="G36" t="s">
        <v>24</v>
      </c>
      <c r="H36" t="s">
        <v>56</v>
      </c>
      <c r="I36" t="s">
        <v>52</v>
      </c>
      <c r="J36" t="s">
        <v>171</v>
      </c>
    </row>
    <row r="37" spans="1:10" x14ac:dyDescent="0.35">
      <c r="A37" t="s">
        <v>233</v>
      </c>
      <c r="B37" t="s">
        <v>170</v>
      </c>
      <c r="C37" t="s">
        <v>60</v>
      </c>
      <c r="D37" t="s">
        <v>20</v>
      </c>
      <c r="E37">
        <v>3.6084734539482397E-3</v>
      </c>
      <c r="F37" t="s">
        <v>135</v>
      </c>
      <c r="G37" t="s">
        <v>24</v>
      </c>
      <c r="H37" t="s">
        <v>56</v>
      </c>
      <c r="I37" t="s">
        <v>52</v>
      </c>
      <c r="J37" t="s">
        <v>171</v>
      </c>
    </row>
    <row r="38" spans="1:10" x14ac:dyDescent="0.35">
      <c r="A38" t="s">
        <v>233</v>
      </c>
      <c r="B38" t="s">
        <v>170</v>
      </c>
      <c r="C38" t="s">
        <v>60</v>
      </c>
      <c r="D38" t="s">
        <v>21</v>
      </c>
      <c r="E38">
        <v>2.5463071486493466E-6</v>
      </c>
      <c r="F38" t="s">
        <v>135</v>
      </c>
      <c r="G38" t="s">
        <v>24</v>
      </c>
      <c r="H38" t="s">
        <v>56</v>
      </c>
      <c r="I38" t="s">
        <v>52</v>
      </c>
      <c r="J38" t="s">
        <v>171</v>
      </c>
    </row>
    <row r="39" spans="1:10" x14ac:dyDescent="0.35">
      <c r="A39" t="s">
        <v>233</v>
      </c>
      <c r="B39" t="s">
        <v>170</v>
      </c>
      <c r="C39" t="s">
        <v>60</v>
      </c>
      <c r="D39" t="s">
        <v>22</v>
      </c>
      <c r="E39">
        <v>0.331331841534305</v>
      </c>
      <c r="F39" t="s">
        <v>135</v>
      </c>
      <c r="G39" t="s">
        <v>24</v>
      </c>
      <c r="H39" t="s">
        <v>56</v>
      </c>
      <c r="I39" t="s">
        <v>52</v>
      </c>
      <c r="J39" t="s">
        <v>171</v>
      </c>
    </row>
    <row r="40" spans="1:10" x14ac:dyDescent="0.35">
      <c r="A40" t="s">
        <v>233</v>
      </c>
      <c r="B40" t="s">
        <v>166</v>
      </c>
      <c r="C40" t="s">
        <v>60</v>
      </c>
      <c r="D40" t="s">
        <v>13</v>
      </c>
      <c r="E40">
        <v>8.9549923474022569E-6</v>
      </c>
      <c r="F40" t="s">
        <v>135</v>
      </c>
      <c r="G40" t="s">
        <v>24</v>
      </c>
      <c r="H40" t="s">
        <v>56</v>
      </c>
      <c r="I40" t="s">
        <v>52</v>
      </c>
      <c r="J40" t="s">
        <v>171</v>
      </c>
    </row>
    <row r="41" spans="1:10" x14ac:dyDescent="0.35">
      <c r="A41" t="s">
        <v>233</v>
      </c>
      <c r="B41" t="s">
        <v>166</v>
      </c>
      <c r="C41" t="s">
        <v>60</v>
      </c>
      <c r="D41" t="s">
        <v>23</v>
      </c>
      <c r="E41">
        <v>2.837545576672222E-5</v>
      </c>
      <c r="F41" t="s">
        <v>135</v>
      </c>
      <c r="G41" t="s">
        <v>24</v>
      </c>
      <c r="H41" t="s">
        <v>56</v>
      </c>
      <c r="I41" t="s">
        <v>52</v>
      </c>
      <c r="J41" t="s">
        <v>171</v>
      </c>
    </row>
    <row r="42" spans="1:10" x14ac:dyDescent="0.35">
      <c r="A42" t="s">
        <v>233</v>
      </c>
      <c r="B42" t="s">
        <v>166</v>
      </c>
      <c r="C42" t="s">
        <v>60</v>
      </c>
      <c r="D42" t="s">
        <v>14</v>
      </c>
      <c r="E42">
        <v>5.5583627321573187E-5</v>
      </c>
      <c r="F42" t="s">
        <v>135</v>
      </c>
      <c r="G42" t="s">
        <v>24</v>
      </c>
      <c r="H42" t="s">
        <v>56</v>
      </c>
      <c r="I42" t="s">
        <v>52</v>
      </c>
      <c r="J42" t="s">
        <v>171</v>
      </c>
    </row>
    <row r="43" spans="1:10" x14ac:dyDescent="0.35">
      <c r="A43" t="s">
        <v>233</v>
      </c>
      <c r="B43" t="s">
        <v>166</v>
      </c>
      <c r="C43" t="s">
        <v>60</v>
      </c>
      <c r="D43" t="s">
        <v>15</v>
      </c>
      <c r="E43">
        <v>9.9837457645201394E-6</v>
      </c>
      <c r="F43" t="s">
        <v>135</v>
      </c>
      <c r="G43" t="s">
        <v>24</v>
      </c>
      <c r="H43" t="s">
        <v>56</v>
      </c>
      <c r="I43" t="s">
        <v>52</v>
      </c>
      <c r="J43" t="s">
        <v>171</v>
      </c>
    </row>
    <row r="44" spans="1:10" x14ac:dyDescent="0.35">
      <c r="A44" t="s">
        <v>233</v>
      </c>
      <c r="B44" t="s">
        <v>166</v>
      </c>
      <c r="C44" t="s">
        <v>60</v>
      </c>
      <c r="D44" t="s">
        <v>16</v>
      </c>
      <c r="E44">
        <v>4.3257705363702661E-6</v>
      </c>
      <c r="F44" t="s">
        <v>135</v>
      </c>
      <c r="G44" t="s">
        <v>24</v>
      </c>
      <c r="H44" t="s">
        <v>56</v>
      </c>
      <c r="I44" t="s">
        <v>52</v>
      </c>
      <c r="J44" t="s">
        <v>171</v>
      </c>
    </row>
    <row r="45" spans="1:10" x14ac:dyDescent="0.35">
      <c r="A45" t="s">
        <v>233</v>
      </c>
      <c r="B45" t="s">
        <v>166</v>
      </c>
      <c r="C45" t="s">
        <v>60</v>
      </c>
      <c r="D45" t="s">
        <v>17</v>
      </c>
      <c r="E45">
        <v>1.3670400405507837E-4</v>
      </c>
      <c r="F45" t="s">
        <v>135</v>
      </c>
      <c r="G45" t="s">
        <v>24</v>
      </c>
      <c r="H45" t="s">
        <v>56</v>
      </c>
      <c r="I45" t="s">
        <v>52</v>
      </c>
      <c r="J45" t="s">
        <v>171</v>
      </c>
    </row>
    <row r="46" spans="1:10" x14ac:dyDescent="0.35">
      <c r="A46" t="s">
        <v>233</v>
      </c>
      <c r="B46" t="s">
        <v>166</v>
      </c>
      <c r="C46" t="s">
        <v>60</v>
      </c>
      <c r="D46" t="s">
        <v>18</v>
      </c>
      <c r="E46">
        <v>3.552674313766849E-7</v>
      </c>
      <c r="F46" t="s">
        <v>135</v>
      </c>
      <c r="G46" t="s">
        <v>24</v>
      </c>
      <c r="H46" t="s">
        <v>56</v>
      </c>
      <c r="I46" t="s">
        <v>52</v>
      </c>
      <c r="J46" t="s">
        <v>171</v>
      </c>
    </row>
    <row r="47" spans="1:10" x14ac:dyDescent="0.35">
      <c r="A47" t="s">
        <v>233</v>
      </c>
      <c r="B47" t="s">
        <v>166</v>
      </c>
      <c r="C47" t="s">
        <v>60</v>
      </c>
      <c r="D47" t="s">
        <v>19</v>
      </c>
      <c r="E47">
        <v>8.3861410770060471E-7</v>
      </c>
      <c r="F47" t="s">
        <v>135</v>
      </c>
      <c r="G47" t="s">
        <v>24</v>
      </c>
      <c r="H47" t="s">
        <v>56</v>
      </c>
      <c r="I47" t="s">
        <v>52</v>
      </c>
      <c r="J47" t="s">
        <v>171</v>
      </c>
    </row>
    <row r="48" spans="1:10" x14ac:dyDescent="0.35">
      <c r="A48" t="s">
        <v>233</v>
      </c>
      <c r="B48" t="s">
        <v>166</v>
      </c>
      <c r="C48" t="s">
        <v>60</v>
      </c>
      <c r="D48" t="s">
        <v>20</v>
      </c>
      <c r="E48">
        <v>1.5711885040378042E-4</v>
      </c>
      <c r="F48" t="s">
        <v>135</v>
      </c>
      <c r="G48" t="s">
        <v>24</v>
      </c>
      <c r="H48" t="s">
        <v>56</v>
      </c>
      <c r="I48" t="s">
        <v>52</v>
      </c>
      <c r="J48" t="s">
        <v>171</v>
      </c>
    </row>
    <row r="49" spans="1:10" x14ac:dyDescent="0.35">
      <c r="A49" t="s">
        <v>233</v>
      </c>
      <c r="B49" t="s">
        <v>166</v>
      </c>
      <c r="C49" t="s">
        <v>60</v>
      </c>
      <c r="D49" t="s">
        <v>21</v>
      </c>
      <c r="E49">
        <v>1.2413716650985054E-6</v>
      </c>
      <c r="F49" t="s">
        <v>135</v>
      </c>
      <c r="G49" t="s">
        <v>24</v>
      </c>
      <c r="H49" t="s">
        <v>56</v>
      </c>
      <c r="I49" t="s">
        <v>52</v>
      </c>
      <c r="J49" t="s">
        <v>171</v>
      </c>
    </row>
    <row r="50" spans="1:10" x14ac:dyDescent="0.35">
      <c r="A50" t="s">
        <v>233</v>
      </c>
      <c r="B50" t="s">
        <v>166</v>
      </c>
      <c r="C50" t="s">
        <v>60</v>
      </c>
      <c r="D50" t="s">
        <v>22</v>
      </c>
      <c r="E50">
        <v>7.9215698180856053E-2</v>
      </c>
      <c r="F50" t="s">
        <v>135</v>
      </c>
      <c r="G50" t="s">
        <v>24</v>
      </c>
      <c r="H50" t="s">
        <v>56</v>
      </c>
      <c r="I50" t="s">
        <v>52</v>
      </c>
      <c r="J50" t="s">
        <v>171</v>
      </c>
    </row>
    <row r="51" spans="1:10" x14ac:dyDescent="0.35">
      <c r="A51" t="s">
        <v>234</v>
      </c>
      <c r="B51" t="s">
        <v>60</v>
      </c>
      <c r="C51" t="s">
        <v>118</v>
      </c>
      <c r="D51" t="s">
        <v>118</v>
      </c>
      <c r="E51">
        <v>0</v>
      </c>
      <c r="F51" t="s">
        <v>63</v>
      </c>
      <c r="G51" t="s">
        <v>53</v>
      </c>
      <c r="H51" t="s">
        <v>55</v>
      </c>
      <c r="I51" t="s">
        <v>52</v>
      </c>
      <c r="J51" t="s">
        <v>171</v>
      </c>
    </row>
    <row r="52" spans="1:10" x14ac:dyDescent="0.35">
      <c r="A52" t="s">
        <v>234</v>
      </c>
      <c r="B52" t="s">
        <v>60</v>
      </c>
      <c r="C52" t="s">
        <v>32</v>
      </c>
      <c r="D52" t="s">
        <v>32</v>
      </c>
      <c r="E52">
        <v>1.4482485913341823</v>
      </c>
      <c r="F52" t="s">
        <v>63</v>
      </c>
      <c r="G52" t="s">
        <v>53</v>
      </c>
      <c r="H52" t="s">
        <v>55</v>
      </c>
      <c r="I52" t="s">
        <v>52</v>
      </c>
      <c r="J52" t="s">
        <v>171</v>
      </c>
    </row>
    <row r="53" spans="1:10" x14ac:dyDescent="0.35">
      <c r="A53" t="s">
        <v>234</v>
      </c>
      <c r="B53" t="s">
        <v>60</v>
      </c>
      <c r="C53" t="s">
        <v>62</v>
      </c>
      <c r="D53" t="s">
        <v>62</v>
      </c>
      <c r="E53">
        <v>37.934682328681852</v>
      </c>
      <c r="F53" t="s">
        <v>63</v>
      </c>
      <c r="G53" t="s">
        <v>53</v>
      </c>
      <c r="H53" t="s">
        <v>55</v>
      </c>
      <c r="I53" t="s">
        <v>52</v>
      </c>
      <c r="J53" t="s">
        <v>171</v>
      </c>
    </row>
    <row r="54" spans="1:10" x14ac:dyDescent="0.35">
      <c r="A54" t="s">
        <v>234</v>
      </c>
      <c r="B54" t="s">
        <v>60</v>
      </c>
      <c r="C54" t="s">
        <v>30</v>
      </c>
      <c r="D54" t="s">
        <v>30</v>
      </c>
      <c r="E54">
        <v>0</v>
      </c>
      <c r="F54" t="s">
        <v>63</v>
      </c>
      <c r="G54" t="s">
        <v>53</v>
      </c>
      <c r="H54" t="s">
        <v>55</v>
      </c>
      <c r="I54" t="s">
        <v>52</v>
      </c>
      <c r="J54" t="s">
        <v>171</v>
      </c>
    </row>
    <row r="55" spans="1:10" x14ac:dyDescent="0.35">
      <c r="A55" t="s">
        <v>234</v>
      </c>
      <c r="B55" t="s">
        <v>60</v>
      </c>
      <c r="C55" t="s">
        <v>38</v>
      </c>
      <c r="D55" t="s">
        <v>38</v>
      </c>
      <c r="E55">
        <v>2.1128970841947909</v>
      </c>
      <c r="F55" t="s">
        <v>63</v>
      </c>
      <c r="G55" t="s">
        <v>53</v>
      </c>
      <c r="H55" t="s">
        <v>55</v>
      </c>
      <c r="I55" t="s">
        <v>52</v>
      </c>
      <c r="J55" t="s">
        <v>171</v>
      </c>
    </row>
    <row r="56" spans="1:10" x14ac:dyDescent="0.35">
      <c r="A56" t="s">
        <v>234</v>
      </c>
      <c r="B56" t="s">
        <v>60</v>
      </c>
      <c r="C56" t="s">
        <v>38</v>
      </c>
      <c r="D56" t="s">
        <v>13</v>
      </c>
      <c r="E56">
        <v>3.0127993837089388E-5</v>
      </c>
      <c r="F56" t="s">
        <v>135</v>
      </c>
      <c r="G56" t="s">
        <v>24</v>
      </c>
      <c r="H56" t="s">
        <v>56</v>
      </c>
      <c r="I56" t="s">
        <v>52</v>
      </c>
      <c r="J56" t="s">
        <v>172</v>
      </c>
    </row>
    <row r="57" spans="1:10" x14ac:dyDescent="0.35">
      <c r="A57" t="s">
        <v>234</v>
      </c>
      <c r="B57" t="s">
        <v>60</v>
      </c>
      <c r="C57" t="s">
        <v>38</v>
      </c>
      <c r="D57" t="s">
        <v>23</v>
      </c>
      <c r="E57">
        <v>9.5465805363016885E-5</v>
      </c>
      <c r="F57" t="s">
        <v>135</v>
      </c>
      <c r="G57" t="s">
        <v>24</v>
      </c>
      <c r="H57" t="s">
        <v>56</v>
      </c>
      <c r="I57" t="s">
        <v>52</v>
      </c>
      <c r="J57" t="s">
        <v>172</v>
      </c>
    </row>
    <row r="58" spans="1:10" x14ac:dyDescent="0.35">
      <c r="A58" t="s">
        <v>234</v>
      </c>
      <c r="B58" t="s">
        <v>60</v>
      </c>
      <c r="C58" t="s">
        <v>38</v>
      </c>
      <c r="D58" t="s">
        <v>14</v>
      </c>
      <c r="E58">
        <v>1.8700442350162589E-4</v>
      </c>
      <c r="F58" t="s">
        <v>135</v>
      </c>
      <c r="G58" t="s">
        <v>24</v>
      </c>
      <c r="H58" t="s">
        <v>56</v>
      </c>
      <c r="I58" t="s">
        <v>52</v>
      </c>
      <c r="J58" t="s">
        <v>172</v>
      </c>
    </row>
    <row r="59" spans="1:10" x14ac:dyDescent="0.35">
      <c r="A59" t="s">
        <v>234</v>
      </c>
      <c r="B59" t="s">
        <v>60</v>
      </c>
      <c r="C59" t="s">
        <v>38</v>
      </c>
      <c r="D59" t="s">
        <v>15</v>
      </c>
      <c r="E59">
        <v>3.358911087755267E-5</v>
      </c>
      <c r="F59" t="s">
        <v>135</v>
      </c>
      <c r="G59" t="s">
        <v>24</v>
      </c>
      <c r="H59" t="s">
        <v>56</v>
      </c>
      <c r="I59" t="s">
        <v>52</v>
      </c>
      <c r="J59" t="s">
        <v>172</v>
      </c>
    </row>
    <row r="60" spans="1:10" x14ac:dyDescent="0.35">
      <c r="A60" t="s">
        <v>234</v>
      </c>
      <c r="B60" t="s">
        <v>60</v>
      </c>
      <c r="C60" t="s">
        <v>38</v>
      </c>
      <c r="D60" t="s">
        <v>16</v>
      </c>
      <c r="E60">
        <v>1.4553534275016165E-5</v>
      </c>
      <c r="F60" t="s">
        <v>135</v>
      </c>
      <c r="G60" t="s">
        <v>24</v>
      </c>
      <c r="H60" t="s">
        <v>56</v>
      </c>
      <c r="I60" t="s">
        <v>52</v>
      </c>
      <c r="J60" t="s">
        <v>172</v>
      </c>
    </row>
    <row r="61" spans="1:10" x14ac:dyDescent="0.35">
      <c r="A61" t="s">
        <v>234</v>
      </c>
      <c r="B61" t="s">
        <v>60</v>
      </c>
      <c r="C61" t="s">
        <v>38</v>
      </c>
      <c r="D61" t="s">
        <v>17</v>
      </c>
      <c r="E61">
        <v>4.5992416653171215E-4</v>
      </c>
      <c r="F61" t="s">
        <v>135</v>
      </c>
      <c r="G61" t="s">
        <v>24</v>
      </c>
      <c r="H61" t="s">
        <v>56</v>
      </c>
      <c r="I61" t="s">
        <v>52</v>
      </c>
      <c r="J61" t="s">
        <v>172</v>
      </c>
    </row>
    <row r="62" spans="1:10" x14ac:dyDescent="0.35">
      <c r="A62" t="s">
        <v>234</v>
      </c>
      <c r="B62" t="s">
        <v>60</v>
      </c>
      <c r="C62" t="s">
        <v>38</v>
      </c>
      <c r="D62" t="s">
        <v>18</v>
      </c>
      <c r="E62">
        <v>1.1952545091945618E-6</v>
      </c>
      <c r="F62" t="s">
        <v>135</v>
      </c>
      <c r="G62" t="s">
        <v>24</v>
      </c>
      <c r="H62" t="s">
        <v>56</v>
      </c>
      <c r="I62" t="s">
        <v>52</v>
      </c>
      <c r="J62" t="s">
        <v>172</v>
      </c>
    </row>
    <row r="63" spans="1:10" x14ac:dyDescent="0.35">
      <c r="A63" t="s">
        <v>234</v>
      </c>
      <c r="B63" t="s">
        <v>60</v>
      </c>
      <c r="C63" t="s">
        <v>38</v>
      </c>
      <c r="D63" t="s">
        <v>19</v>
      </c>
      <c r="E63">
        <v>2.821416221067944E-6</v>
      </c>
      <c r="F63" t="s">
        <v>135</v>
      </c>
      <c r="G63" t="s">
        <v>24</v>
      </c>
      <c r="H63" t="s">
        <v>56</v>
      </c>
      <c r="I63" t="s">
        <v>52</v>
      </c>
      <c r="J63" t="s">
        <v>172</v>
      </c>
    </row>
    <row r="64" spans="1:10" x14ac:dyDescent="0.35">
      <c r="A64" t="s">
        <v>234</v>
      </c>
      <c r="B64" t="s">
        <v>60</v>
      </c>
      <c r="C64" t="s">
        <v>38</v>
      </c>
      <c r="D64" t="s">
        <v>20</v>
      </c>
      <c r="E64">
        <v>5.2860745972930416E-4</v>
      </c>
      <c r="F64" t="s">
        <v>135</v>
      </c>
      <c r="G64" t="s">
        <v>24</v>
      </c>
      <c r="H64" t="s">
        <v>56</v>
      </c>
      <c r="I64" t="s">
        <v>52</v>
      </c>
      <c r="J64" t="s">
        <v>172</v>
      </c>
    </row>
    <row r="65" spans="1:10" x14ac:dyDescent="0.35">
      <c r="A65" t="s">
        <v>234</v>
      </c>
      <c r="B65" t="s">
        <v>60</v>
      </c>
      <c r="C65" t="s">
        <v>38</v>
      </c>
      <c r="D65" t="s">
        <v>21</v>
      </c>
      <c r="E65">
        <v>4.1764455428568278E-6</v>
      </c>
      <c r="F65" t="s">
        <v>135</v>
      </c>
      <c r="G65" t="s">
        <v>24</v>
      </c>
      <c r="H65" t="s">
        <v>56</v>
      </c>
      <c r="I65" t="s">
        <v>52</v>
      </c>
      <c r="J65" t="s">
        <v>172</v>
      </c>
    </row>
    <row r="66" spans="1:10" x14ac:dyDescent="0.35">
      <c r="A66" t="s">
        <v>234</v>
      </c>
      <c r="B66" t="s">
        <v>60</v>
      </c>
      <c r="C66" t="s">
        <v>38</v>
      </c>
      <c r="D66" t="s">
        <v>22</v>
      </c>
      <c r="E66">
        <v>0.26651168130656117</v>
      </c>
      <c r="F66" t="s">
        <v>135</v>
      </c>
      <c r="G66" t="s">
        <v>24</v>
      </c>
      <c r="H66" t="s">
        <v>56</v>
      </c>
      <c r="I66" t="s">
        <v>52</v>
      </c>
      <c r="J66" t="s">
        <v>172</v>
      </c>
    </row>
    <row r="67" spans="1:10" x14ac:dyDescent="0.35">
      <c r="A67" t="s">
        <v>234</v>
      </c>
      <c r="B67" t="s">
        <v>169</v>
      </c>
      <c r="C67" t="s">
        <v>60</v>
      </c>
      <c r="D67" t="s">
        <v>13</v>
      </c>
      <c r="E67">
        <v>3.9651363016677181E-5</v>
      </c>
      <c r="F67" t="s">
        <v>135</v>
      </c>
      <c r="G67" t="s">
        <v>24</v>
      </c>
      <c r="H67" t="s">
        <v>56</v>
      </c>
      <c r="I67" t="s">
        <v>52</v>
      </c>
      <c r="J67" t="s">
        <v>171</v>
      </c>
    </row>
    <row r="68" spans="1:10" x14ac:dyDescent="0.35">
      <c r="A68" t="s">
        <v>234</v>
      </c>
      <c r="B68" t="s">
        <v>169</v>
      </c>
      <c r="C68" t="s">
        <v>60</v>
      </c>
      <c r="D68" t="s">
        <v>23</v>
      </c>
      <c r="E68">
        <v>1.1717799477705574E-4</v>
      </c>
      <c r="F68" t="s">
        <v>135</v>
      </c>
      <c r="G68" t="s">
        <v>24</v>
      </c>
      <c r="H68" t="s">
        <v>56</v>
      </c>
      <c r="I68" t="s">
        <v>52</v>
      </c>
      <c r="J68" t="s">
        <v>171</v>
      </c>
    </row>
    <row r="69" spans="1:10" x14ac:dyDescent="0.35">
      <c r="A69" t="s">
        <v>234</v>
      </c>
      <c r="B69" t="s">
        <v>169</v>
      </c>
      <c r="C69" t="s">
        <v>60</v>
      </c>
      <c r="D69" t="s">
        <v>14</v>
      </c>
      <c r="E69">
        <v>2.7801974520936005E-4</v>
      </c>
      <c r="F69" t="s">
        <v>135</v>
      </c>
      <c r="G69" t="s">
        <v>24</v>
      </c>
      <c r="H69" t="s">
        <v>56</v>
      </c>
      <c r="I69" t="s">
        <v>52</v>
      </c>
      <c r="J69" t="s">
        <v>171</v>
      </c>
    </row>
    <row r="70" spans="1:10" x14ac:dyDescent="0.35">
      <c r="A70" t="s">
        <v>234</v>
      </c>
      <c r="B70" t="s">
        <v>169</v>
      </c>
      <c r="C70" t="s">
        <v>60</v>
      </c>
      <c r="D70" t="s">
        <v>15</v>
      </c>
      <c r="E70">
        <v>1.1990459312737504E-5</v>
      </c>
      <c r="F70" t="s">
        <v>135</v>
      </c>
      <c r="G70" t="s">
        <v>24</v>
      </c>
      <c r="H70" t="s">
        <v>56</v>
      </c>
      <c r="I70" t="s">
        <v>52</v>
      </c>
      <c r="J70" t="s">
        <v>171</v>
      </c>
    </row>
    <row r="71" spans="1:10" x14ac:dyDescent="0.35">
      <c r="A71" t="s">
        <v>234</v>
      </c>
      <c r="B71" t="s">
        <v>169</v>
      </c>
      <c r="C71" t="s">
        <v>60</v>
      </c>
      <c r="D71" t="s">
        <v>16</v>
      </c>
      <c r="E71">
        <v>6.6171155611169318E-6</v>
      </c>
      <c r="F71" t="s">
        <v>135</v>
      </c>
      <c r="G71" t="s">
        <v>24</v>
      </c>
      <c r="H71" t="s">
        <v>56</v>
      </c>
      <c r="I71" t="s">
        <v>52</v>
      </c>
      <c r="J71" t="s">
        <v>171</v>
      </c>
    </row>
    <row r="72" spans="1:10" x14ac:dyDescent="0.35">
      <c r="A72" t="s">
        <v>234</v>
      </c>
      <c r="B72" t="s">
        <v>169</v>
      </c>
      <c r="C72" t="s">
        <v>60</v>
      </c>
      <c r="D72" t="s">
        <v>17</v>
      </c>
      <c r="E72">
        <v>3.8180756720432E-5</v>
      </c>
      <c r="F72" t="s">
        <v>135</v>
      </c>
      <c r="G72" t="s">
        <v>24</v>
      </c>
      <c r="H72" t="s">
        <v>56</v>
      </c>
      <c r="I72" t="s">
        <v>52</v>
      </c>
      <c r="J72" t="s">
        <v>171</v>
      </c>
    </row>
    <row r="73" spans="1:10" x14ac:dyDescent="0.35">
      <c r="A73" t="s">
        <v>234</v>
      </c>
      <c r="B73" t="s">
        <v>169</v>
      </c>
      <c r="C73" t="s">
        <v>60</v>
      </c>
      <c r="D73" t="s">
        <v>18</v>
      </c>
      <c r="E73">
        <v>7.2151249994240411E-7</v>
      </c>
      <c r="F73" t="s">
        <v>135</v>
      </c>
      <c r="G73" t="s">
        <v>24</v>
      </c>
      <c r="H73" t="s">
        <v>56</v>
      </c>
      <c r="I73" t="s">
        <v>52</v>
      </c>
      <c r="J73" t="s">
        <v>171</v>
      </c>
    </row>
    <row r="74" spans="1:10" x14ac:dyDescent="0.35">
      <c r="A74" t="s">
        <v>234</v>
      </c>
      <c r="B74" t="s">
        <v>169</v>
      </c>
      <c r="C74" t="s">
        <v>60</v>
      </c>
      <c r="D74" t="s">
        <v>19</v>
      </c>
      <c r="E74">
        <v>1.3056598192868861E-6</v>
      </c>
      <c r="F74" t="s">
        <v>135</v>
      </c>
      <c r="G74" t="s">
        <v>24</v>
      </c>
      <c r="H74" t="s">
        <v>56</v>
      </c>
      <c r="I74" t="s">
        <v>52</v>
      </c>
      <c r="J74" t="s">
        <v>171</v>
      </c>
    </row>
    <row r="75" spans="1:10" x14ac:dyDescent="0.35">
      <c r="A75" t="s">
        <v>234</v>
      </c>
      <c r="B75" t="s">
        <v>169</v>
      </c>
      <c r="C75" t="s">
        <v>60</v>
      </c>
      <c r="D75" t="s">
        <v>20</v>
      </c>
      <c r="E75">
        <v>2.0352022529451818E-4</v>
      </c>
      <c r="F75" t="s">
        <v>135</v>
      </c>
      <c r="G75" t="s">
        <v>24</v>
      </c>
      <c r="H75" t="s">
        <v>56</v>
      </c>
      <c r="I75" t="s">
        <v>52</v>
      </c>
      <c r="J75" t="s">
        <v>171</v>
      </c>
    </row>
    <row r="76" spans="1:10" x14ac:dyDescent="0.35">
      <c r="A76" t="s">
        <v>234</v>
      </c>
      <c r="B76" t="s">
        <v>169</v>
      </c>
      <c r="C76" t="s">
        <v>60</v>
      </c>
      <c r="D76" t="s">
        <v>21</v>
      </c>
      <c r="E76">
        <v>6.6771283188350527E-7</v>
      </c>
      <c r="F76" t="s">
        <v>135</v>
      </c>
      <c r="G76" t="s">
        <v>24</v>
      </c>
      <c r="H76" t="s">
        <v>56</v>
      </c>
      <c r="I76" t="s">
        <v>52</v>
      </c>
      <c r="J76" t="s">
        <v>171</v>
      </c>
    </row>
    <row r="77" spans="1:10" x14ac:dyDescent="0.35">
      <c r="A77" t="s">
        <v>234</v>
      </c>
      <c r="B77" t="s">
        <v>169</v>
      </c>
      <c r="C77" t="s">
        <v>60</v>
      </c>
      <c r="D77" t="s">
        <v>22</v>
      </c>
      <c r="E77">
        <v>0.13936365487118571</v>
      </c>
      <c r="F77" t="s">
        <v>135</v>
      </c>
      <c r="G77" t="s">
        <v>24</v>
      </c>
      <c r="H77" t="s">
        <v>56</v>
      </c>
      <c r="I77" t="s">
        <v>52</v>
      </c>
      <c r="J77" t="s">
        <v>171</v>
      </c>
    </row>
    <row r="78" spans="1:10" x14ac:dyDescent="0.35">
      <c r="A78" t="s">
        <v>234</v>
      </c>
      <c r="B78" t="s">
        <v>173</v>
      </c>
      <c r="C78" t="s">
        <v>60</v>
      </c>
      <c r="D78" t="s">
        <v>13</v>
      </c>
      <c r="E78">
        <v>4.8200281710285059E-4</v>
      </c>
      <c r="F78" t="s">
        <v>135</v>
      </c>
      <c r="G78" t="s">
        <v>24</v>
      </c>
      <c r="H78" t="s">
        <v>56</v>
      </c>
      <c r="I78" t="s">
        <v>52</v>
      </c>
      <c r="J78" t="s">
        <v>171</v>
      </c>
    </row>
    <row r="79" spans="1:10" x14ac:dyDescent="0.35">
      <c r="A79" t="s">
        <v>234</v>
      </c>
      <c r="B79" t="s">
        <v>173</v>
      </c>
      <c r="C79" t="s">
        <v>60</v>
      </c>
      <c r="D79" t="s">
        <v>23</v>
      </c>
      <c r="E79">
        <v>2.0110820324023195E-3</v>
      </c>
      <c r="F79" t="s">
        <v>135</v>
      </c>
      <c r="G79" t="s">
        <v>24</v>
      </c>
      <c r="H79" t="s">
        <v>56</v>
      </c>
      <c r="I79" t="s">
        <v>52</v>
      </c>
      <c r="J79" t="s">
        <v>171</v>
      </c>
    </row>
    <row r="80" spans="1:10" x14ac:dyDescent="0.35">
      <c r="A80" t="s">
        <v>234</v>
      </c>
      <c r="B80" t="s">
        <v>173</v>
      </c>
      <c r="C80" t="s">
        <v>60</v>
      </c>
      <c r="D80" t="s">
        <v>14</v>
      </c>
      <c r="E80">
        <v>2.8688401424820298E-3</v>
      </c>
      <c r="F80" t="s">
        <v>135</v>
      </c>
      <c r="G80" t="s">
        <v>24</v>
      </c>
      <c r="H80" t="s">
        <v>56</v>
      </c>
      <c r="I80" t="s">
        <v>52</v>
      </c>
      <c r="J80" t="s">
        <v>171</v>
      </c>
    </row>
    <row r="81" spans="1:10" x14ac:dyDescent="0.35">
      <c r="A81" t="s">
        <v>234</v>
      </c>
      <c r="B81" t="s">
        <v>173</v>
      </c>
      <c r="C81" t="s">
        <v>60</v>
      </c>
      <c r="D81" t="s">
        <v>15</v>
      </c>
      <c r="E81">
        <v>1.6495702368050116E-4</v>
      </c>
      <c r="F81" t="s">
        <v>135</v>
      </c>
      <c r="G81" t="s">
        <v>24</v>
      </c>
      <c r="H81" t="s">
        <v>56</v>
      </c>
      <c r="I81" t="s">
        <v>52</v>
      </c>
      <c r="J81" t="s">
        <v>171</v>
      </c>
    </row>
    <row r="82" spans="1:10" x14ac:dyDescent="0.35">
      <c r="A82" t="s">
        <v>234</v>
      </c>
      <c r="B82" t="s">
        <v>173</v>
      </c>
      <c r="C82" t="s">
        <v>60</v>
      </c>
      <c r="D82" t="s">
        <v>16</v>
      </c>
      <c r="E82">
        <v>1.5071409547368948E-4</v>
      </c>
      <c r="F82" t="s">
        <v>135</v>
      </c>
      <c r="G82" t="s">
        <v>24</v>
      </c>
      <c r="H82" t="s">
        <v>56</v>
      </c>
      <c r="I82" t="s">
        <v>52</v>
      </c>
      <c r="J82" t="s">
        <v>171</v>
      </c>
    </row>
    <row r="83" spans="1:10" x14ac:dyDescent="0.35">
      <c r="A83" t="s">
        <v>234</v>
      </c>
      <c r="B83" t="s">
        <v>173</v>
      </c>
      <c r="C83" t="s">
        <v>60</v>
      </c>
      <c r="D83" t="s">
        <v>17</v>
      </c>
      <c r="E83">
        <v>7.2448224513972225E-4</v>
      </c>
      <c r="F83" t="s">
        <v>135</v>
      </c>
      <c r="G83" t="s">
        <v>24</v>
      </c>
      <c r="H83" t="s">
        <v>56</v>
      </c>
      <c r="I83" t="s">
        <v>52</v>
      </c>
      <c r="J83" t="s">
        <v>171</v>
      </c>
    </row>
    <row r="84" spans="1:10" x14ac:dyDescent="0.35">
      <c r="A84" t="s">
        <v>234</v>
      </c>
      <c r="B84" t="s">
        <v>173</v>
      </c>
      <c r="C84" t="s">
        <v>60</v>
      </c>
      <c r="D84" t="s">
        <v>18</v>
      </c>
      <c r="E84">
        <v>2.632072258511136E-5</v>
      </c>
      <c r="F84" t="s">
        <v>135</v>
      </c>
      <c r="G84" t="s">
        <v>24</v>
      </c>
      <c r="H84" t="s">
        <v>56</v>
      </c>
      <c r="I84" t="s">
        <v>52</v>
      </c>
      <c r="J84" t="s">
        <v>171</v>
      </c>
    </row>
    <row r="85" spans="1:10" x14ac:dyDescent="0.35">
      <c r="A85" t="s">
        <v>234</v>
      </c>
      <c r="B85" t="s">
        <v>173</v>
      </c>
      <c r="C85" t="s">
        <v>60</v>
      </c>
      <c r="D85" t="s">
        <v>19</v>
      </c>
      <c r="E85">
        <v>6.1241956375785713E-5</v>
      </c>
      <c r="F85" t="s">
        <v>135</v>
      </c>
      <c r="G85" t="s">
        <v>24</v>
      </c>
      <c r="H85" t="s">
        <v>56</v>
      </c>
      <c r="I85" t="s">
        <v>52</v>
      </c>
      <c r="J85" t="s">
        <v>171</v>
      </c>
    </row>
    <row r="86" spans="1:10" x14ac:dyDescent="0.35">
      <c r="A86" t="s">
        <v>234</v>
      </c>
      <c r="B86" t="s">
        <v>173</v>
      </c>
      <c r="C86" t="s">
        <v>60</v>
      </c>
      <c r="D86" t="s">
        <v>20</v>
      </c>
      <c r="E86">
        <v>8.2647941980437574E-3</v>
      </c>
      <c r="F86" t="s">
        <v>135</v>
      </c>
      <c r="G86" t="s">
        <v>24</v>
      </c>
      <c r="H86" t="s">
        <v>56</v>
      </c>
      <c r="I86" t="s">
        <v>52</v>
      </c>
      <c r="J86" t="s">
        <v>171</v>
      </c>
    </row>
    <row r="87" spans="1:10" x14ac:dyDescent="0.35">
      <c r="A87" t="s">
        <v>234</v>
      </c>
      <c r="B87" t="s">
        <v>173</v>
      </c>
      <c r="C87" t="s">
        <v>60</v>
      </c>
      <c r="D87" t="s">
        <v>21</v>
      </c>
      <c r="E87">
        <v>8.061155067360954E-5</v>
      </c>
      <c r="F87" t="s">
        <v>135</v>
      </c>
      <c r="G87" t="s">
        <v>24</v>
      </c>
      <c r="H87" t="s">
        <v>56</v>
      </c>
      <c r="I87" t="s">
        <v>52</v>
      </c>
      <c r="J87" t="s">
        <v>171</v>
      </c>
    </row>
    <row r="88" spans="1:10" x14ac:dyDescent="0.35">
      <c r="A88" t="s">
        <v>234</v>
      </c>
      <c r="B88" t="s">
        <v>173</v>
      </c>
      <c r="C88" t="s">
        <v>60</v>
      </c>
      <c r="D88" t="s">
        <v>22</v>
      </c>
      <c r="E88">
        <v>2.5261998926790192</v>
      </c>
      <c r="F88" t="s">
        <v>135</v>
      </c>
      <c r="G88" t="s">
        <v>24</v>
      </c>
      <c r="H88" t="s">
        <v>56</v>
      </c>
      <c r="I88" t="s">
        <v>52</v>
      </c>
      <c r="J88" t="s">
        <v>171</v>
      </c>
    </row>
    <row r="89" spans="1:10" x14ac:dyDescent="0.35">
      <c r="A89" t="s">
        <v>234</v>
      </c>
      <c r="B89" t="s">
        <v>166</v>
      </c>
      <c r="C89" t="s">
        <v>60</v>
      </c>
      <c r="D89" t="s">
        <v>13</v>
      </c>
      <c r="E89">
        <v>8.9549923474022569E-6</v>
      </c>
      <c r="F89" t="s">
        <v>135</v>
      </c>
      <c r="G89" t="s">
        <v>24</v>
      </c>
      <c r="H89" t="s">
        <v>56</v>
      </c>
      <c r="I89" t="s">
        <v>52</v>
      </c>
      <c r="J89" t="s">
        <v>171</v>
      </c>
    </row>
    <row r="90" spans="1:10" x14ac:dyDescent="0.35">
      <c r="A90" t="s">
        <v>234</v>
      </c>
      <c r="B90" t="s">
        <v>166</v>
      </c>
      <c r="C90" t="s">
        <v>60</v>
      </c>
      <c r="D90" t="s">
        <v>23</v>
      </c>
      <c r="E90">
        <v>2.837545576672222E-5</v>
      </c>
      <c r="F90" t="s">
        <v>135</v>
      </c>
      <c r="G90" t="s">
        <v>24</v>
      </c>
      <c r="H90" t="s">
        <v>56</v>
      </c>
      <c r="I90" t="s">
        <v>52</v>
      </c>
      <c r="J90" t="s">
        <v>171</v>
      </c>
    </row>
    <row r="91" spans="1:10" x14ac:dyDescent="0.35">
      <c r="A91" t="s">
        <v>234</v>
      </c>
      <c r="B91" t="s">
        <v>166</v>
      </c>
      <c r="C91" t="s">
        <v>60</v>
      </c>
      <c r="D91" t="s">
        <v>14</v>
      </c>
      <c r="E91">
        <v>5.5583627321573187E-5</v>
      </c>
      <c r="F91" t="s">
        <v>135</v>
      </c>
      <c r="G91" t="s">
        <v>24</v>
      </c>
      <c r="H91" t="s">
        <v>56</v>
      </c>
      <c r="I91" t="s">
        <v>52</v>
      </c>
      <c r="J91" t="s">
        <v>171</v>
      </c>
    </row>
    <row r="92" spans="1:10" x14ac:dyDescent="0.35">
      <c r="A92" t="s">
        <v>234</v>
      </c>
      <c r="B92" t="s">
        <v>166</v>
      </c>
      <c r="C92" t="s">
        <v>60</v>
      </c>
      <c r="D92" t="s">
        <v>15</v>
      </c>
      <c r="E92">
        <v>9.9837457645201394E-6</v>
      </c>
      <c r="F92" t="s">
        <v>135</v>
      </c>
      <c r="G92" t="s">
        <v>24</v>
      </c>
      <c r="H92" t="s">
        <v>56</v>
      </c>
      <c r="I92" t="s">
        <v>52</v>
      </c>
      <c r="J92" t="s">
        <v>171</v>
      </c>
    </row>
    <row r="93" spans="1:10" x14ac:dyDescent="0.35">
      <c r="A93" t="s">
        <v>234</v>
      </c>
      <c r="B93" t="s">
        <v>166</v>
      </c>
      <c r="C93" t="s">
        <v>60</v>
      </c>
      <c r="D93" t="s">
        <v>16</v>
      </c>
      <c r="E93">
        <v>4.3257705363702661E-6</v>
      </c>
      <c r="F93" t="s">
        <v>135</v>
      </c>
      <c r="G93" t="s">
        <v>24</v>
      </c>
      <c r="H93" t="s">
        <v>56</v>
      </c>
      <c r="I93" t="s">
        <v>52</v>
      </c>
      <c r="J93" t="s">
        <v>171</v>
      </c>
    </row>
    <row r="94" spans="1:10" x14ac:dyDescent="0.35">
      <c r="A94" t="s">
        <v>234</v>
      </c>
      <c r="B94" t="s">
        <v>166</v>
      </c>
      <c r="C94" t="s">
        <v>60</v>
      </c>
      <c r="D94" t="s">
        <v>17</v>
      </c>
      <c r="E94">
        <v>1.3670400405507837E-4</v>
      </c>
      <c r="F94" t="s">
        <v>135</v>
      </c>
      <c r="G94" t="s">
        <v>24</v>
      </c>
      <c r="H94" t="s">
        <v>56</v>
      </c>
      <c r="I94" t="s">
        <v>52</v>
      </c>
      <c r="J94" t="s">
        <v>171</v>
      </c>
    </row>
    <row r="95" spans="1:10" x14ac:dyDescent="0.35">
      <c r="A95" t="s">
        <v>234</v>
      </c>
      <c r="B95" t="s">
        <v>166</v>
      </c>
      <c r="C95" t="s">
        <v>60</v>
      </c>
      <c r="D95" t="s">
        <v>18</v>
      </c>
      <c r="E95">
        <v>3.552674313766849E-7</v>
      </c>
      <c r="F95" t="s">
        <v>135</v>
      </c>
      <c r="G95" t="s">
        <v>24</v>
      </c>
      <c r="H95" t="s">
        <v>56</v>
      </c>
      <c r="I95" t="s">
        <v>52</v>
      </c>
      <c r="J95" t="s">
        <v>171</v>
      </c>
    </row>
    <row r="96" spans="1:10" x14ac:dyDescent="0.35">
      <c r="A96" t="s">
        <v>234</v>
      </c>
      <c r="B96" t="s">
        <v>166</v>
      </c>
      <c r="C96" t="s">
        <v>60</v>
      </c>
      <c r="D96" t="s">
        <v>19</v>
      </c>
      <c r="E96">
        <v>8.3861410770060471E-7</v>
      </c>
      <c r="F96" t="s">
        <v>135</v>
      </c>
      <c r="G96" t="s">
        <v>24</v>
      </c>
      <c r="H96" t="s">
        <v>56</v>
      </c>
      <c r="I96" t="s">
        <v>52</v>
      </c>
      <c r="J96" t="s">
        <v>171</v>
      </c>
    </row>
    <row r="97" spans="1:10" x14ac:dyDescent="0.35">
      <c r="A97" t="s">
        <v>234</v>
      </c>
      <c r="B97" t="s">
        <v>166</v>
      </c>
      <c r="C97" t="s">
        <v>60</v>
      </c>
      <c r="D97" t="s">
        <v>20</v>
      </c>
      <c r="E97">
        <v>1.5711885040378042E-4</v>
      </c>
      <c r="F97" t="s">
        <v>135</v>
      </c>
      <c r="G97" t="s">
        <v>24</v>
      </c>
      <c r="H97" t="s">
        <v>56</v>
      </c>
      <c r="I97" t="s">
        <v>52</v>
      </c>
      <c r="J97" t="s">
        <v>171</v>
      </c>
    </row>
    <row r="98" spans="1:10" x14ac:dyDescent="0.35">
      <c r="A98" t="s">
        <v>234</v>
      </c>
      <c r="B98" t="s">
        <v>166</v>
      </c>
      <c r="C98" t="s">
        <v>60</v>
      </c>
      <c r="D98" t="s">
        <v>21</v>
      </c>
      <c r="E98">
        <v>1.2413716650985054E-6</v>
      </c>
      <c r="F98" t="s">
        <v>135</v>
      </c>
      <c r="G98" t="s">
        <v>24</v>
      </c>
      <c r="H98" t="s">
        <v>56</v>
      </c>
      <c r="I98" t="s">
        <v>52</v>
      </c>
      <c r="J98" t="s">
        <v>171</v>
      </c>
    </row>
    <row r="99" spans="1:10" x14ac:dyDescent="0.35">
      <c r="A99" t="s">
        <v>234</v>
      </c>
      <c r="B99" t="s">
        <v>166</v>
      </c>
      <c r="C99" t="s">
        <v>60</v>
      </c>
      <c r="D99" t="s">
        <v>22</v>
      </c>
      <c r="E99">
        <v>7.9215698180856053E-2</v>
      </c>
      <c r="F99" t="s">
        <v>135</v>
      </c>
      <c r="G99" t="s">
        <v>24</v>
      </c>
      <c r="H99" t="s">
        <v>56</v>
      </c>
      <c r="I99" t="s">
        <v>52</v>
      </c>
      <c r="J99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7"/>
  <sheetViews>
    <sheetView workbookViewId="0">
      <selection activeCell="E17" sqref="E17"/>
    </sheetView>
  </sheetViews>
  <sheetFormatPr defaultRowHeight="14.5" x14ac:dyDescent="0.35"/>
  <sheetData>
    <row r="1" spans="1:11" s="4" customFormat="1" x14ac:dyDescent="0.35">
      <c r="A1" s="4" t="s">
        <v>235</v>
      </c>
      <c r="B1" s="4" t="s">
        <v>129</v>
      </c>
      <c r="C1" s="4" t="s">
        <v>59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61</v>
      </c>
      <c r="J1" s="4" t="s">
        <v>25</v>
      </c>
      <c r="K1" s="4" t="s">
        <v>49</v>
      </c>
    </row>
    <row r="2" spans="1:11" x14ac:dyDescent="0.35">
      <c r="A2" t="s">
        <v>236</v>
      </c>
      <c r="B2" t="s">
        <v>60</v>
      </c>
      <c r="C2" t="s">
        <v>208</v>
      </c>
      <c r="D2" t="s">
        <v>208</v>
      </c>
      <c r="E2">
        <v>1.2457630735999998</v>
      </c>
      <c r="F2" t="s">
        <v>135</v>
      </c>
      <c r="G2" t="s">
        <v>53</v>
      </c>
      <c r="H2" t="s">
        <v>56</v>
      </c>
      <c r="I2" t="s">
        <v>52</v>
      </c>
      <c r="J2" t="s">
        <v>171</v>
      </c>
      <c r="K2" t="s">
        <v>209</v>
      </c>
    </row>
    <row r="3" spans="1:11" x14ac:dyDescent="0.35">
      <c r="A3" t="s">
        <v>236</v>
      </c>
      <c r="B3" t="s">
        <v>60</v>
      </c>
      <c r="C3" t="s">
        <v>118</v>
      </c>
      <c r="D3" t="s">
        <v>118</v>
      </c>
      <c r="E3">
        <v>1.4235605648253511</v>
      </c>
      <c r="F3" t="s">
        <v>63</v>
      </c>
      <c r="G3" t="s">
        <v>53</v>
      </c>
      <c r="H3" t="s">
        <v>55</v>
      </c>
      <c r="I3" t="s">
        <v>52</v>
      </c>
      <c r="J3" t="s">
        <v>171</v>
      </c>
    </row>
    <row r="4" spans="1:11" x14ac:dyDescent="0.35">
      <c r="A4" t="s">
        <v>236</v>
      </c>
      <c r="B4" t="s">
        <v>60</v>
      </c>
      <c r="C4" t="s">
        <v>31</v>
      </c>
      <c r="D4" t="s">
        <v>31</v>
      </c>
      <c r="E4">
        <v>0</v>
      </c>
      <c r="F4" t="s">
        <v>63</v>
      </c>
      <c r="G4" t="s">
        <v>53</v>
      </c>
      <c r="H4" t="s">
        <v>55</v>
      </c>
      <c r="I4" t="s">
        <v>52</v>
      </c>
      <c r="J4" t="s">
        <v>171</v>
      </c>
    </row>
    <row r="5" spans="1:11" x14ac:dyDescent="0.35">
      <c r="A5" t="s">
        <v>236</v>
      </c>
      <c r="B5" t="s">
        <v>60</v>
      </c>
      <c r="C5" t="s">
        <v>32</v>
      </c>
      <c r="D5" t="s">
        <v>32</v>
      </c>
      <c r="E5">
        <v>0</v>
      </c>
      <c r="F5" t="s">
        <v>63</v>
      </c>
      <c r="G5" t="s">
        <v>53</v>
      </c>
      <c r="H5" t="s">
        <v>55</v>
      </c>
      <c r="I5" t="s">
        <v>52</v>
      </c>
      <c r="J5" t="s">
        <v>171</v>
      </c>
    </row>
    <row r="6" spans="1:11" x14ac:dyDescent="0.35">
      <c r="A6" t="s">
        <v>236</v>
      </c>
      <c r="B6" t="s">
        <v>60</v>
      </c>
      <c r="C6" t="s">
        <v>62</v>
      </c>
      <c r="D6" t="s">
        <v>62</v>
      </c>
      <c r="E6">
        <v>1.2019628627625847</v>
      </c>
      <c r="F6" t="s">
        <v>63</v>
      </c>
      <c r="G6" t="s">
        <v>53</v>
      </c>
      <c r="H6" t="s">
        <v>55</v>
      </c>
      <c r="I6" t="s">
        <v>52</v>
      </c>
      <c r="J6" t="s">
        <v>171</v>
      </c>
    </row>
    <row r="7" spans="1:11" x14ac:dyDescent="0.35">
      <c r="A7" t="s">
        <v>236</v>
      </c>
      <c r="B7" t="s">
        <v>60</v>
      </c>
      <c r="C7" t="s">
        <v>30</v>
      </c>
      <c r="D7" t="s">
        <v>30</v>
      </c>
      <c r="E7">
        <v>19.480443881693706</v>
      </c>
      <c r="F7" t="s">
        <v>63</v>
      </c>
      <c r="G7" t="s">
        <v>53</v>
      </c>
      <c r="H7" t="s">
        <v>55</v>
      </c>
      <c r="I7" t="s">
        <v>52</v>
      </c>
      <c r="J7" t="s">
        <v>171</v>
      </c>
    </row>
    <row r="8" spans="1:11" x14ac:dyDescent="0.35">
      <c r="A8" t="s">
        <v>236</v>
      </c>
      <c r="B8" t="s">
        <v>60</v>
      </c>
      <c r="C8" t="s">
        <v>38</v>
      </c>
      <c r="D8" t="s">
        <v>38</v>
      </c>
      <c r="E8">
        <v>5.8075672448736979</v>
      </c>
      <c r="F8" t="s">
        <v>63</v>
      </c>
      <c r="G8" t="s">
        <v>53</v>
      </c>
      <c r="H8" t="s">
        <v>55</v>
      </c>
      <c r="I8" t="s">
        <v>52</v>
      </c>
      <c r="J8" t="s">
        <v>171</v>
      </c>
    </row>
    <row r="9" spans="1:11" x14ac:dyDescent="0.35">
      <c r="A9" t="s">
        <v>236</v>
      </c>
      <c r="B9" t="s">
        <v>60</v>
      </c>
      <c r="C9" t="s">
        <v>217</v>
      </c>
      <c r="D9" t="s">
        <v>217</v>
      </c>
      <c r="E9">
        <v>-2.4381258473466869</v>
      </c>
      <c r="F9" t="s">
        <v>63</v>
      </c>
      <c r="G9" t="s">
        <v>53</v>
      </c>
      <c r="H9" t="s">
        <v>55</v>
      </c>
      <c r="I9" t="s">
        <v>52</v>
      </c>
      <c r="J9" t="s">
        <v>171</v>
      </c>
    </row>
    <row r="10" spans="1:11" x14ac:dyDescent="0.35">
      <c r="A10" t="s">
        <v>236</v>
      </c>
      <c r="B10" t="s">
        <v>60</v>
      </c>
      <c r="C10" t="s">
        <v>218</v>
      </c>
      <c r="D10" t="s">
        <v>218</v>
      </c>
      <c r="E10">
        <v>-1.7521343949623911</v>
      </c>
      <c r="F10" t="s">
        <v>63</v>
      </c>
      <c r="G10" t="s">
        <v>53</v>
      </c>
      <c r="H10" t="s">
        <v>55</v>
      </c>
      <c r="I10" t="s">
        <v>52</v>
      </c>
      <c r="J10" t="s">
        <v>171</v>
      </c>
    </row>
    <row r="11" spans="1:11" x14ac:dyDescent="0.35">
      <c r="A11" t="s">
        <v>236</v>
      </c>
      <c r="B11" t="s">
        <v>60</v>
      </c>
      <c r="C11" t="s">
        <v>219</v>
      </c>
      <c r="D11" t="s">
        <v>219</v>
      </c>
      <c r="E11">
        <v>-0.67310067711841404</v>
      </c>
      <c r="F11" t="s">
        <v>63</v>
      </c>
      <c r="G11" t="s">
        <v>53</v>
      </c>
      <c r="H11" t="s">
        <v>55</v>
      </c>
      <c r="I11" t="s">
        <v>52</v>
      </c>
      <c r="J11" t="s">
        <v>171</v>
      </c>
    </row>
    <row r="12" spans="1:11" x14ac:dyDescent="0.35">
      <c r="A12" t="s">
        <v>236</v>
      </c>
      <c r="B12" t="s">
        <v>60</v>
      </c>
      <c r="C12" t="s">
        <v>220</v>
      </c>
      <c r="D12" t="s">
        <v>220</v>
      </c>
      <c r="E12">
        <v>0.28807842314807297</v>
      </c>
      <c r="F12" t="s">
        <v>63</v>
      </c>
      <c r="G12" t="s">
        <v>53</v>
      </c>
      <c r="H12" t="s">
        <v>55</v>
      </c>
      <c r="I12" t="s">
        <v>52</v>
      </c>
      <c r="J12" t="s">
        <v>171</v>
      </c>
    </row>
    <row r="13" spans="1:11" x14ac:dyDescent="0.35">
      <c r="A13" t="s">
        <v>236</v>
      </c>
      <c r="B13" t="s">
        <v>60</v>
      </c>
      <c r="C13" t="s">
        <v>221</v>
      </c>
      <c r="D13" t="s">
        <v>221</v>
      </c>
      <c r="E13">
        <v>1.7537764269771055</v>
      </c>
      <c r="F13" t="s">
        <v>63</v>
      </c>
      <c r="G13" t="s">
        <v>53</v>
      </c>
      <c r="H13" t="s">
        <v>55</v>
      </c>
      <c r="I13" t="s">
        <v>52</v>
      </c>
      <c r="J13" t="s">
        <v>171</v>
      </c>
    </row>
    <row r="14" spans="1:11" x14ac:dyDescent="0.35">
      <c r="A14" t="s">
        <v>236</v>
      </c>
      <c r="B14" t="s">
        <v>60</v>
      </c>
      <c r="C14" t="s">
        <v>215</v>
      </c>
      <c r="D14" t="s">
        <v>215</v>
      </c>
      <c r="E14">
        <v>5.6615715399999995E-2</v>
      </c>
      <c r="F14" t="s">
        <v>135</v>
      </c>
      <c r="G14" t="s">
        <v>53</v>
      </c>
      <c r="H14" t="s">
        <v>56</v>
      </c>
      <c r="I14" t="s">
        <v>52</v>
      </c>
      <c r="J14" t="s">
        <v>171</v>
      </c>
    </row>
    <row r="15" spans="1:11" x14ac:dyDescent="0.35">
      <c r="A15" t="s">
        <v>236</v>
      </c>
      <c r="B15" t="s">
        <v>60</v>
      </c>
      <c r="C15" t="s">
        <v>216</v>
      </c>
      <c r="D15" t="s">
        <v>216</v>
      </c>
      <c r="E15">
        <v>6.8243127199999989E-2</v>
      </c>
      <c r="F15" t="s">
        <v>135</v>
      </c>
      <c r="G15" t="s">
        <v>53</v>
      </c>
      <c r="H15" t="s">
        <v>56</v>
      </c>
      <c r="I15" t="s">
        <v>52</v>
      </c>
      <c r="J15" t="s">
        <v>171</v>
      </c>
    </row>
    <row r="16" spans="1:11" x14ac:dyDescent="0.35">
      <c r="A16" t="s">
        <v>236</v>
      </c>
      <c r="B16" t="s">
        <v>60</v>
      </c>
      <c r="C16" t="s">
        <v>38</v>
      </c>
      <c r="D16" t="s">
        <v>13</v>
      </c>
      <c r="E16">
        <v>8.2810635440257069E-5</v>
      </c>
      <c r="F16" t="s">
        <v>135</v>
      </c>
      <c r="G16" t="s">
        <v>24</v>
      </c>
      <c r="H16" t="s">
        <v>56</v>
      </c>
      <c r="I16" t="s">
        <v>52</v>
      </c>
      <c r="J16" t="s">
        <v>172</v>
      </c>
    </row>
    <row r="17" spans="1:10" x14ac:dyDescent="0.35">
      <c r="A17" t="s">
        <v>236</v>
      </c>
      <c r="B17" t="s">
        <v>60</v>
      </c>
      <c r="C17" t="s">
        <v>38</v>
      </c>
      <c r="D17" t="s">
        <v>23</v>
      </c>
      <c r="E17">
        <v>2.6239994762595429E-4</v>
      </c>
      <c r="F17" t="s">
        <v>135</v>
      </c>
      <c r="G17" t="s">
        <v>24</v>
      </c>
      <c r="H17" t="s">
        <v>56</v>
      </c>
      <c r="I17" t="s">
        <v>52</v>
      </c>
      <c r="J17" t="s">
        <v>172</v>
      </c>
    </row>
    <row r="18" spans="1:10" x14ac:dyDescent="0.35">
      <c r="A18" t="s">
        <v>236</v>
      </c>
      <c r="B18" t="s">
        <v>60</v>
      </c>
      <c r="C18" t="s">
        <v>38</v>
      </c>
      <c r="D18" t="s">
        <v>14</v>
      </c>
      <c r="E18">
        <v>5.1400552005040671E-4</v>
      </c>
      <c r="F18" t="s">
        <v>135</v>
      </c>
      <c r="G18" t="s">
        <v>24</v>
      </c>
      <c r="H18" t="s">
        <v>56</v>
      </c>
      <c r="I18" t="s">
        <v>52</v>
      </c>
      <c r="J18" t="s">
        <v>172</v>
      </c>
    </row>
    <row r="19" spans="1:10" x14ac:dyDescent="0.35">
      <c r="A19" t="s">
        <v>236</v>
      </c>
      <c r="B19" t="s">
        <v>60</v>
      </c>
      <c r="C19" t="s">
        <v>38</v>
      </c>
      <c r="D19" t="s">
        <v>15</v>
      </c>
      <c r="E19">
        <v>9.2323957269904529E-5</v>
      </c>
      <c r="F19" t="s">
        <v>135</v>
      </c>
      <c r="G19" t="s">
        <v>24</v>
      </c>
      <c r="H19" t="s">
        <v>56</v>
      </c>
      <c r="I19" t="s">
        <v>52</v>
      </c>
      <c r="J19" t="s">
        <v>172</v>
      </c>
    </row>
    <row r="20" spans="1:10" x14ac:dyDescent="0.35">
      <c r="A20" t="s">
        <v>236</v>
      </c>
      <c r="B20" t="s">
        <v>60</v>
      </c>
      <c r="C20" t="s">
        <v>38</v>
      </c>
      <c r="D20" t="s">
        <v>16</v>
      </c>
      <c r="E20">
        <v>4.0002246008560678E-5</v>
      </c>
      <c r="F20" t="s">
        <v>135</v>
      </c>
      <c r="G20" t="s">
        <v>24</v>
      </c>
      <c r="H20" t="s">
        <v>56</v>
      </c>
      <c r="I20" t="s">
        <v>52</v>
      </c>
      <c r="J20" t="s">
        <v>172</v>
      </c>
    </row>
    <row r="21" spans="1:10" x14ac:dyDescent="0.35">
      <c r="A21" t="s">
        <v>236</v>
      </c>
      <c r="B21" t="s">
        <v>60</v>
      </c>
      <c r="C21" t="s">
        <v>38</v>
      </c>
      <c r="D21" t="s">
        <v>17</v>
      </c>
      <c r="E21">
        <v>1.264160258753597E-3</v>
      </c>
      <c r="F21" t="s">
        <v>135</v>
      </c>
      <c r="G21" t="s">
        <v>24</v>
      </c>
      <c r="H21" t="s">
        <v>56</v>
      </c>
      <c r="I21" t="s">
        <v>52</v>
      </c>
      <c r="J21" t="s">
        <v>172</v>
      </c>
    </row>
    <row r="22" spans="1:10" x14ac:dyDescent="0.35">
      <c r="A22" t="s">
        <v>236</v>
      </c>
      <c r="B22" t="s">
        <v>60</v>
      </c>
      <c r="C22" t="s">
        <v>38</v>
      </c>
      <c r="D22" t="s">
        <v>18</v>
      </c>
      <c r="E22">
        <v>3.2853095348613658E-6</v>
      </c>
      <c r="F22" t="s">
        <v>135</v>
      </c>
      <c r="G22" t="s">
        <v>24</v>
      </c>
      <c r="H22" t="s">
        <v>56</v>
      </c>
      <c r="I22" t="s">
        <v>52</v>
      </c>
      <c r="J22" t="s">
        <v>172</v>
      </c>
    </row>
    <row r="23" spans="1:10" x14ac:dyDescent="0.35">
      <c r="A23" t="s">
        <v>236</v>
      </c>
      <c r="B23" t="s">
        <v>60</v>
      </c>
      <c r="C23" t="s">
        <v>38</v>
      </c>
      <c r="D23" t="s">
        <v>19</v>
      </c>
      <c r="E23">
        <v>7.7550225007167993E-6</v>
      </c>
      <c r="F23" t="s">
        <v>135</v>
      </c>
      <c r="G23" t="s">
        <v>24</v>
      </c>
      <c r="H23" t="s">
        <v>56</v>
      </c>
      <c r="I23" t="s">
        <v>52</v>
      </c>
      <c r="J23" t="s">
        <v>172</v>
      </c>
    </row>
    <row r="24" spans="1:10" x14ac:dyDescent="0.35">
      <c r="A24" t="s">
        <v>236</v>
      </c>
      <c r="B24" t="s">
        <v>60</v>
      </c>
      <c r="C24" t="s">
        <v>38</v>
      </c>
      <c r="D24" t="s">
        <v>20</v>
      </c>
      <c r="E24">
        <v>1.4529450542025452E-3</v>
      </c>
      <c r="F24" t="s">
        <v>135</v>
      </c>
      <c r="G24" t="s">
        <v>24</v>
      </c>
      <c r="H24" t="s">
        <v>56</v>
      </c>
      <c r="I24" t="s">
        <v>52</v>
      </c>
      <c r="J24" t="s">
        <v>172</v>
      </c>
    </row>
    <row r="25" spans="1:10" x14ac:dyDescent="0.35">
      <c r="A25" t="s">
        <v>236</v>
      </c>
      <c r="B25" t="s">
        <v>60</v>
      </c>
      <c r="C25" t="s">
        <v>38</v>
      </c>
      <c r="D25" t="s">
        <v>21</v>
      </c>
      <c r="E25">
        <v>1.1479493495509016E-5</v>
      </c>
      <c r="F25" t="s">
        <v>135</v>
      </c>
      <c r="G25" t="s">
        <v>24</v>
      </c>
      <c r="H25" t="s">
        <v>56</v>
      </c>
      <c r="I25" t="s">
        <v>52</v>
      </c>
      <c r="J25" t="s">
        <v>172</v>
      </c>
    </row>
    <row r="26" spans="1:10" x14ac:dyDescent="0.35">
      <c r="A26" t="s">
        <v>236</v>
      </c>
      <c r="B26" t="s">
        <v>60</v>
      </c>
      <c r="C26" t="s">
        <v>38</v>
      </c>
      <c r="D26" t="s">
        <v>22</v>
      </c>
      <c r="E26">
        <v>0.73254136337740816</v>
      </c>
      <c r="F26" t="s">
        <v>135</v>
      </c>
      <c r="G26" t="s">
        <v>24</v>
      </c>
      <c r="H26" t="s">
        <v>56</v>
      </c>
      <c r="I26" t="s">
        <v>52</v>
      </c>
      <c r="J26" t="s">
        <v>172</v>
      </c>
    </row>
    <row r="27" spans="1:10" x14ac:dyDescent="0.35">
      <c r="A27" t="s">
        <v>236</v>
      </c>
      <c r="B27" t="s">
        <v>60</v>
      </c>
      <c r="C27" t="s">
        <v>60</v>
      </c>
      <c r="D27" t="s">
        <v>13</v>
      </c>
      <c r="E27">
        <v>3.4700034882641454E-3</v>
      </c>
      <c r="F27" t="s">
        <v>135</v>
      </c>
      <c r="G27" t="s">
        <v>24</v>
      </c>
      <c r="H27" t="s">
        <v>56</v>
      </c>
      <c r="I27" t="s">
        <v>52</v>
      </c>
      <c r="J27" t="s">
        <v>171</v>
      </c>
    </row>
    <row r="28" spans="1:10" x14ac:dyDescent="0.35">
      <c r="A28" t="s">
        <v>236</v>
      </c>
      <c r="B28" t="s">
        <v>60</v>
      </c>
      <c r="C28" t="s">
        <v>60</v>
      </c>
      <c r="D28" t="s">
        <v>23</v>
      </c>
      <c r="E28">
        <v>2.4457526063207009E-2</v>
      </c>
      <c r="F28" t="s">
        <v>135</v>
      </c>
      <c r="G28" t="s">
        <v>24</v>
      </c>
      <c r="H28" t="s">
        <v>56</v>
      </c>
      <c r="I28" t="s">
        <v>52</v>
      </c>
      <c r="J28" t="s">
        <v>171</v>
      </c>
    </row>
    <row r="29" spans="1:10" x14ac:dyDescent="0.35">
      <c r="A29" t="s">
        <v>236</v>
      </c>
      <c r="B29" t="s">
        <v>60</v>
      </c>
      <c r="C29" t="s">
        <v>60</v>
      </c>
      <c r="D29" t="s">
        <v>14</v>
      </c>
      <c r="E29">
        <v>3.0365147897222114E-3</v>
      </c>
      <c r="F29" t="s">
        <v>135</v>
      </c>
      <c r="G29" t="s">
        <v>24</v>
      </c>
      <c r="H29" t="s">
        <v>56</v>
      </c>
      <c r="I29" t="s">
        <v>52</v>
      </c>
      <c r="J29" t="s">
        <v>171</v>
      </c>
    </row>
    <row r="30" spans="1:10" x14ac:dyDescent="0.35">
      <c r="A30" t="s">
        <v>236</v>
      </c>
      <c r="B30" t="s">
        <v>60</v>
      </c>
      <c r="C30" t="s">
        <v>60</v>
      </c>
      <c r="D30" t="s">
        <v>15</v>
      </c>
      <c r="E30">
        <v>1.7842607943335249E-3</v>
      </c>
      <c r="F30" t="s">
        <v>135</v>
      </c>
      <c r="G30" t="s">
        <v>24</v>
      </c>
      <c r="H30" t="s">
        <v>56</v>
      </c>
      <c r="I30" t="s">
        <v>52</v>
      </c>
      <c r="J30" t="s">
        <v>171</v>
      </c>
    </row>
    <row r="31" spans="1:10" x14ac:dyDescent="0.35">
      <c r="A31" t="s">
        <v>236</v>
      </c>
      <c r="B31" t="s">
        <v>60</v>
      </c>
      <c r="C31" t="s">
        <v>60</v>
      </c>
      <c r="D31" t="s">
        <v>16</v>
      </c>
      <c r="E31">
        <v>8.4417074517198324E-4</v>
      </c>
      <c r="F31" t="s">
        <v>135</v>
      </c>
      <c r="G31" t="s">
        <v>24</v>
      </c>
      <c r="H31" t="s">
        <v>56</v>
      </c>
      <c r="I31" t="s">
        <v>52</v>
      </c>
      <c r="J31" t="s">
        <v>171</v>
      </c>
    </row>
    <row r="32" spans="1:10" x14ac:dyDescent="0.35">
      <c r="A32" t="s">
        <v>236</v>
      </c>
      <c r="B32" t="s">
        <v>60</v>
      </c>
      <c r="C32" t="s">
        <v>60</v>
      </c>
      <c r="D32" t="s">
        <v>17</v>
      </c>
      <c r="E32">
        <v>1.2519920612150348E-2</v>
      </c>
      <c r="F32" t="s">
        <v>135</v>
      </c>
      <c r="G32" t="s">
        <v>24</v>
      </c>
      <c r="H32" t="s">
        <v>56</v>
      </c>
      <c r="I32" t="s">
        <v>52</v>
      </c>
      <c r="J32" t="s">
        <v>171</v>
      </c>
    </row>
    <row r="33" spans="1:10" x14ac:dyDescent="0.35">
      <c r="A33" t="s">
        <v>236</v>
      </c>
      <c r="B33" t="s">
        <v>60</v>
      </c>
      <c r="C33" t="s">
        <v>60</v>
      </c>
      <c r="D33" t="s">
        <v>18</v>
      </c>
      <c r="E33">
        <v>1.373395406782691E-5</v>
      </c>
      <c r="F33" t="s">
        <v>135</v>
      </c>
      <c r="G33" t="s">
        <v>24</v>
      </c>
      <c r="H33" t="s">
        <v>56</v>
      </c>
      <c r="I33" t="s">
        <v>52</v>
      </c>
      <c r="J33" t="s">
        <v>171</v>
      </c>
    </row>
    <row r="34" spans="1:10" x14ac:dyDescent="0.35">
      <c r="A34" t="s">
        <v>236</v>
      </c>
      <c r="B34" t="s">
        <v>60</v>
      </c>
      <c r="C34" t="s">
        <v>60</v>
      </c>
      <c r="D34" t="s">
        <v>19</v>
      </c>
      <c r="E34">
        <v>3.0168568865338742E-5</v>
      </c>
      <c r="F34" t="s">
        <v>135</v>
      </c>
      <c r="G34" t="s">
        <v>24</v>
      </c>
      <c r="H34" t="s">
        <v>56</v>
      </c>
      <c r="I34" t="s">
        <v>52</v>
      </c>
      <c r="J34" t="s">
        <v>171</v>
      </c>
    </row>
    <row r="35" spans="1:10" x14ac:dyDescent="0.35">
      <c r="A35" t="s">
        <v>236</v>
      </c>
      <c r="B35" t="s">
        <v>60</v>
      </c>
      <c r="C35" t="s">
        <v>60</v>
      </c>
      <c r="D35" t="s">
        <v>20</v>
      </c>
      <c r="E35">
        <v>4.9959918611324622E-3</v>
      </c>
      <c r="F35" t="s">
        <v>135</v>
      </c>
      <c r="G35" t="s">
        <v>24</v>
      </c>
      <c r="H35" t="s">
        <v>56</v>
      </c>
      <c r="I35" t="s">
        <v>52</v>
      </c>
      <c r="J35" t="s">
        <v>171</v>
      </c>
    </row>
    <row r="36" spans="1:10" x14ac:dyDescent="0.35">
      <c r="A36" t="s">
        <v>236</v>
      </c>
      <c r="B36" t="s">
        <v>60</v>
      </c>
      <c r="C36" t="s">
        <v>60</v>
      </c>
      <c r="D36" t="s">
        <v>21</v>
      </c>
      <c r="E36">
        <v>0.25337094769991608</v>
      </c>
      <c r="F36" t="s">
        <v>135</v>
      </c>
      <c r="G36" t="s">
        <v>24</v>
      </c>
      <c r="H36" t="s">
        <v>56</v>
      </c>
      <c r="I36" t="s">
        <v>52</v>
      </c>
      <c r="J36" t="s">
        <v>171</v>
      </c>
    </row>
    <row r="37" spans="1:10" x14ac:dyDescent="0.35">
      <c r="A37" t="s">
        <v>236</v>
      </c>
      <c r="B37" t="s">
        <v>60</v>
      </c>
      <c r="C37" t="s">
        <v>60</v>
      </c>
      <c r="D37" t="s">
        <v>22</v>
      </c>
      <c r="E37">
        <v>3.0585268044184315</v>
      </c>
      <c r="F37" t="s">
        <v>135</v>
      </c>
      <c r="G37" t="s">
        <v>24</v>
      </c>
      <c r="H37" t="s">
        <v>56</v>
      </c>
      <c r="I37" t="s">
        <v>52</v>
      </c>
      <c r="J37" t="s">
        <v>171</v>
      </c>
    </row>
    <row r="38" spans="1:10" x14ac:dyDescent="0.35">
      <c r="A38" t="s">
        <v>237</v>
      </c>
      <c r="B38" t="s">
        <v>60</v>
      </c>
      <c r="C38" t="s">
        <v>118</v>
      </c>
      <c r="D38" t="s">
        <v>118</v>
      </c>
      <c r="E38">
        <v>0</v>
      </c>
      <c r="F38" t="s">
        <v>63</v>
      </c>
      <c r="G38" t="s">
        <v>53</v>
      </c>
      <c r="H38" t="s">
        <v>55</v>
      </c>
      <c r="I38" t="s">
        <v>52</v>
      </c>
      <c r="J38" t="s">
        <v>171</v>
      </c>
    </row>
    <row r="39" spans="1:10" x14ac:dyDescent="0.35">
      <c r="A39" t="s">
        <v>237</v>
      </c>
      <c r="B39" t="s">
        <v>60</v>
      </c>
      <c r="C39" t="s">
        <v>31</v>
      </c>
      <c r="D39" t="s">
        <v>31</v>
      </c>
      <c r="E39">
        <v>0</v>
      </c>
      <c r="F39" t="s">
        <v>63</v>
      </c>
      <c r="G39" t="s">
        <v>53</v>
      </c>
      <c r="H39" t="s">
        <v>55</v>
      </c>
      <c r="I39" t="s">
        <v>52</v>
      </c>
      <c r="J39" t="s">
        <v>171</v>
      </c>
    </row>
    <row r="40" spans="1:10" x14ac:dyDescent="0.35">
      <c r="A40" t="s">
        <v>237</v>
      </c>
      <c r="B40" t="s">
        <v>60</v>
      </c>
      <c r="C40" t="s">
        <v>32</v>
      </c>
      <c r="D40" t="s">
        <v>32</v>
      </c>
      <c r="E40">
        <v>0</v>
      </c>
      <c r="F40" t="s">
        <v>63</v>
      </c>
      <c r="G40" t="s">
        <v>53</v>
      </c>
      <c r="H40" t="s">
        <v>55</v>
      </c>
      <c r="I40" t="s">
        <v>52</v>
      </c>
      <c r="J40" t="s">
        <v>171</v>
      </c>
    </row>
    <row r="41" spans="1:10" x14ac:dyDescent="0.35">
      <c r="A41" t="s">
        <v>237</v>
      </c>
      <c r="B41" t="s">
        <v>60</v>
      </c>
      <c r="C41" t="s">
        <v>62</v>
      </c>
      <c r="D41" t="s">
        <v>62</v>
      </c>
      <c r="E41">
        <v>3.9513227156109059</v>
      </c>
      <c r="F41" t="s">
        <v>63</v>
      </c>
      <c r="G41" t="s">
        <v>53</v>
      </c>
      <c r="H41" t="s">
        <v>55</v>
      </c>
      <c r="I41" t="s">
        <v>52</v>
      </c>
      <c r="J41" t="s">
        <v>171</v>
      </c>
    </row>
    <row r="42" spans="1:10" x14ac:dyDescent="0.35">
      <c r="A42" t="s">
        <v>237</v>
      </c>
      <c r="B42" t="s">
        <v>60</v>
      </c>
      <c r="C42" t="s">
        <v>30</v>
      </c>
      <c r="D42" t="s">
        <v>30</v>
      </c>
      <c r="E42">
        <v>0</v>
      </c>
      <c r="F42" t="s">
        <v>63</v>
      </c>
      <c r="G42" t="s">
        <v>53</v>
      </c>
      <c r="H42" t="s">
        <v>55</v>
      </c>
      <c r="I42" t="s">
        <v>52</v>
      </c>
      <c r="J42" t="s">
        <v>171</v>
      </c>
    </row>
    <row r="43" spans="1:10" x14ac:dyDescent="0.35">
      <c r="A43" t="s">
        <v>237</v>
      </c>
      <c r="B43" t="s">
        <v>60</v>
      </c>
      <c r="C43" t="s">
        <v>38</v>
      </c>
      <c r="D43" t="s">
        <v>38</v>
      </c>
      <c r="E43">
        <v>7.9374102954439572</v>
      </c>
      <c r="F43" t="s">
        <v>63</v>
      </c>
      <c r="G43" t="s">
        <v>53</v>
      </c>
      <c r="H43" t="s">
        <v>55</v>
      </c>
      <c r="I43" t="s">
        <v>52</v>
      </c>
      <c r="J43" t="s">
        <v>171</v>
      </c>
    </row>
    <row r="44" spans="1:10" x14ac:dyDescent="0.35">
      <c r="A44" t="s">
        <v>237</v>
      </c>
      <c r="B44" t="s">
        <v>60</v>
      </c>
      <c r="C44" t="s">
        <v>217</v>
      </c>
      <c r="D44" t="s">
        <v>217</v>
      </c>
      <c r="E44">
        <v>0.20645407211738506</v>
      </c>
      <c r="F44" t="s">
        <v>63</v>
      </c>
      <c r="G44" t="s">
        <v>53</v>
      </c>
      <c r="H44" t="s">
        <v>55</v>
      </c>
      <c r="I44" t="s">
        <v>52</v>
      </c>
      <c r="J44" t="s">
        <v>171</v>
      </c>
    </row>
    <row r="45" spans="1:10" x14ac:dyDescent="0.35">
      <c r="A45" t="s">
        <v>237</v>
      </c>
      <c r="B45" t="s">
        <v>60</v>
      </c>
      <c r="C45" t="s">
        <v>218</v>
      </c>
      <c r="D45" t="s">
        <v>218</v>
      </c>
      <c r="E45">
        <v>0</v>
      </c>
      <c r="F45" t="s">
        <v>63</v>
      </c>
      <c r="G45" t="s">
        <v>53</v>
      </c>
      <c r="H45" t="s">
        <v>55</v>
      </c>
      <c r="I45" t="s">
        <v>52</v>
      </c>
      <c r="J45" t="s">
        <v>171</v>
      </c>
    </row>
    <row r="46" spans="1:10" x14ac:dyDescent="0.35">
      <c r="A46" t="s">
        <v>237</v>
      </c>
      <c r="B46" t="s">
        <v>60</v>
      </c>
      <c r="C46" t="s">
        <v>219</v>
      </c>
      <c r="D46" t="s">
        <v>219</v>
      </c>
      <c r="E46">
        <v>0</v>
      </c>
      <c r="F46" t="s">
        <v>63</v>
      </c>
      <c r="G46" t="s">
        <v>53</v>
      </c>
      <c r="H46" t="s">
        <v>55</v>
      </c>
      <c r="I46" t="s">
        <v>52</v>
      </c>
      <c r="J46" t="s">
        <v>171</v>
      </c>
    </row>
    <row r="47" spans="1:10" x14ac:dyDescent="0.35">
      <c r="A47" t="s">
        <v>237</v>
      </c>
      <c r="B47" t="s">
        <v>60</v>
      </c>
      <c r="C47" t="s">
        <v>220</v>
      </c>
      <c r="D47" t="s">
        <v>220</v>
      </c>
      <c r="E47">
        <v>0</v>
      </c>
      <c r="F47" t="s">
        <v>63</v>
      </c>
      <c r="G47" t="s">
        <v>53</v>
      </c>
      <c r="H47" t="s">
        <v>55</v>
      </c>
      <c r="I47" t="s">
        <v>52</v>
      </c>
      <c r="J47" t="s">
        <v>171</v>
      </c>
    </row>
    <row r="48" spans="1:10" x14ac:dyDescent="0.35">
      <c r="A48" t="s">
        <v>237</v>
      </c>
      <c r="B48" t="s">
        <v>60</v>
      </c>
      <c r="C48" t="s">
        <v>221</v>
      </c>
      <c r="D48" t="s">
        <v>221</v>
      </c>
      <c r="E48">
        <v>0</v>
      </c>
      <c r="F48" t="s">
        <v>63</v>
      </c>
      <c r="G48" t="s">
        <v>53</v>
      </c>
      <c r="H48" t="s">
        <v>55</v>
      </c>
      <c r="I48" t="s">
        <v>52</v>
      </c>
      <c r="J48" t="s">
        <v>171</v>
      </c>
    </row>
    <row r="49" spans="1:10" x14ac:dyDescent="0.35">
      <c r="A49" t="s">
        <v>237</v>
      </c>
      <c r="B49" t="s">
        <v>60</v>
      </c>
      <c r="C49" t="s">
        <v>215</v>
      </c>
      <c r="D49" t="s">
        <v>215</v>
      </c>
      <c r="E49">
        <v>0</v>
      </c>
      <c r="F49" t="s">
        <v>135</v>
      </c>
      <c r="G49" t="s">
        <v>53</v>
      </c>
      <c r="H49" t="s">
        <v>56</v>
      </c>
      <c r="I49" t="s">
        <v>52</v>
      </c>
      <c r="J49" t="s">
        <v>171</v>
      </c>
    </row>
    <row r="50" spans="1:10" x14ac:dyDescent="0.35">
      <c r="A50" t="s">
        <v>237</v>
      </c>
      <c r="B50" t="s">
        <v>60</v>
      </c>
      <c r="C50" t="s">
        <v>216</v>
      </c>
      <c r="D50" t="s">
        <v>216</v>
      </c>
      <c r="E50">
        <v>0</v>
      </c>
      <c r="F50" t="s">
        <v>135</v>
      </c>
      <c r="G50" t="s">
        <v>53</v>
      </c>
      <c r="H50" t="s">
        <v>56</v>
      </c>
      <c r="I50" t="s">
        <v>52</v>
      </c>
      <c r="J50" t="s">
        <v>171</v>
      </c>
    </row>
    <row r="51" spans="1:10" x14ac:dyDescent="0.35">
      <c r="A51" t="s">
        <v>237</v>
      </c>
      <c r="B51" t="s">
        <v>60</v>
      </c>
      <c r="C51" t="s">
        <v>38</v>
      </c>
      <c r="D51" t="s">
        <v>13</v>
      </c>
      <c r="E51">
        <v>1.1318026337033789E-4</v>
      </c>
      <c r="F51" t="s">
        <v>135</v>
      </c>
      <c r="G51" t="s">
        <v>24</v>
      </c>
      <c r="H51" t="s">
        <v>56</v>
      </c>
      <c r="I51" t="s">
        <v>52</v>
      </c>
      <c r="J51" t="s">
        <v>172</v>
      </c>
    </row>
    <row r="52" spans="1:10" x14ac:dyDescent="0.35">
      <c r="A52" t="s">
        <v>237</v>
      </c>
      <c r="B52" t="s">
        <v>60</v>
      </c>
      <c r="C52" t="s">
        <v>38</v>
      </c>
      <c r="D52" t="s">
        <v>23</v>
      </c>
      <c r="E52">
        <v>3.5863141277419703E-4</v>
      </c>
      <c r="F52" t="s">
        <v>135</v>
      </c>
      <c r="G52" t="s">
        <v>24</v>
      </c>
      <c r="H52" t="s">
        <v>56</v>
      </c>
      <c r="I52" t="s">
        <v>52</v>
      </c>
      <c r="J52" t="s">
        <v>172</v>
      </c>
    </row>
    <row r="53" spans="1:10" x14ac:dyDescent="0.35">
      <c r="A53" t="s">
        <v>237</v>
      </c>
      <c r="B53" t="s">
        <v>60</v>
      </c>
      <c r="C53" t="s">
        <v>38</v>
      </c>
      <c r="D53" t="s">
        <v>14</v>
      </c>
      <c r="E53">
        <v>7.0250976609257526E-4</v>
      </c>
      <c r="F53" t="s">
        <v>135</v>
      </c>
      <c r="G53" t="s">
        <v>24</v>
      </c>
      <c r="H53" t="s">
        <v>56</v>
      </c>
      <c r="I53" t="s">
        <v>52</v>
      </c>
      <c r="J53" t="s">
        <v>172</v>
      </c>
    </row>
    <row r="54" spans="1:10" x14ac:dyDescent="0.35">
      <c r="A54" t="s">
        <v>237</v>
      </c>
      <c r="B54" t="s">
        <v>60</v>
      </c>
      <c r="C54" t="s">
        <v>38</v>
      </c>
      <c r="D54" t="s">
        <v>15</v>
      </c>
      <c r="E54">
        <v>1.2618246127018461E-4</v>
      </c>
      <c r="F54" t="s">
        <v>135</v>
      </c>
      <c r="G54" t="s">
        <v>24</v>
      </c>
      <c r="H54" t="s">
        <v>56</v>
      </c>
      <c r="I54" t="s">
        <v>52</v>
      </c>
      <c r="J54" t="s">
        <v>172</v>
      </c>
    </row>
    <row r="55" spans="1:10" x14ac:dyDescent="0.35">
      <c r="A55" t="s">
        <v>237</v>
      </c>
      <c r="B55" t="s">
        <v>60</v>
      </c>
      <c r="C55" t="s">
        <v>38</v>
      </c>
      <c r="D55" t="s">
        <v>16</v>
      </c>
      <c r="E55">
        <v>5.4672503291201535E-5</v>
      </c>
      <c r="F55" t="s">
        <v>135</v>
      </c>
      <c r="G55" t="s">
        <v>24</v>
      </c>
      <c r="H55" t="s">
        <v>56</v>
      </c>
      <c r="I55" t="s">
        <v>52</v>
      </c>
      <c r="J55" t="s">
        <v>172</v>
      </c>
    </row>
    <row r="56" spans="1:10" x14ac:dyDescent="0.35">
      <c r="A56" t="s">
        <v>237</v>
      </c>
      <c r="B56" t="s">
        <v>60</v>
      </c>
      <c r="C56" t="s">
        <v>38</v>
      </c>
      <c r="D56" t="s">
        <v>17</v>
      </c>
      <c r="E56">
        <v>1.7277731328516233E-3</v>
      </c>
      <c r="F56" t="s">
        <v>135</v>
      </c>
      <c r="G56" t="s">
        <v>24</v>
      </c>
      <c r="H56" t="s">
        <v>56</v>
      </c>
      <c r="I56" t="s">
        <v>52</v>
      </c>
      <c r="J56" t="s">
        <v>172</v>
      </c>
    </row>
    <row r="57" spans="1:10" x14ac:dyDescent="0.35">
      <c r="A57" t="s">
        <v>237</v>
      </c>
      <c r="B57" t="s">
        <v>60</v>
      </c>
      <c r="C57" t="s">
        <v>38</v>
      </c>
      <c r="D57" t="s">
        <v>18</v>
      </c>
      <c r="E57">
        <v>4.4901502860335672E-6</v>
      </c>
      <c r="F57" t="s">
        <v>135</v>
      </c>
      <c r="G57" t="s">
        <v>24</v>
      </c>
      <c r="H57" t="s">
        <v>56</v>
      </c>
      <c r="I57" t="s">
        <v>52</v>
      </c>
      <c r="J57" t="s">
        <v>172</v>
      </c>
    </row>
    <row r="58" spans="1:10" x14ac:dyDescent="0.35">
      <c r="A58" t="s">
        <v>237</v>
      </c>
      <c r="B58" t="s">
        <v>60</v>
      </c>
      <c r="C58" t="s">
        <v>38</v>
      </c>
      <c r="D58" t="s">
        <v>19</v>
      </c>
      <c r="E58">
        <v>1.0599067189953433E-5</v>
      </c>
      <c r="F58" t="s">
        <v>135</v>
      </c>
      <c r="G58" t="s">
        <v>24</v>
      </c>
      <c r="H58" t="s">
        <v>56</v>
      </c>
      <c r="I58" t="s">
        <v>52</v>
      </c>
      <c r="J58" t="s">
        <v>172</v>
      </c>
    </row>
    <row r="59" spans="1:10" x14ac:dyDescent="0.35">
      <c r="A59" t="s">
        <v>237</v>
      </c>
      <c r="B59" t="s">
        <v>60</v>
      </c>
      <c r="C59" t="s">
        <v>38</v>
      </c>
      <c r="D59" t="s">
        <v>20</v>
      </c>
      <c r="E59">
        <v>1.9857920787953736E-3</v>
      </c>
      <c r="F59" t="s">
        <v>135</v>
      </c>
      <c r="G59" t="s">
        <v>24</v>
      </c>
      <c r="H59" t="s">
        <v>56</v>
      </c>
      <c r="I59" t="s">
        <v>52</v>
      </c>
      <c r="J59" t="s">
        <v>172</v>
      </c>
    </row>
    <row r="60" spans="1:10" x14ac:dyDescent="0.35">
      <c r="A60" t="s">
        <v>237</v>
      </c>
      <c r="B60" t="s">
        <v>60</v>
      </c>
      <c r="C60" t="s">
        <v>38</v>
      </c>
      <c r="D60" t="s">
        <v>21</v>
      </c>
      <c r="E60">
        <v>1.5689435182720269E-5</v>
      </c>
      <c r="F60" t="s">
        <v>135</v>
      </c>
      <c r="G60" t="s">
        <v>24</v>
      </c>
      <c r="H60" t="s">
        <v>56</v>
      </c>
      <c r="I60" t="s">
        <v>52</v>
      </c>
      <c r="J60" t="s">
        <v>172</v>
      </c>
    </row>
    <row r="61" spans="1:10" x14ac:dyDescent="0.35">
      <c r="A61" t="s">
        <v>237</v>
      </c>
      <c r="B61" t="s">
        <v>60</v>
      </c>
      <c r="C61" t="s">
        <v>38</v>
      </c>
      <c r="D61" t="s">
        <v>22</v>
      </c>
      <c r="E61">
        <v>1.0011905354419783</v>
      </c>
      <c r="F61" t="s">
        <v>135</v>
      </c>
      <c r="G61" t="s">
        <v>24</v>
      </c>
      <c r="H61" t="s">
        <v>56</v>
      </c>
      <c r="I61" t="s">
        <v>52</v>
      </c>
      <c r="J61" t="s">
        <v>172</v>
      </c>
    </row>
    <row r="62" spans="1:10" x14ac:dyDescent="0.35">
      <c r="A62" t="s">
        <v>237</v>
      </c>
      <c r="B62" t="s">
        <v>60</v>
      </c>
      <c r="C62" t="s">
        <v>60</v>
      </c>
      <c r="D62" t="s">
        <v>13</v>
      </c>
      <c r="E62">
        <v>3.6198446654566656E-4</v>
      </c>
      <c r="F62" t="s">
        <v>135</v>
      </c>
      <c r="G62" t="s">
        <v>24</v>
      </c>
      <c r="H62" t="s">
        <v>56</v>
      </c>
      <c r="I62" t="s">
        <v>52</v>
      </c>
      <c r="J62" t="s">
        <v>171</v>
      </c>
    </row>
    <row r="63" spans="1:10" x14ac:dyDescent="0.35">
      <c r="A63" t="s">
        <v>237</v>
      </c>
      <c r="B63" t="s">
        <v>60</v>
      </c>
      <c r="C63" t="s">
        <v>60</v>
      </c>
      <c r="D63" t="s">
        <v>23</v>
      </c>
      <c r="E63">
        <v>4.0217150681967117E-3</v>
      </c>
      <c r="F63" t="s">
        <v>135</v>
      </c>
      <c r="G63" t="s">
        <v>24</v>
      </c>
      <c r="H63" t="s">
        <v>56</v>
      </c>
      <c r="I63" t="s">
        <v>52</v>
      </c>
      <c r="J63" t="s">
        <v>171</v>
      </c>
    </row>
    <row r="64" spans="1:10" x14ac:dyDescent="0.35">
      <c r="A64" t="s">
        <v>237</v>
      </c>
      <c r="B64" t="s">
        <v>60</v>
      </c>
      <c r="C64" t="s">
        <v>60</v>
      </c>
      <c r="D64" t="s">
        <v>14</v>
      </c>
      <c r="E64">
        <v>1.0637846556150483E-3</v>
      </c>
      <c r="F64" t="s">
        <v>135</v>
      </c>
      <c r="G64" t="s">
        <v>24</v>
      </c>
      <c r="H64" t="s">
        <v>56</v>
      </c>
      <c r="I64" t="s">
        <v>52</v>
      </c>
      <c r="J64" t="s">
        <v>171</v>
      </c>
    </row>
    <row r="65" spans="1:10" x14ac:dyDescent="0.35">
      <c r="A65" t="s">
        <v>237</v>
      </c>
      <c r="B65" t="s">
        <v>60</v>
      </c>
      <c r="C65" t="s">
        <v>60</v>
      </c>
      <c r="D65" t="s">
        <v>15</v>
      </c>
      <c r="E65">
        <v>8.1049254001977261E-4</v>
      </c>
      <c r="F65" t="s">
        <v>135</v>
      </c>
      <c r="G65" t="s">
        <v>24</v>
      </c>
      <c r="H65" t="s">
        <v>56</v>
      </c>
      <c r="I65" t="s">
        <v>52</v>
      </c>
      <c r="J65" t="s">
        <v>171</v>
      </c>
    </row>
    <row r="66" spans="1:10" x14ac:dyDescent="0.35">
      <c r="A66" t="s">
        <v>237</v>
      </c>
      <c r="B66" t="s">
        <v>60</v>
      </c>
      <c r="C66" t="s">
        <v>60</v>
      </c>
      <c r="D66" t="s">
        <v>16</v>
      </c>
      <c r="E66">
        <v>4.0408704670826824E-4</v>
      </c>
      <c r="F66" t="s">
        <v>135</v>
      </c>
      <c r="G66" t="s">
        <v>24</v>
      </c>
      <c r="H66" t="s">
        <v>56</v>
      </c>
      <c r="I66" t="s">
        <v>52</v>
      </c>
      <c r="J66" t="s">
        <v>171</v>
      </c>
    </row>
    <row r="67" spans="1:10" x14ac:dyDescent="0.35">
      <c r="A67" t="s">
        <v>237</v>
      </c>
      <c r="B67" t="s">
        <v>60</v>
      </c>
      <c r="C67" t="s">
        <v>60</v>
      </c>
      <c r="D67" t="s">
        <v>17</v>
      </c>
      <c r="E67">
        <v>2.1727503499124634E-3</v>
      </c>
      <c r="F67" t="s">
        <v>135</v>
      </c>
      <c r="G67" t="s">
        <v>24</v>
      </c>
      <c r="H67" t="s">
        <v>56</v>
      </c>
      <c r="I67" t="s">
        <v>52</v>
      </c>
      <c r="J67" t="s">
        <v>171</v>
      </c>
    </row>
    <row r="68" spans="1:10" x14ac:dyDescent="0.35">
      <c r="A68" t="s">
        <v>237</v>
      </c>
      <c r="B68" t="s">
        <v>60</v>
      </c>
      <c r="C68" t="s">
        <v>60</v>
      </c>
      <c r="D68" t="s">
        <v>18</v>
      </c>
      <c r="E68">
        <v>7.15067785583223E-6</v>
      </c>
      <c r="F68" t="s">
        <v>135</v>
      </c>
      <c r="G68" t="s">
        <v>24</v>
      </c>
      <c r="H68" t="s">
        <v>56</v>
      </c>
      <c r="I68" t="s">
        <v>52</v>
      </c>
      <c r="J68" t="s">
        <v>171</v>
      </c>
    </row>
    <row r="69" spans="1:10" x14ac:dyDescent="0.35">
      <c r="A69" t="s">
        <v>237</v>
      </c>
      <c r="B69" t="s">
        <v>60</v>
      </c>
      <c r="C69" t="s">
        <v>60</v>
      </c>
      <c r="D69" t="s">
        <v>19</v>
      </c>
      <c r="E69">
        <v>1.6786734755837764E-5</v>
      </c>
      <c r="F69" t="s">
        <v>135</v>
      </c>
      <c r="G69" t="s">
        <v>24</v>
      </c>
      <c r="H69" t="s">
        <v>56</v>
      </c>
      <c r="I69" t="s">
        <v>52</v>
      </c>
      <c r="J69" t="s">
        <v>171</v>
      </c>
    </row>
    <row r="70" spans="1:10" x14ac:dyDescent="0.35">
      <c r="A70" t="s">
        <v>237</v>
      </c>
      <c r="B70" t="s">
        <v>60</v>
      </c>
      <c r="C70" t="s">
        <v>60</v>
      </c>
      <c r="D70" t="s">
        <v>20</v>
      </c>
      <c r="E70">
        <v>2.8109654231654999E-3</v>
      </c>
      <c r="F70" t="s">
        <v>135</v>
      </c>
      <c r="G70" t="s">
        <v>24</v>
      </c>
      <c r="H70" t="s">
        <v>56</v>
      </c>
      <c r="I70" t="s">
        <v>52</v>
      </c>
      <c r="J70" t="s">
        <v>171</v>
      </c>
    </row>
    <row r="71" spans="1:10" x14ac:dyDescent="0.35">
      <c r="A71" t="s">
        <v>237</v>
      </c>
      <c r="B71" t="s">
        <v>60</v>
      </c>
      <c r="C71" t="s">
        <v>60</v>
      </c>
      <c r="D71" t="s">
        <v>21</v>
      </c>
      <c r="E71">
        <v>2.3802755226456409E-5</v>
      </c>
      <c r="F71" t="s">
        <v>135</v>
      </c>
      <c r="G71" t="s">
        <v>24</v>
      </c>
      <c r="H71" t="s">
        <v>56</v>
      </c>
      <c r="I71" t="s">
        <v>52</v>
      </c>
      <c r="J71" t="s">
        <v>171</v>
      </c>
    </row>
    <row r="72" spans="1:10" x14ac:dyDescent="0.35">
      <c r="A72" t="s">
        <v>237</v>
      </c>
      <c r="B72" t="s">
        <v>60</v>
      </c>
      <c r="C72" t="s">
        <v>60</v>
      </c>
      <c r="D72" t="s">
        <v>22</v>
      </c>
      <c r="E72">
        <v>1.2730749951681368</v>
      </c>
      <c r="F72" t="s">
        <v>135</v>
      </c>
      <c r="G72" t="s">
        <v>24</v>
      </c>
      <c r="H72" t="s">
        <v>56</v>
      </c>
      <c r="I72" t="s">
        <v>52</v>
      </c>
      <c r="J72" t="s">
        <v>171</v>
      </c>
    </row>
    <row r="73" spans="1:10" x14ac:dyDescent="0.35">
      <c r="A73" t="s">
        <v>238</v>
      </c>
      <c r="B73" t="s">
        <v>60</v>
      </c>
      <c r="C73" t="s">
        <v>118</v>
      </c>
      <c r="D73" t="s">
        <v>118</v>
      </c>
      <c r="E73">
        <v>0</v>
      </c>
      <c r="F73" t="s">
        <v>63</v>
      </c>
      <c r="G73" t="s">
        <v>53</v>
      </c>
      <c r="H73" t="s">
        <v>55</v>
      </c>
      <c r="I73" t="s">
        <v>52</v>
      </c>
      <c r="J73" t="s">
        <v>171</v>
      </c>
    </row>
    <row r="74" spans="1:10" x14ac:dyDescent="0.35">
      <c r="A74" t="s">
        <v>238</v>
      </c>
      <c r="B74" t="s">
        <v>60</v>
      </c>
      <c r="C74" t="s">
        <v>31</v>
      </c>
      <c r="D74" t="s">
        <v>31</v>
      </c>
      <c r="E74">
        <v>0</v>
      </c>
      <c r="F74" t="s">
        <v>63</v>
      </c>
      <c r="G74" t="s">
        <v>53</v>
      </c>
      <c r="H74" t="s">
        <v>55</v>
      </c>
      <c r="I74" t="s">
        <v>52</v>
      </c>
      <c r="J74" t="s">
        <v>171</v>
      </c>
    </row>
    <row r="75" spans="1:10" x14ac:dyDescent="0.35">
      <c r="A75" t="s">
        <v>238</v>
      </c>
      <c r="B75" t="s">
        <v>60</v>
      </c>
      <c r="C75" t="s">
        <v>32</v>
      </c>
      <c r="D75" t="s">
        <v>32</v>
      </c>
      <c r="E75">
        <v>0</v>
      </c>
      <c r="F75" t="s">
        <v>63</v>
      </c>
      <c r="G75" t="s">
        <v>53</v>
      </c>
      <c r="H75" t="s">
        <v>55</v>
      </c>
      <c r="I75" t="s">
        <v>52</v>
      </c>
      <c r="J75" t="s">
        <v>171</v>
      </c>
    </row>
    <row r="76" spans="1:10" x14ac:dyDescent="0.35">
      <c r="A76" t="s">
        <v>238</v>
      </c>
      <c r="B76" t="s">
        <v>60</v>
      </c>
      <c r="C76" t="s">
        <v>62</v>
      </c>
      <c r="D76" t="s">
        <v>62</v>
      </c>
      <c r="E76">
        <v>4.7357884643674755</v>
      </c>
      <c r="F76" t="s">
        <v>63</v>
      </c>
      <c r="G76" t="s">
        <v>53</v>
      </c>
      <c r="H76" t="s">
        <v>55</v>
      </c>
      <c r="I76" t="s">
        <v>52</v>
      </c>
      <c r="J76" t="s">
        <v>171</v>
      </c>
    </row>
    <row r="77" spans="1:10" x14ac:dyDescent="0.35">
      <c r="A77" t="s">
        <v>238</v>
      </c>
      <c r="B77" t="s">
        <v>60</v>
      </c>
      <c r="C77" t="s">
        <v>30</v>
      </c>
      <c r="D77" t="s">
        <v>30</v>
      </c>
      <c r="E77">
        <v>0</v>
      </c>
      <c r="F77" t="s">
        <v>63</v>
      </c>
      <c r="G77" t="s">
        <v>53</v>
      </c>
      <c r="H77" t="s">
        <v>55</v>
      </c>
      <c r="I77" t="s">
        <v>52</v>
      </c>
      <c r="J77" t="s">
        <v>171</v>
      </c>
    </row>
    <row r="78" spans="1:10" x14ac:dyDescent="0.35">
      <c r="A78" t="s">
        <v>238</v>
      </c>
      <c r="B78" t="s">
        <v>60</v>
      </c>
      <c r="C78" t="s">
        <v>38</v>
      </c>
      <c r="D78" t="s">
        <v>38</v>
      </c>
      <c r="E78">
        <v>11.230209353114462</v>
      </c>
      <c r="F78" t="s">
        <v>63</v>
      </c>
      <c r="G78" t="s">
        <v>53</v>
      </c>
      <c r="H78" t="s">
        <v>55</v>
      </c>
      <c r="I78" t="s">
        <v>52</v>
      </c>
      <c r="J78" t="s">
        <v>171</v>
      </c>
    </row>
    <row r="79" spans="1:10" x14ac:dyDescent="0.35">
      <c r="A79" t="s">
        <v>238</v>
      </c>
      <c r="B79" t="s">
        <v>60</v>
      </c>
      <c r="C79" t="s">
        <v>217</v>
      </c>
      <c r="D79" t="s">
        <v>217</v>
      </c>
      <c r="E79">
        <v>0.31868749387247364</v>
      </c>
      <c r="F79" t="s">
        <v>63</v>
      </c>
      <c r="G79" t="s">
        <v>53</v>
      </c>
      <c r="H79" t="s">
        <v>55</v>
      </c>
      <c r="I79" t="s">
        <v>52</v>
      </c>
      <c r="J79" t="s">
        <v>171</v>
      </c>
    </row>
    <row r="80" spans="1:10" x14ac:dyDescent="0.35">
      <c r="A80" t="s">
        <v>238</v>
      </c>
      <c r="B80" t="s">
        <v>60</v>
      </c>
      <c r="C80" t="s">
        <v>218</v>
      </c>
      <c r="D80" t="s">
        <v>218</v>
      </c>
      <c r="E80">
        <v>0</v>
      </c>
      <c r="F80" t="s">
        <v>63</v>
      </c>
      <c r="G80" t="s">
        <v>53</v>
      </c>
      <c r="H80" t="s">
        <v>55</v>
      </c>
      <c r="I80" t="s">
        <v>52</v>
      </c>
      <c r="J80" t="s">
        <v>171</v>
      </c>
    </row>
    <row r="81" spans="1:10" x14ac:dyDescent="0.35">
      <c r="A81" t="s">
        <v>238</v>
      </c>
      <c r="B81" t="s">
        <v>60</v>
      </c>
      <c r="C81" t="s">
        <v>219</v>
      </c>
      <c r="D81" t="s">
        <v>219</v>
      </c>
      <c r="E81">
        <v>0</v>
      </c>
      <c r="F81" t="s">
        <v>63</v>
      </c>
      <c r="G81" t="s">
        <v>53</v>
      </c>
      <c r="H81" t="s">
        <v>55</v>
      </c>
      <c r="I81" t="s">
        <v>52</v>
      </c>
      <c r="J81" t="s">
        <v>171</v>
      </c>
    </row>
    <row r="82" spans="1:10" x14ac:dyDescent="0.35">
      <c r="A82" t="s">
        <v>238</v>
      </c>
      <c r="B82" t="s">
        <v>60</v>
      </c>
      <c r="C82" t="s">
        <v>220</v>
      </c>
      <c r="D82" t="s">
        <v>220</v>
      </c>
      <c r="E82">
        <v>0</v>
      </c>
      <c r="F82" t="s">
        <v>63</v>
      </c>
      <c r="G82" t="s">
        <v>53</v>
      </c>
      <c r="H82" t="s">
        <v>55</v>
      </c>
      <c r="I82" t="s">
        <v>52</v>
      </c>
      <c r="J82" t="s">
        <v>171</v>
      </c>
    </row>
    <row r="83" spans="1:10" x14ac:dyDescent="0.35">
      <c r="A83" t="s">
        <v>238</v>
      </c>
      <c r="B83" t="s">
        <v>60</v>
      </c>
      <c r="C83" t="s">
        <v>221</v>
      </c>
      <c r="D83" t="s">
        <v>221</v>
      </c>
      <c r="E83">
        <v>0</v>
      </c>
      <c r="F83" t="s">
        <v>63</v>
      </c>
      <c r="G83" t="s">
        <v>53</v>
      </c>
      <c r="H83" t="s">
        <v>55</v>
      </c>
      <c r="I83" t="s">
        <v>52</v>
      </c>
      <c r="J83" t="s">
        <v>171</v>
      </c>
    </row>
    <row r="84" spans="1:10" x14ac:dyDescent="0.35">
      <c r="A84" t="s">
        <v>238</v>
      </c>
      <c r="B84" t="s">
        <v>60</v>
      </c>
      <c r="C84" t="s">
        <v>215</v>
      </c>
      <c r="D84" t="s">
        <v>215</v>
      </c>
      <c r="E84">
        <v>0</v>
      </c>
      <c r="F84" t="s">
        <v>135</v>
      </c>
      <c r="G84" t="s">
        <v>53</v>
      </c>
      <c r="H84" t="s">
        <v>56</v>
      </c>
      <c r="I84" t="s">
        <v>52</v>
      </c>
      <c r="J84" t="s">
        <v>171</v>
      </c>
    </row>
    <row r="85" spans="1:10" x14ac:dyDescent="0.35">
      <c r="A85" t="s">
        <v>238</v>
      </c>
      <c r="B85" t="s">
        <v>60</v>
      </c>
      <c r="C85" t="s">
        <v>216</v>
      </c>
      <c r="D85" t="s">
        <v>216</v>
      </c>
      <c r="E85">
        <v>0</v>
      </c>
      <c r="F85" t="s">
        <v>135</v>
      </c>
      <c r="G85" t="s">
        <v>53</v>
      </c>
      <c r="H85" t="s">
        <v>56</v>
      </c>
      <c r="I85" t="s">
        <v>52</v>
      </c>
      <c r="J85" t="s">
        <v>171</v>
      </c>
    </row>
    <row r="86" spans="1:10" x14ac:dyDescent="0.35">
      <c r="A86" t="s">
        <v>238</v>
      </c>
      <c r="B86" t="s">
        <v>60</v>
      </c>
      <c r="C86" t="s">
        <v>38</v>
      </c>
      <c r="D86" t="s">
        <v>13</v>
      </c>
      <c r="E86">
        <v>1.6013258795744722E-4</v>
      </c>
      <c r="F86" t="s">
        <v>135</v>
      </c>
      <c r="G86" t="s">
        <v>24</v>
      </c>
      <c r="H86" t="s">
        <v>56</v>
      </c>
      <c r="I86" t="s">
        <v>52</v>
      </c>
      <c r="J86" t="s">
        <v>172</v>
      </c>
    </row>
    <row r="87" spans="1:10" x14ac:dyDescent="0.35">
      <c r="A87" t="s">
        <v>238</v>
      </c>
      <c r="B87" t="s">
        <v>60</v>
      </c>
      <c r="C87" t="s">
        <v>38</v>
      </c>
      <c r="D87" t="s">
        <v>23</v>
      </c>
      <c r="E87">
        <v>5.0740804571602059E-4</v>
      </c>
      <c r="F87" t="s">
        <v>135</v>
      </c>
      <c r="G87" t="s">
        <v>24</v>
      </c>
      <c r="H87" t="s">
        <v>56</v>
      </c>
      <c r="I87" t="s">
        <v>52</v>
      </c>
      <c r="J87" t="s">
        <v>172</v>
      </c>
    </row>
    <row r="88" spans="1:10" x14ac:dyDescent="0.35">
      <c r="A88" t="s">
        <v>238</v>
      </c>
      <c r="B88" t="s">
        <v>60</v>
      </c>
      <c r="C88" t="s">
        <v>38</v>
      </c>
      <c r="D88" t="s">
        <v>14</v>
      </c>
      <c r="E88">
        <v>9.9394279143608577E-4</v>
      </c>
      <c r="F88" t="s">
        <v>135</v>
      </c>
      <c r="G88" t="s">
        <v>24</v>
      </c>
      <c r="H88" t="s">
        <v>56</v>
      </c>
      <c r="I88" t="s">
        <v>52</v>
      </c>
      <c r="J88" t="s">
        <v>172</v>
      </c>
    </row>
    <row r="89" spans="1:10" x14ac:dyDescent="0.35">
      <c r="A89" t="s">
        <v>238</v>
      </c>
      <c r="B89" t="s">
        <v>60</v>
      </c>
      <c r="C89" t="s">
        <v>38</v>
      </c>
      <c r="D89" t="s">
        <v>15</v>
      </c>
      <c r="E89">
        <v>1.7852868933445647E-4</v>
      </c>
      <c r="F89" t="s">
        <v>135</v>
      </c>
      <c r="G89" t="s">
        <v>24</v>
      </c>
      <c r="H89" t="s">
        <v>56</v>
      </c>
      <c r="I89" t="s">
        <v>52</v>
      </c>
      <c r="J89" t="s">
        <v>172</v>
      </c>
    </row>
    <row r="90" spans="1:10" x14ac:dyDescent="0.35">
      <c r="A90" t="s">
        <v>238</v>
      </c>
      <c r="B90" t="s">
        <v>60</v>
      </c>
      <c r="C90" t="s">
        <v>38</v>
      </c>
      <c r="D90" t="s">
        <v>16</v>
      </c>
      <c r="E90">
        <v>7.7353146047074936E-5</v>
      </c>
      <c r="F90" t="s">
        <v>135</v>
      </c>
      <c r="G90" t="s">
        <v>24</v>
      </c>
      <c r="H90" t="s">
        <v>56</v>
      </c>
      <c r="I90" t="s">
        <v>52</v>
      </c>
      <c r="J90" t="s">
        <v>172</v>
      </c>
    </row>
    <row r="91" spans="1:10" x14ac:dyDescent="0.35">
      <c r="A91" t="s">
        <v>238</v>
      </c>
      <c r="B91" t="s">
        <v>60</v>
      </c>
      <c r="C91" t="s">
        <v>38</v>
      </c>
      <c r="D91" t="s">
        <v>17</v>
      </c>
      <c r="E91">
        <v>2.4445320670581391E-3</v>
      </c>
      <c r="F91" t="s">
        <v>135</v>
      </c>
      <c r="G91" t="s">
        <v>24</v>
      </c>
      <c r="H91" t="s">
        <v>56</v>
      </c>
      <c r="I91" t="s">
        <v>52</v>
      </c>
      <c r="J91" t="s">
        <v>172</v>
      </c>
    </row>
    <row r="92" spans="1:10" x14ac:dyDescent="0.35">
      <c r="A92" t="s">
        <v>238</v>
      </c>
      <c r="B92" t="s">
        <v>60</v>
      </c>
      <c r="C92" t="s">
        <v>38</v>
      </c>
      <c r="D92" t="s">
        <v>18</v>
      </c>
      <c r="E92">
        <v>6.3528689915459801E-6</v>
      </c>
      <c r="F92" t="s">
        <v>135</v>
      </c>
      <c r="G92" t="s">
        <v>24</v>
      </c>
      <c r="H92" t="s">
        <v>56</v>
      </c>
      <c r="I92" t="s">
        <v>52</v>
      </c>
      <c r="J92" t="s">
        <v>172</v>
      </c>
    </row>
    <row r="93" spans="1:10" x14ac:dyDescent="0.35">
      <c r="A93" t="s">
        <v>238</v>
      </c>
      <c r="B93" t="s">
        <v>60</v>
      </c>
      <c r="C93" t="s">
        <v>38</v>
      </c>
      <c r="D93" t="s">
        <v>19</v>
      </c>
      <c r="E93">
        <v>1.4996042671402065E-5</v>
      </c>
      <c r="F93" t="s">
        <v>135</v>
      </c>
      <c r="G93" t="s">
        <v>24</v>
      </c>
      <c r="H93" t="s">
        <v>56</v>
      </c>
      <c r="I93" t="s">
        <v>52</v>
      </c>
      <c r="J93" t="s">
        <v>172</v>
      </c>
    </row>
    <row r="94" spans="1:10" x14ac:dyDescent="0.35">
      <c r="A94" t="s">
        <v>238</v>
      </c>
      <c r="B94" t="s">
        <v>60</v>
      </c>
      <c r="C94" t="s">
        <v>38</v>
      </c>
      <c r="D94" t="s">
        <v>20</v>
      </c>
      <c r="E94">
        <v>2.8095890153781037E-3</v>
      </c>
      <c r="F94" t="s">
        <v>135</v>
      </c>
      <c r="G94" t="s">
        <v>24</v>
      </c>
      <c r="H94" t="s">
        <v>56</v>
      </c>
      <c r="I94" t="s">
        <v>52</v>
      </c>
      <c r="J94" t="s">
        <v>172</v>
      </c>
    </row>
    <row r="95" spans="1:10" x14ac:dyDescent="0.35">
      <c r="A95" t="s">
        <v>238</v>
      </c>
      <c r="B95" t="s">
        <v>60</v>
      </c>
      <c r="C95" t="s">
        <v>38</v>
      </c>
      <c r="D95" t="s">
        <v>21</v>
      </c>
      <c r="E95">
        <v>2.2198126993032457E-5</v>
      </c>
      <c r="F95" t="s">
        <v>135</v>
      </c>
      <c r="G95" t="s">
        <v>24</v>
      </c>
      <c r="H95" t="s">
        <v>56</v>
      </c>
      <c r="I95" t="s">
        <v>52</v>
      </c>
      <c r="J95" t="s">
        <v>172</v>
      </c>
    </row>
    <row r="96" spans="1:10" x14ac:dyDescent="0.35">
      <c r="A96" t="s">
        <v>238</v>
      </c>
      <c r="B96" t="s">
        <v>60</v>
      </c>
      <c r="C96" t="s">
        <v>38</v>
      </c>
      <c r="D96" t="s">
        <v>22</v>
      </c>
      <c r="E96">
        <v>1.4165299382122092</v>
      </c>
      <c r="F96" t="s">
        <v>135</v>
      </c>
      <c r="G96" t="s">
        <v>24</v>
      </c>
      <c r="H96" t="s">
        <v>56</v>
      </c>
      <c r="I96" t="s">
        <v>52</v>
      </c>
      <c r="J96" t="s">
        <v>172</v>
      </c>
    </row>
    <row r="97" spans="1:10" x14ac:dyDescent="0.35">
      <c r="A97" t="s">
        <v>238</v>
      </c>
      <c r="B97" t="s">
        <v>60</v>
      </c>
      <c r="C97" t="s">
        <v>60</v>
      </c>
      <c r="D97" t="s">
        <v>13</v>
      </c>
      <c r="E97">
        <v>5.275722880190946E-4</v>
      </c>
      <c r="F97" t="s">
        <v>135</v>
      </c>
      <c r="G97" t="s">
        <v>24</v>
      </c>
      <c r="H97" t="s">
        <v>56</v>
      </c>
      <c r="I97" t="s">
        <v>52</v>
      </c>
      <c r="J97" t="s">
        <v>171</v>
      </c>
    </row>
    <row r="98" spans="1:10" x14ac:dyDescent="0.35">
      <c r="A98" t="s">
        <v>238</v>
      </c>
      <c r="B98" t="s">
        <v>60</v>
      </c>
      <c r="C98" t="s">
        <v>60</v>
      </c>
      <c r="D98" t="s">
        <v>23</v>
      </c>
      <c r="E98">
        <v>6.0917783227118954E-3</v>
      </c>
      <c r="F98" t="s">
        <v>135</v>
      </c>
      <c r="G98" t="s">
        <v>24</v>
      </c>
      <c r="H98" t="s">
        <v>56</v>
      </c>
      <c r="I98" t="s">
        <v>52</v>
      </c>
      <c r="J98" t="s">
        <v>171</v>
      </c>
    </row>
    <row r="99" spans="1:10" x14ac:dyDescent="0.35">
      <c r="A99" t="s">
        <v>238</v>
      </c>
      <c r="B99" t="s">
        <v>60</v>
      </c>
      <c r="C99" t="s">
        <v>60</v>
      </c>
      <c r="D99" t="s">
        <v>14</v>
      </c>
      <c r="E99">
        <v>1.4528716310464197E-3</v>
      </c>
      <c r="F99" t="s">
        <v>135</v>
      </c>
      <c r="G99" t="s">
        <v>24</v>
      </c>
      <c r="H99" t="s">
        <v>56</v>
      </c>
      <c r="I99" t="s">
        <v>52</v>
      </c>
      <c r="J99" t="s">
        <v>171</v>
      </c>
    </row>
    <row r="100" spans="1:10" x14ac:dyDescent="0.35">
      <c r="A100" t="s">
        <v>238</v>
      </c>
      <c r="B100" t="s">
        <v>60</v>
      </c>
      <c r="C100" t="s">
        <v>60</v>
      </c>
      <c r="D100" t="s">
        <v>15</v>
      </c>
      <c r="E100">
        <v>1.2297030605409698E-3</v>
      </c>
      <c r="F100" t="s">
        <v>135</v>
      </c>
      <c r="G100" t="s">
        <v>24</v>
      </c>
      <c r="H100" t="s">
        <v>56</v>
      </c>
      <c r="I100" t="s">
        <v>52</v>
      </c>
      <c r="J100" t="s">
        <v>171</v>
      </c>
    </row>
    <row r="101" spans="1:10" x14ac:dyDescent="0.35">
      <c r="A101" t="s">
        <v>238</v>
      </c>
      <c r="B101" t="s">
        <v>60</v>
      </c>
      <c r="C101" t="s">
        <v>60</v>
      </c>
      <c r="D101" t="s">
        <v>16</v>
      </c>
      <c r="E101">
        <v>6.1164108275947235E-4</v>
      </c>
      <c r="F101" t="s">
        <v>135</v>
      </c>
      <c r="G101" t="s">
        <v>24</v>
      </c>
      <c r="H101" t="s">
        <v>56</v>
      </c>
      <c r="I101" t="s">
        <v>52</v>
      </c>
      <c r="J101" t="s">
        <v>171</v>
      </c>
    </row>
    <row r="102" spans="1:10" x14ac:dyDescent="0.35">
      <c r="A102" t="s">
        <v>238</v>
      </c>
      <c r="B102" t="s">
        <v>60</v>
      </c>
      <c r="C102" t="s">
        <v>60</v>
      </c>
      <c r="D102" t="s">
        <v>17</v>
      </c>
      <c r="E102">
        <v>3.1161332983366372E-3</v>
      </c>
      <c r="F102" t="s">
        <v>135</v>
      </c>
      <c r="G102" t="s">
        <v>24</v>
      </c>
      <c r="H102" t="s">
        <v>56</v>
      </c>
      <c r="I102" t="s">
        <v>52</v>
      </c>
      <c r="J102" t="s">
        <v>171</v>
      </c>
    </row>
    <row r="103" spans="1:10" x14ac:dyDescent="0.35">
      <c r="A103" t="s">
        <v>238</v>
      </c>
      <c r="B103" t="s">
        <v>60</v>
      </c>
      <c r="C103" t="s">
        <v>60</v>
      </c>
      <c r="D103" t="s">
        <v>18</v>
      </c>
      <c r="E103">
        <v>9.5415975973885805E-6</v>
      </c>
      <c r="F103" t="s">
        <v>135</v>
      </c>
      <c r="G103" t="s">
        <v>24</v>
      </c>
      <c r="H103" t="s">
        <v>56</v>
      </c>
      <c r="I103" t="s">
        <v>52</v>
      </c>
      <c r="J103" t="s">
        <v>171</v>
      </c>
    </row>
    <row r="104" spans="1:10" x14ac:dyDescent="0.35">
      <c r="A104" t="s">
        <v>238</v>
      </c>
      <c r="B104" t="s">
        <v>60</v>
      </c>
      <c r="C104" t="s">
        <v>60</v>
      </c>
      <c r="D104" t="s">
        <v>19</v>
      </c>
      <c r="E104">
        <v>2.2412162990829138E-5</v>
      </c>
      <c r="F104" t="s">
        <v>135</v>
      </c>
      <c r="G104" t="s">
        <v>24</v>
      </c>
      <c r="H104" t="s">
        <v>56</v>
      </c>
      <c r="I104" t="s">
        <v>52</v>
      </c>
      <c r="J104" t="s">
        <v>171</v>
      </c>
    </row>
    <row r="105" spans="1:10" x14ac:dyDescent="0.35">
      <c r="A105" t="s">
        <v>238</v>
      </c>
      <c r="B105" t="s">
        <v>60</v>
      </c>
      <c r="C105" t="s">
        <v>60</v>
      </c>
      <c r="D105" t="s">
        <v>20</v>
      </c>
      <c r="E105">
        <v>3.7986399978181809E-3</v>
      </c>
      <c r="F105" t="s">
        <v>135</v>
      </c>
      <c r="G105" t="s">
        <v>24</v>
      </c>
      <c r="H105" t="s">
        <v>56</v>
      </c>
      <c r="I105" t="s">
        <v>52</v>
      </c>
      <c r="J105" t="s">
        <v>171</v>
      </c>
    </row>
    <row r="106" spans="1:10" x14ac:dyDescent="0.35">
      <c r="A106" t="s">
        <v>238</v>
      </c>
      <c r="B106" t="s">
        <v>60</v>
      </c>
      <c r="C106" t="s">
        <v>60</v>
      </c>
      <c r="D106" t="s">
        <v>21</v>
      </c>
      <c r="E106">
        <v>3.1922204279619401E-5</v>
      </c>
      <c r="F106" t="s">
        <v>135</v>
      </c>
      <c r="G106" t="s">
        <v>24</v>
      </c>
      <c r="H106" t="s">
        <v>56</v>
      </c>
      <c r="I106" t="s">
        <v>52</v>
      </c>
      <c r="J106" t="s">
        <v>171</v>
      </c>
    </row>
    <row r="107" spans="1:10" x14ac:dyDescent="0.35">
      <c r="A107" t="s">
        <v>238</v>
      </c>
      <c r="B107" t="s">
        <v>60</v>
      </c>
      <c r="C107" t="s">
        <v>60</v>
      </c>
      <c r="D107" t="s">
        <v>22</v>
      </c>
      <c r="E107">
        <v>1.7516508131973465</v>
      </c>
      <c r="F107" t="s">
        <v>135</v>
      </c>
      <c r="G107" t="s">
        <v>24</v>
      </c>
      <c r="H107" t="s">
        <v>56</v>
      </c>
      <c r="I107" t="s">
        <v>52</v>
      </c>
      <c r="J107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9"/>
  <sheetViews>
    <sheetView workbookViewId="0">
      <selection activeCell="E17" sqref="E17"/>
    </sheetView>
  </sheetViews>
  <sheetFormatPr defaultRowHeight="14.5" x14ac:dyDescent="0.35"/>
  <sheetData>
    <row r="1" spans="1:10" s="4" customFormat="1" x14ac:dyDescent="0.35">
      <c r="A1" s="4" t="s">
        <v>129</v>
      </c>
      <c r="B1" s="4" t="s">
        <v>59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61</v>
      </c>
      <c r="I1" s="4" t="s">
        <v>25</v>
      </c>
      <c r="J1" s="4" t="s">
        <v>49</v>
      </c>
    </row>
    <row r="2" spans="1:10" x14ac:dyDescent="0.35">
      <c r="A2" t="s">
        <v>60</v>
      </c>
      <c r="B2" t="s">
        <v>118</v>
      </c>
      <c r="C2" t="s">
        <v>118</v>
      </c>
      <c r="D2">
        <v>0.21374482396974379</v>
      </c>
      <c r="E2" t="s">
        <v>63</v>
      </c>
      <c r="F2" t="s">
        <v>53</v>
      </c>
      <c r="G2" t="s">
        <v>55</v>
      </c>
      <c r="H2" t="s">
        <v>52</v>
      </c>
      <c r="I2" t="s">
        <v>210</v>
      </c>
    </row>
    <row r="3" spans="1:10" x14ac:dyDescent="0.35">
      <c r="A3" t="s">
        <v>60</v>
      </c>
      <c r="B3" t="s">
        <v>31</v>
      </c>
      <c r="C3" t="s">
        <v>31</v>
      </c>
      <c r="D3">
        <v>2.5048221558954344E-3</v>
      </c>
      <c r="E3" t="s">
        <v>63</v>
      </c>
      <c r="F3" t="s">
        <v>53</v>
      </c>
      <c r="G3" t="s">
        <v>55</v>
      </c>
      <c r="H3" t="s">
        <v>52</v>
      </c>
      <c r="I3" t="s">
        <v>210</v>
      </c>
    </row>
    <row r="4" spans="1:10" x14ac:dyDescent="0.35">
      <c r="A4" t="s">
        <v>60</v>
      </c>
      <c r="B4" t="s">
        <v>32</v>
      </c>
      <c r="C4" t="s">
        <v>32</v>
      </c>
      <c r="D4">
        <v>3.2980158385956561E-2</v>
      </c>
      <c r="E4" t="s">
        <v>63</v>
      </c>
      <c r="F4" t="s">
        <v>53</v>
      </c>
      <c r="G4" t="s">
        <v>55</v>
      </c>
      <c r="H4" t="s">
        <v>52</v>
      </c>
      <c r="I4" t="s">
        <v>210</v>
      </c>
    </row>
    <row r="5" spans="1:10" x14ac:dyDescent="0.35">
      <c r="A5" t="s">
        <v>60</v>
      </c>
      <c r="B5" t="s">
        <v>62</v>
      </c>
      <c r="C5" t="s">
        <v>62</v>
      </c>
      <c r="D5">
        <v>0.22585146438990505</v>
      </c>
      <c r="E5" t="s">
        <v>63</v>
      </c>
      <c r="F5" t="s">
        <v>53</v>
      </c>
      <c r="G5" t="s">
        <v>55</v>
      </c>
      <c r="H5" t="s">
        <v>52</v>
      </c>
      <c r="I5" t="s">
        <v>210</v>
      </c>
    </row>
    <row r="6" spans="1:10" x14ac:dyDescent="0.35">
      <c r="A6" t="s">
        <v>60</v>
      </c>
      <c r="B6" t="s">
        <v>30</v>
      </c>
      <c r="C6" t="s">
        <v>30</v>
      </c>
      <c r="D6">
        <v>0</v>
      </c>
      <c r="E6" t="s">
        <v>63</v>
      </c>
      <c r="F6" t="s">
        <v>53</v>
      </c>
      <c r="G6" t="s">
        <v>55</v>
      </c>
      <c r="H6" t="s">
        <v>52</v>
      </c>
      <c r="I6" t="s">
        <v>210</v>
      </c>
    </row>
    <row r="7" spans="1:10" x14ac:dyDescent="0.35">
      <c r="A7" t="s">
        <v>60</v>
      </c>
      <c r="B7" t="s">
        <v>38</v>
      </c>
      <c r="C7" t="s">
        <v>38</v>
      </c>
      <c r="D7">
        <v>1.6122705276780283</v>
      </c>
      <c r="E7" t="s">
        <v>63</v>
      </c>
      <c r="F7" t="s">
        <v>53</v>
      </c>
      <c r="G7" t="s">
        <v>55</v>
      </c>
      <c r="H7" t="s">
        <v>52</v>
      </c>
      <c r="I7" t="s">
        <v>210</v>
      </c>
    </row>
    <row r="8" spans="1:10" x14ac:dyDescent="0.35">
      <c r="A8" t="s">
        <v>60</v>
      </c>
      <c r="B8" t="s">
        <v>38</v>
      </c>
      <c r="C8" t="s">
        <v>13</v>
      </c>
      <c r="D8">
        <v>2.2989513727364464E-5</v>
      </c>
      <c r="E8" t="s">
        <v>135</v>
      </c>
      <c r="F8" t="s">
        <v>24</v>
      </c>
      <c r="G8" t="s">
        <v>56</v>
      </c>
      <c r="H8" t="s">
        <v>52</v>
      </c>
      <c r="I8" t="s">
        <v>211</v>
      </c>
    </row>
    <row r="9" spans="1:10" x14ac:dyDescent="0.35">
      <c r="A9" t="s">
        <v>60</v>
      </c>
      <c r="B9" t="s">
        <v>38</v>
      </c>
      <c r="C9" t="s">
        <v>23</v>
      </c>
      <c r="D9">
        <v>7.2846285575946869E-5</v>
      </c>
      <c r="E9" t="s">
        <v>135</v>
      </c>
      <c r="F9" t="s">
        <v>24</v>
      </c>
      <c r="G9" t="s">
        <v>56</v>
      </c>
      <c r="H9" t="s">
        <v>52</v>
      </c>
      <c r="I9" t="s">
        <v>211</v>
      </c>
    </row>
    <row r="10" spans="1:10" x14ac:dyDescent="0.35">
      <c r="A10" t="s">
        <v>60</v>
      </c>
      <c r="B10" t="s">
        <v>38</v>
      </c>
      <c r="C10" t="s">
        <v>14</v>
      </c>
      <c r="D10">
        <v>1.4269588557456493E-4</v>
      </c>
      <c r="E10" t="s">
        <v>135</v>
      </c>
      <c r="F10" t="s">
        <v>24</v>
      </c>
      <c r="G10" t="s">
        <v>56</v>
      </c>
      <c r="H10" t="s">
        <v>52</v>
      </c>
      <c r="I10" t="s">
        <v>211</v>
      </c>
    </row>
    <row r="11" spans="1:10" x14ac:dyDescent="0.35">
      <c r="A11" t="s">
        <v>60</v>
      </c>
      <c r="B11" t="s">
        <v>38</v>
      </c>
      <c r="C11" t="s">
        <v>15</v>
      </c>
      <c r="D11">
        <v>2.563055906692474E-5</v>
      </c>
      <c r="E11" t="s">
        <v>135</v>
      </c>
      <c r="F11" t="s">
        <v>24</v>
      </c>
      <c r="G11" t="s">
        <v>56</v>
      </c>
      <c r="H11" t="s">
        <v>52</v>
      </c>
      <c r="I11" t="s">
        <v>211</v>
      </c>
    </row>
    <row r="12" spans="1:10" x14ac:dyDescent="0.35">
      <c r="A12" t="s">
        <v>60</v>
      </c>
      <c r="B12" t="s">
        <v>38</v>
      </c>
      <c r="C12" t="s">
        <v>16</v>
      </c>
      <c r="D12">
        <v>1.1105242446819234E-5</v>
      </c>
      <c r="E12" t="s">
        <v>135</v>
      </c>
      <c r="F12" t="s">
        <v>24</v>
      </c>
      <c r="G12" t="s">
        <v>56</v>
      </c>
      <c r="H12" t="s">
        <v>52</v>
      </c>
      <c r="I12" t="s">
        <v>211</v>
      </c>
    </row>
    <row r="13" spans="1:10" x14ac:dyDescent="0.35">
      <c r="A13" t="s">
        <v>60</v>
      </c>
      <c r="B13" t="s">
        <v>38</v>
      </c>
      <c r="C13" t="s">
        <v>17</v>
      </c>
      <c r="D13">
        <v>3.5095044818453597E-4</v>
      </c>
      <c r="E13" t="s">
        <v>135</v>
      </c>
      <c r="F13" t="s">
        <v>24</v>
      </c>
      <c r="G13" t="s">
        <v>56</v>
      </c>
      <c r="H13" t="s">
        <v>52</v>
      </c>
      <c r="I13" t="s">
        <v>211</v>
      </c>
    </row>
    <row r="14" spans="1:10" x14ac:dyDescent="0.35">
      <c r="A14" t="s">
        <v>60</v>
      </c>
      <c r="B14" t="s">
        <v>38</v>
      </c>
      <c r="C14" t="s">
        <v>18</v>
      </c>
      <c r="D14">
        <v>9.1205276047936429E-7</v>
      </c>
      <c r="E14" t="s">
        <v>135</v>
      </c>
      <c r="F14" t="s">
        <v>24</v>
      </c>
      <c r="G14" t="s">
        <v>56</v>
      </c>
      <c r="H14" t="s">
        <v>52</v>
      </c>
      <c r="I14" t="s">
        <v>211</v>
      </c>
    </row>
    <row r="15" spans="1:10" x14ac:dyDescent="0.35">
      <c r="A15" t="s">
        <v>60</v>
      </c>
      <c r="B15" t="s">
        <v>38</v>
      </c>
      <c r="C15" t="s">
        <v>19</v>
      </c>
      <c r="D15">
        <v>2.152914239679643E-6</v>
      </c>
      <c r="E15" t="s">
        <v>135</v>
      </c>
      <c r="F15" t="s">
        <v>24</v>
      </c>
      <c r="G15" t="s">
        <v>56</v>
      </c>
      <c r="H15" t="s">
        <v>52</v>
      </c>
      <c r="I15" t="s">
        <v>211</v>
      </c>
    </row>
    <row r="16" spans="1:10" x14ac:dyDescent="0.35">
      <c r="A16" t="s">
        <v>60</v>
      </c>
      <c r="B16" t="s">
        <v>38</v>
      </c>
      <c r="C16" t="s">
        <v>20</v>
      </c>
      <c r="D16">
        <v>4.0336002846872994E-4</v>
      </c>
      <c r="E16" t="s">
        <v>135</v>
      </c>
      <c r="F16" t="s">
        <v>24</v>
      </c>
      <c r="G16" t="s">
        <v>56</v>
      </c>
      <c r="H16" t="s">
        <v>52</v>
      </c>
      <c r="I16" t="s">
        <v>211</v>
      </c>
    </row>
    <row r="17" spans="1:9" x14ac:dyDescent="0.35">
      <c r="A17" t="s">
        <v>60</v>
      </c>
      <c r="B17" t="s">
        <v>38</v>
      </c>
      <c r="C17" t="s">
        <v>21</v>
      </c>
      <c r="D17">
        <v>3.1868850165820724E-6</v>
      </c>
      <c r="E17" t="s">
        <v>135</v>
      </c>
      <c r="F17" t="s">
        <v>24</v>
      </c>
      <c r="G17" t="s">
        <v>56</v>
      </c>
      <c r="H17" t="s">
        <v>52</v>
      </c>
      <c r="I17" t="s">
        <v>211</v>
      </c>
    </row>
    <row r="18" spans="1:9" x14ac:dyDescent="0.35">
      <c r="A18" t="s">
        <v>60</v>
      </c>
      <c r="B18" t="s">
        <v>38</v>
      </c>
      <c r="C18" t="s">
        <v>22</v>
      </c>
      <c r="D18">
        <v>0.20336481708773765</v>
      </c>
      <c r="E18" t="s">
        <v>135</v>
      </c>
      <c r="F18" t="s">
        <v>24</v>
      </c>
      <c r="G18" t="s">
        <v>56</v>
      </c>
      <c r="H18" t="s">
        <v>52</v>
      </c>
      <c r="I18" t="s">
        <v>211</v>
      </c>
    </row>
    <row r="19" spans="1:9" x14ac:dyDescent="0.35">
      <c r="A19" t="s">
        <v>60</v>
      </c>
      <c r="B19" t="s">
        <v>60</v>
      </c>
      <c r="C19" t="s">
        <v>13</v>
      </c>
      <c r="D19">
        <v>3.0142997434280664E-5</v>
      </c>
      <c r="E19" t="s">
        <v>135</v>
      </c>
      <c r="F19" t="s">
        <v>24</v>
      </c>
      <c r="G19" t="s">
        <v>56</v>
      </c>
      <c r="H19" t="s">
        <v>52</v>
      </c>
      <c r="I19" t="s">
        <v>210</v>
      </c>
    </row>
    <row r="20" spans="1:9" x14ac:dyDescent="0.35">
      <c r="A20" t="s">
        <v>60</v>
      </c>
      <c r="B20" t="s">
        <v>60</v>
      </c>
      <c r="C20" t="s">
        <v>23</v>
      </c>
      <c r="D20">
        <v>1.032089459491971E-4</v>
      </c>
      <c r="E20" t="s">
        <v>135</v>
      </c>
      <c r="F20" t="s">
        <v>24</v>
      </c>
      <c r="G20" t="s">
        <v>56</v>
      </c>
      <c r="H20" t="s">
        <v>52</v>
      </c>
      <c r="I20" t="s">
        <v>210</v>
      </c>
    </row>
    <row r="21" spans="1:9" x14ac:dyDescent="0.35">
      <c r="A21" t="s">
        <v>60</v>
      </c>
      <c r="B21" t="s">
        <v>60</v>
      </c>
      <c r="C21" t="s">
        <v>14</v>
      </c>
      <c r="D21">
        <v>2.0789095921104825E-4</v>
      </c>
      <c r="E21" t="s">
        <v>135</v>
      </c>
      <c r="F21" t="s">
        <v>24</v>
      </c>
      <c r="G21" t="s">
        <v>56</v>
      </c>
      <c r="H21" t="s">
        <v>52</v>
      </c>
      <c r="I21" t="s">
        <v>210</v>
      </c>
    </row>
    <row r="22" spans="1:9" x14ac:dyDescent="0.35">
      <c r="A22" t="s">
        <v>60</v>
      </c>
      <c r="B22" t="s">
        <v>60</v>
      </c>
      <c r="C22" t="s">
        <v>15</v>
      </c>
      <c r="D22">
        <v>3.4762883375566656E-5</v>
      </c>
      <c r="E22" t="s">
        <v>135</v>
      </c>
      <c r="F22" t="s">
        <v>24</v>
      </c>
      <c r="G22" t="s">
        <v>56</v>
      </c>
      <c r="H22" t="s">
        <v>52</v>
      </c>
      <c r="I22" t="s">
        <v>210</v>
      </c>
    </row>
    <row r="23" spans="1:9" x14ac:dyDescent="0.35">
      <c r="A23" t="s">
        <v>60</v>
      </c>
      <c r="B23" t="s">
        <v>60</v>
      </c>
      <c r="C23" t="s">
        <v>16</v>
      </c>
      <c r="D23">
        <v>1.6262874343249926E-5</v>
      </c>
      <c r="E23" t="s">
        <v>135</v>
      </c>
      <c r="F23" t="s">
        <v>24</v>
      </c>
      <c r="G23" t="s">
        <v>56</v>
      </c>
      <c r="H23" t="s">
        <v>52</v>
      </c>
      <c r="I23" t="s">
        <v>210</v>
      </c>
    </row>
    <row r="24" spans="1:9" x14ac:dyDescent="0.35">
      <c r="A24" t="s">
        <v>60</v>
      </c>
      <c r="B24" t="s">
        <v>60</v>
      </c>
      <c r="C24" t="s">
        <v>17</v>
      </c>
      <c r="D24">
        <v>4.9453105967554769E-4</v>
      </c>
      <c r="E24" t="s">
        <v>135</v>
      </c>
      <c r="F24" t="s">
        <v>24</v>
      </c>
      <c r="G24" t="s">
        <v>56</v>
      </c>
      <c r="H24" t="s">
        <v>52</v>
      </c>
      <c r="I24" t="s">
        <v>210</v>
      </c>
    </row>
    <row r="25" spans="1:9" x14ac:dyDescent="0.35">
      <c r="A25" t="s">
        <v>60</v>
      </c>
      <c r="B25" t="s">
        <v>60</v>
      </c>
      <c r="C25" t="s">
        <v>18</v>
      </c>
      <c r="D25">
        <v>1.7618054937365722E-6</v>
      </c>
      <c r="E25" t="s">
        <v>135</v>
      </c>
      <c r="F25" t="s">
        <v>24</v>
      </c>
      <c r="G25" t="s">
        <v>56</v>
      </c>
      <c r="H25" t="s">
        <v>52</v>
      </c>
      <c r="I25" t="s">
        <v>210</v>
      </c>
    </row>
    <row r="26" spans="1:9" x14ac:dyDescent="0.35">
      <c r="A26" t="s">
        <v>60</v>
      </c>
      <c r="B26" t="s">
        <v>60</v>
      </c>
      <c r="C26" t="s">
        <v>19</v>
      </c>
      <c r="D26">
        <v>2.9214279284628029E-6</v>
      </c>
      <c r="E26" t="s">
        <v>135</v>
      </c>
      <c r="F26" t="s">
        <v>24</v>
      </c>
      <c r="G26" t="s">
        <v>56</v>
      </c>
      <c r="H26" t="s">
        <v>52</v>
      </c>
      <c r="I26" t="s">
        <v>210</v>
      </c>
    </row>
    <row r="27" spans="1:9" x14ac:dyDescent="0.35">
      <c r="A27" t="s">
        <v>60</v>
      </c>
      <c r="B27" t="s">
        <v>60</v>
      </c>
      <c r="C27" t="s">
        <v>20</v>
      </c>
      <c r="D27">
        <v>4.7581039804907527E-4</v>
      </c>
      <c r="E27" t="s">
        <v>135</v>
      </c>
      <c r="F27" t="s">
        <v>24</v>
      </c>
      <c r="G27" t="s">
        <v>56</v>
      </c>
      <c r="H27" t="s">
        <v>52</v>
      </c>
      <c r="I27" t="s">
        <v>210</v>
      </c>
    </row>
    <row r="28" spans="1:9" x14ac:dyDescent="0.35">
      <c r="A28" t="s">
        <v>60</v>
      </c>
      <c r="B28" t="s">
        <v>60</v>
      </c>
      <c r="C28" t="s">
        <v>21</v>
      </c>
      <c r="D28">
        <v>4.1045323977499968E-6</v>
      </c>
      <c r="E28" t="s">
        <v>135</v>
      </c>
      <c r="F28" t="s">
        <v>24</v>
      </c>
      <c r="G28" t="s">
        <v>56</v>
      </c>
      <c r="H28" t="s">
        <v>52</v>
      </c>
      <c r="I28" t="s">
        <v>210</v>
      </c>
    </row>
    <row r="29" spans="1:9" x14ac:dyDescent="0.35">
      <c r="A29" t="s">
        <v>60</v>
      </c>
      <c r="B29" t="s">
        <v>60</v>
      </c>
      <c r="C29" t="s">
        <v>22</v>
      </c>
      <c r="D29">
        <v>0.23976369400973965</v>
      </c>
      <c r="E29" t="s">
        <v>135</v>
      </c>
      <c r="F29" t="s">
        <v>24</v>
      </c>
      <c r="G29" t="s">
        <v>56</v>
      </c>
      <c r="H29" t="s">
        <v>52</v>
      </c>
      <c r="I29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6"/>
  <sheetViews>
    <sheetView tabSelected="1" workbookViewId="0">
      <selection activeCell="E17" sqref="E17"/>
    </sheetView>
  </sheetViews>
  <sheetFormatPr defaultRowHeight="14.5" x14ac:dyDescent="0.35"/>
  <cols>
    <col min="2" max="2" width="30.08984375" bestFit="1" customWidth="1"/>
  </cols>
  <sheetData>
    <row r="1" spans="1:10" s="4" customFormat="1" x14ac:dyDescent="0.35">
      <c r="A1" s="4" t="s">
        <v>129</v>
      </c>
      <c r="B1" s="4" t="s">
        <v>59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61</v>
      </c>
      <c r="I1" s="4" t="s">
        <v>25</v>
      </c>
      <c r="J1" s="4" t="s">
        <v>49</v>
      </c>
    </row>
    <row r="2" spans="1:10" x14ac:dyDescent="0.35">
      <c r="A2" t="s">
        <v>60</v>
      </c>
      <c r="B2" t="s">
        <v>118</v>
      </c>
      <c r="C2" t="s">
        <v>118</v>
      </c>
      <c r="D2">
        <v>0</v>
      </c>
      <c r="E2" t="s">
        <v>270</v>
      </c>
      <c r="F2" t="s">
        <v>53</v>
      </c>
      <c r="G2" t="s">
        <v>55</v>
      </c>
      <c r="H2" t="s">
        <v>52</v>
      </c>
      <c r="I2" t="s">
        <v>272</v>
      </c>
      <c r="J2" t="s">
        <v>276</v>
      </c>
    </row>
    <row r="3" spans="1:10" x14ac:dyDescent="0.35">
      <c r="A3" t="s">
        <v>60</v>
      </c>
      <c r="B3" t="s">
        <v>32</v>
      </c>
      <c r="C3" t="s">
        <v>32</v>
      </c>
      <c r="D3">
        <v>0</v>
      </c>
      <c r="E3" t="s">
        <v>270</v>
      </c>
      <c r="F3" t="s">
        <v>53</v>
      </c>
      <c r="G3" t="s">
        <v>55</v>
      </c>
      <c r="H3" t="s">
        <v>52</v>
      </c>
      <c r="I3" t="s">
        <v>272</v>
      </c>
      <c r="J3" t="s">
        <v>276</v>
      </c>
    </row>
    <row r="4" spans="1:10" x14ac:dyDescent="0.35">
      <c r="A4" t="s">
        <v>60</v>
      </c>
      <c r="B4" t="s">
        <v>62</v>
      </c>
      <c r="C4" t="s">
        <v>62</v>
      </c>
      <c r="D4">
        <v>139.96792928439999</v>
      </c>
      <c r="E4" t="s">
        <v>270</v>
      </c>
      <c r="F4" t="s">
        <v>53</v>
      </c>
      <c r="G4" t="s">
        <v>55</v>
      </c>
      <c r="H4" t="s">
        <v>52</v>
      </c>
      <c r="I4" t="s">
        <v>272</v>
      </c>
      <c r="J4" t="s">
        <v>276</v>
      </c>
    </row>
    <row r="5" spans="1:10" x14ac:dyDescent="0.35">
      <c r="A5" t="s">
        <v>60</v>
      </c>
      <c r="B5" t="s">
        <v>30</v>
      </c>
      <c r="C5" t="s">
        <v>30</v>
      </c>
      <c r="D5">
        <v>0</v>
      </c>
      <c r="E5" t="s">
        <v>270</v>
      </c>
      <c r="F5" t="s">
        <v>53</v>
      </c>
      <c r="G5" t="s">
        <v>55</v>
      </c>
      <c r="H5" t="s">
        <v>52</v>
      </c>
      <c r="I5" t="s">
        <v>272</v>
      </c>
      <c r="J5" t="s">
        <v>276</v>
      </c>
    </row>
    <row r="6" spans="1:10" x14ac:dyDescent="0.35">
      <c r="A6" t="s">
        <v>60</v>
      </c>
      <c r="B6" t="s">
        <v>38</v>
      </c>
      <c r="C6" t="s">
        <v>38</v>
      </c>
      <c r="D6">
        <v>29.896062565600005</v>
      </c>
      <c r="E6" t="s">
        <v>270</v>
      </c>
      <c r="F6" t="s">
        <v>53</v>
      </c>
      <c r="G6" t="s">
        <v>55</v>
      </c>
      <c r="H6" t="s">
        <v>52</v>
      </c>
      <c r="I6" t="s">
        <v>272</v>
      </c>
      <c r="J6" t="s">
        <v>276</v>
      </c>
    </row>
    <row r="7" spans="1:10" x14ac:dyDescent="0.35">
      <c r="A7" t="s">
        <v>60</v>
      </c>
      <c r="B7" t="s">
        <v>243</v>
      </c>
      <c r="C7" t="s">
        <v>243</v>
      </c>
      <c r="D7">
        <v>1.7645315616600632</v>
      </c>
      <c r="E7" t="s">
        <v>271</v>
      </c>
      <c r="F7" t="s">
        <v>53</v>
      </c>
      <c r="G7" t="s">
        <v>56</v>
      </c>
      <c r="H7" t="s">
        <v>52</v>
      </c>
      <c r="I7" t="s">
        <v>272</v>
      </c>
      <c r="J7" t="s">
        <v>276</v>
      </c>
    </row>
    <row r="8" spans="1:10" x14ac:dyDescent="0.35">
      <c r="A8" t="s">
        <v>60</v>
      </c>
      <c r="B8" t="s">
        <v>244</v>
      </c>
      <c r="C8" t="s">
        <v>244</v>
      </c>
      <c r="D8">
        <v>1.1039616392093752</v>
      </c>
      <c r="E8" t="s">
        <v>271</v>
      </c>
      <c r="F8" t="s">
        <v>53</v>
      </c>
      <c r="G8" t="s">
        <v>56</v>
      </c>
      <c r="H8" t="s">
        <v>52</v>
      </c>
      <c r="I8" t="s">
        <v>272</v>
      </c>
      <c r="J8" t="s">
        <v>276</v>
      </c>
    </row>
    <row r="9" spans="1:10" x14ac:dyDescent="0.35">
      <c r="A9" t="s">
        <v>60</v>
      </c>
      <c r="B9" t="s">
        <v>245</v>
      </c>
      <c r="C9" t="s">
        <v>245</v>
      </c>
      <c r="D9">
        <v>0</v>
      </c>
      <c r="E9" t="s">
        <v>271</v>
      </c>
      <c r="F9" t="s">
        <v>53</v>
      </c>
      <c r="G9" t="s">
        <v>56</v>
      </c>
      <c r="H9" t="s">
        <v>52</v>
      </c>
      <c r="I9" t="s">
        <v>272</v>
      </c>
      <c r="J9" t="s">
        <v>276</v>
      </c>
    </row>
    <row r="10" spans="1:10" x14ac:dyDescent="0.35">
      <c r="A10" t="s">
        <v>60</v>
      </c>
      <c r="B10" t="s">
        <v>246</v>
      </c>
      <c r="C10" t="s">
        <v>246</v>
      </c>
      <c r="D10">
        <v>0.15097332636154964</v>
      </c>
      <c r="E10" t="s">
        <v>271</v>
      </c>
      <c r="F10" t="s">
        <v>53</v>
      </c>
      <c r="G10" t="s">
        <v>56</v>
      </c>
      <c r="H10" t="s">
        <v>52</v>
      </c>
      <c r="I10" t="s">
        <v>272</v>
      </c>
      <c r="J10" t="s">
        <v>276</v>
      </c>
    </row>
    <row r="11" spans="1:10" x14ac:dyDescent="0.35">
      <c r="A11" t="s">
        <v>60</v>
      </c>
      <c r="B11" t="s">
        <v>247</v>
      </c>
      <c r="C11" t="s">
        <v>247</v>
      </c>
      <c r="D11">
        <v>0.82277849333747588</v>
      </c>
      <c r="E11" t="s">
        <v>271</v>
      </c>
      <c r="F11" t="s">
        <v>53</v>
      </c>
      <c r="G11" t="s">
        <v>56</v>
      </c>
      <c r="H11" t="s">
        <v>52</v>
      </c>
      <c r="I11" t="s">
        <v>272</v>
      </c>
      <c r="J11" t="s">
        <v>276</v>
      </c>
    </row>
    <row r="12" spans="1:10" x14ac:dyDescent="0.35">
      <c r="A12" t="s">
        <v>60</v>
      </c>
      <c r="B12" t="s">
        <v>248</v>
      </c>
      <c r="C12" t="s">
        <v>248</v>
      </c>
      <c r="D12">
        <v>1.6723713682560446</v>
      </c>
      <c r="E12" t="s">
        <v>271</v>
      </c>
      <c r="F12" t="s">
        <v>53</v>
      </c>
      <c r="G12" t="s">
        <v>56</v>
      </c>
      <c r="H12" t="s">
        <v>52</v>
      </c>
      <c r="I12" t="s">
        <v>272</v>
      </c>
      <c r="J12" t="s">
        <v>276</v>
      </c>
    </row>
    <row r="13" spans="1:10" x14ac:dyDescent="0.35">
      <c r="A13" t="s">
        <v>60</v>
      </c>
      <c r="B13" t="s">
        <v>249</v>
      </c>
      <c r="C13" t="s">
        <v>249</v>
      </c>
      <c r="D13">
        <v>0</v>
      </c>
      <c r="E13" t="s">
        <v>271</v>
      </c>
      <c r="F13" t="s">
        <v>53</v>
      </c>
      <c r="G13" t="s">
        <v>56</v>
      </c>
      <c r="H13" t="s">
        <v>52</v>
      </c>
      <c r="I13" t="s">
        <v>272</v>
      </c>
      <c r="J13" t="s">
        <v>276</v>
      </c>
    </row>
    <row r="14" spans="1:10" x14ac:dyDescent="0.35">
      <c r="A14" t="s">
        <v>60</v>
      </c>
      <c r="B14" t="s">
        <v>250</v>
      </c>
      <c r="C14" t="s">
        <v>250</v>
      </c>
      <c r="D14">
        <v>0.11307267147561048</v>
      </c>
      <c r="E14" t="s">
        <v>271</v>
      </c>
      <c r="F14" t="s">
        <v>53</v>
      </c>
      <c r="G14" t="s">
        <v>56</v>
      </c>
      <c r="H14" t="s">
        <v>52</v>
      </c>
      <c r="I14" t="s">
        <v>272</v>
      </c>
      <c r="J14" t="s">
        <v>276</v>
      </c>
    </row>
    <row r="15" spans="1:10" x14ac:dyDescent="0.35">
      <c r="A15" t="s">
        <v>60</v>
      </c>
      <c r="B15" t="s">
        <v>251</v>
      </c>
      <c r="C15" t="s">
        <v>251</v>
      </c>
      <c r="D15">
        <v>0.31565320579426953</v>
      </c>
      <c r="E15" t="s">
        <v>271</v>
      </c>
      <c r="F15" t="s">
        <v>53</v>
      </c>
      <c r="G15" t="s">
        <v>56</v>
      </c>
      <c r="H15" t="s">
        <v>52</v>
      </c>
      <c r="I15" t="s">
        <v>272</v>
      </c>
      <c r="J15" t="s">
        <v>276</v>
      </c>
    </row>
    <row r="16" spans="1:10" x14ac:dyDescent="0.35">
      <c r="A16" t="s">
        <v>60</v>
      </c>
      <c r="B16" t="s">
        <v>252</v>
      </c>
      <c r="C16" t="s">
        <v>252</v>
      </c>
      <c r="D16">
        <v>0.31565320579426953</v>
      </c>
      <c r="E16" t="s">
        <v>271</v>
      </c>
      <c r="F16" t="s">
        <v>53</v>
      </c>
      <c r="G16" t="s">
        <v>56</v>
      </c>
      <c r="H16" t="s">
        <v>52</v>
      </c>
      <c r="I16" t="s">
        <v>272</v>
      </c>
      <c r="J16" t="s">
        <v>276</v>
      </c>
    </row>
    <row r="17" spans="1:10" x14ac:dyDescent="0.35">
      <c r="A17" t="s">
        <v>60</v>
      </c>
      <c r="B17" t="s">
        <v>253</v>
      </c>
      <c r="C17" t="s">
        <v>253</v>
      </c>
      <c r="D17">
        <v>7.738893879902653E-2</v>
      </c>
      <c r="E17" t="s">
        <v>271</v>
      </c>
      <c r="F17" t="s">
        <v>53</v>
      </c>
      <c r="G17" t="s">
        <v>56</v>
      </c>
      <c r="H17" t="s">
        <v>52</v>
      </c>
      <c r="I17" t="s">
        <v>272</v>
      </c>
      <c r="J17" t="s">
        <v>276</v>
      </c>
    </row>
    <row r="18" spans="1:10" x14ac:dyDescent="0.35">
      <c r="A18" t="s">
        <v>60</v>
      </c>
      <c r="B18" t="s">
        <v>254</v>
      </c>
      <c r="C18" t="s">
        <v>254</v>
      </c>
      <c r="D18">
        <v>2.5314937119121243E-2</v>
      </c>
      <c r="E18" t="s">
        <v>271</v>
      </c>
      <c r="F18" t="s">
        <v>53</v>
      </c>
      <c r="G18" t="s">
        <v>56</v>
      </c>
      <c r="H18" t="s">
        <v>52</v>
      </c>
      <c r="I18" t="s">
        <v>272</v>
      </c>
      <c r="J18" t="s">
        <v>276</v>
      </c>
    </row>
    <row r="19" spans="1:10" x14ac:dyDescent="0.35">
      <c r="A19" t="s">
        <v>60</v>
      </c>
      <c r="B19" t="s">
        <v>255</v>
      </c>
      <c r="C19" t="s">
        <v>255</v>
      </c>
      <c r="D19">
        <v>1.4438371676271636E-2</v>
      </c>
      <c r="E19" t="s">
        <v>271</v>
      </c>
      <c r="F19" t="s">
        <v>53</v>
      </c>
      <c r="G19" t="s">
        <v>56</v>
      </c>
      <c r="H19" t="s">
        <v>52</v>
      </c>
      <c r="I19" t="s">
        <v>272</v>
      </c>
      <c r="J19" t="s">
        <v>276</v>
      </c>
    </row>
    <row r="20" spans="1:10" x14ac:dyDescent="0.35">
      <c r="A20" t="s">
        <v>60</v>
      </c>
      <c r="B20" t="s">
        <v>175</v>
      </c>
      <c r="C20" t="s">
        <v>175</v>
      </c>
      <c r="D20">
        <v>4.3384704288040268E-2</v>
      </c>
      <c r="E20" t="s">
        <v>271</v>
      </c>
      <c r="F20" t="s">
        <v>53</v>
      </c>
      <c r="G20" t="s">
        <v>56</v>
      </c>
      <c r="H20" t="s">
        <v>52</v>
      </c>
      <c r="I20" t="s">
        <v>272</v>
      </c>
      <c r="J20" t="s">
        <v>276</v>
      </c>
    </row>
    <row r="21" spans="1:10" x14ac:dyDescent="0.35">
      <c r="A21" t="s">
        <v>60</v>
      </c>
      <c r="B21" t="s">
        <v>256</v>
      </c>
      <c r="C21" t="s">
        <v>256</v>
      </c>
      <c r="D21">
        <v>3.4015263089642388E-2</v>
      </c>
      <c r="E21" t="s">
        <v>271</v>
      </c>
      <c r="F21" t="s">
        <v>53</v>
      </c>
      <c r="G21" t="s">
        <v>56</v>
      </c>
      <c r="H21" t="s">
        <v>52</v>
      </c>
      <c r="I21" t="s">
        <v>272</v>
      </c>
      <c r="J21" t="s">
        <v>276</v>
      </c>
    </row>
    <row r="22" spans="1:10" x14ac:dyDescent="0.35">
      <c r="A22" t="s">
        <v>60</v>
      </c>
      <c r="B22" t="s">
        <v>257</v>
      </c>
      <c r="C22" t="s">
        <v>257</v>
      </c>
      <c r="D22">
        <v>0.3015386803702772</v>
      </c>
      <c r="E22" t="s">
        <v>271</v>
      </c>
      <c r="F22" t="s">
        <v>53</v>
      </c>
      <c r="G22" t="s">
        <v>56</v>
      </c>
      <c r="H22" t="s">
        <v>52</v>
      </c>
      <c r="I22" t="s">
        <v>272</v>
      </c>
      <c r="J22" t="s">
        <v>276</v>
      </c>
    </row>
    <row r="23" spans="1:10" x14ac:dyDescent="0.35">
      <c r="A23" t="s">
        <v>60</v>
      </c>
      <c r="B23" t="s">
        <v>258</v>
      </c>
      <c r="C23" t="s">
        <v>258</v>
      </c>
      <c r="D23">
        <v>0.256336062016852</v>
      </c>
      <c r="E23" t="s">
        <v>271</v>
      </c>
      <c r="F23" t="s">
        <v>53</v>
      </c>
      <c r="G23" t="s">
        <v>56</v>
      </c>
      <c r="H23" t="s">
        <v>52</v>
      </c>
      <c r="I23" t="s">
        <v>272</v>
      </c>
      <c r="J23" t="s">
        <v>276</v>
      </c>
    </row>
    <row r="24" spans="1:10" x14ac:dyDescent="0.35">
      <c r="A24" t="s">
        <v>60</v>
      </c>
      <c r="B24" t="s">
        <v>38</v>
      </c>
      <c r="C24" t="s">
        <v>13</v>
      </c>
      <c r="D24">
        <v>4.262907055280873E-4</v>
      </c>
      <c r="E24" t="s">
        <v>271</v>
      </c>
      <c r="F24" t="s">
        <v>24</v>
      </c>
      <c r="G24" t="s">
        <v>56</v>
      </c>
      <c r="H24" t="s">
        <v>52</v>
      </c>
      <c r="I24" t="s">
        <v>273</v>
      </c>
      <c r="J24" t="s">
        <v>276</v>
      </c>
    </row>
    <row r="25" spans="1:10" x14ac:dyDescent="0.35">
      <c r="A25" t="s">
        <v>60</v>
      </c>
      <c r="B25" t="s">
        <v>38</v>
      </c>
      <c r="C25" t="s">
        <v>23</v>
      </c>
      <c r="D25">
        <v>1.3507764819012957E-3</v>
      </c>
      <c r="E25" t="s">
        <v>271</v>
      </c>
      <c r="F25" t="s">
        <v>24</v>
      </c>
      <c r="G25" t="s">
        <v>56</v>
      </c>
      <c r="H25" t="s">
        <v>52</v>
      </c>
      <c r="I25" t="s">
        <v>273</v>
      </c>
      <c r="J25" t="s">
        <v>276</v>
      </c>
    </row>
    <row r="26" spans="1:10" x14ac:dyDescent="0.35">
      <c r="A26" t="s">
        <v>60</v>
      </c>
      <c r="B26" t="s">
        <v>38</v>
      </c>
      <c r="C26" t="s">
        <v>14</v>
      </c>
      <c r="D26">
        <v>2.6459859246666237E-3</v>
      </c>
      <c r="E26" t="s">
        <v>271</v>
      </c>
      <c r="F26" t="s">
        <v>24</v>
      </c>
      <c r="G26" t="s">
        <v>56</v>
      </c>
      <c r="H26" t="s">
        <v>52</v>
      </c>
      <c r="I26" t="s">
        <v>273</v>
      </c>
      <c r="J26" t="s">
        <v>276</v>
      </c>
    </row>
    <row r="27" spans="1:10" x14ac:dyDescent="0.35">
      <c r="A27" t="s">
        <v>60</v>
      </c>
      <c r="B27" t="s">
        <v>38</v>
      </c>
      <c r="C27" t="s">
        <v>15</v>
      </c>
      <c r="D27">
        <v>4.7526316725496202E-4</v>
      </c>
      <c r="E27" t="s">
        <v>271</v>
      </c>
      <c r="F27" t="s">
        <v>24</v>
      </c>
      <c r="G27" t="s">
        <v>56</v>
      </c>
      <c r="H27" t="s">
        <v>52</v>
      </c>
      <c r="I27" t="s">
        <v>273</v>
      </c>
      <c r="J27" t="s">
        <v>276</v>
      </c>
    </row>
    <row r="28" spans="1:10" x14ac:dyDescent="0.35">
      <c r="A28" t="s">
        <v>60</v>
      </c>
      <c r="B28" t="s">
        <v>38</v>
      </c>
      <c r="C28" t="s">
        <v>16</v>
      </c>
      <c r="D28">
        <v>2.0592265212117432E-4</v>
      </c>
      <c r="E28" t="s">
        <v>271</v>
      </c>
      <c r="F28" t="s">
        <v>24</v>
      </c>
      <c r="G28" t="s">
        <v>56</v>
      </c>
      <c r="H28" t="s">
        <v>52</v>
      </c>
      <c r="I28" t="s">
        <v>273</v>
      </c>
      <c r="J28" t="s">
        <v>276</v>
      </c>
    </row>
    <row r="29" spans="1:10" x14ac:dyDescent="0.35">
      <c r="A29" t="s">
        <v>60</v>
      </c>
      <c r="B29" t="s">
        <v>38</v>
      </c>
      <c r="C29" t="s">
        <v>17</v>
      </c>
      <c r="D29">
        <v>6.5076154257193734E-3</v>
      </c>
      <c r="E29" t="s">
        <v>271</v>
      </c>
      <c r="F29" t="s">
        <v>24</v>
      </c>
      <c r="G29" t="s">
        <v>56</v>
      </c>
      <c r="H29" t="s">
        <v>52</v>
      </c>
      <c r="I29" t="s">
        <v>273</v>
      </c>
      <c r="J29" t="s">
        <v>276</v>
      </c>
    </row>
    <row r="30" spans="1:10" x14ac:dyDescent="0.35">
      <c r="A30" t="s">
        <v>60</v>
      </c>
      <c r="B30" t="s">
        <v>38</v>
      </c>
      <c r="C30" t="s">
        <v>18</v>
      </c>
      <c r="D30">
        <v>1.6912041696680119E-5</v>
      </c>
      <c r="E30" t="s">
        <v>271</v>
      </c>
      <c r="F30" t="s">
        <v>24</v>
      </c>
      <c r="G30" t="s">
        <v>56</v>
      </c>
      <c r="H30" t="s">
        <v>52</v>
      </c>
      <c r="I30" t="s">
        <v>273</v>
      </c>
      <c r="J30" t="s">
        <v>276</v>
      </c>
    </row>
    <row r="31" spans="1:10" x14ac:dyDescent="0.35">
      <c r="A31" t="s">
        <v>60</v>
      </c>
      <c r="B31" t="s">
        <v>38</v>
      </c>
      <c r="C31" t="s">
        <v>19</v>
      </c>
      <c r="D31">
        <v>3.9921128435269181E-5</v>
      </c>
      <c r="E31" t="s">
        <v>271</v>
      </c>
      <c r="F31" t="s">
        <v>24</v>
      </c>
      <c r="G31" t="s">
        <v>56</v>
      </c>
      <c r="H31" t="s">
        <v>52</v>
      </c>
      <c r="I31" t="s">
        <v>273</v>
      </c>
      <c r="J31" t="s">
        <v>276</v>
      </c>
    </row>
    <row r="32" spans="1:10" x14ac:dyDescent="0.35">
      <c r="A32" t="s">
        <v>60</v>
      </c>
      <c r="B32" t="s">
        <v>38</v>
      </c>
      <c r="C32" t="s">
        <v>20</v>
      </c>
      <c r="D32">
        <v>7.4794375016768401E-3</v>
      </c>
      <c r="E32" t="s">
        <v>271</v>
      </c>
      <c r="F32" t="s">
        <v>24</v>
      </c>
      <c r="G32" t="s">
        <v>56</v>
      </c>
      <c r="H32" t="s">
        <v>52</v>
      </c>
      <c r="I32" t="s">
        <v>273</v>
      </c>
      <c r="J32" t="s">
        <v>276</v>
      </c>
    </row>
    <row r="33" spans="1:10" x14ac:dyDescent="0.35">
      <c r="A33" t="s">
        <v>60</v>
      </c>
      <c r="B33" t="s">
        <v>38</v>
      </c>
      <c r="C33" t="s">
        <v>21</v>
      </c>
      <c r="D33">
        <v>5.9093875506317886E-5</v>
      </c>
      <c r="E33" t="s">
        <v>271</v>
      </c>
      <c r="F33" t="s">
        <v>24</v>
      </c>
      <c r="G33" t="s">
        <v>56</v>
      </c>
      <c r="H33" t="s">
        <v>52</v>
      </c>
      <c r="I33" t="s">
        <v>273</v>
      </c>
      <c r="J33" t="s">
        <v>276</v>
      </c>
    </row>
    <row r="34" spans="1:10" x14ac:dyDescent="0.35">
      <c r="A34" t="s">
        <v>60</v>
      </c>
      <c r="B34" t="s">
        <v>38</v>
      </c>
      <c r="C34" t="s">
        <v>22</v>
      </c>
      <c r="D34">
        <v>3.7709597681803864</v>
      </c>
      <c r="E34" t="s">
        <v>271</v>
      </c>
      <c r="F34" t="s">
        <v>24</v>
      </c>
      <c r="G34" t="s">
        <v>56</v>
      </c>
      <c r="H34" t="s">
        <v>52</v>
      </c>
      <c r="I34" t="s">
        <v>273</v>
      </c>
      <c r="J34" t="s">
        <v>276</v>
      </c>
    </row>
    <row r="35" spans="1:10" x14ac:dyDescent="0.35">
      <c r="A35" t="s">
        <v>274</v>
      </c>
      <c r="B35" t="s">
        <v>60</v>
      </c>
      <c r="C35" t="s">
        <v>13</v>
      </c>
      <c r="D35">
        <v>1.3390604073428495E-2</v>
      </c>
      <c r="E35" t="s">
        <v>271</v>
      </c>
      <c r="F35" t="s">
        <v>24</v>
      </c>
      <c r="G35" t="s">
        <v>56</v>
      </c>
      <c r="H35" t="s">
        <v>52</v>
      </c>
      <c r="I35" t="s">
        <v>272</v>
      </c>
      <c r="J35" t="s">
        <v>276</v>
      </c>
    </row>
    <row r="36" spans="1:10" x14ac:dyDescent="0.35">
      <c r="A36" t="s">
        <v>274</v>
      </c>
      <c r="B36" t="s">
        <v>60</v>
      </c>
      <c r="C36" t="s">
        <v>23</v>
      </c>
      <c r="D36">
        <v>3.5594265042710148E-2</v>
      </c>
      <c r="E36" t="s">
        <v>271</v>
      </c>
      <c r="F36" t="s">
        <v>24</v>
      </c>
      <c r="G36" t="s">
        <v>56</v>
      </c>
      <c r="H36" t="s">
        <v>52</v>
      </c>
      <c r="I36" t="s">
        <v>272</v>
      </c>
      <c r="J36" t="s">
        <v>276</v>
      </c>
    </row>
    <row r="37" spans="1:10" x14ac:dyDescent="0.35">
      <c r="A37" t="s">
        <v>274</v>
      </c>
      <c r="B37" t="s">
        <v>60</v>
      </c>
      <c r="C37" t="s">
        <v>14</v>
      </c>
      <c r="D37">
        <v>8.3670422584385784E-2</v>
      </c>
      <c r="E37" t="s">
        <v>271</v>
      </c>
      <c r="F37" t="s">
        <v>24</v>
      </c>
      <c r="G37" t="s">
        <v>56</v>
      </c>
      <c r="H37" t="s">
        <v>52</v>
      </c>
      <c r="I37" t="s">
        <v>272</v>
      </c>
      <c r="J37" t="s">
        <v>276</v>
      </c>
    </row>
    <row r="38" spans="1:10" x14ac:dyDescent="0.35">
      <c r="A38" t="s">
        <v>274</v>
      </c>
      <c r="B38" t="s">
        <v>60</v>
      </c>
      <c r="C38" t="s">
        <v>15</v>
      </c>
      <c r="D38">
        <v>4.680677651498788E-2</v>
      </c>
      <c r="E38" t="s">
        <v>271</v>
      </c>
      <c r="F38" t="s">
        <v>24</v>
      </c>
      <c r="G38" t="s">
        <v>56</v>
      </c>
      <c r="H38" t="s">
        <v>52</v>
      </c>
      <c r="I38" t="s">
        <v>272</v>
      </c>
      <c r="J38" t="s">
        <v>276</v>
      </c>
    </row>
    <row r="39" spans="1:10" x14ac:dyDescent="0.35">
      <c r="A39" t="s">
        <v>274</v>
      </c>
      <c r="B39" t="s">
        <v>60</v>
      </c>
      <c r="C39" t="s">
        <v>16</v>
      </c>
      <c r="D39">
        <v>1.5203186381004973E-2</v>
      </c>
      <c r="E39" t="s">
        <v>271</v>
      </c>
      <c r="F39" t="s">
        <v>24</v>
      </c>
      <c r="G39" t="s">
        <v>56</v>
      </c>
      <c r="H39" t="s">
        <v>52</v>
      </c>
      <c r="I39" t="s">
        <v>272</v>
      </c>
      <c r="J39" t="s">
        <v>276</v>
      </c>
    </row>
    <row r="40" spans="1:10" x14ac:dyDescent="0.35">
      <c r="A40" t="s">
        <v>274</v>
      </c>
      <c r="B40" t="s">
        <v>60</v>
      </c>
      <c r="C40" t="s">
        <v>17</v>
      </c>
      <c r="D40">
        <v>0.78779162518480184</v>
      </c>
      <c r="E40" t="s">
        <v>271</v>
      </c>
      <c r="F40" t="s">
        <v>24</v>
      </c>
      <c r="G40" t="s">
        <v>56</v>
      </c>
      <c r="H40" t="s">
        <v>52</v>
      </c>
      <c r="I40" t="s">
        <v>272</v>
      </c>
      <c r="J40" t="s">
        <v>276</v>
      </c>
    </row>
    <row r="41" spans="1:10" x14ac:dyDescent="0.35">
      <c r="A41" t="s">
        <v>274</v>
      </c>
      <c r="B41" t="s">
        <v>60</v>
      </c>
      <c r="C41" t="s">
        <v>18</v>
      </c>
      <c r="D41">
        <v>1.0211952023097234E-3</v>
      </c>
      <c r="E41" t="s">
        <v>271</v>
      </c>
      <c r="F41" t="s">
        <v>24</v>
      </c>
      <c r="G41" t="s">
        <v>56</v>
      </c>
      <c r="H41" t="s">
        <v>52</v>
      </c>
      <c r="I41" t="s">
        <v>272</v>
      </c>
      <c r="J41" t="s">
        <v>276</v>
      </c>
    </row>
    <row r="42" spans="1:10" x14ac:dyDescent="0.35">
      <c r="A42" t="s">
        <v>274</v>
      </c>
      <c r="B42" t="s">
        <v>60</v>
      </c>
      <c r="C42" t="s">
        <v>19</v>
      </c>
      <c r="D42">
        <v>1.1633913933338153E-3</v>
      </c>
      <c r="E42" t="s">
        <v>271</v>
      </c>
      <c r="F42" t="s">
        <v>24</v>
      </c>
      <c r="G42" t="s">
        <v>56</v>
      </c>
      <c r="H42" t="s">
        <v>52</v>
      </c>
      <c r="I42" t="s">
        <v>272</v>
      </c>
      <c r="J42" t="s">
        <v>276</v>
      </c>
    </row>
    <row r="43" spans="1:10" x14ac:dyDescent="0.35">
      <c r="A43" t="s">
        <v>274</v>
      </c>
      <c r="B43" t="s">
        <v>60</v>
      </c>
      <c r="C43" t="s">
        <v>20</v>
      </c>
      <c r="D43">
        <v>0.11911402988906229</v>
      </c>
      <c r="E43" t="s">
        <v>271</v>
      </c>
      <c r="F43" t="s">
        <v>24</v>
      </c>
      <c r="G43" t="s">
        <v>56</v>
      </c>
      <c r="H43" t="s">
        <v>52</v>
      </c>
      <c r="I43" t="s">
        <v>272</v>
      </c>
      <c r="J43" t="s">
        <v>276</v>
      </c>
    </row>
    <row r="44" spans="1:10" x14ac:dyDescent="0.35">
      <c r="A44" t="s">
        <v>274</v>
      </c>
      <c r="B44" t="s">
        <v>60</v>
      </c>
      <c r="C44" t="s">
        <v>21</v>
      </c>
      <c r="D44">
        <v>1.0208289722884777E-3</v>
      </c>
      <c r="E44" t="s">
        <v>271</v>
      </c>
      <c r="F44" t="s">
        <v>24</v>
      </c>
      <c r="G44" t="s">
        <v>56</v>
      </c>
      <c r="H44" t="s">
        <v>52</v>
      </c>
      <c r="I44" t="s">
        <v>272</v>
      </c>
      <c r="J44" t="s">
        <v>276</v>
      </c>
    </row>
    <row r="45" spans="1:10" x14ac:dyDescent="0.35">
      <c r="A45" t="s">
        <v>274</v>
      </c>
      <c r="B45" t="s">
        <v>60</v>
      </c>
      <c r="C45" t="s">
        <v>22</v>
      </c>
      <c r="D45">
        <v>53.282368978162893</v>
      </c>
      <c r="E45" t="s">
        <v>271</v>
      </c>
      <c r="F45" t="s">
        <v>24</v>
      </c>
      <c r="G45" t="s">
        <v>56</v>
      </c>
      <c r="H45" t="s">
        <v>52</v>
      </c>
      <c r="I45" t="s">
        <v>272</v>
      </c>
      <c r="J45" t="s">
        <v>276</v>
      </c>
    </row>
    <row r="46" spans="1:10" x14ac:dyDescent="0.35">
      <c r="A46" t="s">
        <v>275</v>
      </c>
      <c r="B46" t="s">
        <v>60</v>
      </c>
      <c r="C46" t="s">
        <v>13</v>
      </c>
      <c r="D46">
        <v>2.132353623482134E-3</v>
      </c>
      <c r="E46" t="s">
        <v>271</v>
      </c>
      <c r="F46" t="s">
        <v>24</v>
      </c>
      <c r="G46" t="s">
        <v>56</v>
      </c>
      <c r="H46" t="s">
        <v>52</v>
      </c>
      <c r="I46" t="s">
        <v>272</v>
      </c>
      <c r="J46" t="s">
        <v>276</v>
      </c>
    </row>
    <row r="47" spans="1:10" x14ac:dyDescent="0.35">
      <c r="A47" t="s">
        <v>275</v>
      </c>
      <c r="B47" t="s">
        <v>60</v>
      </c>
      <c r="C47" t="s">
        <v>23</v>
      </c>
      <c r="D47">
        <v>8.5417123161176563E-3</v>
      </c>
      <c r="E47" t="s">
        <v>271</v>
      </c>
      <c r="F47" t="s">
        <v>24</v>
      </c>
      <c r="G47" t="s">
        <v>56</v>
      </c>
      <c r="H47" t="s">
        <v>52</v>
      </c>
      <c r="I47" t="s">
        <v>272</v>
      </c>
      <c r="J47" t="s">
        <v>276</v>
      </c>
    </row>
    <row r="48" spans="1:10" x14ac:dyDescent="0.35">
      <c r="A48" t="s">
        <v>275</v>
      </c>
      <c r="B48" t="s">
        <v>60</v>
      </c>
      <c r="C48" t="s">
        <v>14</v>
      </c>
      <c r="D48">
        <v>1.2781863891683698E-2</v>
      </c>
      <c r="E48" t="s">
        <v>271</v>
      </c>
      <c r="F48" t="s">
        <v>24</v>
      </c>
      <c r="G48" t="s">
        <v>56</v>
      </c>
      <c r="H48" t="s">
        <v>52</v>
      </c>
      <c r="I48" t="s">
        <v>272</v>
      </c>
      <c r="J48" t="s">
        <v>276</v>
      </c>
    </row>
    <row r="49" spans="1:10" x14ac:dyDescent="0.35">
      <c r="A49" t="s">
        <v>275</v>
      </c>
      <c r="B49" t="s">
        <v>60</v>
      </c>
      <c r="C49" t="s">
        <v>15</v>
      </c>
      <c r="D49">
        <v>1.0032035865492383E-3</v>
      </c>
      <c r="E49" t="s">
        <v>271</v>
      </c>
      <c r="F49" t="s">
        <v>24</v>
      </c>
      <c r="G49" t="s">
        <v>56</v>
      </c>
      <c r="H49" t="s">
        <v>52</v>
      </c>
      <c r="I49" t="s">
        <v>272</v>
      </c>
      <c r="J49" t="s">
        <v>276</v>
      </c>
    </row>
    <row r="50" spans="1:10" x14ac:dyDescent="0.35">
      <c r="A50" t="s">
        <v>275</v>
      </c>
      <c r="B50" t="s">
        <v>60</v>
      </c>
      <c r="C50" t="s">
        <v>16</v>
      </c>
      <c r="D50">
        <v>7.2704668633805395E-4</v>
      </c>
      <c r="E50" t="s">
        <v>271</v>
      </c>
      <c r="F50" t="s">
        <v>24</v>
      </c>
      <c r="G50" t="s">
        <v>56</v>
      </c>
      <c r="H50" t="s">
        <v>52</v>
      </c>
      <c r="I50" t="s">
        <v>272</v>
      </c>
      <c r="J50" t="s">
        <v>276</v>
      </c>
    </row>
    <row r="51" spans="1:10" x14ac:dyDescent="0.35">
      <c r="A51" t="s">
        <v>275</v>
      </c>
      <c r="B51" t="s">
        <v>60</v>
      </c>
      <c r="C51" t="s">
        <v>17</v>
      </c>
      <c r="D51">
        <v>8.0757060516620845E-3</v>
      </c>
      <c r="E51" t="s">
        <v>271</v>
      </c>
      <c r="F51" t="s">
        <v>24</v>
      </c>
      <c r="G51" t="s">
        <v>56</v>
      </c>
      <c r="H51" t="s">
        <v>52</v>
      </c>
      <c r="I51" t="s">
        <v>272</v>
      </c>
      <c r="J51" t="s">
        <v>276</v>
      </c>
    </row>
    <row r="52" spans="1:10" x14ac:dyDescent="0.35">
      <c r="A52" t="s">
        <v>275</v>
      </c>
      <c r="B52" t="s">
        <v>60</v>
      </c>
      <c r="C52" t="s">
        <v>18</v>
      </c>
      <c r="D52">
        <v>1.1115606111770629E-4</v>
      </c>
      <c r="E52" t="s">
        <v>271</v>
      </c>
      <c r="F52" t="s">
        <v>24</v>
      </c>
      <c r="G52" t="s">
        <v>56</v>
      </c>
      <c r="H52" t="s">
        <v>52</v>
      </c>
      <c r="I52" t="s">
        <v>272</v>
      </c>
      <c r="J52" t="s">
        <v>276</v>
      </c>
    </row>
    <row r="53" spans="1:10" x14ac:dyDescent="0.35">
      <c r="A53" t="s">
        <v>275</v>
      </c>
      <c r="B53" t="s">
        <v>60</v>
      </c>
      <c r="C53" t="s">
        <v>19</v>
      </c>
      <c r="D53">
        <v>2.5910722854179287E-4</v>
      </c>
      <c r="E53" t="s">
        <v>271</v>
      </c>
      <c r="F53" t="s">
        <v>24</v>
      </c>
      <c r="G53" t="s">
        <v>56</v>
      </c>
      <c r="H53" t="s">
        <v>52</v>
      </c>
      <c r="I53" t="s">
        <v>272</v>
      </c>
      <c r="J53" t="s">
        <v>276</v>
      </c>
    </row>
    <row r="54" spans="1:10" x14ac:dyDescent="0.35">
      <c r="A54" t="s">
        <v>275</v>
      </c>
      <c r="B54" t="s">
        <v>60</v>
      </c>
      <c r="C54" t="s">
        <v>20</v>
      </c>
      <c r="D54">
        <v>3.6704061039800139E-2</v>
      </c>
      <c r="E54" t="s">
        <v>271</v>
      </c>
      <c r="F54" t="s">
        <v>24</v>
      </c>
      <c r="G54" t="s">
        <v>56</v>
      </c>
      <c r="H54" t="s">
        <v>52</v>
      </c>
      <c r="I54" t="s">
        <v>272</v>
      </c>
      <c r="J54" t="s">
        <v>276</v>
      </c>
    </row>
    <row r="55" spans="1:10" x14ac:dyDescent="0.35">
      <c r="A55" t="s">
        <v>275</v>
      </c>
      <c r="B55" t="s">
        <v>60</v>
      </c>
      <c r="C55" t="s">
        <v>21</v>
      </c>
      <c r="D55">
        <v>3.464924728562161E-4</v>
      </c>
      <c r="E55" t="s">
        <v>271</v>
      </c>
      <c r="F55" t="s">
        <v>24</v>
      </c>
      <c r="G55" t="s">
        <v>56</v>
      </c>
      <c r="H55" t="s">
        <v>52</v>
      </c>
      <c r="I55" t="s">
        <v>272</v>
      </c>
      <c r="J55" t="s">
        <v>276</v>
      </c>
    </row>
    <row r="56" spans="1:10" x14ac:dyDescent="0.35">
      <c r="A56" t="s">
        <v>275</v>
      </c>
      <c r="B56" t="s">
        <v>60</v>
      </c>
      <c r="C56" t="s">
        <v>22</v>
      </c>
      <c r="D56">
        <v>12.451566712545905</v>
      </c>
      <c r="E56" t="s">
        <v>271</v>
      </c>
      <c r="F56" t="s">
        <v>24</v>
      </c>
      <c r="G56" t="s">
        <v>56</v>
      </c>
      <c r="H56" t="s">
        <v>52</v>
      </c>
      <c r="I56" t="s">
        <v>272</v>
      </c>
      <c r="J56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zoomScale="85" zoomScaleNormal="85" workbookViewId="0">
      <selection activeCell="C1" sqref="C1"/>
    </sheetView>
  </sheetViews>
  <sheetFormatPr defaultRowHeight="14.5" x14ac:dyDescent="0.35"/>
  <cols>
    <col min="1" max="1" width="15.36328125" customWidth="1"/>
  </cols>
  <sheetData>
    <row r="1" spans="1:11" s="4" customFormat="1" x14ac:dyDescent="0.35">
      <c r="A1" s="4" t="s">
        <v>58</v>
      </c>
      <c r="B1" s="4" t="s">
        <v>12</v>
      </c>
      <c r="C1" s="4" t="s">
        <v>64</v>
      </c>
      <c r="D1" s="4" t="s">
        <v>277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25</v>
      </c>
      <c r="K1" s="4" t="s">
        <v>49</v>
      </c>
    </row>
    <row r="2" spans="1:11" x14ac:dyDescent="0.35">
      <c r="A2" t="s">
        <v>143</v>
      </c>
      <c r="B2" t="s">
        <v>29</v>
      </c>
      <c r="C2">
        <v>70.40270150661145</v>
      </c>
      <c r="D2" t="s">
        <v>147</v>
      </c>
      <c r="E2" t="s">
        <v>13</v>
      </c>
      <c r="F2">
        <v>1.5810852799301688E-2</v>
      </c>
      <c r="G2" t="s">
        <v>65</v>
      </c>
      <c r="H2" t="s">
        <v>24</v>
      </c>
      <c r="I2" t="s">
        <v>56</v>
      </c>
      <c r="J2" t="s">
        <v>148</v>
      </c>
    </row>
    <row r="3" spans="1:11" x14ac:dyDescent="0.35">
      <c r="A3" t="s">
        <v>143</v>
      </c>
      <c r="B3" t="s">
        <v>29</v>
      </c>
      <c r="C3">
        <v>70.40270150661145</v>
      </c>
      <c r="D3" t="s">
        <v>147</v>
      </c>
      <c r="E3" t="s">
        <v>23</v>
      </c>
      <c r="F3">
        <v>4.6740707267777591E-2</v>
      </c>
      <c r="G3" t="s">
        <v>65</v>
      </c>
      <c r="H3" t="s">
        <v>24</v>
      </c>
      <c r="I3" t="s">
        <v>56</v>
      </c>
      <c r="J3" t="s">
        <v>148</v>
      </c>
    </row>
    <row r="4" spans="1:11" x14ac:dyDescent="0.35">
      <c r="A4" t="s">
        <v>143</v>
      </c>
      <c r="B4" t="s">
        <v>29</v>
      </c>
      <c r="C4">
        <v>70.40270150661145</v>
      </c>
      <c r="D4" t="s">
        <v>147</v>
      </c>
      <c r="E4" t="s">
        <v>14</v>
      </c>
      <c r="F4">
        <v>0.1740934060979096</v>
      </c>
      <c r="G4" t="s">
        <v>65</v>
      </c>
      <c r="H4" t="s">
        <v>24</v>
      </c>
      <c r="I4" t="s">
        <v>56</v>
      </c>
      <c r="J4" t="s">
        <v>148</v>
      </c>
    </row>
    <row r="5" spans="1:11" x14ac:dyDescent="0.35">
      <c r="A5" t="s">
        <v>143</v>
      </c>
      <c r="B5" t="s">
        <v>29</v>
      </c>
      <c r="C5">
        <v>70.40270150661145</v>
      </c>
      <c r="D5" t="s">
        <v>147</v>
      </c>
      <c r="E5" t="s">
        <v>15</v>
      </c>
      <c r="F5">
        <v>6.6922662248825194E-3</v>
      </c>
      <c r="G5" t="s">
        <v>65</v>
      </c>
      <c r="H5" t="s">
        <v>24</v>
      </c>
      <c r="I5" t="s">
        <v>56</v>
      </c>
      <c r="J5" t="s">
        <v>148</v>
      </c>
    </row>
    <row r="6" spans="1:11" x14ac:dyDescent="0.35">
      <c r="A6" t="s">
        <v>143</v>
      </c>
      <c r="B6" t="s">
        <v>29</v>
      </c>
      <c r="C6">
        <v>70.40270150661145</v>
      </c>
      <c r="D6" t="s">
        <v>147</v>
      </c>
      <c r="E6" t="s">
        <v>16</v>
      </c>
      <c r="F6">
        <v>5.1889980368348054E-3</v>
      </c>
      <c r="G6" t="s">
        <v>65</v>
      </c>
      <c r="H6" t="s">
        <v>24</v>
      </c>
      <c r="I6" t="s">
        <v>56</v>
      </c>
      <c r="J6" t="s">
        <v>148</v>
      </c>
    </row>
    <row r="7" spans="1:11" x14ac:dyDescent="0.35">
      <c r="A7" t="s">
        <v>143</v>
      </c>
      <c r="B7" t="s">
        <v>29</v>
      </c>
      <c r="C7">
        <v>70.40270150661145</v>
      </c>
      <c r="D7" t="s">
        <v>147</v>
      </c>
      <c r="E7" t="s">
        <v>17</v>
      </c>
      <c r="F7">
        <v>1.4668738066420911E-2</v>
      </c>
      <c r="G7" t="s">
        <v>65</v>
      </c>
      <c r="H7" t="s">
        <v>24</v>
      </c>
      <c r="I7" t="s">
        <v>56</v>
      </c>
      <c r="J7" t="s">
        <v>148</v>
      </c>
    </row>
    <row r="8" spans="1:11" x14ac:dyDescent="0.35">
      <c r="A8" t="s">
        <v>143</v>
      </c>
      <c r="B8" t="s">
        <v>29</v>
      </c>
      <c r="C8">
        <v>70.40270150661145</v>
      </c>
      <c r="D8" t="s">
        <v>147</v>
      </c>
      <c r="E8" t="s">
        <v>18</v>
      </c>
      <c r="F8">
        <v>5.6934890925703491E-4</v>
      </c>
      <c r="G8" t="s">
        <v>65</v>
      </c>
      <c r="H8" t="s">
        <v>24</v>
      </c>
      <c r="I8" t="s">
        <v>56</v>
      </c>
      <c r="J8" t="s">
        <v>148</v>
      </c>
    </row>
    <row r="9" spans="1:11" x14ac:dyDescent="0.35">
      <c r="A9" t="s">
        <v>143</v>
      </c>
      <c r="B9" t="s">
        <v>29</v>
      </c>
      <c r="C9">
        <v>70.40270150661145</v>
      </c>
      <c r="D9" t="s">
        <v>147</v>
      </c>
      <c r="E9" t="s">
        <v>19</v>
      </c>
      <c r="F9">
        <v>2.7711140217306948E-3</v>
      </c>
      <c r="G9" t="s">
        <v>65</v>
      </c>
      <c r="H9" t="s">
        <v>24</v>
      </c>
      <c r="I9" t="s">
        <v>56</v>
      </c>
      <c r="J9" t="s">
        <v>148</v>
      </c>
    </row>
    <row r="10" spans="1:11" x14ac:dyDescent="0.35">
      <c r="A10" t="s">
        <v>143</v>
      </c>
      <c r="B10" t="s">
        <v>29</v>
      </c>
      <c r="C10">
        <v>70.40270150661145</v>
      </c>
      <c r="D10" t="s">
        <v>147</v>
      </c>
      <c r="E10" t="s">
        <v>20</v>
      </c>
      <c r="F10">
        <v>6.2836593679248515E-2</v>
      </c>
      <c r="G10" t="s">
        <v>65</v>
      </c>
      <c r="H10" t="s">
        <v>24</v>
      </c>
      <c r="I10" t="s">
        <v>56</v>
      </c>
      <c r="J10" t="s">
        <v>148</v>
      </c>
    </row>
    <row r="11" spans="1:11" x14ac:dyDescent="0.35">
      <c r="A11" t="s">
        <v>143</v>
      </c>
      <c r="B11" t="s">
        <v>29</v>
      </c>
      <c r="C11">
        <v>70.40270150661145</v>
      </c>
      <c r="D11" t="s">
        <v>147</v>
      </c>
      <c r="E11" t="s">
        <v>21</v>
      </c>
      <c r="F11">
        <v>3.3546454232431485E-4</v>
      </c>
      <c r="G11" t="s">
        <v>65</v>
      </c>
      <c r="H11" t="s">
        <v>24</v>
      </c>
      <c r="I11" t="s">
        <v>56</v>
      </c>
      <c r="J11" t="s">
        <v>148</v>
      </c>
    </row>
    <row r="12" spans="1:11" x14ac:dyDescent="0.35">
      <c r="A12" t="s">
        <v>143</v>
      </c>
      <c r="B12" t="s">
        <v>29</v>
      </c>
      <c r="C12">
        <v>70.40270150661145</v>
      </c>
      <c r="D12" t="s">
        <v>147</v>
      </c>
      <c r="E12" t="s">
        <v>22</v>
      </c>
      <c r="F12">
        <v>45.450531247498816</v>
      </c>
      <c r="G12" t="s">
        <v>65</v>
      </c>
      <c r="H12" t="s">
        <v>24</v>
      </c>
      <c r="I12" t="s">
        <v>56</v>
      </c>
      <c r="J12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5"/>
  <sheetViews>
    <sheetView workbookViewId="0">
      <selection activeCell="D9" sqref="D9"/>
    </sheetView>
  </sheetViews>
  <sheetFormatPr defaultRowHeight="14.5" x14ac:dyDescent="0.35"/>
  <sheetData>
    <row r="1" spans="1:11" s="4" customFormat="1" x14ac:dyDescent="0.35">
      <c r="A1" s="4" t="s">
        <v>58</v>
      </c>
      <c r="B1" s="4" t="s">
        <v>12</v>
      </c>
      <c r="C1" s="4" t="s">
        <v>64</v>
      </c>
      <c r="D1" s="4" t="s">
        <v>277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25</v>
      </c>
      <c r="K1" s="4" t="s">
        <v>49</v>
      </c>
    </row>
    <row r="2" spans="1:11" x14ac:dyDescent="0.35">
      <c r="A2" t="s">
        <v>139</v>
      </c>
      <c r="B2" t="s">
        <v>146</v>
      </c>
      <c r="C2">
        <v>73.058905629016138</v>
      </c>
      <c r="D2" t="s">
        <v>147</v>
      </c>
      <c r="E2" t="s">
        <v>13</v>
      </c>
      <c r="F2">
        <v>1.9489057891503701E-2</v>
      </c>
      <c r="G2" t="s">
        <v>65</v>
      </c>
      <c r="H2" t="s">
        <v>24</v>
      </c>
      <c r="I2" t="s">
        <v>56</v>
      </c>
      <c r="J2" t="s">
        <v>148</v>
      </c>
    </row>
    <row r="3" spans="1:11" x14ac:dyDescent="0.35">
      <c r="A3" t="s">
        <v>139</v>
      </c>
      <c r="B3" t="s">
        <v>146</v>
      </c>
      <c r="C3">
        <v>73.058905629016138</v>
      </c>
      <c r="D3" t="s">
        <v>147</v>
      </c>
      <c r="E3" t="s">
        <v>23</v>
      </c>
      <c r="F3">
        <v>5.7311076545457397E-2</v>
      </c>
      <c r="G3" t="s">
        <v>65</v>
      </c>
      <c r="H3" t="s">
        <v>24</v>
      </c>
      <c r="I3" t="s">
        <v>56</v>
      </c>
      <c r="J3" t="s">
        <v>148</v>
      </c>
    </row>
    <row r="4" spans="1:11" x14ac:dyDescent="0.35">
      <c r="A4" t="s">
        <v>139</v>
      </c>
      <c r="B4" t="s">
        <v>146</v>
      </c>
      <c r="C4">
        <v>73.058905629016138</v>
      </c>
      <c r="D4" t="s">
        <v>147</v>
      </c>
      <c r="E4" t="s">
        <v>14</v>
      </c>
      <c r="F4">
        <v>0.14801771979628736</v>
      </c>
      <c r="G4" t="s">
        <v>65</v>
      </c>
      <c r="H4" t="s">
        <v>24</v>
      </c>
      <c r="I4" t="s">
        <v>56</v>
      </c>
      <c r="J4" t="s">
        <v>148</v>
      </c>
    </row>
    <row r="5" spans="1:11" x14ac:dyDescent="0.35">
      <c r="A5" t="s">
        <v>139</v>
      </c>
      <c r="B5" t="s">
        <v>146</v>
      </c>
      <c r="C5">
        <v>73.058905629016138</v>
      </c>
      <c r="D5" t="s">
        <v>147</v>
      </c>
      <c r="E5" t="s">
        <v>15</v>
      </c>
      <c r="F5">
        <v>5.8831914476453421E-3</v>
      </c>
      <c r="G5" t="s">
        <v>65</v>
      </c>
      <c r="H5" t="s">
        <v>24</v>
      </c>
      <c r="I5" t="s">
        <v>56</v>
      </c>
      <c r="J5" t="s">
        <v>148</v>
      </c>
    </row>
    <row r="6" spans="1:11" x14ac:dyDescent="0.35">
      <c r="A6" t="s">
        <v>139</v>
      </c>
      <c r="B6" t="s">
        <v>146</v>
      </c>
      <c r="C6">
        <v>73.058905629016138</v>
      </c>
      <c r="D6" t="s">
        <v>147</v>
      </c>
      <c r="E6" t="s">
        <v>16</v>
      </c>
      <c r="F6">
        <v>3.664464678194652E-3</v>
      </c>
      <c r="G6" t="s">
        <v>65</v>
      </c>
      <c r="H6" t="s">
        <v>24</v>
      </c>
      <c r="I6" t="s">
        <v>56</v>
      </c>
      <c r="J6" t="s">
        <v>148</v>
      </c>
    </row>
    <row r="7" spans="1:11" x14ac:dyDescent="0.35">
      <c r="A7" t="s">
        <v>139</v>
      </c>
      <c r="B7" t="s">
        <v>146</v>
      </c>
      <c r="C7">
        <v>73.058905629016138</v>
      </c>
      <c r="D7" t="s">
        <v>147</v>
      </c>
      <c r="E7" t="s">
        <v>17</v>
      </c>
      <c r="F7">
        <v>1.1500315986942738E-2</v>
      </c>
      <c r="G7" t="s">
        <v>65</v>
      </c>
      <c r="H7" t="s">
        <v>24</v>
      </c>
      <c r="I7" t="s">
        <v>56</v>
      </c>
      <c r="J7" t="s">
        <v>148</v>
      </c>
    </row>
    <row r="8" spans="1:11" x14ac:dyDescent="0.35">
      <c r="A8" t="s">
        <v>139</v>
      </c>
      <c r="B8" t="s">
        <v>146</v>
      </c>
      <c r="C8">
        <v>73.058905629016138</v>
      </c>
      <c r="D8" t="s">
        <v>147</v>
      </c>
      <c r="E8" t="s">
        <v>18</v>
      </c>
      <c r="F8">
        <v>4.2418576498112027E-4</v>
      </c>
      <c r="G8" t="s">
        <v>65</v>
      </c>
      <c r="H8" t="s">
        <v>24</v>
      </c>
      <c r="I8" t="s">
        <v>56</v>
      </c>
      <c r="J8" t="s">
        <v>148</v>
      </c>
    </row>
    <row r="9" spans="1:11" x14ac:dyDescent="0.35">
      <c r="A9" t="s">
        <v>139</v>
      </c>
      <c r="B9" t="s">
        <v>146</v>
      </c>
      <c r="C9">
        <v>73.058905629016138</v>
      </c>
      <c r="D9" t="s">
        <v>147</v>
      </c>
      <c r="E9" t="s">
        <v>19</v>
      </c>
      <c r="F9">
        <v>1.0023505994314389E-3</v>
      </c>
      <c r="G9" t="s">
        <v>65</v>
      </c>
      <c r="H9" t="s">
        <v>24</v>
      </c>
      <c r="I9" t="s">
        <v>56</v>
      </c>
      <c r="J9" t="s">
        <v>148</v>
      </c>
    </row>
    <row r="10" spans="1:11" x14ac:dyDescent="0.35">
      <c r="A10" t="s">
        <v>139</v>
      </c>
      <c r="B10" t="s">
        <v>146</v>
      </c>
      <c r="C10">
        <v>73.058905629016138</v>
      </c>
      <c r="D10" t="s">
        <v>147</v>
      </c>
      <c r="E10" t="s">
        <v>20</v>
      </c>
      <c r="F10">
        <v>8.8303550338958953E-2</v>
      </c>
      <c r="G10" t="s">
        <v>65</v>
      </c>
      <c r="H10" t="s">
        <v>24</v>
      </c>
      <c r="I10" t="s">
        <v>56</v>
      </c>
      <c r="J10" t="s">
        <v>148</v>
      </c>
    </row>
    <row r="11" spans="1:11" x14ac:dyDescent="0.35">
      <c r="A11" t="s">
        <v>139</v>
      </c>
      <c r="B11" t="s">
        <v>146</v>
      </c>
      <c r="C11">
        <v>73.058905629016138</v>
      </c>
      <c r="D11" t="s">
        <v>147</v>
      </c>
      <c r="E11" t="s">
        <v>21</v>
      </c>
      <c r="F11">
        <v>2.5143999735983112E-4</v>
      </c>
      <c r="G11" t="s">
        <v>65</v>
      </c>
      <c r="H11" t="s">
        <v>24</v>
      </c>
      <c r="I11" t="s">
        <v>56</v>
      </c>
      <c r="J11" t="s">
        <v>148</v>
      </c>
    </row>
    <row r="12" spans="1:11" x14ac:dyDescent="0.35">
      <c r="A12" t="s">
        <v>139</v>
      </c>
      <c r="B12" t="s">
        <v>146</v>
      </c>
      <c r="C12">
        <v>73.058905629016138</v>
      </c>
      <c r="D12" t="s">
        <v>147</v>
      </c>
      <c r="E12" t="s">
        <v>22</v>
      </c>
      <c r="F12">
        <v>63.054336920987723</v>
      </c>
      <c r="G12" t="s">
        <v>65</v>
      </c>
      <c r="H12" t="s">
        <v>24</v>
      </c>
      <c r="I12" t="s">
        <v>56</v>
      </c>
      <c r="J12" t="s">
        <v>148</v>
      </c>
    </row>
    <row r="13" spans="1:11" x14ac:dyDescent="0.35">
      <c r="A13" t="s">
        <v>141</v>
      </c>
      <c r="B13" t="s">
        <v>28</v>
      </c>
      <c r="C13">
        <v>1.3082549049051235</v>
      </c>
      <c r="D13" t="s">
        <v>147</v>
      </c>
      <c r="E13" t="s">
        <v>13</v>
      </c>
      <c r="F13">
        <v>2.0997768390003255E-2</v>
      </c>
      <c r="G13" t="s">
        <v>65</v>
      </c>
      <c r="H13" t="s">
        <v>24</v>
      </c>
      <c r="I13" t="s">
        <v>56</v>
      </c>
      <c r="J13" t="s">
        <v>148</v>
      </c>
    </row>
    <row r="14" spans="1:11" x14ac:dyDescent="0.35">
      <c r="A14" t="s">
        <v>141</v>
      </c>
      <c r="B14" t="s">
        <v>28</v>
      </c>
      <c r="C14">
        <v>1.3082549049051235</v>
      </c>
      <c r="D14" t="s">
        <v>147</v>
      </c>
      <c r="E14" t="s">
        <v>23</v>
      </c>
      <c r="F14">
        <v>6.4386063505526725E-2</v>
      </c>
      <c r="G14" t="s">
        <v>65</v>
      </c>
      <c r="H14" t="s">
        <v>24</v>
      </c>
      <c r="I14" t="s">
        <v>56</v>
      </c>
      <c r="J14" t="s">
        <v>148</v>
      </c>
    </row>
    <row r="15" spans="1:11" x14ac:dyDescent="0.35">
      <c r="A15" t="s">
        <v>141</v>
      </c>
      <c r="B15" t="s">
        <v>28</v>
      </c>
      <c r="C15">
        <v>1.3082549049051235</v>
      </c>
      <c r="D15" t="s">
        <v>147</v>
      </c>
      <c r="E15" t="s">
        <v>14</v>
      </c>
      <c r="F15">
        <v>0.13376880200778479</v>
      </c>
      <c r="G15" t="s">
        <v>65</v>
      </c>
      <c r="H15" t="s">
        <v>24</v>
      </c>
      <c r="I15" t="s">
        <v>56</v>
      </c>
      <c r="J15" t="s">
        <v>148</v>
      </c>
    </row>
    <row r="16" spans="1:11" x14ac:dyDescent="0.35">
      <c r="A16" t="s">
        <v>141</v>
      </c>
      <c r="B16" t="s">
        <v>28</v>
      </c>
      <c r="C16">
        <v>1.3082549049051235</v>
      </c>
      <c r="D16" t="s">
        <v>147</v>
      </c>
      <c r="E16" t="s">
        <v>15</v>
      </c>
      <c r="F16">
        <v>1.1972413945905688E-2</v>
      </c>
      <c r="G16" t="s">
        <v>65</v>
      </c>
      <c r="H16" t="s">
        <v>24</v>
      </c>
      <c r="I16" t="s">
        <v>56</v>
      </c>
      <c r="J16" t="s">
        <v>148</v>
      </c>
    </row>
    <row r="17" spans="1:11" x14ac:dyDescent="0.35">
      <c r="A17" t="s">
        <v>141</v>
      </c>
      <c r="B17" t="s">
        <v>28</v>
      </c>
      <c r="C17">
        <v>1.3082549049051235</v>
      </c>
      <c r="D17" t="s">
        <v>147</v>
      </c>
      <c r="E17" t="s">
        <v>16</v>
      </c>
      <c r="F17">
        <v>6.2495341509290342E-3</v>
      </c>
      <c r="G17" t="s">
        <v>65</v>
      </c>
      <c r="H17" t="s">
        <v>24</v>
      </c>
      <c r="I17" t="s">
        <v>56</v>
      </c>
      <c r="J17" t="s">
        <v>148</v>
      </c>
    </row>
    <row r="18" spans="1:11" x14ac:dyDescent="0.35">
      <c r="A18" t="s">
        <v>141</v>
      </c>
      <c r="B18" t="s">
        <v>28</v>
      </c>
      <c r="C18">
        <v>1.3082549049051235</v>
      </c>
      <c r="D18" t="s">
        <v>147</v>
      </c>
      <c r="E18" t="s">
        <v>17</v>
      </c>
      <c r="F18">
        <v>1.9311116760644568E-2</v>
      </c>
      <c r="G18" t="s">
        <v>65</v>
      </c>
      <c r="H18" t="s">
        <v>24</v>
      </c>
      <c r="I18" t="s">
        <v>56</v>
      </c>
      <c r="J18" t="s">
        <v>148</v>
      </c>
    </row>
    <row r="19" spans="1:11" x14ac:dyDescent="0.35">
      <c r="A19" t="s">
        <v>141</v>
      </c>
      <c r="B19" t="s">
        <v>28</v>
      </c>
      <c r="C19">
        <v>1.3082549049051235</v>
      </c>
      <c r="D19" t="s">
        <v>147</v>
      </c>
      <c r="E19" t="s">
        <v>18</v>
      </c>
      <c r="F19">
        <v>6.3480056977022789E-4</v>
      </c>
      <c r="G19" t="s">
        <v>65</v>
      </c>
      <c r="H19" t="s">
        <v>24</v>
      </c>
      <c r="I19" t="s">
        <v>56</v>
      </c>
      <c r="J19" t="s">
        <v>148</v>
      </c>
    </row>
    <row r="20" spans="1:11" x14ac:dyDescent="0.35">
      <c r="A20" t="s">
        <v>141</v>
      </c>
      <c r="B20" t="s">
        <v>28</v>
      </c>
      <c r="C20">
        <v>1.3082549049051235</v>
      </c>
      <c r="D20" t="s">
        <v>147</v>
      </c>
      <c r="E20" t="s">
        <v>19</v>
      </c>
      <c r="F20">
        <v>1.0889003105608171E-3</v>
      </c>
      <c r="G20" t="s">
        <v>65</v>
      </c>
      <c r="H20" t="s">
        <v>24</v>
      </c>
      <c r="I20" t="s">
        <v>56</v>
      </c>
      <c r="J20" t="s">
        <v>148</v>
      </c>
    </row>
    <row r="21" spans="1:11" x14ac:dyDescent="0.35">
      <c r="A21" t="s">
        <v>141</v>
      </c>
      <c r="B21" t="s">
        <v>28</v>
      </c>
      <c r="C21">
        <v>1.3082549049051235</v>
      </c>
      <c r="D21" t="s">
        <v>147</v>
      </c>
      <c r="E21" t="s">
        <v>20</v>
      </c>
      <c r="F21">
        <v>0.20833809894124261</v>
      </c>
      <c r="G21" t="s">
        <v>65</v>
      </c>
      <c r="H21" t="s">
        <v>24</v>
      </c>
      <c r="I21" t="s">
        <v>56</v>
      </c>
      <c r="J21" t="s">
        <v>148</v>
      </c>
    </row>
    <row r="22" spans="1:11" x14ac:dyDescent="0.35">
      <c r="A22" t="s">
        <v>141</v>
      </c>
      <c r="B22" t="s">
        <v>28</v>
      </c>
      <c r="C22">
        <v>1.3082549049051235</v>
      </c>
      <c r="D22" t="s">
        <v>147</v>
      </c>
      <c r="E22" t="s">
        <v>21</v>
      </c>
      <c r="F22">
        <v>5.6660930506669254E-4</v>
      </c>
      <c r="G22" t="s">
        <v>65</v>
      </c>
      <c r="H22" t="s">
        <v>24</v>
      </c>
      <c r="I22" t="s">
        <v>56</v>
      </c>
      <c r="J22" t="s">
        <v>148</v>
      </c>
    </row>
    <row r="23" spans="1:11" x14ac:dyDescent="0.35">
      <c r="A23" t="s">
        <v>141</v>
      </c>
      <c r="B23" t="s">
        <v>28</v>
      </c>
      <c r="C23">
        <v>1.3082549049051235</v>
      </c>
      <c r="D23" t="s">
        <v>147</v>
      </c>
      <c r="E23" t="s">
        <v>22</v>
      </c>
      <c r="F23">
        <v>168.16414544584168</v>
      </c>
      <c r="G23" t="s">
        <v>65</v>
      </c>
      <c r="H23" t="s">
        <v>24</v>
      </c>
      <c r="I23" t="s">
        <v>56</v>
      </c>
      <c r="J23" t="s">
        <v>148</v>
      </c>
    </row>
    <row r="24" spans="1:11" x14ac:dyDescent="0.35">
      <c r="A24" t="s">
        <v>179</v>
      </c>
      <c r="B24" t="s">
        <v>146</v>
      </c>
      <c r="C24">
        <v>73.058905629016138</v>
      </c>
      <c r="D24" t="s">
        <v>147</v>
      </c>
      <c r="E24" t="s">
        <v>13</v>
      </c>
      <c r="F24">
        <v>1.9489057891503701E-2</v>
      </c>
      <c r="G24" t="s">
        <v>65</v>
      </c>
      <c r="H24" t="s">
        <v>24</v>
      </c>
      <c r="I24" t="s">
        <v>56</v>
      </c>
      <c r="J24" t="s">
        <v>148</v>
      </c>
      <c r="K24" t="s">
        <v>180</v>
      </c>
    </row>
    <row r="25" spans="1:11" x14ac:dyDescent="0.35">
      <c r="A25" t="s">
        <v>179</v>
      </c>
      <c r="B25" t="s">
        <v>146</v>
      </c>
      <c r="C25">
        <v>73.058905629016138</v>
      </c>
      <c r="D25" t="s">
        <v>147</v>
      </c>
      <c r="E25" t="s">
        <v>23</v>
      </c>
      <c r="F25">
        <v>5.7311076545457397E-2</v>
      </c>
      <c r="G25" t="s">
        <v>65</v>
      </c>
      <c r="H25" t="s">
        <v>24</v>
      </c>
      <c r="I25" t="s">
        <v>56</v>
      </c>
      <c r="J25" t="s">
        <v>148</v>
      </c>
      <c r="K25" t="s">
        <v>180</v>
      </c>
    </row>
    <row r="26" spans="1:11" x14ac:dyDescent="0.35">
      <c r="A26" t="s">
        <v>179</v>
      </c>
      <c r="B26" t="s">
        <v>146</v>
      </c>
      <c r="C26">
        <v>73.058905629016138</v>
      </c>
      <c r="D26" t="s">
        <v>147</v>
      </c>
      <c r="E26" t="s">
        <v>14</v>
      </c>
      <c r="F26">
        <v>0.14801771979628736</v>
      </c>
      <c r="G26" t="s">
        <v>65</v>
      </c>
      <c r="H26" t="s">
        <v>24</v>
      </c>
      <c r="I26" t="s">
        <v>56</v>
      </c>
      <c r="J26" t="s">
        <v>148</v>
      </c>
      <c r="K26" t="s">
        <v>180</v>
      </c>
    </row>
    <row r="27" spans="1:11" x14ac:dyDescent="0.35">
      <c r="A27" t="s">
        <v>179</v>
      </c>
      <c r="B27" t="s">
        <v>146</v>
      </c>
      <c r="C27">
        <v>73.058905629016138</v>
      </c>
      <c r="D27" t="s">
        <v>147</v>
      </c>
      <c r="E27" t="s">
        <v>15</v>
      </c>
      <c r="F27">
        <v>5.8831914476453421E-3</v>
      </c>
      <c r="G27" t="s">
        <v>65</v>
      </c>
      <c r="H27" t="s">
        <v>24</v>
      </c>
      <c r="I27" t="s">
        <v>56</v>
      </c>
      <c r="J27" t="s">
        <v>148</v>
      </c>
      <c r="K27" t="s">
        <v>180</v>
      </c>
    </row>
    <row r="28" spans="1:11" x14ac:dyDescent="0.35">
      <c r="A28" t="s">
        <v>179</v>
      </c>
      <c r="B28" t="s">
        <v>146</v>
      </c>
      <c r="C28">
        <v>73.058905629016138</v>
      </c>
      <c r="D28" t="s">
        <v>147</v>
      </c>
      <c r="E28" t="s">
        <v>16</v>
      </c>
      <c r="F28">
        <v>3.664464678194652E-3</v>
      </c>
      <c r="G28" t="s">
        <v>65</v>
      </c>
      <c r="H28" t="s">
        <v>24</v>
      </c>
      <c r="I28" t="s">
        <v>56</v>
      </c>
      <c r="J28" t="s">
        <v>148</v>
      </c>
      <c r="K28" t="s">
        <v>180</v>
      </c>
    </row>
    <row r="29" spans="1:11" x14ac:dyDescent="0.35">
      <c r="A29" t="s">
        <v>179</v>
      </c>
      <c r="B29" t="s">
        <v>146</v>
      </c>
      <c r="C29">
        <v>73.058905629016138</v>
      </c>
      <c r="D29" t="s">
        <v>147</v>
      </c>
      <c r="E29" t="s">
        <v>17</v>
      </c>
      <c r="F29">
        <v>1.1500315986942738E-2</v>
      </c>
      <c r="G29" t="s">
        <v>65</v>
      </c>
      <c r="H29" t="s">
        <v>24</v>
      </c>
      <c r="I29" t="s">
        <v>56</v>
      </c>
      <c r="J29" t="s">
        <v>148</v>
      </c>
      <c r="K29" t="s">
        <v>180</v>
      </c>
    </row>
    <row r="30" spans="1:11" x14ac:dyDescent="0.35">
      <c r="A30" t="s">
        <v>179</v>
      </c>
      <c r="B30" t="s">
        <v>146</v>
      </c>
      <c r="C30">
        <v>73.058905629016138</v>
      </c>
      <c r="D30" t="s">
        <v>147</v>
      </c>
      <c r="E30" t="s">
        <v>18</v>
      </c>
      <c r="F30">
        <v>4.2418576498112027E-4</v>
      </c>
      <c r="G30" t="s">
        <v>65</v>
      </c>
      <c r="H30" t="s">
        <v>24</v>
      </c>
      <c r="I30" t="s">
        <v>56</v>
      </c>
      <c r="J30" t="s">
        <v>148</v>
      </c>
      <c r="K30" t="s">
        <v>180</v>
      </c>
    </row>
    <row r="31" spans="1:11" x14ac:dyDescent="0.35">
      <c r="A31" t="s">
        <v>179</v>
      </c>
      <c r="B31" t="s">
        <v>146</v>
      </c>
      <c r="C31">
        <v>73.058905629016138</v>
      </c>
      <c r="D31" t="s">
        <v>147</v>
      </c>
      <c r="E31" t="s">
        <v>19</v>
      </c>
      <c r="F31">
        <v>1.0023505994314389E-3</v>
      </c>
      <c r="G31" t="s">
        <v>65</v>
      </c>
      <c r="H31" t="s">
        <v>24</v>
      </c>
      <c r="I31" t="s">
        <v>56</v>
      </c>
      <c r="J31" t="s">
        <v>148</v>
      </c>
      <c r="K31" t="s">
        <v>180</v>
      </c>
    </row>
    <row r="32" spans="1:11" x14ac:dyDescent="0.35">
      <c r="A32" t="s">
        <v>179</v>
      </c>
      <c r="B32" t="s">
        <v>146</v>
      </c>
      <c r="C32">
        <v>73.058905629016138</v>
      </c>
      <c r="D32" t="s">
        <v>147</v>
      </c>
      <c r="E32" t="s">
        <v>20</v>
      </c>
      <c r="F32">
        <v>8.8303550338958953E-2</v>
      </c>
      <c r="G32" t="s">
        <v>65</v>
      </c>
      <c r="H32" t="s">
        <v>24</v>
      </c>
      <c r="I32" t="s">
        <v>56</v>
      </c>
      <c r="J32" t="s">
        <v>148</v>
      </c>
      <c r="K32" t="s">
        <v>180</v>
      </c>
    </row>
    <row r="33" spans="1:11" x14ac:dyDescent="0.35">
      <c r="A33" t="s">
        <v>179</v>
      </c>
      <c r="B33" t="s">
        <v>146</v>
      </c>
      <c r="C33">
        <v>73.058905629016138</v>
      </c>
      <c r="D33" t="s">
        <v>147</v>
      </c>
      <c r="E33" t="s">
        <v>21</v>
      </c>
      <c r="F33">
        <v>2.5143999735983112E-4</v>
      </c>
      <c r="G33" t="s">
        <v>65</v>
      </c>
      <c r="H33" t="s">
        <v>24</v>
      </c>
      <c r="I33" t="s">
        <v>56</v>
      </c>
      <c r="J33" t="s">
        <v>148</v>
      </c>
      <c r="K33" t="s">
        <v>180</v>
      </c>
    </row>
    <row r="34" spans="1:11" x14ac:dyDescent="0.35">
      <c r="A34" t="s">
        <v>179</v>
      </c>
      <c r="B34" t="s">
        <v>146</v>
      </c>
      <c r="C34">
        <v>73.058905629016138</v>
      </c>
      <c r="D34" t="s">
        <v>147</v>
      </c>
      <c r="E34" t="s">
        <v>22</v>
      </c>
      <c r="F34">
        <v>63.054336920987723</v>
      </c>
      <c r="G34" t="s">
        <v>65</v>
      </c>
      <c r="H34" t="s">
        <v>24</v>
      </c>
      <c r="I34" t="s">
        <v>56</v>
      </c>
      <c r="J34" t="s">
        <v>148</v>
      </c>
      <c r="K34" t="s">
        <v>180</v>
      </c>
    </row>
    <row r="35" spans="1:11" x14ac:dyDescent="0.35">
      <c r="A35" t="s">
        <v>178</v>
      </c>
      <c r="B35" t="s">
        <v>28</v>
      </c>
      <c r="C35">
        <v>1.3082549049051235</v>
      </c>
      <c r="D35" t="s">
        <v>147</v>
      </c>
      <c r="E35" t="s">
        <v>13</v>
      </c>
      <c r="F35">
        <v>2.0997768390003255E-2</v>
      </c>
      <c r="G35" t="s">
        <v>65</v>
      </c>
      <c r="H35" t="s">
        <v>24</v>
      </c>
      <c r="I35" t="s">
        <v>56</v>
      </c>
      <c r="J35" t="s">
        <v>148</v>
      </c>
      <c r="K35" t="s">
        <v>181</v>
      </c>
    </row>
    <row r="36" spans="1:11" x14ac:dyDescent="0.35">
      <c r="A36" t="s">
        <v>178</v>
      </c>
      <c r="B36" t="s">
        <v>28</v>
      </c>
      <c r="C36">
        <v>1.3082549049051235</v>
      </c>
      <c r="D36" t="s">
        <v>147</v>
      </c>
      <c r="E36" t="s">
        <v>23</v>
      </c>
      <c r="F36">
        <v>6.4386063505526725E-2</v>
      </c>
      <c r="G36" t="s">
        <v>65</v>
      </c>
      <c r="H36" t="s">
        <v>24</v>
      </c>
      <c r="I36" t="s">
        <v>56</v>
      </c>
      <c r="J36" t="s">
        <v>148</v>
      </c>
      <c r="K36" t="s">
        <v>181</v>
      </c>
    </row>
    <row r="37" spans="1:11" x14ac:dyDescent="0.35">
      <c r="A37" t="s">
        <v>178</v>
      </c>
      <c r="B37" t="s">
        <v>28</v>
      </c>
      <c r="C37">
        <v>1.3082549049051235</v>
      </c>
      <c r="D37" t="s">
        <v>147</v>
      </c>
      <c r="E37" t="s">
        <v>14</v>
      </c>
      <c r="F37">
        <v>0.13376880200778479</v>
      </c>
      <c r="G37" t="s">
        <v>65</v>
      </c>
      <c r="H37" t="s">
        <v>24</v>
      </c>
      <c r="I37" t="s">
        <v>56</v>
      </c>
      <c r="J37" t="s">
        <v>148</v>
      </c>
      <c r="K37" t="s">
        <v>181</v>
      </c>
    </row>
    <row r="38" spans="1:11" x14ac:dyDescent="0.35">
      <c r="A38" t="s">
        <v>178</v>
      </c>
      <c r="B38" t="s">
        <v>28</v>
      </c>
      <c r="C38">
        <v>1.3082549049051235</v>
      </c>
      <c r="D38" t="s">
        <v>147</v>
      </c>
      <c r="E38" t="s">
        <v>15</v>
      </c>
      <c r="F38">
        <v>1.1972413945905688E-2</v>
      </c>
      <c r="G38" t="s">
        <v>65</v>
      </c>
      <c r="H38" t="s">
        <v>24</v>
      </c>
      <c r="I38" t="s">
        <v>56</v>
      </c>
      <c r="J38" t="s">
        <v>148</v>
      </c>
      <c r="K38" t="s">
        <v>181</v>
      </c>
    </row>
    <row r="39" spans="1:11" x14ac:dyDescent="0.35">
      <c r="A39" t="s">
        <v>178</v>
      </c>
      <c r="B39" t="s">
        <v>28</v>
      </c>
      <c r="C39">
        <v>1.3082549049051235</v>
      </c>
      <c r="D39" t="s">
        <v>147</v>
      </c>
      <c r="E39" t="s">
        <v>16</v>
      </c>
      <c r="F39">
        <v>6.2495341509290342E-3</v>
      </c>
      <c r="G39" t="s">
        <v>65</v>
      </c>
      <c r="H39" t="s">
        <v>24</v>
      </c>
      <c r="I39" t="s">
        <v>56</v>
      </c>
      <c r="J39" t="s">
        <v>148</v>
      </c>
      <c r="K39" t="s">
        <v>181</v>
      </c>
    </row>
    <row r="40" spans="1:11" x14ac:dyDescent="0.35">
      <c r="A40" t="s">
        <v>178</v>
      </c>
      <c r="B40" t="s">
        <v>28</v>
      </c>
      <c r="C40">
        <v>1.3082549049051235</v>
      </c>
      <c r="D40" t="s">
        <v>147</v>
      </c>
      <c r="E40" t="s">
        <v>17</v>
      </c>
      <c r="F40">
        <v>1.9311116760644568E-2</v>
      </c>
      <c r="G40" t="s">
        <v>65</v>
      </c>
      <c r="H40" t="s">
        <v>24</v>
      </c>
      <c r="I40" t="s">
        <v>56</v>
      </c>
      <c r="J40" t="s">
        <v>148</v>
      </c>
      <c r="K40" t="s">
        <v>181</v>
      </c>
    </row>
    <row r="41" spans="1:11" x14ac:dyDescent="0.35">
      <c r="A41" t="s">
        <v>178</v>
      </c>
      <c r="B41" t="s">
        <v>28</v>
      </c>
      <c r="C41">
        <v>1.3082549049051235</v>
      </c>
      <c r="D41" t="s">
        <v>147</v>
      </c>
      <c r="E41" t="s">
        <v>18</v>
      </c>
      <c r="F41">
        <v>6.3480056977022789E-4</v>
      </c>
      <c r="G41" t="s">
        <v>65</v>
      </c>
      <c r="H41" t="s">
        <v>24</v>
      </c>
      <c r="I41" t="s">
        <v>56</v>
      </c>
      <c r="J41" t="s">
        <v>148</v>
      </c>
      <c r="K41" t="s">
        <v>181</v>
      </c>
    </row>
    <row r="42" spans="1:11" x14ac:dyDescent="0.35">
      <c r="A42" t="s">
        <v>178</v>
      </c>
      <c r="B42" t="s">
        <v>28</v>
      </c>
      <c r="C42">
        <v>1.3082549049051235</v>
      </c>
      <c r="D42" t="s">
        <v>147</v>
      </c>
      <c r="E42" t="s">
        <v>19</v>
      </c>
      <c r="F42">
        <v>1.0889003105608171E-3</v>
      </c>
      <c r="G42" t="s">
        <v>65</v>
      </c>
      <c r="H42" t="s">
        <v>24</v>
      </c>
      <c r="I42" t="s">
        <v>56</v>
      </c>
      <c r="J42" t="s">
        <v>148</v>
      </c>
      <c r="K42" t="s">
        <v>181</v>
      </c>
    </row>
    <row r="43" spans="1:11" x14ac:dyDescent="0.35">
      <c r="A43" t="s">
        <v>178</v>
      </c>
      <c r="B43" t="s">
        <v>28</v>
      </c>
      <c r="C43">
        <v>1.3082549049051235</v>
      </c>
      <c r="D43" t="s">
        <v>147</v>
      </c>
      <c r="E43" t="s">
        <v>20</v>
      </c>
      <c r="F43">
        <v>0.20833809894124261</v>
      </c>
      <c r="G43" t="s">
        <v>65</v>
      </c>
      <c r="H43" t="s">
        <v>24</v>
      </c>
      <c r="I43" t="s">
        <v>56</v>
      </c>
      <c r="J43" t="s">
        <v>148</v>
      </c>
      <c r="K43" t="s">
        <v>181</v>
      </c>
    </row>
    <row r="44" spans="1:11" x14ac:dyDescent="0.35">
      <c r="A44" t="s">
        <v>178</v>
      </c>
      <c r="B44" t="s">
        <v>28</v>
      </c>
      <c r="C44">
        <v>1.3082549049051235</v>
      </c>
      <c r="D44" t="s">
        <v>147</v>
      </c>
      <c r="E44" t="s">
        <v>21</v>
      </c>
      <c r="F44">
        <v>5.6660930506669254E-4</v>
      </c>
      <c r="G44" t="s">
        <v>65</v>
      </c>
      <c r="H44" t="s">
        <v>24</v>
      </c>
      <c r="I44" t="s">
        <v>56</v>
      </c>
      <c r="J44" t="s">
        <v>148</v>
      </c>
      <c r="K44" t="s">
        <v>181</v>
      </c>
    </row>
    <row r="45" spans="1:11" x14ac:dyDescent="0.35">
      <c r="A45" t="s">
        <v>178</v>
      </c>
      <c r="B45" t="s">
        <v>28</v>
      </c>
      <c r="C45">
        <v>1.3082549049051235</v>
      </c>
      <c r="D45" t="s">
        <v>147</v>
      </c>
      <c r="E45" t="s">
        <v>22</v>
      </c>
      <c r="F45">
        <v>168.16414544584168</v>
      </c>
      <c r="G45" t="s">
        <v>65</v>
      </c>
      <c r="H45" t="s">
        <v>24</v>
      </c>
      <c r="I45" t="s">
        <v>56</v>
      </c>
      <c r="J45" t="s">
        <v>148</v>
      </c>
      <c r="K45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Cement_CSV</vt:lpstr>
      <vt:lpstr>Concrete_CSV</vt:lpstr>
      <vt:lpstr>Concrete_up_CSV</vt:lpstr>
      <vt:lpstr>Iron_CSV</vt:lpstr>
      <vt:lpstr>Steel_CSV</vt:lpstr>
      <vt:lpstr>Steel-upmid_CSV</vt:lpstr>
      <vt:lpstr>Li-bat_CSV</vt:lpstr>
      <vt:lpstr>Midstream_CSV</vt:lpstr>
      <vt:lpstr>G2U_CSV</vt:lpstr>
      <vt:lpstr>Loss factor_CSV</vt:lpstr>
      <vt:lpstr>Li bat</vt:lpstr>
      <vt:lpstr>Iron</vt:lpstr>
      <vt:lpstr>Steel</vt:lpstr>
      <vt:lpstr>Steel up&amp;midstream</vt:lpstr>
      <vt:lpstr>CementProcess</vt:lpstr>
      <vt:lpstr>ConcreteProcess</vt:lpstr>
      <vt:lpstr>Concrete upstr (cem grav sand)</vt:lpstr>
      <vt:lpstr>Midstream&amp;G2U</vt:lpstr>
      <vt:lpstr>Loss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2021-05-10T16:57:57Z</dcterms:modified>
</cp:coreProperties>
</file>