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ji\Dropbox (MIT)\SESAME-BrendanWagner\CAES\"/>
    </mc:Choice>
  </mc:AlternateContent>
  <xr:revisionPtr revIDLastSave="0" documentId="13_ncr:1_{A938C86B-45FE-43DE-B961-51B31CDADDD9}" xr6:coauthVersionLast="47" xr6:coauthVersionMax="47" xr10:uidLastSave="{00000000-0000-0000-0000-000000000000}"/>
  <bookViews>
    <workbookView xWindow="28680" yWindow="375" windowWidth="25440" windowHeight="15540" activeTab="1" xr2:uid="{0D21D957-6CC3-CB49-BB60-ECD04831F240}"/>
    <workbookView xWindow="-120" yWindow="-120" windowWidth="29040" windowHeight="15990" xr2:uid="{0FCC4DA0-655D-412E-97B4-AEAC58511342}"/>
  </bookViews>
  <sheets>
    <sheet name="Final Calculations" sheetId="1" r:id="rId1"/>
    <sheet name="Preliminary 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O13" i="2" s="1"/>
  <c r="K2" i="1" s="1"/>
  <c r="I2" i="1"/>
  <c r="I1" i="1"/>
  <c r="J1" i="1"/>
  <c r="K1" i="1"/>
  <c r="P16" i="2"/>
  <c r="O12" i="2"/>
  <c r="N12" i="2"/>
  <c r="H2" i="1"/>
  <c r="E2" i="1"/>
  <c r="D2" i="1"/>
  <c r="H1" i="1"/>
  <c r="G1" i="1"/>
  <c r="F1" i="1"/>
  <c r="E1" i="1"/>
  <c r="D1" i="1"/>
  <c r="C1" i="1"/>
  <c r="B1" i="1"/>
  <c r="G35" i="2"/>
  <c r="F30" i="2"/>
  <c r="G23" i="2"/>
  <c r="G21" i="2"/>
  <c r="L30" i="2"/>
  <c r="K30" i="2"/>
  <c r="J30" i="2"/>
  <c r="I30" i="2"/>
  <c r="H30" i="2"/>
  <c r="G30" i="2"/>
  <c r="L29" i="2"/>
  <c r="K29" i="2"/>
  <c r="J29" i="2"/>
  <c r="I29" i="2"/>
  <c r="H29" i="2"/>
  <c r="G29" i="2"/>
  <c r="L28" i="2"/>
  <c r="K28" i="2"/>
  <c r="J28" i="2"/>
  <c r="I28" i="2"/>
  <c r="H28" i="2"/>
  <c r="G28" i="2"/>
  <c r="L27" i="2"/>
  <c r="K27" i="2"/>
  <c r="J27" i="2"/>
  <c r="I27" i="2"/>
  <c r="H27" i="2"/>
  <c r="G27" i="2"/>
  <c r="L26" i="2"/>
  <c r="K26" i="2"/>
  <c r="J26" i="2"/>
  <c r="I26" i="2"/>
  <c r="H26" i="2"/>
  <c r="G26" i="2"/>
  <c r="L25" i="2"/>
  <c r="K25" i="2"/>
  <c r="J25" i="2"/>
  <c r="I25" i="2"/>
  <c r="H25" i="2"/>
  <c r="G25" i="2"/>
  <c r="L24" i="2"/>
  <c r="K24" i="2"/>
  <c r="J24" i="2"/>
  <c r="I24" i="2"/>
  <c r="H24" i="2"/>
  <c r="G24" i="2"/>
  <c r="L23" i="2"/>
  <c r="K23" i="2"/>
  <c r="J23" i="2"/>
  <c r="I23" i="2"/>
  <c r="H23" i="2"/>
  <c r="L22" i="2"/>
  <c r="K22" i="2"/>
  <c r="J22" i="2"/>
  <c r="I22" i="2"/>
  <c r="H22" i="2"/>
  <c r="G22" i="2"/>
  <c r="L21" i="2"/>
  <c r="K21" i="2"/>
  <c r="J21" i="2"/>
  <c r="I21" i="2"/>
  <c r="H21" i="2"/>
  <c r="F29" i="2"/>
  <c r="F28" i="2"/>
  <c r="F27" i="2"/>
  <c r="F26" i="2"/>
  <c r="F25" i="2"/>
  <c r="F24" i="2"/>
  <c r="F23" i="2"/>
  <c r="F22" i="2"/>
  <c r="F21" i="2"/>
  <c r="G12" i="2"/>
  <c r="G13" i="2" s="1"/>
  <c r="C2" i="1" s="1"/>
  <c r="L12" i="2"/>
  <c r="L13" i="2" s="1"/>
  <c r="J12" i="2"/>
  <c r="J13" i="2" s="1"/>
  <c r="F2" i="1" s="1"/>
  <c r="K12" i="2"/>
  <c r="K13" i="2" s="1"/>
  <c r="G2" i="1" s="1"/>
  <c r="I12" i="2"/>
  <c r="I13" i="2" s="1"/>
  <c r="H12" i="2"/>
  <c r="H13" i="2" s="1"/>
  <c r="F12" i="2"/>
  <c r="F13" i="2" s="1"/>
  <c r="B2" i="1" s="1"/>
  <c r="N13" i="2" l="1"/>
  <c r="J2" i="1" s="1"/>
  <c r="M12" i="2"/>
  <c r="G36" i="2"/>
  <c r="G37" i="2" s="1"/>
</calcChain>
</file>

<file path=xl/sharedStrings.xml><?xml version="1.0" encoding="utf-8"?>
<sst xmlns="http://schemas.openxmlformats.org/spreadsheetml/2006/main" count="150" uniqueCount="59">
  <si>
    <t>Turbines</t>
  </si>
  <si>
    <t>Compressors</t>
  </si>
  <si>
    <t>Motor/Generator</t>
  </si>
  <si>
    <t>Cavern</t>
  </si>
  <si>
    <t>Dowtherm T storage tank</t>
  </si>
  <si>
    <t>Heat Exchangers</t>
  </si>
  <si>
    <t>Transportation</t>
  </si>
  <si>
    <t>Concrete</t>
  </si>
  <si>
    <t>Copper</t>
  </si>
  <si>
    <t>Steel</t>
  </si>
  <si>
    <t>Stainless Steel</t>
  </si>
  <si>
    <t>Aluminum</t>
  </si>
  <si>
    <t>Cast Iron</t>
  </si>
  <si>
    <t>Carbon Steel</t>
  </si>
  <si>
    <t>Multiplier</t>
  </si>
  <si>
    <t>Diesel</t>
  </si>
  <si>
    <t>Diesel Values:</t>
  </si>
  <si>
    <t>Electricity</t>
  </si>
  <si>
    <t>Rubber</t>
  </si>
  <si>
    <t>Total</t>
  </si>
  <si>
    <t>Emission Year</t>
  </si>
  <si>
    <t>Emissions Source</t>
  </si>
  <si>
    <t>Value</t>
  </si>
  <si>
    <t>Unit</t>
  </si>
  <si>
    <t>Data Table</t>
  </si>
  <si>
    <t>Data Link</t>
  </si>
  <si>
    <t>kg-CO2</t>
  </si>
  <si>
    <t>https://doi.org/10.1016/j.energy.2018.12.183</t>
  </si>
  <si>
    <t>Table 6 and Appendix 1 Table S1</t>
  </si>
  <si>
    <t>Units</t>
  </si>
  <si>
    <t>g CO2/kg</t>
  </si>
  <si>
    <t>g CO2</t>
  </si>
  <si>
    <t>g CO2/L</t>
  </si>
  <si>
    <t>Elec calc</t>
  </si>
  <si>
    <t>1072 lb/MWh</t>
  </si>
  <si>
    <t>486.25 kg/MWh</t>
  </si>
  <si>
    <t>g CO2/MJ</t>
  </si>
  <si>
    <t>.135 kg/MJ</t>
  </si>
  <si>
    <t>135 g/MJ</t>
  </si>
  <si>
    <t>kg CO2</t>
  </si>
  <si>
    <t>Energy stored and output</t>
  </si>
  <si>
    <t>less than input</t>
  </si>
  <si>
    <t>gCO2</t>
  </si>
  <si>
    <t>g CO2/kWh</t>
  </si>
  <si>
    <t>kWh lifetime</t>
  </si>
  <si>
    <t>Totals</t>
  </si>
  <si>
    <t>kg</t>
  </si>
  <si>
    <t>L</t>
  </si>
  <si>
    <t>MJ</t>
  </si>
  <si>
    <t>Quick LCA estimate</t>
  </si>
  <si>
    <t>= 720 MWh * 1000 kWh/MWh * 1 cycle/day * 365 days * 30 yr</t>
  </si>
  <si>
    <t>Item</t>
  </si>
  <si>
    <t>Total_Power</t>
  </si>
  <si>
    <t>Total_Energy</t>
  </si>
  <si>
    <t>Does total power + energy = total?</t>
  </si>
  <si>
    <t>Step 1: copy values from rows 1:2</t>
  </si>
  <si>
    <t>Step 2: Transpose rows 5:6</t>
  </si>
  <si>
    <t>Step 3: copy values into table below</t>
  </si>
  <si>
    <t>Step 4: save table in separate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</si>
</sst>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E+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1"/>
    <xf numFmtId="2" fontId="0" fillId="0" borderId="0" xfId="0" applyNumberFormat="1"/>
    <xf numFmtId="1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quotePrefix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energy.2018.12.183" TargetMode="External"/><Relationship Id="rId2" Type="http://schemas.openxmlformats.org/officeDocument/2006/relationships/hyperlink" Target="https://doi.org/10.1016/j.energy.2018.12.183" TargetMode="External"/><Relationship Id="rId1" Type="http://schemas.openxmlformats.org/officeDocument/2006/relationships/hyperlink" Target="https://doi.org/10.1016/j.energy.2018.12.183" TargetMode="External"/><Relationship Id="rId6" Type="http://schemas.openxmlformats.org/officeDocument/2006/relationships/hyperlink" Target="https://doi.org/10.1016/j.energy.2018.12.183" TargetMode="External"/><Relationship Id="rId5" Type="http://schemas.openxmlformats.org/officeDocument/2006/relationships/hyperlink" Target="https://doi.org/10.1016/j.energy.2018.12.183" TargetMode="External"/><Relationship Id="rId4" Type="http://schemas.openxmlformats.org/officeDocument/2006/relationships/hyperlink" Target="https://doi.org/10.1016/j.energy.2018.12.1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4E40-1AEA-E547-9F73-107585DF7C00}">
  <dimension ref="A1:K34"/>
  <sheetViews>
    <sheetView workbookViewId="0">
      <selection activeCell="C2" sqref="C2"/>
    </sheetView>
    <sheetView tabSelected="1" topLeftCell="A7" workbookViewId="1">
      <selection activeCell="J11" sqref="J11"/>
    </sheetView>
  </sheetViews>
  <sheetFormatPr defaultColWidth="11" defaultRowHeight="15.75" x14ac:dyDescent="0.25"/>
  <cols>
    <col min="1" max="1" width="24.25" customWidth="1"/>
    <col min="2" max="2" width="13.875" customWidth="1"/>
    <col min="3" max="3" width="13" customWidth="1"/>
    <col min="5" max="5" width="29" customWidth="1"/>
    <col min="6" max="6" width="38.875" customWidth="1"/>
  </cols>
  <sheetData>
    <row r="1" spans="1:11" x14ac:dyDescent="0.25">
      <c r="A1" t="s">
        <v>51</v>
      </c>
      <c r="B1" t="str">
        <f>'Preliminary Calculations'!F1</f>
        <v>Turbines</v>
      </c>
      <c r="C1" t="str">
        <f>'Preliminary Calculations'!G1</f>
        <v>Compressors</v>
      </c>
      <c r="D1" t="str">
        <f>'Preliminary Calculations'!H1</f>
        <v>Motor/Generator</v>
      </c>
      <c r="E1" t="str">
        <f>'Preliminary Calculations'!I1</f>
        <v>Cavern</v>
      </c>
      <c r="F1" t="str">
        <f>'Preliminary Calculations'!J1</f>
        <v>Dowtherm T storage tank</v>
      </c>
      <c r="G1" t="str">
        <f>'Preliminary Calculations'!K1</f>
        <v>Heat Exchangers</v>
      </c>
      <c r="H1" t="str">
        <f>'Preliminary Calculations'!L1</f>
        <v>Transportation</v>
      </c>
      <c r="I1" t="str">
        <f>'Preliminary Calculations'!M1</f>
        <v>Total</v>
      </c>
      <c r="J1" t="str">
        <f>'Preliminary Calculations'!N1</f>
        <v>Total_Power</v>
      </c>
      <c r="K1" t="str">
        <f>'Preliminary Calculations'!O1</f>
        <v>Total_Energy</v>
      </c>
    </row>
    <row r="2" spans="1:11" x14ac:dyDescent="0.25">
      <c r="A2" t="s">
        <v>19</v>
      </c>
      <c r="B2" s="4">
        <f>'Preliminary Calculations'!F13</f>
        <v>2477695.588</v>
      </c>
      <c r="C2" s="4">
        <f>'Preliminary Calculations'!G13</f>
        <v>8116722.9440000001</v>
      </c>
      <c r="D2" s="4">
        <f>'Preliminary Calculations'!H13</f>
        <v>802348.93400000001</v>
      </c>
      <c r="E2" s="4">
        <f>'Preliminary Calculations'!I13</f>
        <v>2147610.5070000002</v>
      </c>
      <c r="F2" s="4">
        <f>'Preliminary Calculations'!J13</f>
        <v>792624.33400000003</v>
      </c>
      <c r="G2" s="4">
        <f>'Preliminary Calculations'!K13</f>
        <v>1058996.8840000001</v>
      </c>
      <c r="H2" s="4">
        <f>'Preliminary Calculations'!L13</f>
        <v>89422.664999999994</v>
      </c>
      <c r="I2" s="4">
        <f>'Preliminary Calculations'!M13</f>
        <v>15485421.856000001</v>
      </c>
      <c r="J2" s="4">
        <f>'Preliminary Calculations'!N13</f>
        <v>12528109.615089394</v>
      </c>
      <c r="K2" s="4">
        <f>'Preliminary Calculations'!O13</f>
        <v>2957312.240910606</v>
      </c>
    </row>
    <row r="3" spans="1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t="s">
        <v>55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19</v>
      </c>
      <c r="J5" t="s">
        <v>52</v>
      </c>
      <c r="K5" t="s">
        <v>53</v>
      </c>
    </row>
    <row r="6" spans="1:11" x14ac:dyDescent="0.25">
      <c r="B6">
        <v>2477695.588</v>
      </c>
      <c r="C6">
        <v>8116722.9440000001</v>
      </c>
      <c r="D6">
        <v>802348.93400000001</v>
      </c>
      <c r="E6">
        <v>2147610.5070000002</v>
      </c>
      <c r="F6">
        <v>792624.33400000003</v>
      </c>
      <c r="G6">
        <v>1058996.8840000001</v>
      </c>
      <c r="H6">
        <v>89422.664999999994</v>
      </c>
      <c r="I6">
        <v>15485421.856000001</v>
      </c>
      <c r="J6">
        <v>12528109.615089394</v>
      </c>
      <c r="K6">
        <v>2957312.240910606</v>
      </c>
    </row>
    <row r="9" spans="1:11" x14ac:dyDescent="0.25">
      <c r="A9" t="s">
        <v>56</v>
      </c>
    </row>
    <row r="10" spans="1:11" x14ac:dyDescent="0.25">
      <c r="B10" t="s">
        <v>0</v>
      </c>
      <c r="C10">
        <v>2477695.588</v>
      </c>
    </row>
    <row r="11" spans="1:11" x14ac:dyDescent="0.25">
      <c r="B11" t="s">
        <v>1</v>
      </c>
      <c r="C11">
        <v>8116722.9440000001</v>
      </c>
    </row>
    <row r="12" spans="1:11" x14ac:dyDescent="0.25">
      <c r="B12" t="s">
        <v>2</v>
      </c>
      <c r="C12">
        <v>802348.93400000001</v>
      </c>
    </row>
    <row r="13" spans="1:11" x14ac:dyDescent="0.25">
      <c r="B13" t="s">
        <v>3</v>
      </c>
      <c r="C13">
        <v>2147610.5070000002</v>
      </c>
    </row>
    <row r="14" spans="1:11" x14ac:dyDescent="0.25">
      <c r="B14" t="s">
        <v>4</v>
      </c>
      <c r="C14">
        <v>792624.33400000003</v>
      </c>
    </row>
    <row r="15" spans="1:11" x14ac:dyDescent="0.25">
      <c r="B15" t="s">
        <v>5</v>
      </c>
      <c r="C15">
        <v>1058996.8840000001</v>
      </c>
    </row>
    <row r="16" spans="1:11" x14ac:dyDescent="0.25">
      <c r="B16" t="s">
        <v>6</v>
      </c>
      <c r="C16">
        <v>89422.664999999994</v>
      </c>
    </row>
    <row r="17" spans="1:6" x14ac:dyDescent="0.25">
      <c r="B17" t="s">
        <v>19</v>
      </c>
      <c r="C17">
        <v>15485421.856000001</v>
      </c>
    </row>
    <row r="18" spans="1:6" x14ac:dyDescent="0.25">
      <c r="B18" t="s">
        <v>52</v>
      </c>
      <c r="C18">
        <v>12528109.615089394</v>
      </c>
    </row>
    <row r="19" spans="1:6" x14ac:dyDescent="0.25">
      <c r="B19" t="s">
        <v>53</v>
      </c>
      <c r="C19">
        <v>2957312.240910606</v>
      </c>
    </row>
    <row r="21" spans="1:6" x14ac:dyDescent="0.25">
      <c r="A21" t="s">
        <v>57</v>
      </c>
    </row>
    <row r="22" spans="1:6" x14ac:dyDescent="0.25">
      <c r="A22" t="s">
        <v>58</v>
      </c>
    </row>
    <row r="24" spans="1:6" x14ac:dyDescent="0.25">
      <c r="A24" t="s">
        <v>21</v>
      </c>
      <c r="B24" t="s">
        <v>20</v>
      </c>
      <c r="C24" t="s">
        <v>22</v>
      </c>
      <c r="D24" t="s">
        <v>23</v>
      </c>
      <c r="E24" t="s">
        <v>24</v>
      </c>
      <c r="F24" t="s">
        <v>25</v>
      </c>
    </row>
    <row r="25" spans="1:6" x14ac:dyDescent="0.25">
      <c r="A25" t="s">
        <v>0</v>
      </c>
      <c r="B25">
        <v>2019</v>
      </c>
      <c r="C25">
        <v>2477695.588</v>
      </c>
      <c r="D25" t="s">
        <v>26</v>
      </c>
      <c r="E25" t="s">
        <v>28</v>
      </c>
      <c r="F25" s="2" t="s">
        <v>27</v>
      </c>
    </row>
    <row r="26" spans="1:6" x14ac:dyDescent="0.25">
      <c r="A26" t="s">
        <v>1</v>
      </c>
      <c r="B26">
        <v>2019</v>
      </c>
      <c r="C26">
        <v>8116722.9440000001</v>
      </c>
      <c r="D26" t="s">
        <v>26</v>
      </c>
      <c r="E26" t="s">
        <v>28</v>
      </c>
      <c r="F26" s="2" t="s">
        <v>27</v>
      </c>
    </row>
    <row r="27" spans="1:6" x14ac:dyDescent="0.25">
      <c r="A27" t="s">
        <v>2</v>
      </c>
      <c r="B27">
        <v>2019</v>
      </c>
      <c r="C27">
        <v>802348.93400000001</v>
      </c>
      <c r="D27" t="s">
        <v>26</v>
      </c>
      <c r="E27" t="s">
        <v>28</v>
      </c>
      <c r="F27" s="2" t="s">
        <v>27</v>
      </c>
    </row>
    <row r="28" spans="1:6" x14ac:dyDescent="0.25">
      <c r="A28" t="s">
        <v>3</v>
      </c>
      <c r="B28">
        <v>2019</v>
      </c>
      <c r="C28">
        <v>2147610.5070000002</v>
      </c>
      <c r="D28" t="s">
        <v>26</v>
      </c>
      <c r="E28" t="s">
        <v>28</v>
      </c>
      <c r="F28" s="2" t="s">
        <v>27</v>
      </c>
    </row>
    <row r="29" spans="1:6" x14ac:dyDescent="0.25">
      <c r="A29" t="s">
        <v>4</v>
      </c>
      <c r="B29">
        <v>2019</v>
      </c>
      <c r="C29">
        <v>792624.33400000003</v>
      </c>
      <c r="D29" t="s">
        <v>26</v>
      </c>
      <c r="E29" t="s">
        <v>28</v>
      </c>
      <c r="F29" s="2" t="s">
        <v>27</v>
      </c>
    </row>
    <row r="30" spans="1:6" x14ac:dyDescent="0.25">
      <c r="A30" t="s">
        <v>5</v>
      </c>
      <c r="B30">
        <v>2019</v>
      </c>
      <c r="C30">
        <v>1058996.8840000001</v>
      </c>
      <c r="D30" s="1" t="s">
        <v>26</v>
      </c>
      <c r="E30" t="s">
        <v>28</v>
      </c>
      <c r="F30" s="2" t="s">
        <v>27</v>
      </c>
    </row>
    <row r="31" spans="1:6" x14ac:dyDescent="0.25">
      <c r="A31" t="s">
        <v>6</v>
      </c>
      <c r="B31">
        <v>2019</v>
      </c>
      <c r="C31">
        <v>89422.664999999994</v>
      </c>
      <c r="D31" s="1" t="s">
        <v>26</v>
      </c>
      <c r="E31" t="s">
        <v>28</v>
      </c>
      <c r="F31" s="2" t="s">
        <v>27</v>
      </c>
    </row>
    <row r="32" spans="1:6" x14ac:dyDescent="0.25">
      <c r="A32" t="s">
        <v>19</v>
      </c>
      <c r="B32">
        <v>2019</v>
      </c>
      <c r="C32">
        <v>15485421.856000001</v>
      </c>
      <c r="D32" t="s">
        <v>26</v>
      </c>
      <c r="E32" t="s">
        <v>28</v>
      </c>
      <c r="F32" s="2" t="s">
        <v>27</v>
      </c>
    </row>
    <row r="33" spans="1:6" x14ac:dyDescent="0.25">
      <c r="A33" t="s">
        <v>52</v>
      </c>
      <c r="B33">
        <v>2019</v>
      </c>
      <c r="C33">
        <v>12528109.615089394</v>
      </c>
      <c r="D33" t="s">
        <v>26</v>
      </c>
      <c r="E33" t="s">
        <v>28</v>
      </c>
      <c r="F33" s="2" t="s">
        <v>27</v>
      </c>
    </row>
    <row r="34" spans="1:6" x14ac:dyDescent="0.25">
      <c r="A34" t="s">
        <v>53</v>
      </c>
      <c r="B34">
        <v>2019</v>
      </c>
      <c r="C34">
        <v>2957312.240910606</v>
      </c>
      <c r="D34" t="s">
        <v>26</v>
      </c>
      <c r="E34" t="s">
        <v>28</v>
      </c>
      <c r="F34" s="2" t="s">
        <v>27</v>
      </c>
    </row>
  </sheetData>
  <hyperlinks>
    <hyperlink ref="F25" r:id="rId1" xr:uid="{2F530CBA-A1C1-514D-96C3-95C593362F77}"/>
    <hyperlink ref="F26" r:id="rId2" tooltip="Persistent link using digital object identifier" xr:uid="{81E5C300-94B6-9E40-918B-B46FA443A57E}"/>
    <hyperlink ref="F27" r:id="rId3" tooltip="Persistent link using digital object identifier" xr:uid="{73278A36-5ED0-D94E-93BE-96F0C6769565}"/>
    <hyperlink ref="F28" r:id="rId4" tooltip="Persistent link using digital object identifier" xr:uid="{DB802223-1CAB-8147-9D0B-2AE416044493}"/>
    <hyperlink ref="F29" r:id="rId5" tooltip="Persistent link using digital object identifier" xr:uid="{E7347DB3-5F21-9248-BC3A-88229C39F701}"/>
    <hyperlink ref="F30" r:id="rId6" tooltip="Persistent link using digital object identifier" xr:uid="{5381EECE-F2EA-EF4C-8BBF-952DDE9BE7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F22C-FBF2-4048-82F1-807EE7E92617}">
  <dimension ref="A1:P47"/>
  <sheetViews>
    <sheetView tabSelected="1" topLeftCell="B1" workbookViewId="0">
      <selection activeCell="J8" sqref="J8"/>
    </sheetView>
    <sheetView workbookViewId="1"/>
  </sheetViews>
  <sheetFormatPr defaultColWidth="11" defaultRowHeight="15.75" x14ac:dyDescent="0.25"/>
  <cols>
    <col min="1" max="1" width="13.25" customWidth="1"/>
    <col min="2" max="2" width="8.875" bestFit="1" customWidth="1"/>
    <col min="3" max="3" width="10.375" customWidth="1"/>
    <col min="4" max="4" width="10" customWidth="1"/>
    <col min="5" max="5" width="6.5" customWidth="1"/>
    <col min="6" max="7" width="15.875" customWidth="1"/>
    <col min="8" max="8" width="16.5" customWidth="1"/>
    <col min="9" max="9" width="9.875" customWidth="1"/>
    <col min="10" max="10" width="24.25" customWidth="1"/>
    <col min="11" max="11" width="14.25" customWidth="1"/>
    <col min="12" max="12" width="13.875" bestFit="1" customWidth="1"/>
    <col min="13" max="13" width="11.875" bestFit="1" customWidth="1"/>
    <col min="14" max="14" width="11.75" bestFit="1" customWidth="1"/>
    <col min="15" max="15" width="12.125" bestFit="1" customWidth="1"/>
  </cols>
  <sheetData>
    <row r="1" spans="1:16" x14ac:dyDescent="0.25">
      <c r="B1" s="8" t="s">
        <v>29</v>
      </c>
      <c r="C1" s="8" t="s">
        <v>14</v>
      </c>
      <c r="D1" s="8"/>
      <c r="E1" s="8" t="s">
        <v>29</v>
      </c>
      <c r="F1" s="8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19</v>
      </c>
      <c r="N1" s="8" t="s">
        <v>52</v>
      </c>
      <c r="O1" s="8" t="s">
        <v>53</v>
      </c>
    </row>
    <row r="2" spans="1:16" x14ac:dyDescent="0.25">
      <c r="A2" t="s">
        <v>7</v>
      </c>
      <c r="B2" t="s">
        <v>30</v>
      </c>
      <c r="C2">
        <v>403</v>
      </c>
      <c r="E2" t="s">
        <v>46</v>
      </c>
      <c r="F2">
        <v>719494</v>
      </c>
      <c r="G2">
        <v>0</v>
      </c>
      <c r="H2">
        <v>0</v>
      </c>
      <c r="I2">
        <v>578964</v>
      </c>
      <c r="J2">
        <v>0</v>
      </c>
      <c r="K2">
        <v>0</v>
      </c>
      <c r="L2">
        <v>0</v>
      </c>
    </row>
    <row r="3" spans="1:16" x14ac:dyDescent="0.25">
      <c r="A3" t="s">
        <v>8</v>
      </c>
      <c r="B3" t="s">
        <v>30</v>
      </c>
      <c r="C3">
        <v>3261</v>
      </c>
      <c r="E3" t="s">
        <v>46</v>
      </c>
      <c r="F3">
        <v>29979</v>
      </c>
      <c r="G3">
        <v>170110</v>
      </c>
      <c r="H3">
        <v>108445</v>
      </c>
      <c r="I3">
        <v>0</v>
      </c>
      <c r="J3">
        <v>0</v>
      </c>
      <c r="K3">
        <v>0</v>
      </c>
      <c r="L3">
        <v>0</v>
      </c>
    </row>
    <row r="4" spans="1:16" x14ac:dyDescent="0.25">
      <c r="A4" t="s">
        <v>9</v>
      </c>
      <c r="B4" t="s">
        <v>30</v>
      </c>
      <c r="C4">
        <v>4901</v>
      </c>
      <c r="E4" t="s">
        <v>46</v>
      </c>
      <c r="F4">
        <v>284800</v>
      </c>
      <c r="G4">
        <v>1190770</v>
      </c>
      <c r="H4">
        <v>0</v>
      </c>
      <c r="I4">
        <v>0</v>
      </c>
      <c r="J4">
        <v>0</v>
      </c>
      <c r="K4">
        <v>0</v>
      </c>
      <c r="L4">
        <v>0</v>
      </c>
    </row>
    <row r="5" spans="1:16" x14ac:dyDescent="0.25">
      <c r="A5" t="s">
        <v>10</v>
      </c>
      <c r="B5" t="s">
        <v>30</v>
      </c>
      <c r="C5">
        <v>2113</v>
      </c>
      <c r="E5" t="s">
        <v>46</v>
      </c>
      <c r="F5">
        <v>14989</v>
      </c>
      <c r="G5">
        <v>141758</v>
      </c>
      <c r="H5">
        <v>0</v>
      </c>
      <c r="I5">
        <v>45030</v>
      </c>
      <c r="J5">
        <v>375118</v>
      </c>
      <c r="K5">
        <v>0</v>
      </c>
      <c r="L5">
        <v>0</v>
      </c>
    </row>
    <row r="6" spans="1:16" x14ac:dyDescent="0.25">
      <c r="A6" t="s">
        <v>11</v>
      </c>
      <c r="B6" t="s">
        <v>30</v>
      </c>
      <c r="C6">
        <v>8623</v>
      </c>
      <c r="E6" t="s">
        <v>46</v>
      </c>
      <c r="F6">
        <v>0</v>
      </c>
      <c r="G6">
        <v>124747</v>
      </c>
      <c r="H6">
        <v>0</v>
      </c>
      <c r="I6">
        <v>0</v>
      </c>
      <c r="J6">
        <v>0</v>
      </c>
      <c r="K6">
        <v>11308</v>
      </c>
      <c r="L6">
        <v>0</v>
      </c>
    </row>
    <row r="7" spans="1:16" x14ac:dyDescent="0.25">
      <c r="A7" t="s">
        <v>12</v>
      </c>
      <c r="B7" t="s">
        <v>30</v>
      </c>
      <c r="C7">
        <v>711</v>
      </c>
      <c r="E7" t="s">
        <v>46</v>
      </c>
      <c r="F7">
        <v>0</v>
      </c>
      <c r="G7">
        <v>481979</v>
      </c>
      <c r="H7">
        <v>253039</v>
      </c>
      <c r="I7">
        <v>0</v>
      </c>
      <c r="J7">
        <v>0</v>
      </c>
      <c r="K7">
        <v>0</v>
      </c>
      <c r="L7">
        <v>0</v>
      </c>
    </row>
    <row r="8" spans="1:16" x14ac:dyDescent="0.25">
      <c r="A8" t="s">
        <v>13</v>
      </c>
      <c r="B8" t="s">
        <v>30</v>
      </c>
      <c r="C8">
        <v>4500</v>
      </c>
      <c r="E8" t="s">
        <v>46</v>
      </c>
      <c r="F8">
        <v>0</v>
      </c>
      <c r="G8">
        <v>0</v>
      </c>
      <c r="H8">
        <v>0</v>
      </c>
      <c r="I8">
        <v>266464</v>
      </c>
      <c r="J8">
        <v>0</v>
      </c>
      <c r="K8">
        <v>213664</v>
      </c>
      <c r="L8">
        <v>0</v>
      </c>
    </row>
    <row r="9" spans="1:16" x14ac:dyDescent="0.25">
      <c r="A9" t="s">
        <v>18</v>
      </c>
      <c r="B9" t="s">
        <v>30</v>
      </c>
      <c r="C9">
        <v>3180</v>
      </c>
      <c r="E9" t="s">
        <v>46</v>
      </c>
      <c r="F9">
        <v>0</v>
      </c>
      <c r="G9">
        <v>2552</v>
      </c>
      <c r="H9">
        <v>0</v>
      </c>
      <c r="I9">
        <v>0</v>
      </c>
      <c r="J9">
        <v>0</v>
      </c>
      <c r="K9">
        <v>0</v>
      </c>
      <c r="L9">
        <v>0</v>
      </c>
    </row>
    <row r="10" spans="1:16" x14ac:dyDescent="0.25">
      <c r="A10" t="s">
        <v>15</v>
      </c>
      <c r="B10" t="s">
        <v>32</v>
      </c>
      <c r="C10">
        <v>2680</v>
      </c>
      <c r="E10" t="s">
        <v>47</v>
      </c>
      <c r="F10">
        <v>233037</v>
      </c>
      <c r="G10">
        <v>0</v>
      </c>
      <c r="H10">
        <v>96335</v>
      </c>
      <c r="I10">
        <v>0</v>
      </c>
      <c r="J10">
        <v>0</v>
      </c>
      <c r="K10">
        <v>0</v>
      </c>
      <c r="L10">
        <v>21768</v>
      </c>
    </row>
    <row r="11" spans="1:16" x14ac:dyDescent="0.25">
      <c r="A11" s="9" t="s">
        <v>17</v>
      </c>
      <c r="B11" s="9" t="s">
        <v>36</v>
      </c>
      <c r="C11" s="9">
        <v>135</v>
      </c>
      <c r="D11" s="9"/>
      <c r="E11" s="9" t="s">
        <v>48</v>
      </c>
      <c r="F11" s="9">
        <v>281202</v>
      </c>
      <c r="G11" s="9">
        <v>0</v>
      </c>
      <c r="H11" s="9">
        <v>78676</v>
      </c>
      <c r="I11" s="9">
        <v>4592975</v>
      </c>
      <c r="J11" s="9">
        <v>0</v>
      </c>
      <c r="K11" s="9">
        <v>0</v>
      </c>
      <c r="L11" s="9">
        <v>230255</v>
      </c>
    </row>
    <row r="12" spans="1:16" x14ac:dyDescent="0.25">
      <c r="A12" t="s">
        <v>19</v>
      </c>
      <c r="E12" t="s">
        <v>31</v>
      </c>
      <c r="F12" s="6">
        <f>C2*F2 + C3*F3 + C4*F4 + C5*F5 + C6*F6 + C7*F7 + C8*F8 + C9*F9 + C10*F10 + C11*F11</f>
        <v>2477695588</v>
      </c>
      <c r="G12" s="6">
        <f>C2*G2 + C3*G3 + C4*G4 + C5*G5 + C6*G6 + C7*G7 + C8*G8 + C9*G9 + C10*G10 + C11*G11</f>
        <v>8116722944</v>
      </c>
      <c r="H12" s="6">
        <f>C2*H2 + C3*H3 + C4*H4 + C5*H5 + C6*H6 + C7*H7 + C8*H8 + C9*H9 + C10*H10 + C11*H11</f>
        <v>802348934</v>
      </c>
      <c r="I12" s="6">
        <f>C2*I2 + C3*I3 + C4*I4 + C5*I5 + C6*I6 + C7*I7 + C8*I8 + C9*I9 + C10*I10 + C11*I11</f>
        <v>2147610507</v>
      </c>
      <c r="J12" s="6">
        <f>J5*C5</f>
        <v>792624334</v>
      </c>
      <c r="K12" s="6">
        <f>K6*C6+K8*C8</f>
        <v>1058996884</v>
      </c>
      <c r="L12" s="6">
        <f>L10*C10 + L11*C11</f>
        <v>89422665</v>
      </c>
      <c r="M12" s="6">
        <f>SUM(F12:L12)</f>
        <v>15485421856</v>
      </c>
      <c r="N12" s="6">
        <f>SUM(F12,G12,H12,K12)+SUM(F12,G12,H12,K12)/(M12-L12)*L12</f>
        <v>12528109615.089394</v>
      </c>
      <c r="O12" s="6">
        <f>SUM(I12:J12)+SUM(I12:J12)/(M12-L12)*L12</f>
        <v>2957312240.9106059</v>
      </c>
    </row>
    <row r="13" spans="1:16" x14ac:dyDescent="0.25">
      <c r="E13" t="s">
        <v>39</v>
      </c>
      <c r="F13" s="4">
        <f>F12/1000</f>
        <v>2477695.588</v>
      </c>
      <c r="G13" s="4">
        <f>G12/1000</f>
        <v>8116722.9440000001</v>
      </c>
      <c r="H13" s="4">
        <f t="shared" ref="H13:L13" si="0">H12/1000</f>
        <v>802348.93400000001</v>
      </c>
      <c r="I13" s="4">
        <f t="shared" si="0"/>
        <v>2147610.5070000002</v>
      </c>
      <c r="J13" s="4">
        <f t="shared" si="0"/>
        <v>792624.33400000003</v>
      </c>
      <c r="K13" s="4">
        <f t="shared" si="0"/>
        <v>1058996.8840000001</v>
      </c>
      <c r="L13" s="4">
        <f t="shared" si="0"/>
        <v>89422.664999999994</v>
      </c>
      <c r="M13" s="6">
        <f>SUM(F13:L13)</f>
        <v>15485421.856000001</v>
      </c>
      <c r="N13" s="6">
        <f>SUM(F13,G13,H13,K13)+SUM(F13,G13,H13,K13)/(M13-L13)*L13</f>
        <v>12528109.615089394</v>
      </c>
      <c r="O13" s="6">
        <f>SUM(I13:J13)+SUM(I13:J13)/(M13-L13)*L13</f>
        <v>2957312.240910606</v>
      </c>
    </row>
    <row r="14" spans="1:16" x14ac:dyDescent="0.25">
      <c r="F14" s="4"/>
      <c r="G14" s="4"/>
      <c r="H14" s="4"/>
      <c r="I14" s="4"/>
      <c r="J14" s="4"/>
      <c r="K14" s="4"/>
      <c r="L14" s="4"/>
    </row>
    <row r="15" spans="1:16" x14ac:dyDescent="0.25">
      <c r="F15" s="4"/>
      <c r="G15" s="4"/>
      <c r="H15" s="4"/>
      <c r="I15" s="4"/>
      <c r="J15" s="4"/>
      <c r="K15" s="4"/>
      <c r="L15" s="4"/>
    </row>
    <row r="16" spans="1:16" x14ac:dyDescent="0.25">
      <c r="M16" s="12" t="s">
        <v>54</v>
      </c>
      <c r="P16">
        <f>IF(N12+O12=M12,1,0)</f>
        <v>1</v>
      </c>
    </row>
    <row r="19" spans="4:12" x14ac:dyDescent="0.25">
      <c r="D19" s="8" t="s">
        <v>45</v>
      </c>
    </row>
    <row r="20" spans="4:12" x14ac:dyDescent="0.25">
      <c r="D20" s="8"/>
      <c r="E20" s="8"/>
      <c r="F20" s="8" t="s">
        <v>0</v>
      </c>
      <c r="G20" s="8" t="s">
        <v>1</v>
      </c>
      <c r="H20" s="8" t="s">
        <v>2</v>
      </c>
      <c r="I20" s="8" t="s">
        <v>3</v>
      </c>
      <c r="J20" s="8" t="s">
        <v>4</v>
      </c>
      <c r="K20" s="8" t="s">
        <v>5</v>
      </c>
      <c r="L20" s="8" t="s">
        <v>6</v>
      </c>
    </row>
    <row r="21" spans="4:12" x14ac:dyDescent="0.25">
      <c r="D21" t="s">
        <v>7</v>
      </c>
      <c r="F21" s="7">
        <f>$C2*F2</f>
        <v>289956082</v>
      </c>
      <c r="G21" s="7">
        <f>$C2*G2</f>
        <v>0</v>
      </c>
      <c r="H21" s="7">
        <f>$C2*H2</f>
        <v>0</v>
      </c>
      <c r="I21" s="7">
        <f>$C2*I2</f>
        <v>233322492</v>
      </c>
      <c r="J21" s="7">
        <f>$C2*J2</f>
        <v>0</v>
      </c>
      <c r="K21" s="7">
        <f>$C2*K2</f>
        <v>0</v>
      </c>
      <c r="L21" s="7">
        <f>$C2*L2</f>
        <v>0</v>
      </c>
    </row>
    <row r="22" spans="4:12" x14ac:dyDescent="0.25">
      <c r="D22" t="s">
        <v>8</v>
      </c>
      <c r="F22" s="7">
        <f>$C3*F3</f>
        <v>97761519</v>
      </c>
      <c r="G22" s="7">
        <f>$C3*G3</f>
        <v>554728710</v>
      </c>
      <c r="H22" s="7">
        <f>$C3*H3</f>
        <v>353639145</v>
      </c>
      <c r="I22" s="7">
        <f>$C3*I3</f>
        <v>0</v>
      </c>
      <c r="J22" s="7">
        <f>$C3*J3</f>
        <v>0</v>
      </c>
      <c r="K22" s="7">
        <f>$C3*K3</f>
        <v>0</v>
      </c>
      <c r="L22" s="7">
        <f>$C3*L3</f>
        <v>0</v>
      </c>
    </row>
    <row r="23" spans="4:12" x14ac:dyDescent="0.25">
      <c r="D23" t="s">
        <v>9</v>
      </c>
      <c r="F23" s="7">
        <f>$C4*F4</f>
        <v>1395804800</v>
      </c>
      <c r="G23" s="7">
        <f>$C4*G4</f>
        <v>5835963770</v>
      </c>
      <c r="H23" s="7">
        <f>$C4*H4</f>
        <v>0</v>
      </c>
      <c r="I23" s="7">
        <f>$C4*I4</f>
        <v>0</v>
      </c>
      <c r="J23" s="7">
        <f>$C4*J4</f>
        <v>0</v>
      </c>
      <c r="K23" s="7">
        <f>$C4*K4</f>
        <v>0</v>
      </c>
      <c r="L23" s="7">
        <f>$C4*L4</f>
        <v>0</v>
      </c>
    </row>
    <row r="24" spans="4:12" x14ac:dyDescent="0.25">
      <c r="D24" t="s">
        <v>10</v>
      </c>
      <c r="F24" s="7">
        <f>$C5*F5</f>
        <v>31671757</v>
      </c>
      <c r="G24" s="7">
        <f>$C5*G5</f>
        <v>299534654</v>
      </c>
      <c r="H24" s="7">
        <f>$C5*H5</f>
        <v>0</v>
      </c>
      <c r="I24" s="7">
        <f>$C5*I5</f>
        <v>95148390</v>
      </c>
      <c r="J24" s="7">
        <f>$C5*J5</f>
        <v>792624334</v>
      </c>
      <c r="K24" s="7">
        <f>$C5*K5</f>
        <v>0</v>
      </c>
      <c r="L24" s="7">
        <f>$C5*L5</f>
        <v>0</v>
      </c>
    </row>
    <row r="25" spans="4:12" x14ac:dyDescent="0.25">
      <c r="D25" t="s">
        <v>11</v>
      </c>
      <c r="F25" s="7">
        <f>$C6*F6</f>
        <v>0</v>
      </c>
      <c r="G25" s="7">
        <f>$C6*G6</f>
        <v>1075693381</v>
      </c>
      <c r="H25" s="7">
        <f>$C6*H6</f>
        <v>0</v>
      </c>
      <c r="I25" s="7">
        <f>$C6*I6</f>
        <v>0</v>
      </c>
      <c r="J25" s="7">
        <f>$C6*J6</f>
        <v>0</v>
      </c>
      <c r="K25" s="7">
        <f>$C6*K6</f>
        <v>97508884</v>
      </c>
      <c r="L25" s="7">
        <f>$C6*L6</f>
        <v>0</v>
      </c>
    </row>
    <row r="26" spans="4:12" x14ac:dyDescent="0.25">
      <c r="D26" t="s">
        <v>12</v>
      </c>
      <c r="F26" s="7">
        <f>$C7*F7</f>
        <v>0</v>
      </c>
      <c r="G26" s="7">
        <f>$C7*G7</f>
        <v>342687069</v>
      </c>
      <c r="H26" s="7">
        <f>$C7*H7</f>
        <v>179910729</v>
      </c>
      <c r="I26" s="7">
        <f>$C7*I7</f>
        <v>0</v>
      </c>
      <c r="J26" s="7">
        <f>$C7*J7</f>
        <v>0</v>
      </c>
      <c r="K26" s="7">
        <f>$C7*K7</f>
        <v>0</v>
      </c>
      <c r="L26" s="7">
        <f>$C7*L7</f>
        <v>0</v>
      </c>
    </row>
    <row r="27" spans="4:12" x14ac:dyDescent="0.25">
      <c r="D27" t="s">
        <v>13</v>
      </c>
      <c r="F27" s="7">
        <f>$C8*F8</f>
        <v>0</v>
      </c>
      <c r="G27" s="7">
        <f>$C8*G8</f>
        <v>0</v>
      </c>
      <c r="H27" s="7">
        <f>$C8*H8</f>
        <v>0</v>
      </c>
      <c r="I27" s="7">
        <f>$C8*I8</f>
        <v>1199088000</v>
      </c>
      <c r="J27" s="7">
        <f>$C8*J8</f>
        <v>0</v>
      </c>
      <c r="K27" s="7">
        <f>$C8*K8</f>
        <v>961488000</v>
      </c>
      <c r="L27" s="7">
        <f>$C8*L8</f>
        <v>0</v>
      </c>
    </row>
    <row r="28" spans="4:12" x14ac:dyDescent="0.25">
      <c r="D28" t="s">
        <v>18</v>
      </c>
      <c r="F28" s="7">
        <f>$C9*F9</f>
        <v>0</v>
      </c>
      <c r="G28" s="7">
        <f>$C9*G9</f>
        <v>8115360</v>
      </c>
      <c r="H28" s="7">
        <f>$C9*H9</f>
        <v>0</v>
      </c>
      <c r="I28" s="7">
        <f>$C9*I9</f>
        <v>0</v>
      </c>
      <c r="J28" s="7">
        <f>$C9*J9</f>
        <v>0</v>
      </c>
      <c r="K28" s="7">
        <f>$C9*K9</f>
        <v>0</v>
      </c>
      <c r="L28" s="7">
        <f>$C9*L9</f>
        <v>0</v>
      </c>
    </row>
    <row r="29" spans="4:12" x14ac:dyDescent="0.25">
      <c r="D29" t="s">
        <v>15</v>
      </c>
      <c r="F29" s="7">
        <f>$C10*F10</f>
        <v>624539160</v>
      </c>
      <c r="G29" s="7">
        <f>$C10*G10</f>
        <v>0</v>
      </c>
      <c r="H29" s="7">
        <f>$C10*H10</f>
        <v>258177800</v>
      </c>
      <c r="I29" s="7">
        <f>$C10*I10</f>
        <v>0</v>
      </c>
      <c r="J29" s="7">
        <f>$C10*J10</f>
        <v>0</v>
      </c>
      <c r="K29" s="7">
        <f>$C10*K10</f>
        <v>0</v>
      </c>
      <c r="L29" s="7">
        <f>$C10*L10</f>
        <v>58338240</v>
      </c>
    </row>
    <row r="30" spans="4:12" x14ac:dyDescent="0.25">
      <c r="D30" s="10" t="s">
        <v>17</v>
      </c>
      <c r="F30" s="7">
        <f>$C11*F11</f>
        <v>37962270</v>
      </c>
      <c r="G30" s="7">
        <f>$C11*G11</f>
        <v>0</v>
      </c>
      <c r="H30" s="7">
        <f>$C11*H11</f>
        <v>10621260</v>
      </c>
      <c r="I30" s="7">
        <f>$C11*I11</f>
        <v>620051625</v>
      </c>
      <c r="J30" s="7">
        <f>$C11*J11</f>
        <v>0</v>
      </c>
      <c r="K30" s="7">
        <f>$C11*K11</f>
        <v>0</v>
      </c>
      <c r="L30" s="7">
        <f>$C11*L11</f>
        <v>31084425</v>
      </c>
    </row>
    <row r="34" spans="1:8" x14ac:dyDescent="0.25">
      <c r="F34" s="8" t="s">
        <v>49</v>
      </c>
    </row>
    <row r="35" spans="1:8" x14ac:dyDescent="0.25">
      <c r="F35" t="s">
        <v>44</v>
      </c>
      <c r="G35" s="5">
        <f>720*1000*365*1*30</f>
        <v>7884000000</v>
      </c>
      <c r="H35" s="11" t="s">
        <v>50</v>
      </c>
    </row>
    <row r="36" spans="1:8" x14ac:dyDescent="0.25">
      <c r="A36" t="s">
        <v>33</v>
      </c>
      <c r="F36" t="s">
        <v>42</v>
      </c>
      <c r="G36" s="6">
        <f>SUM(F12:L12)</f>
        <v>15485421856</v>
      </c>
    </row>
    <row r="37" spans="1:8" x14ac:dyDescent="0.25">
      <c r="A37" t="s">
        <v>34</v>
      </c>
      <c r="F37" t="s">
        <v>43</v>
      </c>
      <c r="G37" s="3">
        <f>G36/G35</f>
        <v>1.9641580233384068</v>
      </c>
    </row>
    <row r="38" spans="1:8" x14ac:dyDescent="0.25">
      <c r="A38" t="s">
        <v>35</v>
      </c>
    </row>
    <row r="39" spans="1:8" x14ac:dyDescent="0.25">
      <c r="A39" t="s">
        <v>37</v>
      </c>
    </row>
    <row r="40" spans="1:8" x14ac:dyDescent="0.25">
      <c r="A40" t="s">
        <v>38</v>
      </c>
      <c r="H40" s="5"/>
    </row>
    <row r="43" spans="1:8" x14ac:dyDescent="0.25">
      <c r="A43" t="s">
        <v>16</v>
      </c>
      <c r="G43" t="s">
        <v>40</v>
      </c>
    </row>
    <row r="44" spans="1:8" x14ac:dyDescent="0.25">
      <c r="A44">
        <v>2.68</v>
      </c>
      <c r="G44" t="s">
        <v>41</v>
      </c>
    </row>
    <row r="45" spans="1:8" x14ac:dyDescent="0.25">
      <c r="A45">
        <v>2.66</v>
      </c>
    </row>
    <row r="46" spans="1:8" x14ac:dyDescent="0.25">
      <c r="A46">
        <v>2.7</v>
      </c>
    </row>
    <row r="47" spans="1:8" x14ac:dyDescent="0.25">
      <c r="A47">
        <v>2.67</v>
      </c>
    </row>
  </sheetData>
  <conditionalFormatting sqref="F21:L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Calculations</vt:lpstr>
      <vt:lpstr>Preliminary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 Wagner</dc:creator>
  <cp:lastModifiedBy>Seiji Engelkemier</cp:lastModifiedBy>
  <dcterms:created xsi:type="dcterms:W3CDTF">2021-03-17T13:43:32Z</dcterms:created>
  <dcterms:modified xsi:type="dcterms:W3CDTF">2021-06-04T16:37:00Z</dcterms:modified>
</cp:coreProperties>
</file>