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929"/>
  <workbookPr autoCompressPictures="0"/>
  <bookViews>
    <workbookView xWindow="3160" yWindow="240" windowWidth="28720" windowHeight="15560" tabRatio="974" activeTab="2"/>
  </bookViews>
  <sheets>
    <sheet name="Schedule" sheetId="6" r:id="rId1"/>
    <sheet name="Tutors_Scenario1" sheetId="11" r:id="rId2"/>
    <sheet name="Tutors_Scenario2" sheetId="14" r:id="rId3"/>
    <sheet name="Organization" sheetId="12" r:id="rId4"/>
    <sheet name="Expenses" sheetId="13" r:id="rId5"/>
    <sheet name="Program" sheetId="1" r:id="rId6"/>
    <sheet name="Tutorial 1 - Prem - 04.09.17" sheetId="16" r:id="rId7"/>
    <sheet name="Tutorial 2 - Hakan - 04-05.09.1" sheetId="18" r:id="rId8"/>
    <sheet name="Tutorial 3 - Ayse - 05.09.17" sheetId="17" r:id="rId9"/>
    <sheet name="Tutorial 4 - Alberto - 07.09.17" sheetId="15"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0" i="14" l="1"/>
  <c r="K10" i="14"/>
  <c r="J11" i="14"/>
  <c r="K11" i="14"/>
  <c r="J12" i="14"/>
  <c r="K12" i="14"/>
  <c r="G10" i="14"/>
  <c r="G11" i="14"/>
  <c r="G12" i="14"/>
  <c r="K3" i="14"/>
  <c r="K4" i="14"/>
  <c r="K5" i="14"/>
  <c r="J3" i="14"/>
  <c r="J4" i="14"/>
  <c r="J5" i="14"/>
  <c r="I3" i="14"/>
  <c r="I4" i="14"/>
  <c r="I5" i="14"/>
  <c r="H3" i="14"/>
  <c r="H4" i="14"/>
  <c r="H5" i="14"/>
  <c r="G9" i="14"/>
  <c r="J9" i="14"/>
  <c r="K9" i="14"/>
  <c r="H2" i="14"/>
  <c r="J2" i="14"/>
  <c r="I2" i="14"/>
  <c r="K2" i="14"/>
  <c r="H9" i="14"/>
  <c r="G18" i="14"/>
  <c r="H18" i="14"/>
  <c r="I18" i="14"/>
  <c r="J18" i="14"/>
  <c r="K18" i="14"/>
  <c r="G17" i="14"/>
  <c r="H17" i="14"/>
  <c r="I17" i="14"/>
  <c r="J17" i="14"/>
  <c r="K17" i="14"/>
  <c r="G16" i="14"/>
  <c r="H16" i="14"/>
  <c r="I16" i="14"/>
  <c r="J16" i="14"/>
  <c r="K16" i="14"/>
  <c r="H10" i="14"/>
  <c r="H11" i="14"/>
  <c r="H12" i="14"/>
  <c r="M13" i="14"/>
  <c r="G5" i="14"/>
  <c r="G4" i="14"/>
  <c r="G3" i="14"/>
  <c r="N2" i="14"/>
  <c r="G2" i="14"/>
  <c r="K10" i="11"/>
  <c r="K11" i="11"/>
  <c r="K12" i="11"/>
  <c r="K9" i="11"/>
  <c r="M2" i="11"/>
  <c r="B8" i="13"/>
  <c r="B9" i="13"/>
  <c r="B3" i="13"/>
  <c r="B5" i="13"/>
  <c r="B11" i="13"/>
  <c r="L9" i="11"/>
  <c r="M9" i="11"/>
  <c r="L10" i="11"/>
  <c r="M10" i="11"/>
  <c r="L11" i="11"/>
  <c r="M11" i="11"/>
  <c r="L12" i="11"/>
  <c r="M12" i="11"/>
  <c r="M13" i="11"/>
  <c r="G3" i="11"/>
  <c r="G4" i="11"/>
  <c r="G5" i="11"/>
  <c r="G2" i="11"/>
  <c r="K17" i="11"/>
  <c r="K18" i="11"/>
  <c r="K16" i="11"/>
  <c r="J17" i="11"/>
  <c r="J18" i="11"/>
  <c r="J16" i="11"/>
  <c r="G17" i="11"/>
  <c r="H17" i="11"/>
  <c r="I17" i="11"/>
  <c r="G18" i="11"/>
  <c r="H18" i="11"/>
  <c r="I18" i="11"/>
  <c r="I16" i="11"/>
  <c r="H16" i="11"/>
  <c r="G16" i="11"/>
  <c r="J10" i="11"/>
  <c r="J11" i="11"/>
  <c r="J12" i="11"/>
  <c r="J9" i="11"/>
  <c r="H10" i="11"/>
  <c r="H11" i="11"/>
  <c r="H12" i="11"/>
  <c r="H9" i="11"/>
  <c r="G10" i="11"/>
  <c r="G11" i="11"/>
  <c r="G12" i="11"/>
  <c r="G9" i="11"/>
  <c r="B33" i="1"/>
  <c r="B15" i="1"/>
  <c r="B27" i="1"/>
  <c r="D10" i="6"/>
  <c r="D9" i="6"/>
  <c r="D8" i="6"/>
  <c r="D5" i="6"/>
  <c r="D6" i="6"/>
  <c r="D7" i="6"/>
  <c r="D18" i="6"/>
  <c r="D17" i="6"/>
  <c r="D13" i="6"/>
  <c r="D14" i="6"/>
  <c r="D15" i="6"/>
  <c r="D16" i="6"/>
</calcChain>
</file>

<file path=xl/sharedStrings.xml><?xml version="1.0" encoding="utf-8"?>
<sst xmlns="http://schemas.openxmlformats.org/spreadsheetml/2006/main" count="285" uniqueCount="142">
  <si>
    <t>15:00-15:30</t>
  </si>
  <si>
    <t>Coffe Break</t>
  </si>
  <si>
    <t>Item</t>
  </si>
  <si>
    <t>Days (+/-)</t>
  </si>
  <si>
    <t>Date</t>
  </si>
  <si>
    <t>n/a</t>
  </si>
  <si>
    <t>(all dates below are off the above start date)</t>
  </si>
  <si>
    <t>Registration</t>
  </si>
  <si>
    <t>Registration w/ Early Discount Begins</t>
  </si>
  <si>
    <t>Registration Begins</t>
  </si>
  <si>
    <t>Proposal submission Due</t>
  </si>
  <si>
    <t>Lunch</t>
  </si>
  <si>
    <t>17:00-18:00</t>
  </si>
  <si>
    <t>Conference ends</t>
  </si>
  <si>
    <t>Gettogether event</t>
  </si>
  <si>
    <t>Tutorials</t>
  </si>
  <si>
    <t>School Begins</t>
  </si>
  <si>
    <t>Program is out</t>
  </si>
  <si>
    <t>Media announcement</t>
  </si>
  <si>
    <t>Web pages are ready</t>
  </si>
  <si>
    <t>Unibz room booked</t>
  </si>
  <si>
    <t>Hotels for tutors booked</t>
  </si>
  <si>
    <t>Kolping house for EMSE students is booked</t>
  </si>
  <si>
    <t>Welcome to the fourth edition of the SESchool</t>
  </si>
  <si>
    <t xml:space="preserve">8:00 - 8:30 </t>
  </si>
  <si>
    <t>8:30 - 9:00</t>
  </si>
  <si>
    <t>9:00 - 10:30</t>
  </si>
  <si>
    <t>11:00 - 12:30</t>
  </si>
  <si>
    <t>10:30 - 11:00</t>
  </si>
  <si>
    <t xml:space="preserve">12:30 - 13:30 </t>
  </si>
  <si>
    <t>Lunch @unibz Mensa</t>
  </si>
  <si>
    <t xml:space="preserve">13:30 - 15:00 </t>
  </si>
  <si>
    <t>One-to-one Q&amp;A with speakers</t>
  </si>
  <si>
    <t>EMSE Students workshop</t>
  </si>
  <si>
    <t>12:30-17:30</t>
  </si>
  <si>
    <t>Exscursion: The three castels walk</t>
  </si>
  <si>
    <t>15:30 - 17:00</t>
  </si>
  <si>
    <t>Social dinner @ Forst</t>
  </si>
  <si>
    <t>8:30 - 10:00</t>
  </si>
  <si>
    <t>10:00 - 10:30</t>
  </si>
  <si>
    <t>10:30 - 12:00</t>
  </si>
  <si>
    <t xml:space="preserve">12:00 - 13:30 </t>
  </si>
  <si>
    <t>9:00 - 11:45</t>
  </si>
  <si>
    <t>11:45-12:30</t>
  </si>
  <si>
    <t>Lunch @unibz Mensa &amp; Farewell</t>
  </si>
  <si>
    <t>EM</t>
  </si>
  <si>
    <t>tax</t>
  </si>
  <si>
    <t>Barbara</t>
  </si>
  <si>
    <t>Program &amp; tutors reimbursement</t>
  </si>
  <si>
    <t>Ilenia</t>
  </si>
  <si>
    <t xml:space="preserve">Andrea </t>
  </si>
  <si>
    <t>Excursion</t>
  </si>
  <si>
    <t>Claus</t>
  </si>
  <si>
    <t>Cost claims and registration</t>
  </si>
  <si>
    <t>Davide</t>
  </si>
  <si>
    <t>Roberto Avritzer</t>
  </si>
  <si>
    <t>Prem Devanbu</t>
  </si>
  <si>
    <t>Ayse Baner</t>
  </si>
  <si>
    <t>two weeks</t>
  </si>
  <si>
    <t>No</t>
  </si>
  <si>
    <t>yes</t>
  </si>
  <si>
    <t>Hakan Erdogmus</t>
  </si>
  <si>
    <t>total</t>
  </si>
  <si>
    <t>Unibz budget</t>
  </si>
  <si>
    <t>EM budget</t>
  </si>
  <si>
    <t>Honorary</t>
  </si>
  <si>
    <t>Travel</t>
  </si>
  <si>
    <t>Travel &amp; accomodation</t>
  </si>
  <si>
    <t>Hotel</t>
  </si>
  <si>
    <t>SeSchool</t>
  </si>
  <si>
    <t>Social dinner</t>
  </si>
  <si>
    <t>included in the 6 meals</t>
  </si>
  <si>
    <t>8 meals (25 EUR each)</t>
  </si>
  <si>
    <t>oneri</t>
  </si>
  <si>
    <t>tot</t>
  </si>
  <si>
    <t>Meals</t>
  </si>
  <si>
    <t>5 nights up to 150 EUR</t>
  </si>
  <si>
    <t>Stay</t>
  </si>
  <si>
    <t>10 nights up to 150 EUR</t>
  </si>
  <si>
    <t>20 meals at 10 EUR</t>
  </si>
  <si>
    <t>Grand total</t>
  </si>
  <si>
    <t>cost</t>
  </si>
  <si>
    <t>Registration fees</t>
  </si>
  <si>
    <t>- bollo virtuale (30 x 2 €)</t>
  </si>
  <si>
    <t>Total 1</t>
  </si>
  <si>
    <t>Catering</t>
  </si>
  <si>
    <t>incl. 10%</t>
  </si>
  <si>
    <t>ok</t>
  </si>
  <si>
    <t>Social Dinner</t>
  </si>
  <si>
    <t>Total 2</t>
  </si>
  <si>
    <t>Grand Total</t>
  </si>
  <si>
    <t xml:space="preserve">Budget SESchool2017 </t>
  </si>
  <si>
    <t>PIS</t>
  </si>
  <si>
    <t xml:space="preserve">VAT </t>
  </si>
  <si>
    <t>Invoice</t>
  </si>
  <si>
    <t>room D002</t>
  </si>
  <si>
    <t>Sent material</t>
  </si>
  <si>
    <t>no</t>
  </si>
  <si>
    <t>speakers</t>
  </si>
  <si>
    <t>coffee breaks</t>
  </si>
  <si>
    <t>registrations</t>
  </si>
  <si>
    <t>UNIBZ budget</t>
  </si>
  <si>
    <t>Period of stay</t>
  </si>
  <si>
    <t xml:space="preserve">Elena </t>
  </si>
  <si>
    <t>EMSE e EM matters</t>
  </si>
  <si>
    <t>Xiao</t>
  </si>
  <si>
    <t>Media master</t>
  </si>
  <si>
    <t>Rooms poster and facilities</t>
  </si>
  <si>
    <t xml:space="preserve">Barbara </t>
  </si>
  <si>
    <t>lunches, catering and social dinner</t>
  </si>
  <si>
    <t>included in the 8 meals</t>
  </si>
  <si>
    <t>Alberto Avritzer</t>
  </si>
  <si>
    <t xml:space="preserve">Tutorial 4: Alberto Avritzer: </t>
  </si>
  <si>
    <t>Tutorial 1: Prem Devanbu</t>
  </si>
  <si>
    <t>Tutorial 2: Hakan Erdogmus</t>
  </si>
  <si>
    <t>Tutorial3: Ayse Bener</t>
  </si>
  <si>
    <t>Tutorial 3: Ayse Bener</t>
  </si>
  <si>
    <t xml:space="preserve">Affiliation </t>
  </si>
  <si>
    <t>Bio</t>
  </si>
  <si>
    <t>Abstract</t>
  </si>
  <si>
    <t>Alberto Avritzer received a Ph.D. in Computer Science from the University of California,
Los Angeles, an M.Sc. in Computer Science from the Federal University of Minas Gerais, Brazil, and the B.Sc. in Computer Engineering from the Technion, Israel Institute of Technology. He is currently Lead Performance Engineer at Sonatype. Before moving to Sonatype, he held Senior positions at Siemens Corporate Research and at AT&amp;T Bell Laboratories. In these positions he developed new tools and techniques for performance testing and analysis. He spent the summer of 1987 at IBM Research. His research interests are in software engineering, particularly software testing, monitoring and rejuvenation of smoothly degrading systems, and metrics to assess software architecture, and he has published over 60 papers in journals and refereed conference proceedings in those areas. He is a Senior Member of ACM.</t>
  </si>
  <si>
    <t>As our society evolves, more and more aspects of our daily life de- pend on large-scale infrastructures such as software intensive computer infrastructures, rails and road networks, gas networks, water networks, power networks, and telecommunication
networks, in- cluding the internet, wired and wireless telephony. Critical infras- tructures are everywhere and they are becoming increasingly more interconnected and interdependent. Open source software reposi- tories (e.g. Sonatype Nexus) have become central to these critical infrastructures, as they are used to support continuous system in- tegration in several critical domains such as telecom, banking, air- lines and government. In this tutorial, we present an approach for Survivability Evaluation of Critical infrastructures and its applica- tion in a DevOps environment. We present examples of application to Water, Gas, Power, and Computer infrastructures. This work is the fruit of open global research collaboration with many col- leagues in several
Universities and research Labs.</t>
  </si>
  <si>
    <t>Title</t>
  </si>
  <si>
    <t>The Naturalness of Software, and How to Exploit it.</t>
  </si>
  <si>
    <t>Prem Devanbu received his B.Tech from the Indian Institute of Technology in Chennai,
India and his PhD from Rutgers University. He is Professor of Computer Science at UC Davis. He has
published over 140 papers. He has served as program chair for both major conferences (ICSE and FSE) and served on the editorial boards of all major journals (IEEE TSE, ACM TOSEM, ESE Journal) in software engineering. He has received 3 best paper awards (MSR, ASE, ICSE NIER) and 4 ACM Distinguished Paper awards, and the MSR 2016 10 year most-influential paper award. His papers have appeared by invitation in CACM Research Highlights twice, in 2009 and in 2016. His former students and postdocs have held faculty positions at CMU, U. of Virginia, UCL (London, UK), U of Alberta, UBC (Vancouver) and Microsoft Research.
He even has his own web page, which Google seems to know about.</t>
  </si>
  <si>
    <t>Programming languages, like their “natural” counterparts, are rich, powerful and
expressive. But while skilled writers like Zadie Smith, Umberto Eco, and Salman Rushdie delight us with their elegant, creative deployment of the power and beauty of natural language, most of what us oridinary mortals say and write everyday is Very Repetitive and Highly Predictable.
This predictability, as most of us have learned by now, is at the heart of the modern statistical
revolution in speech recognition, natural language translation, question-answering, etc. We will
argue that in fact, despite the power and expressiveness of programming languages, most, in
fact are quite repetitive and predictable, and can be fruitfully modeled using the same types of
statistical models used in natural language processing. There are numerous and exciting
applications of this rather unexpected finding.
This insight has led to an international effort, with numerous projects in the US, Canada, UK,
Switzerland, and elsewhere. Many interesting results have been obtained. This tutorial is a
practitioners’ introduction to the basic concepts of Statistical Natural Language Processing, and
current results, for Software Engineering Researchers who want to learn about this exciting</t>
  </si>
  <si>
    <t>Affiliation</t>
  </si>
  <si>
    <t xml:space="preserve">Title </t>
  </si>
  <si>
    <t>Performance assessment of high-availability systems
using Markov chains</t>
  </si>
  <si>
    <t>Ayse Bener</t>
  </si>
  <si>
    <t>Data Science and Analytics</t>
  </si>
  <si>
    <t xml:space="preserve">The tutorial will share our experience and views on software data analytics in practice with a retrospect to our previous work as well as examples from the current work. Data science involves putting together an interdisciplinary team of experts and one of the critical success factors is that it should follow a due process in conducting analytics and using machine learning techniques. A blueprint of data science projects in practice will be discussed as the methodology used in Data Science Lab (DSL) to explain the process. Over 15 years of joint research projects with the industry, we have encountered similar data analytics patterns in diverse organizations and in different problem cases. In the tutorial, we will discuss these patterns following a `software analytics' framework: problem identification, data collection, descriptive statistics and decision making. </t>
  </si>
  <si>
    <t>Dr. Ayse Basar Bener is a professor and the director of Data Science Laboratory (DSL) in the Department of Mechanical and Industrial Engineering, Ryerson University. She is the director of Big Data in the Office of Provost and Vice President Academic at Ryerson University. She is also the Program Director of both Certificate Program in Data Analytics, Big Data, and Predictive Analytics, and the Master of Science Program in Data Science and Analytics at Ryerson University. She is a faculty research fellow of IBM Toronto Labs Centre for Advance Studies, and affiliate research scientist in St. Michael’s Hospital in Toronto. Her current research focus is big data applications to tackle the problem of decision-making under uncertainty by using machine learning methods and graph theory to analyze complex structures in big data to build recommender systems and predictive models. She is a member of AAAI, INFORMS, AIS, and senior member of IEEE.</t>
  </si>
  <si>
    <t xml:space="preserve">Hakan Erdogmus is an Associate Teaching Professor at Carnegie Mellon University’s Department of Electrical and Computer Engineering. He joined CMU’s Silicon Valley campus  in 2013 and is one of the founding faculty of ECE’s Master of Science in Software Engineering program. His research and teaching focus on software quality, testing, modern development practices, software process, measurement, empirical studies, and software engineering economics. He published and lectured extensively on these topics. Hakan is a past Editor in Chief of IEEE Software and co-editor of two Springer volumes on software engineering. He has a PhD in Telecommunications from University of Quebec and an MS in Computer Science from McGill University, Canada. He is a recipient of Eugene L. Grant Award in Engineering Economics  awarded by the American Society for Engineering Education. </t>
  </si>
  <si>
    <t>hakan.erdogmus@sv.cmu.edu</t>
  </si>
  <si>
    <t>Unit Testing and Test-Driven Development with Java and Junit</t>
  </si>
  <si>
    <t xml:space="preserve">This workshop will cover the principles of unit testing using test-driven development (TDD), a popular approach that integrates unit testing with development. TDD is central technical practice that enforces writing tests before production code in an incremental manner, providing the developer with a safety net for implementing new functionality and refactoring code. It makes developers directly responsible for the quality of the code that they write. By the end of the workshop, students will be able to write unit tests using Java and Junit following a small set of principles, express requirements and design decisions in the form of tests, and develop testable code by applying TDD. Students will practice theory by applying the material covered in the context of small examples, both individually and as a group.  
Prerequisites: (1) intermediate knowledge of Java; (2) familiarity with object-oriented programming; (3) basic knowledge of git. 
Level: all levels
Notes to self:
● Inquire about using web-cat automated grading for this course - get permission
● Individual exercises: Social Network example
● Group exercise: BSK using Randori style
</t>
  </si>
  <si>
    <t xml:space="preserve"> Computer Science Department, University of California at Davis, CA, US</t>
  </si>
  <si>
    <t>Department of Electrical and Computer Engineering, Carnegie Mellon University, PA, US</t>
  </si>
  <si>
    <t>Department of Mechanical and Industrial Engineering, Ryerson University, ON, CA</t>
  </si>
  <si>
    <t>Sonatype, Inc., MA, US</t>
  </si>
  <si>
    <t>5 nights up to 120 EUR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</si>
</sst>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_-[$€-2]\ * #,##0.00_-;\-[$€-2]\ * #,##0.00_-;_-[$€-2]\ * &quot;-&quot;??_-;_-@_-"/>
  </numFmts>
  <fonts count="14" x14ac:knownFonts="1">
    <font>
      <sz val="11"/>
      <color theme="1"/>
      <name val="Calibri"/>
      <family val="2"/>
      <scheme val="minor"/>
    </font>
    <font>
      <sz val="9"/>
      <color theme="1"/>
      <name val="Times New Roman"/>
      <family val="1"/>
    </font>
    <font>
      <b/>
      <sz val="9"/>
      <color theme="1"/>
      <name val="Times New Roman"/>
      <family val="1"/>
    </font>
    <font>
      <sz val="10"/>
      <color theme="1"/>
      <name val="Times New Roman"/>
      <family val="1"/>
    </font>
    <font>
      <b/>
      <sz val="10"/>
      <color theme="1"/>
      <name val="Times New Roman"/>
      <family val="1"/>
    </font>
    <font>
      <u/>
      <sz val="11"/>
      <color theme="10"/>
      <name val="Calibri"/>
      <family val="2"/>
      <scheme val="minor"/>
    </font>
    <font>
      <u/>
      <sz val="11"/>
      <color theme="11"/>
      <name val="Calibri"/>
      <family val="2"/>
      <scheme val="minor"/>
    </font>
    <font>
      <b/>
      <sz val="11"/>
      <color theme="1"/>
      <name val="Calibri"/>
      <scheme val="minor"/>
    </font>
    <font>
      <b/>
      <sz val="12"/>
      <color theme="1"/>
      <name val="Calibri"/>
      <family val="2"/>
      <scheme val="minor"/>
    </font>
    <font>
      <b/>
      <sz val="12"/>
      <color rgb="FF00B050"/>
      <name val="Calibri"/>
      <family val="2"/>
      <scheme val="minor"/>
    </font>
    <font>
      <sz val="8"/>
      <name val="Calibri"/>
      <family val="2"/>
      <scheme val="minor"/>
    </font>
    <font>
      <sz val="11"/>
      <color rgb="FF000000"/>
      <name val="Calibri"/>
      <family val="2"/>
      <scheme val="minor"/>
    </font>
    <font>
      <sz val="12"/>
      <color theme="1"/>
      <name val="Calibri"/>
      <scheme val="minor"/>
    </font>
    <font>
      <sz val="12"/>
      <color rgb="FF000000"/>
      <name val="Calibri"/>
    </font>
  </fonts>
  <fills count="3">
    <fill>
      <patternFill patternType="none"/>
    </fill>
    <fill>
      <patternFill patternType="gray125"/>
    </fill>
    <fill>
      <patternFill patternType="solid">
        <fgColor rgb="FF00B050"/>
        <bgColor indexed="64"/>
      </patternFill>
    </fill>
  </fills>
  <borders count="1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9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0">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4" xfId="0" applyFont="1" applyBorder="1" applyAlignment="1">
      <alignment vertical="center" wrapText="1"/>
    </xf>
    <xf numFmtId="0" fontId="1" fillId="0" borderId="4" xfId="0" applyFont="1" applyBorder="1" applyAlignment="1">
      <alignment vertical="center"/>
    </xf>
    <xf numFmtId="0" fontId="1" fillId="0" borderId="0" xfId="0" applyFont="1" applyBorder="1" applyAlignment="1">
      <alignment vertical="center" wrapText="1"/>
    </xf>
    <xf numFmtId="0" fontId="1" fillId="0" borderId="5" xfId="0" applyFont="1" applyBorder="1" applyAlignment="1">
      <alignment vertical="center" wrapText="1"/>
    </xf>
    <xf numFmtId="0" fontId="2" fillId="0" borderId="4" xfId="0" applyFont="1" applyBorder="1" applyAlignment="1">
      <alignment vertical="center" wrapText="1"/>
    </xf>
    <xf numFmtId="0" fontId="2" fillId="0" borderId="0" xfId="0" applyFont="1" applyBorder="1" applyAlignment="1">
      <alignment vertical="center" wrapText="1"/>
    </xf>
    <xf numFmtId="0" fontId="2" fillId="0" borderId="5" xfId="0" applyFont="1" applyBorder="1" applyAlignment="1">
      <alignment vertical="center" wrapText="1"/>
    </xf>
    <xf numFmtId="20" fontId="1" fillId="0" borderId="4" xfId="0" applyNumberFormat="1" applyFont="1" applyBorder="1" applyAlignment="1">
      <alignment horizontal="left" vertical="center" wrapText="1"/>
    </xf>
    <xf numFmtId="0" fontId="1" fillId="0" borderId="0" xfId="0" applyFont="1" applyAlignment="1"/>
    <xf numFmtId="0" fontId="3" fillId="0" borderId="0" xfId="0" applyFont="1"/>
    <xf numFmtId="0" fontId="4" fillId="0" borderId="0" xfId="0" applyFont="1"/>
    <xf numFmtId="164" fontId="3" fillId="0" borderId="0" xfId="0" applyNumberFormat="1" applyFont="1"/>
    <xf numFmtId="0" fontId="3" fillId="0" borderId="0" xfId="0" applyFont="1" applyAlignment="1">
      <alignment horizontal="right"/>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0" xfId="0" applyFont="1" applyBorder="1" applyAlignment="1">
      <alignment vertical="center" wrapText="1"/>
    </xf>
    <xf numFmtId="0" fontId="1" fillId="0" borderId="5" xfId="0" applyFont="1" applyBorder="1" applyAlignment="1">
      <alignment vertical="center" wrapText="1"/>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applyAlignment="1">
      <alignment horizontal="left" vertical="center" wrapText="1"/>
    </xf>
    <xf numFmtId="0" fontId="1" fillId="0" borderId="6" xfId="0" applyFont="1" applyBorder="1" applyAlignment="1">
      <alignment vertical="center"/>
    </xf>
    <xf numFmtId="0" fontId="7" fillId="0" borderId="0" xfId="0" applyFont="1"/>
    <xf numFmtId="49" fontId="0" fillId="0" borderId="0" xfId="0" applyNumberFormat="1"/>
    <xf numFmtId="0" fontId="0" fillId="0" borderId="0" xfId="0" applyAlignment="1">
      <alignment horizontal="center"/>
    </xf>
    <xf numFmtId="49" fontId="0" fillId="0" borderId="1" xfId="0" applyNumberFormat="1" applyBorder="1"/>
    <xf numFmtId="165" fontId="0" fillId="0" borderId="2" xfId="0" applyNumberFormat="1" applyBorder="1"/>
    <xf numFmtId="0" fontId="0" fillId="0" borderId="3" xfId="0" applyBorder="1"/>
    <xf numFmtId="49" fontId="0" fillId="0" borderId="4" xfId="0" applyNumberFormat="1" applyBorder="1"/>
    <xf numFmtId="165" fontId="0" fillId="0" borderId="0" xfId="0" applyNumberFormat="1" applyBorder="1"/>
    <xf numFmtId="0" fontId="0" fillId="0" borderId="5" xfId="0" applyBorder="1"/>
    <xf numFmtId="49" fontId="8" fillId="0" borderId="9" xfId="0" applyNumberFormat="1" applyFont="1" applyBorder="1"/>
    <xf numFmtId="165" fontId="8" fillId="0" borderId="10" xfId="0" applyNumberFormat="1" applyFont="1" applyBorder="1"/>
    <xf numFmtId="0" fontId="0" fillId="0" borderId="11" xfId="0" applyBorder="1"/>
    <xf numFmtId="165" fontId="0" fillId="0" borderId="0" xfId="0" applyNumberFormat="1"/>
    <xf numFmtId="0" fontId="0" fillId="2" borderId="0" xfId="0" applyFill="1" applyAlignment="1">
      <alignment horizontal="center"/>
    </xf>
    <xf numFmtId="0" fontId="8" fillId="0" borderId="11" xfId="0" applyFont="1" applyBorder="1"/>
    <xf numFmtId="49" fontId="9" fillId="0" borderId="0" xfId="0" applyNumberFormat="1" applyFont="1" applyAlignment="1">
      <alignment horizontal="left" vertical="center"/>
    </xf>
    <xf numFmtId="165" fontId="9" fillId="0" borderId="0" xfId="0" applyNumberFormat="1" applyFont="1" applyAlignment="1">
      <alignment horizontal="left" vertical="center"/>
    </xf>
    <xf numFmtId="49" fontId="0" fillId="0" borderId="0" xfId="0" applyNumberFormat="1" applyAlignment="1">
      <alignment horizontal="left" vertical="center"/>
    </xf>
    <xf numFmtId="49" fontId="0" fillId="0" borderId="0" xfId="0" applyNumberFormat="1"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11" fillId="0" borderId="0" xfId="0" applyFont="1" applyAlignment="1">
      <alignment vertical="top"/>
    </xf>
    <xf numFmtId="0" fontId="12" fillId="0" borderId="0" xfId="0" applyFont="1" applyAlignment="1">
      <alignment vertical="center"/>
    </xf>
    <xf numFmtId="0" fontId="12" fillId="0" borderId="0" xfId="0" applyFont="1" applyAlignment="1">
      <alignment horizontal="justify" vertical="center"/>
    </xf>
    <xf numFmtId="0" fontId="13" fillId="0" borderId="0" xfId="0" applyFont="1" applyAlignment="1">
      <alignment vertical="center"/>
    </xf>
    <xf numFmtId="0" fontId="0" fillId="0" borderId="0" xfId="0" applyAlignment="1">
      <alignment horizontal="center"/>
    </xf>
    <xf numFmtId="164" fontId="2" fillId="0" borderId="1" xfId="0" applyNumberFormat="1" applyFont="1" applyBorder="1" applyAlignment="1">
      <alignment horizontal="left" wrapText="1"/>
    </xf>
    <xf numFmtId="164" fontId="2" fillId="0" borderId="2" xfId="0" applyNumberFormat="1" applyFont="1" applyBorder="1" applyAlignment="1">
      <alignment horizontal="left" wrapText="1"/>
    </xf>
    <xf numFmtId="164" fontId="2" fillId="0" borderId="3" xfId="0" applyNumberFormat="1" applyFont="1" applyBorder="1" applyAlignment="1">
      <alignment horizontal="left" wrapText="1"/>
    </xf>
    <xf numFmtId="0" fontId="1" fillId="0" borderId="0" xfId="0" applyFont="1" applyBorder="1" applyAlignment="1">
      <alignment vertical="center" wrapText="1"/>
    </xf>
    <xf numFmtId="0" fontId="1" fillId="0" borderId="5" xfId="0" applyFont="1" applyBorder="1" applyAlignment="1">
      <alignment vertical="center" wrapText="1"/>
    </xf>
    <xf numFmtId="0" fontId="2" fillId="0" borderId="0" xfId="0" applyFont="1" applyBorder="1" applyAlignment="1">
      <alignment vertical="center" wrapText="1"/>
    </xf>
    <xf numFmtId="0" fontId="2" fillId="0" borderId="5" xfId="0" applyFont="1" applyBorder="1" applyAlignment="1">
      <alignment vertical="center" wrapText="1"/>
    </xf>
    <xf numFmtId="0" fontId="1" fillId="0" borderId="0" xfId="0" applyFont="1" applyBorder="1" applyAlignment="1">
      <alignment vertical="center"/>
    </xf>
    <xf numFmtId="0" fontId="1" fillId="0" borderId="5" xfId="0" applyFont="1" applyBorder="1" applyAlignment="1">
      <alignment vertical="center"/>
    </xf>
  </cellXfs>
  <cellStyles count="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8"/>
  <sheetViews>
    <sheetView zoomScale="150" zoomScaleNormal="150" zoomScalePageLayoutView="150" workbookViewId="0">
      <selection activeCell="D5" sqref="D5"/>
    </sheetView>
  </sheetViews>
  <sheetFormatPr baseColWidth="10" defaultColWidth="8.83203125" defaultRowHeight="12" x14ac:dyDescent="0"/>
  <cols>
    <col min="1" max="1" width="8.83203125" style="12"/>
    <col min="2" max="2" width="37.33203125" style="12" customWidth="1"/>
    <col min="3" max="4" width="26.5" style="12" customWidth="1"/>
    <col min="5" max="16384" width="8.83203125" style="12"/>
  </cols>
  <sheetData>
    <row r="2" spans="2:4">
      <c r="B2" s="13" t="s">
        <v>2</v>
      </c>
      <c r="C2" s="13" t="s">
        <v>3</v>
      </c>
      <c r="D2" s="13" t="s">
        <v>4</v>
      </c>
    </row>
    <row r="3" spans="2:4">
      <c r="B3" s="13" t="s">
        <v>16</v>
      </c>
      <c r="C3" s="12" t="s">
        <v>5</v>
      </c>
      <c r="D3" s="14">
        <v>42982</v>
      </c>
    </row>
    <row r="4" spans="2:4">
      <c r="B4" s="12" t="s">
        <v>6</v>
      </c>
    </row>
    <row r="5" spans="2:4">
      <c r="B5" s="12" t="s">
        <v>19</v>
      </c>
      <c r="C5" s="12">
        <v>-160</v>
      </c>
      <c r="D5" s="14">
        <f t="shared" ref="D5:D10" si="0">$D$3+C5</f>
        <v>42822</v>
      </c>
    </row>
    <row r="6" spans="2:4">
      <c r="B6" s="12" t="s">
        <v>17</v>
      </c>
      <c r="C6" s="12">
        <v>-160</v>
      </c>
      <c r="D6" s="14">
        <f t="shared" si="0"/>
        <v>42822</v>
      </c>
    </row>
    <row r="7" spans="2:4">
      <c r="B7" s="12" t="s">
        <v>18</v>
      </c>
      <c r="C7" s="12">
        <v>-150</v>
      </c>
      <c r="D7" s="14">
        <f t="shared" si="0"/>
        <v>42832</v>
      </c>
    </row>
    <row r="8" spans="2:4">
      <c r="B8" s="12" t="s">
        <v>20</v>
      </c>
      <c r="C8" s="12">
        <v>-173</v>
      </c>
      <c r="D8" s="14">
        <f t="shared" si="0"/>
        <v>42809</v>
      </c>
    </row>
    <row r="9" spans="2:4">
      <c r="B9" s="12" t="s">
        <v>21</v>
      </c>
      <c r="C9" s="12">
        <v>-100</v>
      </c>
      <c r="D9" s="14">
        <f t="shared" si="0"/>
        <v>42882</v>
      </c>
    </row>
    <row r="10" spans="2:4">
      <c r="B10" s="12" t="s">
        <v>22</v>
      </c>
      <c r="C10" s="12">
        <v>-150</v>
      </c>
      <c r="D10" s="14">
        <f t="shared" si="0"/>
        <v>42832</v>
      </c>
    </row>
    <row r="12" spans="2:4">
      <c r="B12" s="13" t="s">
        <v>7</v>
      </c>
      <c r="D12" s="14"/>
    </row>
    <row r="13" spans="2:4">
      <c r="B13" s="15" t="s">
        <v>8</v>
      </c>
      <c r="C13" s="12">
        <v>-100</v>
      </c>
      <c r="D13" s="14">
        <f t="shared" ref="D13:D16" si="1">$D$3+C13</f>
        <v>42882</v>
      </c>
    </row>
    <row r="14" spans="2:4">
      <c r="B14" s="15" t="s">
        <v>9</v>
      </c>
      <c r="C14" s="12">
        <v>-120</v>
      </c>
      <c r="D14" s="14">
        <f t="shared" si="1"/>
        <v>42862</v>
      </c>
    </row>
    <row r="15" spans="2:4">
      <c r="B15" s="13" t="s">
        <v>15</v>
      </c>
      <c r="C15" s="12">
        <v>0</v>
      </c>
      <c r="D15" s="14">
        <f t="shared" si="1"/>
        <v>42982</v>
      </c>
    </row>
    <row r="16" spans="2:4">
      <c r="B16" s="15" t="s">
        <v>10</v>
      </c>
      <c r="C16" s="12">
        <v>-170</v>
      </c>
      <c r="D16" s="14">
        <f t="shared" si="1"/>
        <v>42812</v>
      </c>
    </row>
    <row r="17" spans="2:4">
      <c r="B17" s="13" t="s">
        <v>13</v>
      </c>
      <c r="C17" s="12">
        <v>3</v>
      </c>
      <c r="D17" s="14">
        <f>$D$3+C17</f>
        <v>42985</v>
      </c>
    </row>
    <row r="18" spans="2:4">
      <c r="B18" s="13" t="s">
        <v>14</v>
      </c>
      <c r="C18" s="12">
        <v>1</v>
      </c>
      <c r="D18" s="14">
        <f>$D$3+C18</f>
        <v>42983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6" workbookViewId="0">
      <selection activeCell="C26" sqref="C26"/>
    </sheetView>
  </sheetViews>
  <sheetFormatPr baseColWidth="10" defaultRowHeight="14" x14ac:dyDescent="0"/>
  <cols>
    <col min="1" max="1" width="10.83203125" style="43"/>
    <col min="2" max="2" width="66.1640625" customWidth="1"/>
  </cols>
  <sheetData>
    <row r="1" spans="1:2">
      <c r="A1" s="43" t="s">
        <v>111</v>
      </c>
    </row>
    <row r="3" spans="1:2">
      <c r="A3" s="43" t="s">
        <v>117</v>
      </c>
      <c r="B3" t="s">
        <v>140</v>
      </c>
    </row>
    <row r="4" spans="1:2" ht="28">
      <c r="A4" s="43" t="s">
        <v>127</v>
      </c>
      <c r="B4" s="44" t="s">
        <v>128</v>
      </c>
    </row>
    <row r="5" spans="1:2" ht="190" customHeight="1">
      <c r="A5" s="43" t="s">
        <v>118</v>
      </c>
      <c r="B5" s="45" t="s">
        <v>120</v>
      </c>
    </row>
    <row r="6" spans="1:2" ht="207" customHeight="1">
      <c r="A6" s="43" t="s">
        <v>119</v>
      </c>
      <c r="B6" s="45" t="s">
        <v>121</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election activeCell="F34" sqref="F34"/>
    </sheetView>
  </sheetViews>
  <sheetFormatPr baseColWidth="10" defaultRowHeight="14" x14ac:dyDescent="0"/>
  <cols>
    <col min="1" max="1" width="18.6640625" customWidth="1"/>
    <col min="2" max="2" width="11" customWidth="1"/>
    <col min="7" max="7" width="19.6640625" customWidth="1"/>
  </cols>
  <sheetData>
    <row r="1" spans="1:15">
      <c r="B1" t="s">
        <v>96</v>
      </c>
      <c r="C1" t="s">
        <v>58</v>
      </c>
      <c r="D1" t="s">
        <v>102</v>
      </c>
      <c r="E1" t="s">
        <v>45</v>
      </c>
      <c r="F1" t="s">
        <v>68</v>
      </c>
      <c r="G1" t="s">
        <v>67</v>
      </c>
      <c r="H1" t="s">
        <v>65</v>
      </c>
      <c r="I1" t="s">
        <v>46</v>
      </c>
      <c r="J1" t="s">
        <v>62</v>
      </c>
      <c r="K1" t="s">
        <v>63</v>
      </c>
      <c r="L1" t="s">
        <v>64</v>
      </c>
      <c r="M1" t="s">
        <v>62</v>
      </c>
      <c r="N1" t="s">
        <v>101</v>
      </c>
    </row>
    <row r="2" spans="1:15">
      <c r="A2" t="s">
        <v>56</v>
      </c>
      <c r="B2" t="s">
        <v>97</v>
      </c>
      <c r="C2" t="s">
        <v>59</v>
      </c>
      <c r="G2">
        <f>J9</f>
        <v>1750</v>
      </c>
      <c r="H2">
        <v>500</v>
      </c>
      <c r="K2">
        <v>5283</v>
      </c>
      <c r="L2">
        <v>10000</v>
      </c>
      <c r="M2">
        <f>K2+L2</f>
        <v>15283</v>
      </c>
      <c r="N2">
        <v>6500</v>
      </c>
      <c r="O2" t="s">
        <v>98</v>
      </c>
    </row>
    <row r="3" spans="1:15">
      <c r="A3" t="s">
        <v>57</v>
      </c>
      <c r="B3" t="s">
        <v>97</v>
      </c>
      <c r="C3" t="s">
        <v>60</v>
      </c>
      <c r="E3">
        <v>2500</v>
      </c>
      <c r="G3">
        <f t="shared" ref="G3:G5" si="0">J10</f>
        <v>1750</v>
      </c>
      <c r="N3">
        <v>783</v>
      </c>
      <c r="O3" t="s">
        <v>99</v>
      </c>
    </row>
    <row r="4" spans="1:15">
      <c r="A4" t="s">
        <v>55</v>
      </c>
      <c r="B4" t="s">
        <v>60</v>
      </c>
      <c r="C4" t="s">
        <v>60</v>
      </c>
      <c r="E4">
        <v>2500</v>
      </c>
      <c r="G4">
        <f t="shared" si="0"/>
        <v>1750</v>
      </c>
      <c r="N4">
        <v>-2000</v>
      </c>
      <c r="O4" t="s">
        <v>100</v>
      </c>
    </row>
    <row r="5" spans="1:15">
      <c r="A5" t="s">
        <v>61</v>
      </c>
      <c r="B5" t="s">
        <v>97</v>
      </c>
      <c r="C5" t="s">
        <v>60</v>
      </c>
      <c r="E5">
        <v>2500</v>
      </c>
      <c r="G5">
        <f t="shared" si="0"/>
        <v>1750</v>
      </c>
    </row>
    <row r="8" spans="1:15">
      <c r="A8" t="s">
        <v>69</v>
      </c>
      <c r="C8" t="s">
        <v>68</v>
      </c>
      <c r="D8" t="s">
        <v>11</v>
      </c>
      <c r="E8" t="s">
        <v>70</v>
      </c>
      <c r="G8" t="s">
        <v>68</v>
      </c>
      <c r="H8" t="s">
        <v>75</v>
      </c>
      <c r="I8" t="s">
        <v>66</v>
      </c>
      <c r="J8" t="s">
        <v>74</v>
      </c>
      <c r="K8" t="s">
        <v>73</v>
      </c>
      <c r="L8" t="s">
        <v>81</v>
      </c>
      <c r="M8" t="s">
        <v>80</v>
      </c>
    </row>
    <row r="9" spans="1:15">
      <c r="A9" t="s">
        <v>56</v>
      </c>
      <c r="C9" t="s">
        <v>76</v>
      </c>
      <c r="D9" t="s">
        <v>72</v>
      </c>
      <c r="E9" t="s">
        <v>110</v>
      </c>
      <c r="G9">
        <f>150*5</f>
        <v>750</v>
      </c>
      <c r="H9">
        <f>25*8</f>
        <v>200</v>
      </c>
      <c r="I9">
        <v>800</v>
      </c>
      <c r="J9">
        <f>G9+H9+I9</f>
        <v>1750</v>
      </c>
      <c r="K9">
        <f>8.5%*J9</f>
        <v>148.75</v>
      </c>
      <c r="L9">
        <f>J9+K9</f>
        <v>1898.75</v>
      </c>
      <c r="M9">
        <f>L9+H2</f>
        <v>2398.75</v>
      </c>
    </row>
    <row r="10" spans="1:15">
      <c r="A10" t="s">
        <v>57</v>
      </c>
      <c r="C10" t="s">
        <v>76</v>
      </c>
      <c r="D10" t="s">
        <v>72</v>
      </c>
      <c r="E10" t="s">
        <v>71</v>
      </c>
      <c r="G10">
        <f t="shared" ref="G10:G12" si="1">150*5</f>
        <v>750</v>
      </c>
      <c r="H10">
        <f t="shared" ref="H10:H12" si="2">25*8</f>
        <v>200</v>
      </c>
      <c r="I10">
        <v>800</v>
      </c>
      <c r="J10">
        <f t="shared" ref="J10:J12" si="3">G10+H10+I10</f>
        <v>1750</v>
      </c>
      <c r="K10">
        <f t="shared" ref="K10:K12" si="4">8.5%*J10</f>
        <v>148.75</v>
      </c>
      <c r="L10">
        <f t="shared" ref="L10:L12" si="5">J10+K10</f>
        <v>1898.75</v>
      </c>
      <c r="M10">
        <f>L10+K16</f>
        <v>3853.75</v>
      </c>
    </row>
    <row r="11" spans="1:15">
      <c r="A11" t="s">
        <v>55</v>
      </c>
      <c r="C11" t="s">
        <v>76</v>
      </c>
      <c r="D11" t="s">
        <v>72</v>
      </c>
      <c r="E11" t="s">
        <v>71</v>
      </c>
      <c r="G11">
        <f t="shared" si="1"/>
        <v>750</v>
      </c>
      <c r="H11">
        <f t="shared" si="2"/>
        <v>200</v>
      </c>
      <c r="I11">
        <v>800</v>
      </c>
      <c r="J11">
        <f t="shared" si="3"/>
        <v>1750</v>
      </c>
      <c r="K11">
        <f t="shared" si="4"/>
        <v>148.75</v>
      </c>
      <c r="L11">
        <f t="shared" si="5"/>
        <v>1898.75</v>
      </c>
      <c r="M11">
        <f t="shared" ref="M11:M12" si="6">L11+K17</f>
        <v>3853.75</v>
      </c>
    </row>
    <row r="12" spans="1:15">
      <c r="A12" t="s">
        <v>61</v>
      </c>
      <c r="C12" t="s">
        <v>76</v>
      </c>
      <c r="D12" t="s">
        <v>72</v>
      </c>
      <c r="E12" t="s">
        <v>71</v>
      </c>
      <c r="G12">
        <f t="shared" si="1"/>
        <v>750</v>
      </c>
      <c r="H12">
        <f t="shared" si="2"/>
        <v>200</v>
      </c>
      <c r="I12">
        <v>800</v>
      </c>
      <c r="J12">
        <f t="shared" si="3"/>
        <v>1750</v>
      </c>
      <c r="K12">
        <f t="shared" si="4"/>
        <v>148.75</v>
      </c>
      <c r="L12">
        <f t="shared" si="5"/>
        <v>1898.75</v>
      </c>
      <c r="M12">
        <f t="shared" si="6"/>
        <v>3853.75</v>
      </c>
    </row>
    <row r="13" spans="1:15">
      <c r="M13" s="24">
        <f>SUM(M9:M12)</f>
        <v>13960</v>
      </c>
    </row>
    <row r="15" spans="1:15">
      <c r="A15" t="s">
        <v>77</v>
      </c>
      <c r="C15" t="s">
        <v>68</v>
      </c>
      <c r="D15" t="s">
        <v>11</v>
      </c>
      <c r="G15" t="s">
        <v>68</v>
      </c>
      <c r="H15" t="s">
        <v>75</v>
      </c>
      <c r="I15" t="s">
        <v>74</v>
      </c>
      <c r="J15" t="s">
        <v>73</v>
      </c>
      <c r="K15" t="s">
        <v>81</v>
      </c>
    </row>
    <row r="16" spans="1:15">
      <c r="A16" t="s">
        <v>57</v>
      </c>
      <c r="C16" t="s">
        <v>78</v>
      </c>
      <c r="D16" t="s">
        <v>79</v>
      </c>
      <c r="G16">
        <f>150*10</f>
        <v>1500</v>
      </c>
      <c r="H16">
        <f>20*10</f>
        <v>200</v>
      </c>
      <c r="I16">
        <f>G16+H16</f>
        <v>1700</v>
      </c>
      <c r="J16">
        <f>15%*I16</f>
        <v>255</v>
      </c>
      <c r="K16">
        <f>I16+J16</f>
        <v>1955</v>
      </c>
    </row>
    <row r="17" spans="1:11">
      <c r="A17" t="s">
        <v>55</v>
      </c>
      <c r="C17" t="s">
        <v>78</v>
      </c>
      <c r="D17" t="s">
        <v>79</v>
      </c>
      <c r="G17">
        <f t="shared" ref="G17:G18" si="7">150*10</f>
        <v>1500</v>
      </c>
      <c r="H17">
        <f t="shared" ref="H17:H18" si="8">20*10</f>
        <v>200</v>
      </c>
      <c r="I17">
        <f t="shared" ref="I17:I18" si="9">G17+H17</f>
        <v>1700</v>
      </c>
      <c r="J17">
        <f t="shared" ref="J17:J18" si="10">15%*I17</f>
        <v>255</v>
      </c>
      <c r="K17">
        <f t="shared" ref="K17:K18" si="11">I17+J17</f>
        <v>1955</v>
      </c>
    </row>
    <row r="18" spans="1:11">
      <c r="A18" t="s">
        <v>61</v>
      </c>
      <c r="C18" t="s">
        <v>78</v>
      </c>
      <c r="D18" t="s">
        <v>79</v>
      </c>
      <c r="G18">
        <f t="shared" si="7"/>
        <v>1500</v>
      </c>
      <c r="H18">
        <f t="shared" si="8"/>
        <v>200</v>
      </c>
      <c r="I18">
        <f t="shared" si="9"/>
        <v>1700</v>
      </c>
      <c r="J18">
        <f t="shared" si="10"/>
        <v>255</v>
      </c>
      <c r="K18">
        <f t="shared" si="11"/>
        <v>1955</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abSelected="1" workbookViewId="0">
      <selection activeCell="K11" sqref="K11"/>
    </sheetView>
  </sheetViews>
  <sheetFormatPr baseColWidth="10" defaultRowHeight="14" x14ac:dyDescent="0"/>
  <cols>
    <col min="1" max="1" width="18.6640625" customWidth="1"/>
    <col min="2" max="2" width="11" customWidth="1"/>
    <col min="7" max="7" width="19.6640625" customWidth="1"/>
  </cols>
  <sheetData>
    <row r="1" spans="1:16">
      <c r="B1" t="s">
        <v>96</v>
      </c>
      <c r="C1" t="s">
        <v>58</v>
      </c>
      <c r="D1" t="s">
        <v>102</v>
      </c>
      <c r="E1" t="s">
        <v>45</v>
      </c>
      <c r="F1" t="s">
        <v>68</v>
      </c>
      <c r="G1" t="s">
        <v>67</v>
      </c>
      <c r="H1" t="s">
        <v>65</v>
      </c>
      <c r="I1" t="s">
        <v>46</v>
      </c>
      <c r="J1" t="s">
        <v>73</v>
      </c>
      <c r="K1" t="s">
        <v>62</v>
      </c>
      <c r="L1" t="s">
        <v>63</v>
      </c>
      <c r="M1" t="s">
        <v>64</v>
      </c>
      <c r="N1" t="s">
        <v>62</v>
      </c>
      <c r="O1" t="s">
        <v>101</v>
      </c>
    </row>
    <row r="2" spans="1:16">
      <c r="A2" t="s">
        <v>56</v>
      </c>
      <c r="B2" t="s">
        <v>97</v>
      </c>
      <c r="C2" t="s">
        <v>59</v>
      </c>
      <c r="G2">
        <f>J9</f>
        <v>1800</v>
      </c>
      <c r="H2">
        <f>180*18</f>
        <v>3240</v>
      </c>
      <c r="I2">
        <f>40%*(H2-J2)</f>
        <v>1185.8399999999999</v>
      </c>
      <c r="J2">
        <f>8.5%*H2</f>
        <v>275.40000000000003</v>
      </c>
      <c r="K2">
        <f>H2-I2-J2</f>
        <v>1778.7599999999998</v>
      </c>
      <c r="L2">
        <v>5283</v>
      </c>
      <c r="M2">
        <v>10000</v>
      </c>
      <c r="N2">
        <f>L2+M2</f>
        <v>15283</v>
      </c>
      <c r="O2">
        <v>6500</v>
      </c>
      <c r="P2" t="s">
        <v>98</v>
      </c>
    </row>
    <row r="3" spans="1:16">
      <c r="A3" t="s">
        <v>57</v>
      </c>
      <c r="B3" t="s">
        <v>97</v>
      </c>
      <c r="C3" t="s">
        <v>60</v>
      </c>
      <c r="E3">
        <v>2500</v>
      </c>
      <c r="G3">
        <f t="shared" ref="G3:G5" si="0">J10</f>
        <v>1800</v>
      </c>
      <c r="H3">
        <f t="shared" ref="H3:H5" si="1">180*18</f>
        <v>3240</v>
      </c>
      <c r="I3">
        <f t="shared" ref="I3:I5" si="2">40%*(H3-J3)</f>
        <v>1185.8399999999999</v>
      </c>
      <c r="J3">
        <f t="shared" ref="J3:J5" si="3">8.5%*H3</f>
        <v>275.40000000000003</v>
      </c>
      <c r="K3">
        <f t="shared" ref="K3:K5" si="4">H3-I3-J3</f>
        <v>1778.7599999999998</v>
      </c>
      <c r="O3">
        <v>783</v>
      </c>
      <c r="P3" t="s">
        <v>99</v>
      </c>
    </row>
    <row r="4" spans="1:16">
      <c r="A4" t="s">
        <v>55</v>
      </c>
      <c r="B4" t="s">
        <v>60</v>
      </c>
      <c r="C4" t="s">
        <v>60</v>
      </c>
      <c r="E4">
        <v>2500</v>
      </c>
      <c r="G4">
        <f t="shared" si="0"/>
        <v>1800</v>
      </c>
      <c r="H4">
        <f t="shared" si="1"/>
        <v>3240</v>
      </c>
      <c r="I4">
        <f t="shared" si="2"/>
        <v>1185.8399999999999</v>
      </c>
      <c r="J4">
        <f t="shared" si="3"/>
        <v>275.40000000000003</v>
      </c>
      <c r="K4">
        <f t="shared" si="4"/>
        <v>1778.7599999999998</v>
      </c>
      <c r="O4">
        <v>-2000</v>
      </c>
      <c r="P4" t="s">
        <v>100</v>
      </c>
    </row>
    <row r="5" spans="1:16">
      <c r="A5" t="s">
        <v>61</v>
      </c>
      <c r="B5" t="s">
        <v>97</v>
      </c>
      <c r="C5" t="s">
        <v>60</v>
      </c>
      <c r="E5">
        <v>2500</v>
      </c>
      <c r="G5">
        <f t="shared" si="0"/>
        <v>1800</v>
      </c>
      <c r="H5">
        <f t="shared" si="1"/>
        <v>3240</v>
      </c>
      <c r="I5">
        <f t="shared" si="2"/>
        <v>1185.8399999999999</v>
      </c>
      <c r="J5">
        <f t="shared" si="3"/>
        <v>275.40000000000003</v>
      </c>
      <c r="K5">
        <f t="shared" si="4"/>
        <v>1778.7599999999998</v>
      </c>
    </row>
    <row r="8" spans="1:16">
      <c r="A8" t="s">
        <v>69</v>
      </c>
      <c r="C8" t="s">
        <v>68</v>
      </c>
      <c r="D8" t="s">
        <v>11</v>
      </c>
      <c r="E8" t="s">
        <v>70</v>
      </c>
      <c r="G8" t="s">
        <v>68</v>
      </c>
      <c r="H8" t="s">
        <v>75</v>
      </c>
      <c r="I8" t="s">
        <v>66</v>
      </c>
      <c r="J8" t="s">
        <v>74</v>
      </c>
      <c r="K8" t="s">
        <v>80</v>
      </c>
    </row>
    <row r="9" spans="1:16">
      <c r="A9" t="s">
        <v>56</v>
      </c>
      <c r="C9" t="s">
        <v>141</v>
      </c>
      <c r="D9" t="s">
        <v>72</v>
      </c>
      <c r="E9" t="s">
        <v>110</v>
      </c>
      <c r="G9">
        <f>120*5</f>
        <v>600</v>
      </c>
      <c r="H9">
        <f>25*8</f>
        <v>200</v>
      </c>
      <c r="I9">
        <v>1000</v>
      </c>
      <c r="J9">
        <f>G9+H9+I9</f>
        <v>1800</v>
      </c>
      <c r="K9">
        <f>K2-J9</f>
        <v>-21.240000000000236</v>
      </c>
    </row>
    <row r="10" spans="1:16">
      <c r="A10" t="s">
        <v>57</v>
      </c>
      <c r="C10" t="s">
        <v>141</v>
      </c>
      <c r="D10" t="s">
        <v>72</v>
      </c>
      <c r="E10" t="s">
        <v>71</v>
      </c>
      <c r="G10">
        <f t="shared" ref="G10:G12" si="5">120*5</f>
        <v>600</v>
      </c>
      <c r="H10">
        <f t="shared" ref="H10:H12" si="6">25*8</f>
        <v>200</v>
      </c>
      <c r="I10">
        <v>1000</v>
      </c>
      <c r="J10">
        <f>G10+H10+I10</f>
        <v>1800</v>
      </c>
      <c r="K10">
        <f>K3-J10</f>
        <v>-21.240000000000236</v>
      </c>
    </row>
    <row r="11" spans="1:16">
      <c r="A11" t="s">
        <v>55</v>
      </c>
      <c r="C11" t="s">
        <v>141</v>
      </c>
      <c r="D11" t="s">
        <v>72</v>
      </c>
      <c r="E11" t="s">
        <v>71</v>
      </c>
      <c r="G11">
        <f t="shared" si="5"/>
        <v>600</v>
      </c>
      <c r="H11">
        <f t="shared" si="6"/>
        <v>200</v>
      </c>
      <c r="I11">
        <v>1000</v>
      </c>
      <c r="J11">
        <f>G11+H11+I11</f>
        <v>1800</v>
      </c>
      <c r="K11">
        <f t="shared" ref="K10:K12" si="7">K4-J11</f>
        <v>-21.240000000000236</v>
      </c>
    </row>
    <row r="12" spans="1:16">
      <c r="A12" t="s">
        <v>61</v>
      </c>
      <c r="C12" t="s">
        <v>141</v>
      </c>
      <c r="D12" t="s">
        <v>72</v>
      </c>
      <c r="E12" t="s">
        <v>71</v>
      </c>
      <c r="G12">
        <f t="shared" si="5"/>
        <v>600</v>
      </c>
      <c r="H12">
        <f t="shared" si="6"/>
        <v>200</v>
      </c>
      <c r="I12">
        <v>1000</v>
      </c>
      <c r="J12">
        <f>G12+H12+I12</f>
        <v>1800</v>
      </c>
      <c r="K12">
        <f t="shared" si="7"/>
        <v>-21.240000000000236</v>
      </c>
    </row>
    <row r="13" spans="1:16">
      <c r="M13" s="24">
        <f>SUM(K9:K12)</f>
        <v>-84.960000000000946</v>
      </c>
    </row>
    <row r="15" spans="1:16">
      <c r="A15" t="s">
        <v>77</v>
      </c>
      <c r="C15" t="s">
        <v>68</v>
      </c>
      <c r="D15" t="s">
        <v>11</v>
      </c>
      <c r="G15" t="s">
        <v>68</v>
      </c>
      <c r="H15" t="s">
        <v>75</v>
      </c>
      <c r="I15" t="s">
        <v>74</v>
      </c>
      <c r="J15" t="s">
        <v>73</v>
      </c>
      <c r="K15" t="s">
        <v>81</v>
      </c>
    </row>
    <row r="16" spans="1:16">
      <c r="A16" t="s">
        <v>57</v>
      </c>
      <c r="C16" t="s">
        <v>78</v>
      </c>
      <c r="D16" t="s">
        <v>79</v>
      </c>
      <c r="G16">
        <f>150*10</f>
        <v>1500</v>
      </c>
      <c r="H16">
        <f>20*10</f>
        <v>200</v>
      </c>
      <c r="I16">
        <f>G16+H16</f>
        <v>1700</v>
      </c>
      <c r="J16">
        <f>15%*I16</f>
        <v>255</v>
      </c>
      <c r="K16">
        <f>I16+J16</f>
        <v>1955</v>
      </c>
    </row>
    <row r="17" spans="1:11">
      <c r="A17" t="s">
        <v>55</v>
      </c>
      <c r="C17" t="s">
        <v>78</v>
      </c>
      <c r="D17" t="s">
        <v>79</v>
      </c>
      <c r="G17">
        <f t="shared" ref="G17:G18" si="8">150*10</f>
        <v>1500</v>
      </c>
      <c r="H17">
        <f t="shared" ref="H17:H18" si="9">20*10</f>
        <v>200</v>
      </c>
      <c r="I17">
        <f t="shared" ref="I17:I18" si="10">G17+H17</f>
        <v>1700</v>
      </c>
      <c r="J17">
        <f>15%*I17</f>
        <v>255</v>
      </c>
      <c r="K17">
        <f>I17+J17</f>
        <v>1955</v>
      </c>
    </row>
    <row r="18" spans="1:11">
      <c r="A18" t="s">
        <v>61</v>
      </c>
      <c r="C18" t="s">
        <v>78</v>
      </c>
      <c r="D18" t="s">
        <v>79</v>
      </c>
      <c r="G18">
        <f t="shared" si="8"/>
        <v>1500</v>
      </c>
      <c r="H18">
        <f t="shared" si="9"/>
        <v>200</v>
      </c>
      <c r="I18">
        <f t="shared" si="10"/>
        <v>1700</v>
      </c>
      <c r="J18">
        <f>15%*I18</f>
        <v>255</v>
      </c>
      <c r="K18">
        <f>I18+J18</f>
        <v>1955</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
  <sheetViews>
    <sheetView workbookViewId="0">
      <selection activeCell="B26" sqref="B26"/>
    </sheetView>
  </sheetViews>
  <sheetFormatPr baseColWidth="10" defaultRowHeight="14" x14ac:dyDescent="0"/>
  <cols>
    <col min="2" max="2" width="29.6640625" customWidth="1"/>
  </cols>
  <sheetData>
    <row r="2" spans="1:2">
      <c r="A2" t="s">
        <v>47</v>
      </c>
      <c r="B2" t="s">
        <v>48</v>
      </c>
    </row>
    <row r="3" spans="1:2">
      <c r="A3" t="s">
        <v>49</v>
      </c>
      <c r="B3" t="s">
        <v>107</v>
      </c>
    </row>
    <row r="4" spans="1:2">
      <c r="A4" t="s">
        <v>50</v>
      </c>
      <c r="B4" t="s">
        <v>51</v>
      </c>
    </row>
    <row r="5" spans="1:2">
      <c r="A5" t="s">
        <v>52</v>
      </c>
      <c r="B5" t="s">
        <v>53</v>
      </c>
    </row>
    <row r="6" spans="1:2">
      <c r="A6" t="s">
        <v>54</v>
      </c>
      <c r="B6" t="s">
        <v>7</v>
      </c>
    </row>
    <row r="7" spans="1:2">
      <c r="A7" t="s">
        <v>103</v>
      </c>
      <c r="B7" t="s">
        <v>104</v>
      </c>
    </row>
    <row r="8" spans="1:2">
      <c r="A8" t="s">
        <v>105</v>
      </c>
      <c r="B8" t="s">
        <v>106</v>
      </c>
    </row>
    <row r="9" spans="1:2">
      <c r="A9" t="s">
        <v>108</v>
      </c>
      <c r="B9" t="s">
        <v>109</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B8" sqref="B8"/>
    </sheetView>
  </sheetViews>
  <sheetFormatPr baseColWidth="10" defaultRowHeight="14" x14ac:dyDescent="0"/>
  <cols>
    <col min="1" max="1" width="22.33203125" customWidth="1"/>
    <col min="2" max="2" width="15.5" customWidth="1"/>
  </cols>
  <sheetData>
    <row r="1" spans="1:6">
      <c r="A1" s="50" t="s">
        <v>91</v>
      </c>
      <c r="B1" s="50"/>
      <c r="C1" s="50"/>
      <c r="D1" s="26" t="s">
        <v>92</v>
      </c>
      <c r="E1" s="26" t="s">
        <v>93</v>
      </c>
      <c r="F1" s="26" t="s">
        <v>94</v>
      </c>
    </row>
    <row r="2" spans="1:6" ht="15" thickBot="1">
      <c r="A2" s="25"/>
      <c r="E2" s="26"/>
      <c r="F2" s="26"/>
    </row>
    <row r="3" spans="1:6">
      <c r="A3" s="27" t="s">
        <v>82</v>
      </c>
      <c r="B3" s="28">
        <f>60*30</f>
        <v>1800</v>
      </c>
      <c r="C3" s="29"/>
      <c r="E3" s="26"/>
      <c r="F3" s="26"/>
    </row>
    <row r="4" spans="1:6" ht="15" thickBot="1">
      <c r="A4" s="30" t="s">
        <v>83</v>
      </c>
      <c r="B4" s="31">
        <v>60</v>
      </c>
      <c r="C4" s="32"/>
      <c r="E4" s="26"/>
      <c r="F4" s="26"/>
    </row>
    <row r="5" spans="1:6" ht="16" thickBot="1">
      <c r="A5" s="33" t="s">
        <v>84</v>
      </c>
      <c r="B5" s="34">
        <f>SUM(B3-B4)</f>
        <v>1740</v>
      </c>
      <c r="C5" s="35"/>
      <c r="E5" s="26"/>
      <c r="F5" s="26"/>
    </row>
    <row r="6" spans="1:6" ht="15" thickBot="1">
      <c r="A6" s="25"/>
      <c r="B6" s="36"/>
      <c r="E6" s="26"/>
      <c r="F6" s="26"/>
    </row>
    <row r="7" spans="1:6">
      <c r="A7" s="27" t="s">
        <v>85</v>
      </c>
      <c r="B7" s="28">
        <v>783</v>
      </c>
      <c r="C7" s="29"/>
      <c r="E7" s="26" t="s">
        <v>86</v>
      </c>
      <c r="F7" s="37" t="s">
        <v>87</v>
      </c>
    </row>
    <row r="8" spans="1:6" ht="15" thickBot="1">
      <c r="A8" s="30" t="s">
        <v>88</v>
      </c>
      <c r="B8" s="31">
        <f>35*25</f>
        <v>875</v>
      </c>
      <c r="C8" s="32"/>
      <c r="E8" s="26" t="s">
        <v>86</v>
      </c>
      <c r="F8" s="37" t="s">
        <v>87</v>
      </c>
    </row>
    <row r="9" spans="1:6" ht="16" thickBot="1">
      <c r="A9" s="33" t="s">
        <v>89</v>
      </c>
      <c r="B9" s="34">
        <f>SUM(B7:B8)</f>
        <v>1658</v>
      </c>
      <c r="C9" s="38"/>
      <c r="E9" s="26"/>
      <c r="F9" s="26"/>
    </row>
    <row r="10" spans="1:6">
      <c r="A10" s="25"/>
      <c r="E10" s="26"/>
      <c r="F10" s="26"/>
    </row>
    <row r="11" spans="1:6" ht="15">
      <c r="A11" s="39" t="s">
        <v>90</v>
      </c>
      <c r="B11" s="40">
        <f>SUM(B5-B9)</f>
        <v>82</v>
      </c>
      <c r="C11" s="41"/>
      <c r="E11" s="26"/>
      <c r="F11" s="26"/>
    </row>
    <row r="12" spans="1:6">
      <c r="A12" s="42"/>
      <c r="B12" s="42"/>
      <c r="C12" s="42"/>
      <c r="E12" s="26"/>
      <c r="F12" s="26"/>
    </row>
  </sheetData>
  <mergeCells count="1">
    <mergeCell ref="A1:C1"/>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D40"/>
  <sheetViews>
    <sheetView workbookViewId="0">
      <selection activeCell="C26" sqref="C26"/>
    </sheetView>
  </sheetViews>
  <sheetFormatPr baseColWidth="10" defaultColWidth="33.83203125" defaultRowHeight="11" x14ac:dyDescent="0"/>
  <cols>
    <col min="1" max="1" width="4.33203125" style="11" customWidth="1"/>
    <col min="2" max="2" width="10.33203125" style="1" customWidth="1"/>
    <col min="3" max="4" width="52.5" style="2" customWidth="1"/>
    <col min="5" max="5" width="1.83203125" style="11" customWidth="1"/>
    <col min="6" max="13" width="7.1640625" style="11" customWidth="1"/>
    <col min="14" max="16384" width="33.83203125" style="11"/>
  </cols>
  <sheetData>
    <row r="1" spans="2:4" ht="12" thickBot="1"/>
    <row r="2" spans="2:4" ht="15" customHeight="1">
      <c r="B2" s="51">
        <v>42982</v>
      </c>
      <c r="C2" s="52"/>
      <c r="D2" s="53"/>
    </row>
    <row r="3" spans="2:4" ht="18" customHeight="1">
      <c r="B3" s="7" t="s">
        <v>95</v>
      </c>
      <c r="C3" s="8"/>
      <c r="D3" s="9"/>
    </row>
    <row r="4" spans="2:4" ht="17.25" customHeight="1">
      <c r="B4" s="3" t="s">
        <v>24</v>
      </c>
      <c r="C4" s="54" t="s">
        <v>7</v>
      </c>
      <c r="D4" s="55"/>
    </row>
    <row r="5" spans="2:4" ht="17.25" customHeight="1">
      <c r="B5" s="3" t="s">
        <v>25</v>
      </c>
      <c r="C5" s="54" t="s">
        <v>23</v>
      </c>
      <c r="D5" s="55"/>
    </row>
    <row r="6" spans="2:4" ht="17.25" customHeight="1">
      <c r="B6" s="3" t="s">
        <v>26</v>
      </c>
      <c r="C6" s="56" t="s">
        <v>113</v>
      </c>
      <c r="D6" s="57"/>
    </row>
    <row r="7" spans="2:4" ht="17.25" customHeight="1">
      <c r="B7" s="3" t="s">
        <v>28</v>
      </c>
      <c r="C7" s="54" t="s">
        <v>1</v>
      </c>
      <c r="D7" s="55"/>
    </row>
    <row r="8" spans="2:4" ht="17.25" customHeight="1">
      <c r="B8" s="3" t="s">
        <v>27</v>
      </c>
      <c r="C8" s="56" t="s">
        <v>113</v>
      </c>
      <c r="D8" s="57"/>
    </row>
    <row r="9" spans="2:4" ht="17.25" customHeight="1">
      <c r="B9" s="3" t="s">
        <v>29</v>
      </c>
      <c r="C9" s="18" t="s">
        <v>30</v>
      </c>
      <c r="D9" s="19"/>
    </row>
    <row r="10" spans="2:4" ht="17.25" customHeight="1">
      <c r="B10" s="3" t="s">
        <v>31</v>
      </c>
      <c r="C10" s="56" t="s">
        <v>114</v>
      </c>
      <c r="D10" s="57"/>
    </row>
    <row r="11" spans="2:4" ht="17.25" customHeight="1">
      <c r="B11" s="3" t="s">
        <v>0</v>
      </c>
      <c r="C11" s="54" t="s">
        <v>1</v>
      </c>
      <c r="D11" s="55"/>
    </row>
    <row r="12" spans="2:4" ht="17.25" customHeight="1">
      <c r="B12" s="3" t="s">
        <v>36</v>
      </c>
      <c r="C12" s="56" t="s">
        <v>114</v>
      </c>
      <c r="D12" s="57"/>
    </row>
    <row r="13" spans="2:4" ht="17.25" customHeight="1">
      <c r="B13" s="3" t="s">
        <v>12</v>
      </c>
      <c r="C13" s="18" t="s">
        <v>32</v>
      </c>
      <c r="D13" s="19"/>
    </row>
    <row r="14" spans="2:4" ht="12" thickBot="1">
      <c r="B14" s="4"/>
      <c r="C14" s="5"/>
      <c r="D14" s="6"/>
    </row>
    <row r="15" spans="2:4" ht="15" customHeight="1">
      <c r="B15" s="51">
        <f>$B$2+1</f>
        <v>42983</v>
      </c>
      <c r="C15" s="52"/>
      <c r="D15" s="53"/>
    </row>
    <row r="16" spans="2:4" ht="18" customHeight="1">
      <c r="B16" s="7" t="s">
        <v>95</v>
      </c>
      <c r="C16" s="8"/>
      <c r="D16" s="9"/>
    </row>
    <row r="17" spans="2:4" ht="18.75" customHeight="1">
      <c r="B17" s="22" t="s">
        <v>38</v>
      </c>
      <c r="C17" s="56" t="s">
        <v>114</v>
      </c>
      <c r="D17" s="57"/>
    </row>
    <row r="18" spans="2:4" ht="18.75" customHeight="1">
      <c r="B18" s="22" t="s">
        <v>39</v>
      </c>
      <c r="C18" s="54" t="s">
        <v>1</v>
      </c>
      <c r="D18" s="55"/>
    </row>
    <row r="19" spans="2:4" ht="18.75" customHeight="1">
      <c r="B19" s="22" t="s">
        <v>40</v>
      </c>
      <c r="C19" s="56" t="s">
        <v>114</v>
      </c>
      <c r="D19" s="57"/>
    </row>
    <row r="20" spans="2:4" ht="17.25" customHeight="1">
      <c r="B20" s="22" t="s">
        <v>41</v>
      </c>
      <c r="C20" s="18" t="s">
        <v>30</v>
      </c>
      <c r="D20" s="19"/>
    </row>
    <row r="21" spans="2:4" ht="18.75" customHeight="1">
      <c r="B21" s="22" t="s">
        <v>31</v>
      </c>
      <c r="C21" s="56" t="s">
        <v>115</v>
      </c>
      <c r="D21" s="57"/>
    </row>
    <row r="22" spans="2:4" ht="18.75" customHeight="1">
      <c r="B22" s="22" t="s">
        <v>0</v>
      </c>
      <c r="C22" s="54" t="s">
        <v>1</v>
      </c>
      <c r="D22" s="55"/>
    </row>
    <row r="23" spans="2:4" ht="18.75" customHeight="1">
      <c r="B23" s="22" t="s">
        <v>36</v>
      </c>
      <c r="C23" s="56" t="s">
        <v>116</v>
      </c>
      <c r="D23" s="57"/>
    </row>
    <row r="24" spans="2:4" ht="18.75" customHeight="1">
      <c r="B24" s="22" t="s">
        <v>12</v>
      </c>
      <c r="C24" s="18" t="s">
        <v>32</v>
      </c>
      <c r="D24" s="19"/>
    </row>
    <row r="25" spans="2:4" ht="18.75" customHeight="1">
      <c r="B25" s="10">
        <v>0.79166666666666663</v>
      </c>
      <c r="C25" s="18" t="s">
        <v>37</v>
      </c>
      <c r="D25" s="19"/>
    </row>
    <row r="26" spans="2:4" ht="12" thickBot="1">
      <c r="B26" s="4"/>
      <c r="C26" s="5"/>
      <c r="D26" s="6"/>
    </row>
    <row r="27" spans="2:4" ht="15" customHeight="1">
      <c r="B27" s="51">
        <f>$B$2+2</f>
        <v>42984</v>
      </c>
      <c r="C27" s="52"/>
      <c r="D27" s="53"/>
    </row>
    <row r="28" spans="2:4" ht="18" customHeight="1">
      <c r="B28" s="7" t="s">
        <v>95</v>
      </c>
      <c r="C28" s="8"/>
      <c r="D28" s="9"/>
    </row>
    <row r="29" spans="2:4" ht="18.75" customHeight="1">
      <c r="B29" s="3" t="s">
        <v>42</v>
      </c>
      <c r="C29" s="58" t="s">
        <v>33</v>
      </c>
      <c r="D29" s="59"/>
    </row>
    <row r="30" spans="2:4" ht="18.75" customHeight="1">
      <c r="B30" s="3" t="s">
        <v>43</v>
      </c>
      <c r="C30" s="20" t="s">
        <v>30</v>
      </c>
      <c r="D30" s="21"/>
    </row>
    <row r="31" spans="2:4" ht="17.25" customHeight="1">
      <c r="B31" s="3" t="s">
        <v>34</v>
      </c>
      <c r="C31" s="54" t="s">
        <v>35</v>
      </c>
      <c r="D31" s="55"/>
    </row>
    <row r="32" spans="2:4" ht="12" thickBot="1">
      <c r="B32" s="4"/>
      <c r="C32" s="5"/>
      <c r="D32" s="6"/>
    </row>
    <row r="33" spans="2:4" ht="15" customHeight="1">
      <c r="B33" s="51">
        <f>$B$2+3</f>
        <v>42985</v>
      </c>
      <c r="C33" s="52"/>
      <c r="D33" s="53"/>
    </row>
    <row r="34" spans="2:4" ht="18" customHeight="1">
      <c r="B34" s="7" t="s">
        <v>95</v>
      </c>
      <c r="C34" s="8"/>
      <c r="D34" s="9"/>
    </row>
    <row r="35" spans="2:4" ht="18.75" customHeight="1">
      <c r="B35" s="22" t="s">
        <v>38</v>
      </c>
      <c r="C35" s="56" t="s">
        <v>112</v>
      </c>
      <c r="D35" s="57"/>
    </row>
    <row r="36" spans="2:4" ht="18.75" customHeight="1">
      <c r="B36" s="22" t="s">
        <v>39</v>
      </c>
      <c r="C36" s="54" t="s">
        <v>1</v>
      </c>
      <c r="D36" s="55"/>
    </row>
    <row r="37" spans="2:4" ht="18.75" customHeight="1">
      <c r="B37" s="22" t="s">
        <v>40</v>
      </c>
      <c r="C37" s="56" t="s">
        <v>112</v>
      </c>
      <c r="D37" s="57"/>
    </row>
    <row r="38" spans="2:4" ht="18.75" customHeight="1">
      <c r="B38" s="22" t="s">
        <v>41</v>
      </c>
      <c r="C38" s="18" t="s">
        <v>44</v>
      </c>
      <c r="D38" s="19"/>
    </row>
    <row r="39" spans="2:4">
      <c r="B39" s="22"/>
      <c r="C39" s="18"/>
      <c r="D39" s="19"/>
    </row>
    <row r="40" spans="2:4" ht="12" thickBot="1">
      <c r="B40" s="23"/>
      <c r="C40" s="16"/>
      <c r="D40" s="17"/>
    </row>
  </sheetData>
  <mergeCells count="23">
    <mergeCell ref="C19:D19"/>
    <mergeCell ref="C21:D21"/>
    <mergeCell ref="C35:D35"/>
    <mergeCell ref="C36:D36"/>
    <mergeCell ref="C23:D23"/>
    <mergeCell ref="C22:D22"/>
    <mergeCell ref="C37:D37"/>
    <mergeCell ref="B27:D27"/>
    <mergeCell ref="C29:D29"/>
    <mergeCell ref="C31:D31"/>
    <mergeCell ref="B33:D33"/>
    <mergeCell ref="B2:D2"/>
    <mergeCell ref="C4:D4"/>
    <mergeCell ref="C5:D5"/>
    <mergeCell ref="C7:D7"/>
    <mergeCell ref="C8:D8"/>
    <mergeCell ref="B15:D15"/>
    <mergeCell ref="C18:D18"/>
    <mergeCell ref="C6:D6"/>
    <mergeCell ref="C11:D11"/>
    <mergeCell ref="C10:D10"/>
    <mergeCell ref="C12:D12"/>
    <mergeCell ref="C17:D17"/>
  </mergeCells>
  <phoneticPr fontId="10" type="noConversion"/>
  <pageMargins left="0.70866141732283472" right="0.70866141732283472" top="0.74803149606299213" bottom="0.74803149606299213" header="0.31496062992125984" footer="0.31496062992125984"/>
  <pageSetup paperSize="9" scale="68" orientation="portrait" horizontalDpi="1200" verticalDpi="12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C26" sqref="C26"/>
    </sheetView>
  </sheetViews>
  <sheetFormatPr baseColWidth="10" defaultRowHeight="14" x14ac:dyDescent="0"/>
  <cols>
    <col min="2" max="2" width="77.1640625" customWidth="1"/>
  </cols>
  <sheetData>
    <row r="1" spans="1:2">
      <c r="A1" s="43" t="s">
        <v>56</v>
      </c>
      <c r="B1" s="43"/>
    </row>
    <row r="2" spans="1:2">
      <c r="A2" s="43"/>
      <c r="B2" s="43"/>
    </row>
    <row r="3" spans="1:2">
      <c r="A3" s="43" t="s">
        <v>126</v>
      </c>
      <c r="B3" s="43" t="s">
        <v>137</v>
      </c>
    </row>
    <row r="4" spans="1:2">
      <c r="A4" s="43" t="s">
        <v>122</v>
      </c>
      <c r="B4" s="43" t="s">
        <v>123</v>
      </c>
    </row>
    <row r="5" spans="1:2" ht="196">
      <c r="A5" s="43" t="s">
        <v>119</v>
      </c>
      <c r="B5" s="45" t="s">
        <v>125</v>
      </c>
    </row>
    <row r="6" spans="1:2" ht="140">
      <c r="A6" s="43" t="s">
        <v>118</v>
      </c>
      <c r="B6" s="45" t="s">
        <v>124</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C26" sqref="C26"/>
    </sheetView>
  </sheetViews>
  <sheetFormatPr baseColWidth="10" defaultRowHeight="14" x14ac:dyDescent="0"/>
  <cols>
    <col min="2" max="2" width="65.1640625" customWidth="1"/>
  </cols>
  <sheetData>
    <row r="1" spans="1:2">
      <c r="A1" t="s">
        <v>61</v>
      </c>
    </row>
    <row r="3" spans="1:2" ht="15">
      <c r="A3" s="43" t="s">
        <v>126</v>
      </c>
      <c r="B3" s="49" t="s">
        <v>138</v>
      </c>
    </row>
    <row r="4" spans="1:2">
      <c r="A4" s="43" t="s">
        <v>122</v>
      </c>
      <c r="B4" t="s">
        <v>135</v>
      </c>
    </row>
    <row r="5" spans="1:2" ht="294">
      <c r="A5" s="43" t="s">
        <v>119</v>
      </c>
      <c r="B5" s="45" t="s">
        <v>136</v>
      </c>
    </row>
    <row r="6" spans="1:2" ht="154">
      <c r="A6" s="43" t="s">
        <v>118</v>
      </c>
      <c r="B6" s="44" t="s">
        <v>133</v>
      </c>
    </row>
    <row r="8" spans="1:2" ht="15">
      <c r="B8" s="49" t="s">
        <v>134</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C26" sqref="C26"/>
    </sheetView>
  </sheetViews>
  <sheetFormatPr baseColWidth="10" defaultRowHeight="14" x14ac:dyDescent="0"/>
  <cols>
    <col min="2" max="2" width="73.83203125" customWidth="1"/>
  </cols>
  <sheetData>
    <row r="1" spans="1:2">
      <c r="A1" t="s">
        <v>129</v>
      </c>
    </row>
    <row r="3" spans="1:2">
      <c r="A3" s="46" t="s">
        <v>126</v>
      </c>
      <c r="B3" t="s">
        <v>139</v>
      </c>
    </row>
    <row r="4" spans="1:2" ht="15">
      <c r="A4" s="46" t="s">
        <v>122</v>
      </c>
      <c r="B4" s="47" t="s">
        <v>130</v>
      </c>
    </row>
    <row r="5" spans="1:2" ht="150">
      <c r="A5" s="46" t="s">
        <v>119</v>
      </c>
      <c r="B5" s="48" t="s">
        <v>131</v>
      </c>
    </row>
    <row r="6" spans="1:2" ht="154">
      <c r="A6" s="46" t="s">
        <v>118</v>
      </c>
      <c r="B6" s="44" t="s">
        <v>132</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Schedule</vt:lpstr>
      <vt:lpstr>Tutors_Scenario1</vt:lpstr>
      <vt:lpstr>Tutors_Scenario2</vt:lpstr>
      <vt:lpstr>Organization</vt:lpstr>
      <vt:lpstr>Expenses</vt:lpstr>
      <vt:lpstr>Program</vt:lpstr>
      <vt:lpstr>Tutorial 1 - Prem - 04.09.17</vt:lpstr>
      <vt:lpstr>Tutorial 2 - Hakan - 04-05.09.1</vt:lpstr>
      <vt:lpstr>Tutorial 3 - Ayse - 05.09.17</vt:lpstr>
      <vt:lpstr>Tutorial 4 - Alberto - 07.09.17</vt:lpstr>
    </vt:vector>
  </TitlesOfParts>
  <Company>Scientific Network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Barbara Russo</cp:lastModifiedBy>
  <cp:lastPrinted>2017-04-05T17:18:27Z</cp:lastPrinted>
  <dcterms:created xsi:type="dcterms:W3CDTF">2010-11-07T14:51:36Z</dcterms:created>
  <dcterms:modified xsi:type="dcterms:W3CDTF">2017-04-10T13:59:04Z</dcterms:modified>
</cp:coreProperties>
</file>