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710" yWindow="-75" windowWidth="9510" windowHeight="11190" activeTab="2"/>
  </bookViews>
  <sheets>
    <sheet name="House 1 - Sofia (Kalach)" sheetId="1" r:id="rId1"/>
    <sheet name="House 2 - Sliven" sheetId="2" r:id="rId2"/>
    <sheet name="House 3 - Tvarditsa" sheetId="3" r:id="rId3"/>
    <sheet name="House 4 - Sofia (Hashek)" sheetId="4" r:id="rId4"/>
    <sheet name="House 5 - Bansko (Dame Gruev)" sheetId="5" r:id="rId5"/>
    <sheet name="House 6 - Bania" sheetId="6" r:id="rId6"/>
    <sheet name="House 7 - Bansko (Garibaldy)" sheetId="7" r:id="rId7"/>
    <sheet name="House 8 - Plovdiv" sheetId="8" r:id="rId8"/>
    <sheet name="Background" sheetId="9" r:id="rId9"/>
  </sheets>
  <calcPr calcId="145621"/>
</workbook>
</file>

<file path=xl/calcChain.xml><?xml version="1.0" encoding="utf-8"?>
<calcChain xmlns="http://schemas.openxmlformats.org/spreadsheetml/2006/main">
  <c r="M24" i="3" l="1"/>
  <c r="P21" i="3"/>
  <c r="G10" i="3"/>
  <c r="G8" i="3"/>
  <c r="G6" i="3"/>
  <c r="F10" i="3"/>
  <c r="F8" i="3"/>
  <c r="F6" i="3"/>
  <c r="M5" i="3" s="1"/>
  <c r="N5" i="3"/>
  <c r="J5" i="3"/>
  <c r="I5" i="3"/>
  <c r="G9" i="3"/>
  <c r="G7" i="3"/>
  <c r="G5" i="3"/>
  <c r="F9" i="3"/>
  <c r="F7" i="3"/>
  <c r="F5" i="3"/>
  <c r="C22" i="3"/>
  <c r="F22" i="3" s="1"/>
  <c r="H22" i="3" s="1"/>
  <c r="C21" i="3"/>
  <c r="F21" i="3" s="1"/>
  <c r="H21" i="3" s="1"/>
  <c r="C19" i="3"/>
  <c r="F19" i="3" s="1"/>
  <c r="H19" i="3" s="1"/>
  <c r="C18" i="3"/>
  <c r="F18" i="3" s="1"/>
  <c r="H18" i="3" s="1"/>
  <c r="C17" i="3"/>
  <c r="F17" i="3" s="1"/>
  <c r="H17" i="3" s="1"/>
  <c r="C16" i="3"/>
  <c r="F16" i="3" s="1"/>
  <c r="H16" i="3" s="1"/>
  <c r="C15" i="3"/>
  <c r="F15" i="3" s="1"/>
  <c r="H15" i="3" s="1"/>
  <c r="L18" i="2" l="1"/>
  <c r="I8" i="2" l="1"/>
  <c r="H8" i="2"/>
  <c r="G6" i="2"/>
  <c r="F8" i="2"/>
  <c r="E8" i="2"/>
  <c r="F6" i="2"/>
  <c r="E6" i="2"/>
  <c r="M10" i="2"/>
  <c r="P10" i="2" s="1"/>
  <c r="R10" i="2" s="1"/>
  <c r="M9" i="2"/>
  <c r="P9" i="2" s="1"/>
  <c r="R9" i="2" s="1"/>
  <c r="M7" i="2"/>
  <c r="P7" i="2" s="1"/>
  <c r="R7" i="2" s="1"/>
  <c r="M6" i="2"/>
  <c r="P6" i="2" s="1"/>
  <c r="R6" i="2" s="1"/>
  <c r="P5" i="2"/>
  <c r="R5" i="2" s="1"/>
  <c r="M5" i="2"/>
  <c r="M4" i="2"/>
  <c r="P4" i="2" s="1"/>
  <c r="R4" i="2" s="1"/>
  <c r="M3" i="2"/>
  <c r="P3" i="2" s="1"/>
  <c r="R3" i="2" s="1"/>
  <c r="L6" i="1" l="1"/>
  <c r="O6" i="1" s="1"/>
  <c r="Q6" i="1" s="1"/>
  <c r="L11" i="1"/>
  <c r="O11" i="1" s="1"/>
  <c r="Q11" i="1" s="1"/>
  <c r="L8" i="1"/>
  <c r="O8" i="1" s="1"/>
  <c r="Q8" i="1" s="1"/>
  <c r="L7" i="1"/>
  <c r="L10" i="1"/>
  <c r="O10" i="1" s="1"/>
  <c r="Q10" i="1" s="1"/>
  <c r="O7" i="1"/>
  <c r="Q7" i="1" s="1"/>
  <c r="L5" i="1"/>
  <c r="O5" i="1" s="1"/>
  <c r="Q5" i="1" s="1"/>
  <c r="L4" i="1"/>
  <c r="O4" i="1" s="1"/>
  <c r="Q4" i="1" s="1"/>
  <c r="F22" i="1" l="1"/>
  <c r="E22" i="1"/>
  <c r="D22" i="1"/>
  <c r="F21" i="1"/>
  <c r="E21" i="1"/>
  <c r="D21" i="1"/>
  <c r="F18" i="1"/>
  <c r="E18" i="1"/>
  <c r="F17" i="1"/>
  <c r="E17" i="1"/>
  <c r="D18" i="1"/>
  <c r="D17" i="1"/>
</calcChain>
</file>

<file path=xl/sharedStrings.xml><?xml version="1.0" encoding="utf-8"?>
<sst xmlns="http://schemas.openxmlformats.org/spreadsheetml/2006/main" count="221" uniqueCount="78">
  <si>
    <t>MCH</t>
  </si>
  <si>
    <t>TMH</t>
  </si>
  <si>
    <t>Amount [ng/ST]</t>
  </si>
  <si>
    <t>data lost</t>
  </si>
  <si>
    <t>ST number</t>
  </si>
  <si>
    <t>Floor</t>
  </si>
  <si>
    <t>Room</t>
  </si>
  <si>
    <t>Basement</t>
  </si>
  <si>
    <t>Living room</t>
  </si>
  <si>
    <t>PCH</t>
  </si>
  <si>
    <t>Bedroom</t>
  </si>
  <si>
    <t>MDC</t>
  </si>
  <si>
    <t>Notes</t>
  </si>
  <si>
    <t>Bedroom 1</t>
  </si>
  <si>
    <t>Kitchen</t>
  </si>
  <si>
    <t>Vestibule</t>
  </si>
  <si>
    <t>&lt;2</t>
  </si>
  <si>
    <t>Room 1</t>
  </si>
  <si>
    <t>Room 2</t>
  </si>
  <si>
    <t>Dining room</t>
  </si>
  <si>
    <t>Assembled incorrectly - results are revised, though</t>
  </si>
  <si>
    <t xml:space="preserve">Bedroom 2  </t>
  </si>
  <si>
    <t>Mechanic failure of the ST</t>
  </si>
  <si>
    <t>Storage rooms</t>
  </si>
  <si>
    <t>Background</t>
  </si>
  <si>
    <t>MEAN</t>
  </si>
  <si>
    <t>StDv</t>
  </si>
  <si>
    <t>p (Pa)</t>
  </si>
  <si>
    <t>T (oC) +273,15 (K)</t>
  </si>
  <si>
    <t>Mw(g/mol)</t>
  </si>
  <si>
    <t>Mw/Vmol</t>
  </si>
  <si>
    <t>UR(ng/ppm min)</t>
  </si>
  <si>
    <t xml:space="preserve">V mol </t>
  </si>
  <si>
    <t>TCE</t>
  </si>
  <si>
    <t>PCE</t>
  </si>
  <si>
    <t>ECH</t>
  </si>
  <si>
    <t>T  ( C )</t>
  </si>
  <si>
    <t xml:space="preserve"> ozn   R       uR     rel.chyba</t>
  </si>
  <si>
    <r>
      <t xml:space="preserve">   </t>
    </r>
    <r>
      <rPr>
        <i/>
        <sz val="10"/>
        <color rgb="FF949494"/>
        <rFont val="Lucida Console"/>
        <family val="3"/>
        <charset val="238"/>
      </rPr>
      <t>&lt;chr&gt;</t>
    </r>
    <r>
      <rPr>
        <sz val="10"/>
        <color rgb="FF000000"/>
        <rFont val="Lucida Console"/>
        <family val="3"/>
        <charset val="238"/>
      </rPr>
      <t xml:space="preserve"> </t>
    </r>
    <r>
      <rPr>
        <i/>
        <sz val="10"/>
        <color rgb="FF949494"/>
        <rFont val="Lucida Console"/>
        <family val="3"/>
        <charset val="238"/>
      </rPr>
      <t>&lt;chr&gt;</t>
    </r>
    <r>
      <rPr>
        <sz val="10"/>
        <color rgb="FF000000"/>
        <rFont val="Lucida Console"/>
        <family val="3"/>
        <charset val="238"/>
      </rPr>
      <t xml:space="preserve">   </t>
    </r>
    <r>
      <rPr>
        <i/>
        <sz val="10"/>
        <color rgb="FF949494"/>
        <rFont val="Lucida Console"/>
        <family val="3"/>
        <charset val="238"/>
      </rPr>
      <t>&lt;chr&gt;</t>
    </r>
    <r>
      <rPr>
        <sz val="10"/>
        <color rgb="FF000000"/>
        <rFont val="Lucida Console"/>
        <family val="3"/>
        <charset val="238"/>
      </rPr>
      <t xml:space="preserve">  </t>
    </r>
    <r>
      <rPr>
        <i/>
        <sz val="10"/>
        <color rgb="FF949494"/>
        <rFont val="Lucida Console"/>
        <family val="3"/>
        <charset val="238"/>
      </rPr>
      <t>&lt;chr&gt;</t>
    </r>
    <r>
      <rPr>
        <sz val="10"/>
        <color rgb="FF000000"/>
        <rFont val="Lucida Console"/>
        <family val="3"/>
        <charset val="238"/>
      </rPr>
      <t xml:space="preserve">    </t>
    </r>
  </si>
  <si>
    <r>
      <t xml:space="preserve"> 1</t>
    </r>
    <r>
      <rPr>
        <sz val="10"/>
        <color rgb="FF000000"/>
        <rFont val="Lucida Console"/>
        <family val="3"/>
        <charset val="238"/>
      </rPr>
      <t xml:space="preserve"> Re1   45,2555 7,7525 17,1306  </t>
    </r>
  </si>
  <si>
    <r>
      <t xml:space="preserve"> 2</t>
    </r>
    <r>
      <rPr>
        <sz val="10"/>
        <color rgb="FF000000"/>
        <rFont val="Lucida Console"/>
        <family val="3"/>
        <charset val="238"/>
      </rPr>
      <t xml:space="preserve"> Re2   23,0229 4,1724 18,1228  </t>
    </r>
  </si>
  <si>
    <r>
      <t xml:space="preserve"> 3</t>
    </r>
    <r>
      <rPr>
        <sz val="10"/>
        <color rgb="FF000000"/>
        <rFont val="Lucida Console"/>
        <family val="3"/>
        <charset val="238"/>
      </rPr>
      <t xml:space="preserve"> Re3   16,2369 2,8611 17,6208  </t>
    </r>
  </si>
  <si>
    <r>
      <t xml:space="preserve"> 4</t>
    </r>
    <r>
      <rPr>
        <sz val="10"/>
        <color rgb="FF000000"/>
        <rFont val="Lucida Console"/>
        <family val="3"/>
        <charset val="238"/>
      </rPr>
      <t xml:space="preserve"> R21   2,5006  0,7463 29,8437  </t>
    </r>
  </si>
  <si>
    <r>
      <t xml:space="preserve"> 5</t>
    </r>
    <r>
      <rPr>
        <sz val="10"/>
        <color rgb="FF000000"/>
        <rFont val="Lucida Console"/>
        <family val="3"/>
        <charset val="238"/>
      </rPr>
      <t xml:space="preserve"> R31   0,1375  0,1212 88,1609  </t>
    </r>
  </si>
  <si>
    <r>
      <t xml:space="preserve"> 6</t>
    </r>
    <r>
      <rPr>
        <sz val="10"/>
        <color rgb="FF000000"/>
        <rFont val="Lucida Console"/>
        <family val="3"/>
        <charset val="238"/>
      </rPr>
      <t xml:space="preserve"> R12   1,3246  0,3737 28,2113  </t>
    </r>
  </si>
  <si>
    <r>
      <t xml:space="preserve"> 7</t>
    </r>
    <r>
      <rPr>
        <sz val="10"/>
        <color rgb="FF000000"/>
        <rFont val="Lucida Console"/>
        <family val="3"/>
        <charset val="238"/>
      </rPr>
      <t xml:space="preserve"> R32   1,2598  0,3683 29,2362  </t>
    </r>
  </si>
  <si>
    <r>
      <t xml:space="preserve"> 8</t>
    </r>
    <r>
      <rPr>
        <sz val="10"/>
        <color rgb="FF000000"/>
        <rFont val="Lucida Console"/>
        <family val="3"/>
        <charset val="238"/>
      </rPr>
      <t xml:space="preserve"> R13   0,0327  0,0293 89,4975  </t>
    </r>
  </si>
  <si>
    <r>
      <t xml:space="preserve"> 9</t>
    </r>
    <r>
      <rPr>
        <sz val="10"/>
        <color rgb="FF000000"/>
        <rFont val="Lucida Console"/>
        <family val="3"/>
        <charset val="238"/>
      </rPr>
      <t xml:space="preserve"> R23   0,4655  0,1566 33,641   </t>
    </r>
  </si>
  <si>
    <r>
      <t>10</t>
    </r>
    <r>
      <rPr>
        <sz val="10"/>
        <color rgb="FF000000"/>
        <rFont val="Lucida Console"/>
        <family val="3"/>
        <charset val="238"/>
      </rPr>
      <t xml:space="preserve"> n     0,3824  0,0457 11,9538  </t>
    </r>
  </si>
  <si>
    <t>pro V (m3)</t>
  </si>
  <si>
    <t>Mean</t>
  </si>
  <si>
    <t>Sx</t>
  </si>
  <si>
    <t>LR/B</t>
  </si>
  <si>
    <t>WM</t>
  </si>
  <si>
    <t>sigma(%)</t>
  </si>
  <si>
    <t>n      un     rel.chyba</t>
  </si>
  <si>
    <r>
      <t xml:space="preserve">  </t>
    </r>
    <r>
      <rPr>
        <i/>
        <sz val="10"/>
        <color rgb="FF949494"/>
        <rFont val="Lucida Console"/>
        <family val="3"/>
        <charset val="238"/>
      </rPr>
      <t>&lt;chr&gt;</t>
    </r>
    <r>
      <rPr>
        <sz val="10"/>
        <color rgb="FF000000"/>
        <rFont val="Lucida Console"/>
        <family val="3"/>
        <charset val="238"/>
      </rPr>
      <t xml:space="preserve">  </t>
    </r>
    <r>
      <rPr>
        <i/>
        <sz val="10"/>
        <color rgb="FF949494"/>
        <rFont val="Lucida Console"/>
        <family val="3"/>
        <charset val="238"/>
      </rPr>
      <t>&lt;chr&gt;</t>
    </r>
    <r>
      <rPr>
        <sz val="10"/>
        <color rgb="FF000000"/>
        <rFont val="Lucida Console"/>
        <family val="3"/>
        <charset val="238"/>
      </rPr>
      <t xml:space="preserve">  </t>
    </r>
    <r>
      <rPr>
        <i/>
        <sz val="10"/>
        <color rgb="FF949494"/>
        <rFont val="Lucida Console"/>
        <family val="3"/>
        <charset val="238"/>
      </rPr>
      <t>&lt;chr&gt;</t>
    </r>
    <r>
      <rPr>
        <sz val="10"/>
        <color rgb="FF000000"/>
        <rFont val="Lucida Console"/>
        <family val="3"/>
        <charset val="238"/>
      </rPr>
      <t xml:space="preserve">    </t>
    </r>
  </si>
  <si>
    <r>
      <t>1</t>
    </r>
    <r>
      <rPr>
        <sz val="10"/>
        <color rgb="FF000000"/>
        <rFont val="Lucida Console"/>
        <family val="3"/>
        <charset val="238"/>
      </rPr>
      <t xml:space="preserve"> 0,4957 0,0986 19,8922  </t>
    </r>
  </si>
  <si>
    <t>Re (m3/h)</t>
  </si>
  <si>
    <t>pro deklarovany objem</t>
  </si>
  <si>
    <t>90,8 m3</t>
  </si>
  <si>
    <t>sigma</t>
  </si>
  <si>
    <t>floor</t>
  </si>
  <si>
    <t>LR/R</t>
  </si>
  <si>
    <t>investigated</t>
  </si>
  <si>
    <t>for calculation</t>
  </si>
  <si>
    <t>ozn   R       uR     rel.chyba</t>
  </si>
  <si>
    <r>
      <t xml:space="preserve">  </t>
    </r>
    <r>
      <rPr>
        <i/>
        <sz val="10"/>
        <color rgb="FF949494"/>
        <rFont val="Lucida Console"/>
        <family val="3"/>
        <charset val="238"/>
      </rPr>
      <t>&lt;chr&gt;</t>
    </r>
    <r>
      <rPr>
        <sz val="10"/>
        <color rgb="FF000000"/>
        <rFont val="Lucida Console"/>
        <family val="3"/>
        <charset val="238"/>
      </rPr>
      <t xml:space="preserve"> </t>
    </r>
    <r>
      <rPr>
        <i/>
        <sz val="10"/>
        <color rgb="FF949494"/>
        <rFont val="Lucida Console"/>
        <family val="3"/>
        <charset val="238"/>
      </rPr>
      <t>&lt;chr&gt;</t>
    </r>
    <r>
      <rPr>
        <sz val="10"/>
        <color rgb="FF000000"/>
        <rFont val="Lucida Console"/>
        <family val="3"/>
        <charset val="238"/>
      </rPr>
      <t xml:space="preserve">   </t>
    </r>
    <r>
      <rPr>
        <i/>
        <sz val="10"/>
        <color rgb="FF949494"/>
        <rFont val="Lucida Console"/>
        <family val="3"/>
        <charset val="238"/>
      </rPr>
      <t>&lt;chr&gt;</t>
    </r>
    <r>
      <rPr>
        <sz val="10"/>
        <color rgb="FF000000"/>
        <rFont val="Lucida Console"/>
        <family val="3"/>
        <charset val="238"/>
      </rPr>
      <t xml:space="preserve">  </t>
    </r>
    <r>
      <rPr>
        <i/>
        <sz val="10"/>
        <color rgb="FF949494"/>
        <rFont val="Lucida Console"/>
        <family val="3"/>
        <charset val="238"/>
      </rPr>
      <t>&lt;chr&gt;</t>
    </r>
    <r>
      <rPr>
        <sz val="10"/>
        <color rgb="FF000000"/>
        <rFont val="Lucida Console"/>
        <family val="3"/>
        <charset val="238"/>
      </rPr>
      <t xml:space="preserve">    </t>
    </r>
  </si>
  <si>
    <r>
      <t>1</t>
    </r>
    <r>
      <rPr>
        <sz val="10"/>
        <color rgb="FF000000"/>
        <rFont val="Lucida Console"/>
        <family val="3"/>
        <charset val="238"/>
      </rPr>
      <t xml:space="preserve"> Re1   49,73   8,7067 17,508   </t>
    </r>
  </si>
  <si>
    <r>
      <t>2</t>
    </r>
    <r>
      <rPr>
        <sz val="10"/>
        <color rgb="FF000000"/>
        <rFont val="Lucida Console"/>
        <family val="3"/>
        <charset val="238"/>
      </rPr>
      <t xml:space="preserve"> Re2   55,8352 9,6502 17,2834  </t>
    </r>
  </si>
  <si>
    <r>
      <t>3</t>
    </r>
    <r>
      <rPr>
        <sz val="10"/>
        <color rgb="FF000000"/>
        <rFont val="Lucida Console"/>
        <family val="3"/>
        <charset val="238"/>
      </rPr>
      <t xml:space="preserve"> R21   1,655   0,5377 32,4911  </t>
    </r>
  </si>
  <si>
    <r>
      <t>4</t>
    </r>
    <r>
      <rPr>
        <sz val="10"/>
        <color rgb="FF000000"/>
        <rFont val="Lucida Console"/>
        <family val="3"/>
        <charset val="238"/>
      </rPr>
      <t xml:space="preserve"> R12   3,2431  0,9461 29,1739  </t>
    </r>
  </si>
  <si>
    <r>
      <t>5</t>
    </r>
    <r>
      <rPr>
        <sz val="10"/>
        <color rgb="FF000000"/>
        <rFont val="Lucida Console"/>
        <family val="3"/>
        <charset val="238"/>
      </rPr>
      <t xml:space="preserve"> n     0,7434  0,102  13,722   </t>
    </r>
  </si>
  <si>
    <t>&gt;</t>
  </si>
  <si>
    <t>pro chybne malo vypocteny objem</t>
  </si>
  <si>
    <t>Udany V</t>
  </si>
  <si>
    <t>TOTAL</t>
  </si>
  <si>
    <t>Ref (m3/h)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</si>
</sst>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sz val="11"/>
      <color theme="1"/>
      <name val="Times New Roman"/>
      <family val="1"/>
      <charset val="238"/>
    </font>
    <font>
      <sz val="11"/>
      <name val="Times New Roman"/>
      <family val="1"/>
      <charset val="238"/>
    </font>
    <font>
      <sz val="11"/>
      <color rgb="FF000000"/>
      <name val="Calibri"/>
      <family val="2"/>
      <charset val="238"/>
    </font>
    <font>
      <sz val="11"/>
      <color rgb="FFFF0000"/>
      <name val="Calibri"/>
      <family val="2"/>
      <charset val="238"/>
      <scheme val="minor"/>
    </font>
    <font>
      <b/>
      <sz val="10"/>
      <name val="Arial"/>
      <family val="2"/>
      <charset val="238"/>
    </font>
    <font>
      <sz val="10"/>
      <color rgb="FF000000"/>
      <name val="Lucida Console"/>
      <family val="3"/>
      <charset val="238"/>
    </font>
    <font>
      <i/>
      <sz val="10"/>
      <color rgb="FF949494"/>
      <name val="Lucida Console"/>
      <family val="3"/>
      <charset val="238"/>
    </font>
    <font>
      <sz val="10"/>
      <color rgb="FFBCBCBC"/>
      <name val="Lucida Console"/>
      <family val="3"/>
      <charset val="238"/>
    </font>
    <font>
      <sz val="11"/>
      <color rgb="FFFF0000"/>
      <name val="Times New Roman"/>
      <family val="1"/>
      <charset val="238"/>
    </font>
    <font>
      <sz val="10"/>
      <color rgb="FF0000FF"/>
      <name val="Lucida Console"/>
      <family val="3"/>
      <charset val="238"/>
    </font>
  </fonts>
  <fills count="5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2" fillId="2" borderId="0" applyBorder="0" applyProtection="0"/>
    <xf numFmtId="0" fontId="5" fillId="0" borderId="0"/>
  </cellStyleXfs>
  <cellXfs count="119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2" fontId="4" fillId="0" borderId="1" xfId="1" applyNumberFormat="1" applyFont="1" applyBorder="1" applyAlignment="1">
      <alignment horizontal="center" vertical="center"/>
    </xf>
    <xf numFmtId="1" fontId="4" fillId="0" borderId="1" xfId="1" applyNumberFormat="1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1" fontId="4" fillId="0" borderId="6" xfId="1" applyNumberFormat="1" applyFont="1" applyBorder="1" applyAlignment="1">
      <alignment horizontal="center" vertical="center"/>
    </xf>
    <xf numFmtId="164" fontId="4" fillId="0" borderId="6" xfId="1" applyNumberFormat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1" fontId="4" fillId="0" borderId="8" xfId="1" applyNumberFormat="1" applyFont="1" applyBorder="1" applyAlignment="1">
      <alignment horizontal="center" vertical="center"/>
    </xf>
    <xf numFmtId="2" fontId="4" fillId="0" borderId="9" xfId="1" applyNumberFormat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2" fontId="4" fillId="0" borderId="11" xfId="1" applyNumberFormat="1" applyFont="1" applyBorder="1" applyAlignment="1">
      <alignment horizontal="center" vertical="center"/>
    </xf>
    <xf numFmtId="164" fontId="4" fillId="0" borderId="11" xfId="1" applyNumberFormat="1" applyFont="1" applyBorder="1" applyAlignment="1">
      <alignment horizontal="center" vertical="center"/>
    </xf>
    <xf numFmtId="1" fontId="4" fillId="0" borderId="12" xfId="1" applyNumberFormat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13" xfId="1" applyFont="1" applyBorder="1" applyAlignment="1">
      <alignment vertical="center"/>
    </xf>
    <xf numFmtId="0" fontId="3" fillId="0" borderId="0" xfId="0" applyFont="1" applyAlignment="1">
      <alignment vertical="center"/>
    </xf>
    <xf numFmtId="1" fontId="4" fillId="0" borderId="9" xfId="1" applyNumberFormat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1" fontId="4" fillId="0" borderId="14" xfId="1" applyNumberFormat="1" applyFont="1" applyBorder="1" applyAlignment="1">
      <alignment horizontal="center" vertical="center"/>
    </xf>
    <xf numFmtId="1" fontId="4" fillId="0" borderId="15" xfId="1" applyNumberFormat="1" applyFont="1" applyBorder="1" applyAlignment="1">
      <alignment horizontal="center" vertical="center"/>
    </xf>
    <xf numFmtId="1" fontId="4" fillId="0" borderId="11" xfId="1" applyNumberFormat="1" applyFont="1" applyBorder="1" applyAlignment="1">
      <alignment horizontal="center" vertical="center"/>
    </xf>
    <xf numFmtId="164" fontId="4" fillId="0" borderId="9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1" fillId="0" borderId="0" xfId="1"/>
    <xf numFmtId="0" fontId="4" fillId="0" borderId="0" xfId="1" applyFont="1" applyAlignment="1">
      <alignment horizontal="center"/>
    </xf>
    <xf numFmtId="164" fontId="4" fillId="0" borderId="5" xfId="1" applyNumberFormat="1" applyFont="1" applyBorder="1" applyAlignment="1">
      <alignment horizontal="center" vertical="center"/>
    </xf>
    <xf numFmtId="1" fontId="4" fillId="0" borderId="5" xfId="1" applyNumberFormat="1" applyFont="1" applyBorder="1" applyAlignment="1">
      <alignment horizontal="center" vertical="center"/>
    </xf>
    <xf numFmtId="1" fontId="4" fillId="0" borderId="7" xfId="1" applyNumberFormat="1" applyFont="1" applyBorder="1" applyAlignment="1">
      <alignment horizontal="center" vertical="center"/>
    </xf>
    <xf numFmtId="0" fontId="4" fillId="0" borderId="23" xfId="1" applyFont="1" applyBorder="1" applyAlignment="1">
      <alignment horizontal="center" vertical="center"/>
    </xf>
    <xf numFmtId="0" fontId="4" fillId="0" borderId="24" xfId="1" applyFont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/>
    </xf>
    <xf numFmtId="1" fontId="3" fillId="0" borderId="9" xfId="0" applyNumberFormat="1" applyFont="1" applyBorder="1" applyAlignment="1">
      <alignment horizontal="center" vertical="center"/>
    </xf>
    <xf numFmtId="0" fontId="4" fillId="0" borderId="28" xfId="1" applyFont="1" applyBorder="1" applyAlignment="1">
      <alignment horizontal="center" vertical="center"/>
    </xf>
    <xf numFmtId="164" fontId="4" fillId="0" borderId="28" xfId="1" applyNumberFormat="1" applyFont="1" applyBorder="1" applyAlignment="1">
      <alignment horizontal="center" vertical="center"/>
    </xf>
    <xf numFmtId="1" fontId="4" fillId="0" borderId="29" xfId="1" applyNumberFormat="1" applyFont="1" applyBorder="1" applyAlignment="1">
      <alignment horizontal="center" vertical="center"/>
    </xf>
    <xf numFmtId="1" fontId="4" fillId="0" borderId="28" xfId="1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25" xfId="1" applyFont="1" applyBorder="1" applyAlignment="1">
      <alignment horizontal="center" vertical="center"/>
    </xf>
    <xf numFmtId="0" fontId="4" fillId="0" borderId="28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0" fillId="0" borderId="0" xfId="0" applyAlignment="1"/>
    <xf numFmtId="164" fontId="3" fillId="0" borderId="0" xfId="0" applyNumberFormat="1" applyFont="1" applyAlignment="1">
      <alignment horizontal="center" vertical="center"/>
    </xf>
    <xf numFmtId="164" fontId="3" fillId="3" borderId="0" xfId="0" applyNumberFormat="1" applyFont="1" applyFill="1" applyAlignment="1">
      <alignment horizontal="center" vertical="center"/>
    </xf>
    <xf numFmtId="1" fontId="4" fillId="3" borderId="12" xfId="1" applyNumberFormat="1" applyFont="1" applyFill="1" applyBorder="1" applyAlignment="1">
      <alignment horizontal="center" vertical="center"/>
    </xf>
    <xf numFmtId="1" fontId="4" fillId="3" borderId="29" xfId="1" applyNumberFormat="1" applyFont="1" applyFill="1" applyBorder="1" applyAlignment="1">
      <alignment horizontal="center" vertical="center"/>
    </xf>
    <xf numFmtId="2" fontId="4" fillId="3" borderId="9" xfId="1" applyNumberFormat="1" applyFont="1" applyFill="1" applyBorder="1" applyAlignment="1">
      <alignment horizontal="center" vertical="center"/>
    </xf>
    <xf numFmtId="0" fontId="0" fillId="0" borderId="30" xfId="0" applyFill="1" applyBorder="1"/>
    <xf numFmtId="0" fontId="0" fillId="0" borderId="31" xfId="0" applyFont="1" applyFill="1" applyBorder="1"/>
    <xf numFmtId="164" fontId="0" fillId="0" borderId="31" xfId="0" applyNumberFormat="1" applyFont="1" applyFill="1" applyBorder="1"/>
    <xf numFmtId="0" fontId="0" fillId="0" borderId="32" xfId="0" applyFont="1" applyFill="1" applyBorder="1"/>
    <xf numFmtId="0" fontId="7" fillId="0" borderId="33" xfId="0" applyFont="1" applyFill="1" applyBorder="1" applyAlignment="1"/>
    <xf numFmtId="0" fontId="0" fillId="0" borderId="0" xfId="0" applyFont="1" applyFill="1" applyBorder="1"/>
    <xf numFmtId="2" fontId="6" fillId="0" borderId="0" xfId="0" applyNumberFormat="1" applyFont="1" applyFill="1" applyBorder="1"/>
    <xf numFmtId="0" fontId="0" fillId="0" borderId="34" xfId="0" applyFont="1" applyFill="1" applyBorder="1"/>
    <xf numFmtId="0" fontId="0" fillId="0" borderId="33" xfId="0" applyBorder="1"/>
    <xf numFmtId="0" fontId="0" fillId="0" borderId="0" xfId="0" applyBorder="1"/>
    <xf numFmtId="0" fontId="7" fillId="0" borderId="35" xfId="0" applyFont="1" applyFill="1" applyBorder="1" applyAlignment="1"/>
    <xf numFmtId="0" fontId="0" fillId="0" borderId="36" xfId="0" applyFont="1" applyFill="1" applyBorder="1"/>
    <xf numFmtId="0" fontId="0" fillId="0" borderId="36" xfId="0" applyBorder="1"/>
    <xf numFmtId="2" fontId="6" fillId="0" borderId="36" xfId="0" applyNumberFormat="1" applyFont="1" applyFill="1" applyBorder="1"/>
    <xf numFmtId="0" fontId="0" fillId="0" borderId="37" xfId="0" applyFont="1" applyFill="1" applyBorder="1"/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4" borderId="0" xfId="0" applyFont="1" applyFill="1" applyAlignment="1">
      <alignment vertical="center"/>
    </xf>
    <xf numFmtId="0" fontId="11" fillId="3" borderId="0" xfId="0" applyFont="1" applyFill="1" applyAlignment="1">
      <alignment vertical="center"/>
    </xf>
    <xf numFmtId="164" fontId="3" fillId="3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4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4" fillId="0" borderId="26" xfId="1" applyFont="1" applyBorder="1" applyAlignment="1">
      <alignment horizontal="center" vertical="center"/>
    </xf>
    <xf numFmtId="0" fontId="4" fillId="0" borderId="27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25" xfId="1" applyFont="1" applyBorder="1" applyAlignment="1">
      <alignment horizontal="center" vertical="center"/>
    </xf>
    <xf numFmtId="0" fontId="4" fillId="0" borderId="28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4" fillId="0" borderId="10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4" fillId="0" borderId="22" xfId="1" applyFont="1" applyBorder="1" applyAlignment="1">
      <alignment horizontal="center" vertical="center" wrapText="1"/>
    </xf>
    <xf numFmtId="0" fontId="4" fillId="0" borderId="23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0" fontId="3" fillId="3" borderId="0" xfId="0" applyFont="1" applyFill="1" applyAlignment="1">
      <alignment vertical="center"/>
    </xf>
    <xf numFmtId="0" fontId="4" fillId="3" borderId="11" xfId="1" applyFont="1" applyFill="1" applyBorder="1" applyAlignment="1">
      <alignment horizontal="center" vertical="center"/>
    </xf>
    <xf numFmtId="0" fontId="4" fillId="3" borderId="6" xfId="1" applyFont="1" applyFill="1" applyBorder="1" applyAlignment="1">
      <alignment horizontal="center" vertical="center"/>
    </xf>
    <xf numFmtId="0" fontId="8" fillId="4" borderId="0" xfId="0" applyFont="1" applyFill="1" applyAlignment="1">
      <alignment horizontal="left" vertical="center"/>
    </xf>
    <xf numFmtId="0" fontId="10" fillId="4" borderId="0" xfId="0" applyFont="1" applyFill="1" applyAlignment="1">
      <alignment horizontal="left" vertical="center"/>
    </xf>
    <xf numFmtId="0" fontId="8" fillId="4" borderId="0" xfId="0" applyFont="1" applyFill="1" applyAlignment="1">
      <alignment horizontal="left" vertical="top" wrapText="1"/>
    </xf>
    <xf numFmtId="0" fontId="12" fillId="4" borderId="0" xfId="0" applyFont="1" applyFill="1" applyAlignment="1">
      <alignment horizontal="left" vertical="center" wrapText="1"/>
    </xf>
  </cellXfs>
  <cellStyles count="4">
    <cellStyle name="Normální" xfId="0" builtinId="0"/>
    <cellStyle name="Normální 2" xfId="1"/>
    <cellStyle name="Normální 2 2" xfId="3"/>
    <cellStyle name="Vysvětlující text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workbookViewId="0">
      <selection activeCell="J3" sqref="J3:Q11"/>
    </sheetView>
  </sheetViews>
  <sheetFormatPr defaultRowHeight="15" x14ac:dyDescent="0.25"/>
  <cols>
    <col min="1" max="1" width="11" style="1" bestFit="1" customWidth="1"/>
    <col min="2" max="11" width="9.140625" style="1"/>
    <col min="12" max="12" width="17.85546875" style="1" customWidth="1"/>
    <col min="13" max="13" width="12" style="1" customWidth="1"/>
    <col min="14" max="14" width="12.5703125" style="1" customWidth="1"/>
    <col min="15" max="15" width="16.28515625" style="1" customWidth="1"/>
    <col min="16" max="16" width="10.5703125" style="1" customWidth="1"/>
    <col min="17" max="16384" width="9.140625" style="1"/>
  </cols>
  <sheetData>
    <row r="1" spans="1:17" x14ac:dyDescent="0.25">
      <c r="H1" s="78" t="s">
        <v>12</v>
      </c>
      <c r="I1" s="78"/>
    </row>
    <row r="2" spans="1:17" ht="15.75" thickBot="1" x14ac:dyDescent="0.3"/>
    <row r="3" spans="1:17" x14ac:dyDescent="0.25">
      <c r="A3" s="90" t="s">
        <v>6</v>
      </c>
      <c r="B3" s="87" t="s">
        <v>5</v>
      </c>
      <c r="C3" s="79" t="s">
        <v>4</v>
      </c>
      <c r="D3" s="81" t="s">
        <v>2</v>
      </c>
      <c r="E3" s="82"/>
      <c r="F3" s="83"/>
      <c r="J3" s="58"/>
      <c r="K3" s="59" t="s">
        <v>27</v>
      </c>
      <c r="L3" s="59" t="s">
        <v>28</v>
      </c>
      <c r="M3" s="59" t="s">
        <v>36</v>
      </c>
      <c r="N3" s="59" t="s">
        <v>29</v>
      </c>
      <c r="O3" s="59" t="s">
        <v>30</v>
      </c>
      <c r="P3" s="60" t="s">
        <v>31</v>
      </c>
      <c r="Q3" s="61" t="s">
        <v>32</v>
      </c>
    </row>
    <row r="4" spans="1:17" x14ac:dyDescent="0.25">
      <c r="A4" s="89"/>
      <c r="B4" s="88"/>
      <c r="C4" s="80"/>
      <c r="D4" s="12" t="s">
        <v>0</v>
      </c>
      <c r="E4" s="37" t="s">
        <v>11</v>
      </c>
      <c r="F4" s="6" t="s">
        <v>1</v>
      </c>
      <c r="J4" s="62" t="s">
        <v>33</v>
      </c>
      <c r="K4" s="63">
        <v>98000</v>
      </c>
      <c r="L4" s="63">
        <f>273.15+22</f>
        <v>295.14999999999998</v>
      </c>
      <c r="M4" s="63"/>
      <c r="N4" s="63">
        <v>130.4</v>
      </c>
      <c r="O4" s="63">
        <f>N4*K4/(L4*8314.5)</f>
        <v>5.2074456015810036</v>
      </c>
      <c r="P4" s="64">
        <v>1</v>
      </c>
      <c r="Q4" s="65">
        <f>N4/O4</f>
        <v>25.041068112244897</v>
      </c>
    </row>
    <row r="5" spans="1:17" x14ac:dyDescent="0.25">
      <c r="A5" s="89" t="s">
        <v>7</v>
      </c>
      <c r="B5" s="88">
        <v>0</v>
      </c>
      <c r="C5" s="6">
        <v>287726</v>
      </c>
      <c r="D5" s="13">
        <v>5.085</v>
      </c>
      <c r="E5" s="38">
        <v>22.4</v>
      </c>
      <c r="F5" s="7">
        <v>1311.23</v>
      </c>
      <c r="J5" s="62" t="s">
        <v>34</v>
      </c>
      <c r="K5" s="63">
        <v>98000</v>
      </c>
      <c r="L5" s="63">
        <f>273.15+22</f>
        <v>295.14999999999998</v>
      </c>
      <c r="M5" s="63"/>
      <c r="N5" s="63">
        <v>165.8</v>
      </c>
      <c r="O5" s="63">
        <f>N5*K5/(L5*8314.5)</f>
        <v>6.6211233185746199</v>
      </c>
      <c r="P5" s="64">
        <v>1.385</v>
      </c>
      <c r="Q5" s="65">
        <f>N5/O5</f>
        <v>25.041068112244893</v>
      </c>
    </row>
    <row r="6" spans="1:17" x14ac:dyDescent="0.25">
      <c r="A6" s="89"/>
      <c r="B6" s="88"/>
      <c r="C6" s="6">
        <v>298402</v>
      </c>
      <c r="D6" s="13">
        <v>4.2880000000000003</v>
      </c>
      <c r="E6" s="38">
        <v>20.9</v>
      </c>
      <c r="F6" s="7">
        <v>863.3</v>
      </c>
      <c r="J6" s="62" t="s">
        <v>9</v>
      </c>
      <c r="K6" s="63">
        <v>98000</v>
      </c>
      <c r="L6" s="63">
        <f>273.15+M6</f>
        <v>273.14999999999998</v>
      </c>
      <c r="M6" s="63"/>
      <c r="N6" s="63">
        <v>450</v>
      </c>
      <c r="O6" s="63">
        <f>N6*K6/(L6*8314.5)</f>
        <v>19.417854697580289</v>
      </c>
      <c r="P6" s="64">
        <v>8</v>
      </c>
      <c r="Q6" s="65">
        <f>N6/O6</f>
        <v>23.174547704081633</v>
      </c>
    </row>
    <row r="7" spans="1:17" x14ac:dyDescent="0.25">
      <c r="A7" s="89" t="s">
        <v>8</v>
      </c>
      <c r="B7" s="88">
        <v>1</v>
      </c>
      <c r="C7" s="6">
        <v>287725</v>
      </c>
      <c r="D7" s="14">
        <v>75.62</v>
      </c>
      <c r="E7" s="40">
        <v>838</v>
      </c>
      <c r="F7" s="8">
        <v>53.75</v>
      </c>
      <c r="H7" s="18"/>
      <c r="I7" s="18"/>
      <c r="J7" s="62" t="s">
        <v>11</v>
      </c>
      <c r="K7" s="63">
        <v>98000</v>
      </c>
      <c r="L7" s="63">
        <f>273.15+M7</f>
        <v>295.14999999999998</v>
      </c>
      <c r="M7" s="63">
        <v>22</v>
      </c>
      <c r="N7" s="63">
        <v>400</v>
      </c>
      <c r="O7" s="63">
        <f>N7*K7/(L7*8314.5)</f>
        <v>15.973759514052157</v>
      </c>
      <c r="P7" s="64">
        <v>8</v>
      </c>
      <c r="Q7" s="65">
        <f>N7/O7</f>
        <v>25.041068112244897</v>
      </c>
    </row>
    <row r="8" spans="1:17" x14ac:dyDescent="0.25">
      <c r="A8" s="89"/>
      <c r="B8" s="88"/>
      <c r="C8" s="6">
        <v>298401</v>
      </c>
      <c r="D8" s="14">
        <v>74.150000000000006</v>
      </c>
      <c r="E8" s="40">
        <v>799</v>
      </c>
      <c r="F8" s="8">
        <v>52.97</v>
      </c>
      <c r="H8" s="18"/>
      <c r="I8" s="18"/>
      <c r="J8" s="62" t="s">
        <v>0</v>
      </c>
      <c r="K8" s="63">
        <v>98000</v>
      </c>
      <c r="L8" s="63">
        <f>273.15+M8</f>
        <v>295.14999999999998</v>
      </c>
      <c r="M8" s="63">
        <v>22</v>
      </c>
      <c r="N8" s="63">
        <v>350</v>
      </c>
      <c r="O8" s="63">
        <f>N8*K8/(L8*8314.5)</f>
        <v>13.977039574795638</v>
      </c>
      <c r="P8" s="64">
        <v>8</v>
      </c>
      <c r="Q8" s="65">
        <f t="shared" ref="Q8:Q11" si="0">N8/O8</f>
        <v>25.041068112244893</v>
      </c>
    </row>
    <row r="9" spans="1:17" x14ac:dyDescent="0.25">
      <c r="A9" s="89" t="s">
        <v>8</v>
      </c>
      <c r="B9" s="88">
        <v>2</v>
      </c>
      <c r="C9" s="6">
        <v>287729</v>
      </c>
      <c r="D9" s="84" t="s">
        <v>3</v>
      </c>
      <c r="E9" s="85"/>
      <c r="F9" s="86"/>
      <c r="J9" s="66"/>
      <c r="K9" s="63"/>
      <c r="L9" s="63"/>
      <c r="M9" s="63">
        <v>22</v>
      </c>
      <c r="N9" s="67"/>
      <c r="O9" s="63"/>
      <c r="P9" s="64"/>
      <c r="Q9" s="65"/>
    </row>
    <row r="10" spans="1:17" ht="15.75" thickBot="1" x14ac:dyDescent="0.3">
      <c r="A10" s="92"/>
      <c r="B10" s="91"/>
      <c r="C10" s="16">
        <v>298403</v>
      </c>
      <c r="D10" s="15">
        <v>1467.1</v>
      </c>
      <c r="E10" s="39">
        <v>44.4</v>
      </c>
      <c r="F10" s="11">
        <v>6.05</v>
      </c>
      <c r="J10" s="62" t="s">
        <v>35</v>
      </c>
      <c r="K10" s="63">
        <v>98000</v>
      </c>
      <c r="L10" s="63">
        <f t="shared" ref="L10" si="1">273.15+19.3</f>
        <v>292.45</v>
      </c>
      <c r="M10" s="63">
        <v>22</v>
      </c>
      <c r="N10" s="67">
        <v>400</v>
      </c>
      <c r="O10" s="63">
        <f>N10*K10/(L10*8314.5)</f>
        <v>16.121234811326701</v>
      </c>
      <c r="P10" s="64"/>
      <c r="Q10" s="65">
        <f t="shared" si="0"/>
        <v>24.811995153061225</v>
      </c>
    </row>
    <row r="11" spans="1:17" x14ac:dyDescent="0.25">
      <c r="J11" s="68" t="s">
        <v>1</v>
      </c>
      <c r="K11" s="69">
        <v>98000</v>
      </c>
      <c r="L11" s="69">
        <f>273.15+M11</f>
        <v>295.14999999999998</v>
      </c>
      <c r="M11" s="63">
        <v>22</v>
      </c>
      <c r="N11" s="70">
        <v>450</v>
      </c>
      <c r="O11" s="69">
        <f>N11*K11/(L11*8314.5)</f>
        <v>17.970479453308677</v>
      </c>
      <c r="P11" s="71">
        <v>8</v>
      </c>
      <c r="Q11" s="72">
        <f t="shared" si="0"/>
        <v>25.041068112244897</v>
      </c>
    </row>
    <row r="12" spans="1:17" ht="15.75" thickBot="1" x14ac:dyDescent="0.3"/>
    <row r="13" spans="1:17" x14ac:dyDescent="0.25">
      <c r="A13" s="90" t="s">
        <v>6</v>
      </c>
      <c r="B13" s="87" t="s">
        <v>5</v>
      </c>
      <c r="C13" s="79" t="s">
        <v>4</v>
      </c>
      <c r="D13" s="81" t="s">
        <v>2</v>
      </c>
      <c r="E13" s="82"/>
      <c r="F13" s="83"/>
    </row>
    <row r="14" spans="1:17" x14ac:dyDescent="0.25">
      <c r="A14" s="89"/>
      <c r="B14" s="88"/>
      <c r="C14" s="80"/>
      <c r="D14" s="12" t="s">
        <v>0</v>
      </c>
      <c r="E14" s="50" t="s">
        <v>11</v>
      </c>
      <c r="F14" s="6" t="s">
        <v>1</v>
      </c>
      <c r="J14" s="73" t="s">
        <v>37</v>
      </c>
    </row>
    <row r="15" spans="1:17" x14ac:dyDescent="0.25">
      <c r="A15" s="89" t="s">
        <v>7</v>
      </c>
      <c r="B15" s="88">
        <v>0</v>
      </c>
      <c r="C15" s="6">
        <v>287726</v>
      </c>
      <c r="D15" s="13">
        <v>5.085</v>
      </c>
      <c r="E15" s="38">
        <v>22.4</v>
      </c>
      <c r="F15" s="7">
        <v>1311.23</v>
      </c>
      <c r="J15" s="73" t="s">
        <v>38</v>
      </c>
      <c r="N15" s="1" t="s">
        <v>49</v>
      </c>
      <c r="O15" s="1">
        <v>1</v>
      </c>
      <c r="P15" s="1">
        <v>97</v>
      </c>
    </row>
    <row r="16" spans="1:17" x14ac:dyDescent="0.25">
      <c r="A16" s="89"/>
      <c r="B16" s="88"/>
      <c r="C16" s="6">
        <v>298402</v>
      </c>
      <c r="D16" s="13">
        <v>4.2880000000000003</v>
      </c>
      <c r="E16" s="38">
        <v>20.9</v>
      </c>
      <c r="F16" s="7">
        <v>863.3</v>
      </c>
      <c r="J16" s="74" t="s">
        <v>39</v>
      </c>
      <c r="O16" s="1">
        <v>2</v>
      </c>
      <c r="P16" s="1">
        <v>84</v>
      </c>
    </row>
    <row r="17" spans="1:16" x14ac:dyDescent="0.25">
      <c r="A17" s="1" t="s">
        <v>25</v>
      </c>
      <c r="D17" s="54">
        <f>AVERAGE(D15:D16)</f>
        <v>4.6865000000000006</v>
      </c>
      <c r="E17" s="54">
        <f t="shared" ref="E17:F17" si="2">AVERAGE(E15:E16)</f>
        <v>21.65</v>
      </c>
      <c r="F17" s="54">
        <f t="shared" si="2"/>
        <v>1087.2649999999999</v>
      </c>
      <c r="J17" s="74" t="s">
        <v>40</v>
      </c>
      <c r="O17" s="1">
        <v>3</v>
      </c>
      <c r="P17" s="1">
        <v>40</v>
      </c>
    </row>
    <row r="18" spans="1:16" x14ac:dyDescent="0.25">
      <c r="A18" s="1" t="s">
        <v>26</v>
      </c>
      <c r="D18" s="53">
        <f>_xlfn.STDEV.S(D15:D16)</f>
        <v>0.56356410460567818</v>
      </c>
      <c r="E18" s="53">
        <f t="shared" ref="E18:F18" si="3">_xlfn.STDEV.S(E15:E16)</f>
        <v>1.0606601717798212</v>
      </c>
      <c r="F18" s="53">
        <f t="shared" si="3"/>
        <v>316.73434049689047</v>
      </c>
      <c r="J18" s="74" t="s">
        <v>41</v>
      </c>
    </row>
    <row r="19" spans="1:16" x14ac:dyDescent="0.25">
      <c r="A19" s="89" t="s">
        <v>8</v>
      </c>
      <c r="B19" s="88">
        <v>1</v>
      </c>
      <c r="C19" s="6">
        <v>287725</v>
      </c>
      <c r="D19" s="14">
        <v>75.62</v>
      </c>
      <c r="E19" s="40">
        <v>838</v>
      </c>
      <c r="F19" s="8">
        <v>53.75</v>
      </c>
      <c r="J19" s="74" t="s">
        <v>42</v>
      </c>
    </row>
    <row r="20" spans="1:16" x14ac:dyDescent="0.25">
      <c r="A20" s="89"/>
      <c r="B20" s="88"/>
      <c r="C20" s="6">
        <v>298401</v>
      </c>
      <c r="D20" s="14">
        <v>74.150000000000006</v>
      </c>
      <c r="E20" s="40">
        <v>799</v>
      </c>
      <c r="F20" s="8">
        <v>52.97</v>
      </c>
      <c r="J20" s="74" t="s">
        <v>43</v>
      </c>
    </row>
    <row r="21" spans="1:16" x14ac:dyDescent="0.25">
      <c r="A21" s="1" t="s">
        <v>25</v>
      </c>
      <c r="D21" s="54">
        <f>AVERAGE(D19:D20)</f>
        <v>74.885000000000005</v>
      </c>
      <c r="E21" s="54">
        <f t="shared" ref="E21" si="4">AVERAGE(E19:E20)</f>
        <v>818.5</v>
      </c>
      <c r="F21" s="54">
        <f t="shared" ref="F21" si="5">AVERAGE(F19:F20)</f>
        <v>53.36</v>
      </c>
      <c r="J21" s="74" t="s">
        <v>44</v>
      </c>
    </row>
    <row r="22" spans="1:16" x14ac:dyDescent="0.25">
      <c r="A22" s="48" t="s">
        <v>26</v>
      </c>
      <c r="D22" s="53">
        <f>_xlfn.STDEV.S(D19:D20)</f>
        <v>1.039446968344224</v>
      </c>
      <c r="E22" s="53">
        <f t="shared" ref="E22:F22" si="6">_xlfn.STDEV.S(E19:E20)</f>
        <v>27.577164466275352</v>
      </c>
      <c r="F22" s="53">
        <f t="shared" si="6"/>
        <v>0.55154328932550789</v>
      </c>
      <c r="J22" s="74" t="s">
        <v>45</v>
      </c>
    </row>
    <row r="23" spans="1:16" x14ac:dyDescent="0.25">
      <c r="J23" s="74" t="s">
        <v>46</v>
      </c>
    </row>
    <row r="24" spans="1:16" x14ac:dyDescent="0.25">
      <c r="A24" s="44" t="s">
        <v>8</v>
      </c>
      <c r="B24" s="45">
        <v>2</v>
      </c>
      <c r="C24" s="6">
        <v>287729</v>
      </c>
      <c r="D24" s="49" t="s">
        <v>3</v>
      </c>
      <c r="E24" s="50"/>
      <c r="F24" s="51"/>
      <c r="J24" s="74" t="s">
        <v>47</v>
      </c>
    </row>
    <row r="25" spans="1:16" ht="15.75" thickBot="1" x14ac:dyDescent="0.3">
      <c r="A25" s="47"/>
      <c r="B25" s="46"/>
      <c r="C25" s="16">
        <v>298403</v>
      </c>
      <c r="D25" s="55">
        <v>1467.1</v>
      </c>
      <c r="E25" s="56">
        <v>44.4</v>
      </c>
      <c r="F25" s="57">
        <v>6.05</v>
      </c>
      <c r="J25" s="75" t="s">
        <v>48</v>
      </c>
    </row>
    <row r="26" spans="1:16" x14ac:dyDescent="0.25">
      <c r="A26" s="1" t="s">
        <v>25</v>
      </c>
    </row>
    <row r="27" spans="1:16" x14ac:dyDescent="0.25">
      <c r="A27" s="48" t="s">
        <v>26</v>
      </c>
    </row>
  </sheetData>
  <mergeCells count="20">
    <mergeCell ref="A19:A20"/>
    <mergeCell ref="B19:B20"/>
    <mergeCell ref="A13:A14"/>
    <mergeCell ref="B13:B14"/>
    <mergeCell ref="C13:C14"/>
    <mergeCell ref="D13:F13"/>
    <mergeCell ref="A15:A16"/>
    <mergeCell ref="B15:B16"/>
    <mergeCell ref="A3:A4"/>
    <mergeCell ref="B5:B6"/>
    <mergeCell ref="B7:B8"/>
    <mergeCell ref="B9:B10"/>
    <mergeCell ref="A5:A6"/>
    <mergeCell ref="A7:A8"/>
    <mergeCell ref="A9:A10"/>
    <mergeCell ref="H1:I1"/>
    <mergeCell ref="C3:C4"/>
    <mergeCell ref="D3:F3"/>
    <mergeCell ref="D9:F9"/>
    <mergeCell ref="B3:B4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8"/>
  <sheetViews>
    <sheetView workbookViewId="0">
      <selection activeCell="K2" sqref="K2:R10"/>
    </sheetView>
  </sheetViews>
  <sheetFormatPr defaultRowHeight="15" x14ac:dyDescent="0.25"/>
  <cols>
    <col min="1" max="1" width="11" style="18" bestFit="1" customWidth="1"/>
    <col min="2" max="3" width="9.140625" style="18"/>
    <col min="4" max="4" width="14.85546875" style="18" bestFit="1" customWidth="1"/>
    <col min="5" max="16384" width="9.140625" style="18"/>
  </cols>
  <sheetData>
    <row r="2" spans="1:18" ht="15.75" thickBot="1" x14ac:dyDescent="0.3">
      <c r="K2" s="58"/>
      <c r="L2" s="59" t="s">
        <v>27</v>
      </c>
      <c r="M2" s="59" t="s">
        <v>28</v>
      </c>
      <c r="N2" s="59" t="s">
        <v>36</v>
      </c>
      <c r="O2" s="59" t="s">
        <v>29</v>
      </c>
      <c r="P2" s="59" t="s">
        <v>30</v>
      </c>
      <c r="Q2" s="60" t="s">
        <v>31</v>
      </c>
      <c r="R2" s="61" t="s">
        <v>32</v>
      </c>
    </row>
    <row r="3" spans="1:18" x14ac:dyDescent="0.25">
      <c r="A3" s="90" t="s">
        <v>6</v>
      </c>
      <c r="B3" s="87" t="s">
        <v>5</v>
      </c>
      <c r="C3" s="79" t="s">
        <v>4</v>
      </c>
      <c r="D3" s="17" t="s">
        <v>2</v>
      </c>
      <c r="E3" s="18" t="s">
        <v>50</v>
      </c>
      <c r="F3" s="18" t="s">
        <v>51</v>
      </c>
      <c r="G3" s="18" t="s">
        <v>52</v>
      </c>
      <c r="H3" s="18" t="s">
        <v>53</v>
      </c>
      <c r="I3" s="18" t="s">
        <v>54</v>
      </c>
      <c r="K3" s="62" t="s">
        <v>33</v>
      </c>
      <c r="L3" s="63">
        <v>98000</v>
      </c>
      <c r="M3" s="63">
        <f>273.15+22</f>
        <v>295.14999999999998</v>
      </c>
      <c r="N3" s="63"/>
      <c r="O3" s="63">
        <v>130.4</v>
      </c>
      <c r="P3" s="63">
        <f>O3*L3/(M3*8314.5)</f>
        <v>5.2074456015810036</v>
      </c>
      <c r="Q3" s="64">
        <v>1</v>
      </c>
      <c r="R3" s="65">
        <f>O3/P3</f>
        <v>25.041068112244897</v>
      </c>
    </row>
    <row r="4" spans="1:18" x14ac:dyDescent="0.25">
      <c r="A4" s="89"/>
      <c r="B4" s="88"/>
      <c r="C4" s="80"/>
      <c r="D4" s="20" t="s">
        <v>9</v>
      </c>
      <c r="K4" s="62" t="s">
        <v>34</v>
      </c>
      <c r="L4" s="63">
        <v>98000</v>
      </c>
      <c r="M4" s="63">
        <f>273.15+22</f>
        <v>295.14999999999998</v>
      </c>
      <c r="N4" s="63"/>
      <c r="O4" s="63">
        <v>165.8</v>
      </c>
      <c r="P4" s="63">
        <f>O4*L4/(M4*8314.5)</f>
        <v>6.6211233185746199</v>
      </c>
      <c r="Q4" s="64">
        <v>1.385</v>
      </c>
      <c r="R4" s="65">
        <f>O4/P4</f>
        <v>25.041068112244893</v>
      </c>
    </row>
    <row r="5" spans="1:18" x14ac:dyDescent="0.25">
      <c r="A5" s="89" t="s">
        <v>10</v>
      </c>
      <c r="B5" s="88">
        <v>1</v>
      </c>
      <c r="C5" s="6">
        <v>270512</v>
      </c>
      <c r="D5" s="21">
        <v>521.20000000000005</v>
      </c>
      <c r="K5" s="62" t="s">
        <v>9</v>
      </c>
      <c r="L5" s="63">
        <v>98000</v>
      </c>
      <c r="M5" s="63">
        <f>273.15+N5</f>
        <v>273.14999999999998</v>
      </c>
      <c r="N5" s="63"/>
      <c r="O5" s="63">
        <v>450</v>
      </c>
      <c r="P5" s="63">
        <f>O5*L5/(M5*8314.5)</f>
        <v>19.417854697580289</v>
      </c>
      <c r="Q5" s="64">
        <v>8</v>
      </c>
      <c r="R5" s="65">
        <f>O5/P5</f>
        <v>23.174547704081633</v>
      </c>
    </row>
    <row r="6" spans="1:18" x14ac:dyDescent="0.25">
      <c r="A6" s="89"/>
      <c r="B6" s="88"/>
      <c r="C6" s="6">
        <v>270518</v>
      </c>
      <c r="D6" s="21">
        <v>518.79999999999995</v>
      </c>
      <c r="E6" s="18">
        <f>AVERAGEA(D5:D6)</f>
        <v>520</v>
      </c>
      <c r="F6" s="18">
        <f>_xlfn.STDEV.S(D5:D6)/SQRT(2)</f>
        <v>1.2000000000000455</v>
      </c>
      <c r="G6" s="18">
        <f>E8/E6</f>
        <v>1.6333653846153846</v>
      </c>
      <c r="K6" s="62" t="s">
        <v>11</v>
      </c>
      <c r="L6" s="63">
        <v>98000</v>
      </c>
      <c r="M6" s="63">
        <f>273.15+N6</f>
        <v>295.14999999999998</v>
      </c>
      <c r="N6" s="63">
        <v>22</v>
      </c>
      <c r="O6" s="63">
        <v>400</v>
      </c>
      <c r="P6" s="63">
        <f>O6*L6/(M6*8314.5)</f>
        <v>15.973759514052157</v>
      </c>
      <c r="Q6" s="64">
        <v>8</v>
      </c>
      <c r="R6" s="65">
        <f>O6/P6</f>
        <v>25.041068112244897</v>
      </c>
    </row>
    <row r="7" spans="1:18" x14ac:dyDescent="0.25">
      <c r="A7" s="93" t="s">
        <v>8</v>
      </c>
      <c r="B7" s="88">
        <v>1</v>
      </c>
      <c r="C7" s="6">
        <v>298407</v>
      </c>
      <c r="D7" s="21">
        <v>853.2</v>
      </c>
      <c r="K7" s="62" t="s">
        <v>0</v>
      </c>
      <c r="L7" s="63">
        <v>98000</v>
      </c>
      <c r="M7" s="63">
        <f>273.15+N7</f>
        <v>295.14999999999998</v>
      </c>
      <c r="N7" s="63">
        <v>22</v>
      </c>
      <c r="O7" s="63">
        <v>350</v>
      </c>
      <c r="P7" s="63">
        <f>O7*L7/(M7*8314.5)</f>
        <v>13.977039574795638</v>
      </c>
      <c r="Q7" s="64">
        <v>8</v>
      </c>
      <c r="R7" s="65">
        <f t="shared" ref="R7:R10" si="0">O7/P7</f>
        <v>25.041068112244893</v>
      </c>
    </row>
    <row r="8" spans="1:18" ht="15.75" thickBot="1" x14ac:dyDescent="0.3">
      <c r="A8" s="94"/>
      <c r="B8" s="91"/>
      <c r="C8" s="16">
        <v>298408</v>
      </c>
      <c r="D8" s="22">
        <v>845.5</v>
      </c>
      <c r="E8" s="18">
        <f>AVERAGEA(D7:D8)</f>
        <v>849.35</v>
      </c>
      <c r="F8" s="18">
        <f>_xlfn.STDEV.S(D7:D8)/SQRT(2)</f>
        <v>3.8500000000000223</v>
      </c>
      <c r="H8" s="76">
        <f>AVERAGE(E6:E8)</f>
        <v>684.67499999999995</v>
      </c>
      <c r="I8" s="77">
        <f>SQRT(H8)*100/H8</f>
        <v>3.8217103171774789</v>
      </c>
      <c r="K8" s="66"/>
      <c r="L8" s="63"/>
      <c r="M8" s="63"/>
      <c r="N8" s="63">
        <v>22</v>
      </c>
      <c r="O8" s="67"/>
      <c r="P8" s="63"/>
      <c r="Q8" s="64"/>
      <c r="R8" s="65"/>
    </row>
    <row r="9" spans="1:18" x14ac:dyDescent="0.25">
      <c r="K9" s="62" t="s">
        <v>35</v>
      </c>
      <c r="L9" s="63">
        <v>98000</v>
      </c>
      <c r="M9" s="63">
        <f t="shared" ref="M9" si="1">273.15+19.3</f>
        <v>292.45</v>
      </c>
      <c r="N9" s="63">
        <v>22</v>
      </c>
      <c r="O9" s="67">
        <v>400</v>
      </c>
      <c r="P9" s="63">
        <f>O9*L9/(M9*8314.5)</f>
        <v>16.121234811326701</v>
      </c>
      <c r="Q9" s="64"/>
      <c r="R9" s="65">
        <f t="shared" si="0"/>
        <v>24.811995153061225</v>
      </c>
    </row>
    <row r="10" spans="1:18" x14ac:dyDescent="0.25">
      <c r="K10" s="68" t="s">
        <v>1</v>
      </c>
      <c r="L10" s="69">
        <v>98000</v>
      </c>
      <c r="M10" s="69">
        <f>273.15+N10</f>
        <v>295.14999999999998</v>
      </c>
      <c r="N10" s="63">
        <v>22</v>
      </c>
      <c r="O10" s="70">
        <v>450</v>
      </c>
      <c r="P10" s="69">
        <f>O10*L10/(M10*8314.5)</f>
        <v>17.970479453308677</v>
      </c>
      <c r="Q10" s="71">
        <v>8</v>
      </c>
      <c r="R10" s="72">
        <f t="shared" si="0"/>
        <v>25.041068112244897</v>
      </c>
    </row>
    <row r="14" spans="1:18" x14ac:dyDescent="0.25">
      <c r="K14" s="73" t="s">
        <v>55</v>
      </c>
      <c r="N14" s="18" t="s">
        <v>59</v>
      </c>
    </row>
    <row r="15" spans="1:18" x14ac:dyDescent="0.25">
      <c r="K15" s="73" t="s">
        <v>56</v>
      </c>
    </row>
    <row r="16" spans="1:18" x14ac:dyDescent="0.25">
      <c r="K16" s="75" t="s">
        <v>57</v>
      </c>
      <c r="N16" s="18" t="s">
        <v>60</v>
      </c>
    </row>
    <row r="18" spans="11:12" x14ac:dyDescent="0.25">
      <c r="K18" s="18" t="s">
        <v>58</v>
      </c>
      <c r="L18" s="18">
        <f>0.496*90.8</f>
        <v>45.036799999999999</v>
      </c>
    </row>
  </sheetData>
  <mergeCells count="7">
    <mergeCell ref="C3:C4"/>
    <mergeCell ref="B5:B6"/>
    <mergeCell ref="B7:B8"/>
    <mergeCell ref="A5:A6"/>
    <mergeCell ref="A7:A8"/>
    <mergeCell ref="A3:A4"/>
    <mergeCell ref="B3:B4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4"/>
  <sheetViews>
    <sheetView tabSelected="1" workbookViewId="0">
      <selection activeCell="L25" sqref="L25"/>
    </sheetView>
  </sheetViews>
  <sheetFormatPr defaultRowHeight="15" x14ac:dyDescent="0.25"/>
  <cols>
    <col min="1" max="1" width="11" style="18" bestFit="1" customWidth="1"/>
    <col min="2" max="11" width="9.140625" style="18"/>
    <col min="12" max="12" width="11.5703125" style="18" customWidth="1"/>
    <col min="13" max="13" width="10.42578125" style="18" customWidth="1"/>
    <col min="14" max="16384" width="9.140625" style="18"/>
  </cols>
  <sheetData>
    <row r="2" spans="1:16" ht="15.75" thickBot="1" x14ac:dyDescent="0.3"/>
    <row r="3" spans="1:16" x14ac:dyDescent="0.25">
      <c r="A3" s="90" t="s">
        <v>6</v>
      </c>
      <c r="B3" s="87" t="s">
        <v>5</v>
      </c>
      <c r="C3" s="79" t="s">
        <v>4</v>
      </c>
      <c r="D3" s="95" t="s">
        <v>2</v>
      </c>
      <c r="E3" s="96"/>
      <c r="M3" s="112" t="s">
        <v>65</v>
      </c>
      <c r="N3" s="112"/>
      <c r="O3" s="112"/>
    </row>
    <row r="4" spans="1:16" x14ac:dyDescent="0.25">
      <c r="A4" s="89"/>
      <c r="B4" s="88"/>
      <c r="C4" s="80"/>
      <c r="D4" s="12" t="s">
        <v>0</v>
      </c>
      <c r="E4" s="6" t="s">
        <v>11</v>
      </c>
      <c r="F4" s="12" t="s">
        <v>0</v>
      </c>
      <c r="G4" s="6" t="s">
        <v>11</v>
      </c>
      <c r="I4" s="12" t="s">
        <v>0</v>
      </c>
      <c r="J4" s="6" t="s">
        <v>11</v>
      </c>
      <c r="K4" s="18" t="s">
        <v>62</v>
      </c>
      <c r="L4" s="18" t="s">
        <v>64</v>
      </c>
      <c r="M4" s="113" t="s">
        <v>0</v>
      </c>
      <c r="N4" s="114" t="s">
        <v>11</v>
      </c>
      <c r="O4" s="112"/>
    </row>
    <row r="5" spans="1:16" x14ac:dyDescent="0.25">
      <c r="A5" s="89" t="s">
        <v>8</v>
      </c>
      <c r="B5" s="88">
        <v>1</v>
      </c>
      <c r="C5" s="6">
        <v>416361</v>
      </c>
      <c r="D5" s="14">
        <v>48.38</v>
      </c>
      <c r="E5" s="7">
        <v>980.8</v>
      </c>
      <c r="F5" s="111">
        <f>AVERAGE(D5:D6)</f>
        <v>48.010000000000005</v>
      </c>
      <c r="G5" s="111">
        <f>AVERAGE(E5:E6)</f>
        <v>973.9</v>
      </c>
      <c r="H5" s="18" t="s">
        <v>25</v>
      </c>
      <c r="I5" s="18">
        <f>F7/F5</f>
        <v>1.2113101437200582</v>
      </c>
      <c r="J5" s="18">
        <f>G7/G5</f>
        <v>0.67619878837663006</v>
      </c>
      <c r="K5" s="18">
        <v>1</v>
      </c>
      <c r="L5" s="18" t="s">
        <v>63</v>
      </c>
      <c r="M5" s="77">
        <f>AVERAGE(F5:F7)</f>
        <v>35.511666666666663</v>
      </c>
      <c r="N5" s="77">
        <f>AVERAGE(G5:G7)</f>
        <v>546.44999999999993</v>
      </c>
      <c r="O5" s="112" t="s">
        <v>25</v>
      </c>
    </row>
    <row r="6" spans="1:16" x14ac:dyDescent="0.25">
      <c r="A6" s="89"/>
      <c r="B6" s="88"/>
      <c r="C6" s="6">
        <v>416362</v>
      </c>
      <c r="D6" s="14">
        <v>47.64</v>
      </c>
      <c r="E6" s="7">
        <v>967</v>
      </c>
      <c r="F6" s="18">
        <f>_xlfn.STDEV.S(D5:D6)/SQRT(2)</f>
        <v>0.37000000000000094</v>
      </c>
      <c r="G6" s="18">
        <f>_xlfn.STDEV.S(E5:E6)/SQRT(2)</f>
        <v>6.8999999999999773</v>
      </c>
      <c r="H6" s="18" t="s">
        <v>51</v>
      </c>
      <c r="M6" s="112"/>
      <c r="N6" s="112"/>
      <c r="O6" s="112" t="s">
        <v>61</v>
      </c>
    </row>
    <row r="7" spans="1:16" x14ac:dyDescent="0.25">
      <c r="A7" s="89" t="s">
        <v>6</v>
      </c>
      <c r="B7" s="88">
        <v>1</v>
      </c>
      <c r="C7" s="6">
        <v>270503</v>
      </c>
      <c r="D7" s="14">
        <v>57.33</v>
      </c>
      <c r="E7" s="7">
        <v>647.5</v>
      </c>
      <c r="F7" s="111">
        <f>AVERAGE(D7:D8)</f>
        <v>58.155000000000001</v>
      </c>
      <c r="G7" s="111">
        <f>AVERAGE(E7:E8)</f>
        <v>658.55</v>
      </c>
      <c r="H7" s="18" t="s">
        <v>25</v>
      </c>
      <c r="M7" s="77"/>
      <c r="N7" s="77"/>
      <c r="O7" s="112"/>
    </row>
    <row r="8" spans="1:16" x14ac:dyDescent="0.25">
      <c r="A8" s="89"/>
      <c r="B8" s="88"/>
      <c r="C8" s="6">
        <v>270504</v>
      </c>
      <c r="D8" s="14">
        <v>58.98</v>
      </c>
      <c r="E8" s="7">
        <v>669.6</v>
      </c>
      <c r="F8" s="18">
        <f>_xlfn.STDEV.S(D7:D8)/SQRT(2)</f>
        <v>0.82499999999999929</v>
      </c>
      <c r="G8" s="18">
        <f>_xlfn.STDEV.S(E7:E8)/SQRT(2)</f>
        <v>11.05000000000001</v>
      </c>
      <c r="H8" s="18" t="s">
        <v>51</v>
      </c>
      <c r="M8" s="112"/>
      <c r="N8" s="112"/>
      <c r="O8" s="112"/>
    </row>
    <row r="9" spans="1:16" x14ac:dyDescent="0.25">
      <c r="A9" s="89" t="s">
        <v>13</v>
      </c>
      <c r="B9" s="88">
        <v>2</v>
      </c>
      <c r="C9" s="6">
        <v>416364</v>
      </c>
      <c r="D9" s="23">
        <v>939.1</v>
      </c>
      <c r="E9" s="8">
        <v>25.28</v>
      </c>
      <c r="F9" s="111">
        <f>AVERAGE(D9:D10)</f>
        <v>941.25</v>
      </c>
      <c r="G9" s="111">
        <f>AVERAGE(E9:E10)</f>
        <v>25.509999999999998</v>
      </c>
      <c r="H9" s="18" t="s">
        <v>25</v>
      </c>
      <c r="K9" s="18">
        <v>2</v>
      </c>
      <c r="M9" s="77">
        <v>941.25</v>
      </c>
      <c r="N9" s="77">
        <v>25.509999999999998</v>
      </c>
      <c r="O9" s="112" t="s">
        <v>25</v>
      </c>
    </row>
    <row r="10" spans="1:16" ht="15.75" thickBot="1" x14ac:dyDescent="0.3">
      <c r="A10" s="92"/>
      <c r="B10" s="91"/>
      <c r="C10" s="16">
        <v>287713</v>
      </c>
      <c r="D10" s="15">
        <v>943.4</v>
      </c>
      <c r="E10" s="24">
        <v>25.74</v>
      </c>
      <c r="F10" s="18">
        <f>_xlfn.STDEV.S(D9:D10)/SQRT(2)</f>
        <v>2.1499999999999773</v>
      </c>
      <c r="G10" s="18">
        <f>_xlfn.STDEV.S(E9:E10)/SQRT(2)</f>
        <v>0.22999999999999862</v>
      </c>
      <c r="H10" s="18" t="s">
        <v>51</v>
      </c>
      <c r="M10" s="112"/>
      <c r="N10" s="112"/>
      <c r="O10" s="112" t="s">
        <v>61</v>
      </c>
    </row>
    <row r="14" spans="1:16" x14ac:dyDescent="0.25">
      <c r="A14" s="58"/>
      <c r="B14" s="59" t="s">
        <v>27</v>
      </c>
      <c r="C14" s="59" t="s">
        <v>28</v>
      </c>
      <c r="D14" s="59" t="s">
        <v>36</v>
      </c>
      <c r="E14" s="59" t="s">
        <v>29</v>
      </c>
      <c r="F14" s="59" t="s">
        <v>30</v>
      </c>
      <c r="G14" s="60" t="s">
        <v>31</v>
      </c>
      <c r="H14" s="61" t="s">
        <v>32</v>
      </c>
      <c r="L14" s="115" t="s">
        <v>66</v>
      </c>
      <c r="P14" s="18" t="s">
        <v>75</v>
      </c>
    </row>
    <row r="15" spans="1:16" x14ac:dyDescent="0.25">
      <c r="A15" s="62" t="s">
        <v>33</v>
      </c>
      <c r="B15" s="63">
        <v>98000</v>
      </c>
      <c r="C15" s="63">
        <f>273.15+22</f>
        <v>295.14999999999998</v>
      </c>
      <c r="D15" s="63"/>
      <c r="E15" s="63">
        <v>130.4</v>
      </c>
      <c r="F15" s="63">
        <f>E15*B15/(C15*8314.5)</f>
        <v>5.2074456015810036</v>
      </c>
      <c r="G15" s="64">
        <v>1</v>
      </c>
      <c r="H15" s="65">
        <f>E15/F15</f>
        <v>25.041068112244897</v>
      </c>
      <c r="L15" s="115" t="s">
        <v>67</v>
      </c>
    </row>
    <row r="16" spans="1:16" x14ac:dyDescent="0.25">
      <c r="A16" s="62" t="s">
        <v>34</v>
      </c>
      <c r="B16" s="63">
        <v>98000</v>
      </c>
      <c r="C16" s="63">
        <f>273.15+22</f>
        <v>295.14999999999998</v>
      </c>
      <c r="D16" s="63"/>
      <c r="E16" s="63">
        <v>165.8</v>
      </c>
      <c r="F16" s="63">
        <f>E16*B16/(C16*8314.5)</f>
        <v>6.6211233185746199</v>
      </c>
      <c r="G16" s="64">
        <v>1.385</v>
      </c>
      <c r="H16" s="65">
        <f>E16/F16</f>
        <v>25.041068112244893</v>
      </c>
      <c r="L16" s="116" t="s">
        <v>68</v>
      </c>
      <c r="P16" s="18">
        <v>64.900000000000006</v>
      </c>
    </row>
    <row r="17" spans="1:18" x14ac:dyDescent="0.25">
      <c r="A17" s="62" t="s">
        <v>9</v>
      </c>
      <c r="B17" s="63">
        <v>98000</v>
      </c>
      <c r="C17" s="63">
        <f>273.15+D17</f>
        <v>273.14999999999998</v>
      </c>
      <c r="D17" s="63"/>
      <c r="E17" s="63">
        <v>450</v>
      </c>
      <c r="F17" s="63">
        <f>E17*B17/(C17*8314.5)</f>
        <v>19.417854697580289</v>
      </c>
      <c r="G17" s="64">
        <v>8</v>
      </c>
      <c r="H17" s="65">
        <f>E17/F17</f>
        <v>23.174547704081633</v>
      </c>
      <c r="L17" s="116" t="s">
        <v>69</v>
      </c>
      <c r="P17" s="18">
        <v>76.7</v>
      </c>
    </row>
    <row r="18" spans="1:18" x14ac:dyDescent="0.25">
      <c r="A18" s="62" t="s">
        <v>11</v>
      </c>
      <c r="B18" s="63">
        <v>98000</v>
      </c>
      <c r="C18" s="63">
        <f>273.15+D18</f>
        <v>295.14999999999998</v>
      </c>
      <c r="D18" s="63">
        <v>22</v>
      </c>
      <c r="E18" s="63">
        <v>400</v>
      </c>
      <c r="F18" s="63">
        <f>E18*B18/(C18*8314.5)</f>
        <v>15.973759514052157</v>
      </c>
      <c r="G18" s="64">
        <v>8</v>
      </c>
      <c r="H18" s="65">
        <f>E18/F18</f>
        <v>25.041068112244897</v>
      </c>
      <c r="L18" s="116" t="s">
        <v>70</v>
      </c>
    </row>
    <row r="19" spans="1:18" x14ac:dyDescent="0.25">
      <c r="A19" s="62" t="s">
        <v>0</v>
      </c>
      <c r="B19" s="63">
        <v>98000</v>
      </c>
      <c r="C19" s="63">
        <f>273.15+D19</f>
        <v>295.14999999999998</v>
      </c>
      <c r="D19" s="63">
        <v>22</v>
      </c>
      <c r="E19" s="63">
        <v>350</v>
      </c>
      <c r="F19" s="63">
        <f>E19*B19/(C19*8314.5)</f>
        <v>13.977039574795638</v>
      </c>
      <c r="G19" s="64">
        <v>8</v>
      </c>
      <c r="H19" s="65">
        <f t="shared" ref="H19:H22" si="0">E19/F19</f>
        <v>25.041068112244893</v>
      </c>
      <c r="L19" s="116" t="s">
        <v>71</v>
      </c>
    </row>
    <row r="20" spans="1:18" x14ac:dyDescent="0.25">
      <c r="A20" s="66"/>
      <c r="B20" s="63"/>
      <c r="C20" s="63"/>
      <c r="D20" s="63">
        <v>22</v>
      </c>
      <c r="E20" s="67"/>
      <c r="F20" s="63"/>
      <c r="G20" s="64"/>
      <c r="H20" s="65"/>
      <c r="L20" s="116" t="s">
        <v>72</v>
      </c>
      <c r="Q20" s="18" t="s">
        <v>74</v>
      </c>
    </row>
    <row r="21" spans="1:18" x14ac:dyDescent="0.25">
      <c r="A21" s="62" t="s">
        <v>35</v>
      </c>
      <c r="B21" s="63">
        <v>98000</v>
      </c>
      <c r="C21" s="63">
        <f t="shared" ref="C21" si="1">273.15+19.3</f>
        <v>292.45</v>
      </c>
      <c r="D21" s="63">
        <v>22</v>
      </c>
      <c r="E21" s="67">
        <v>400</v>
      </c>
      <c r="F21" s="63">
        <f>E21*B21/(C21*8314.5)</f>
        <v>16.121234811326701</v>
      </c>
      <c r="G21" s="64"/>
      <c r="H21" s="65">
        <f t="shared" si="0"/>
        <v>24.811995153061225</v>
      </c>
      <c r="L21" s="117"/>
      <c r="P21" s="18">
        <f>SUM(P16:P17)</f>
        <v>141.60000000000002</v>
      </c>
      <c r="R21" s="18" t="s">
        <v>76</v>
      </c>
    </row>
    <row r="22" spans="1:18" x14ac:dyDescent="0.25">
      <c r="A22" s="68" t="s">
        <v>1</v>
      </c>
      <c r="B22" s="69">
        <v>98000</v>
      </c>
      <c r="C22" s="69">
        <f>273.15+D22</f>
        <v>295.14999999999998</v>
      </c>
      <c r="D22" s="63">
        <v>22</v>
      </c>
      <c r="E22" s="70">
        <v>450</v>
      </c>
      <c r="F22" s="69">
        <f>E22*B22/(C22*8314.5)</f>
        <v>17.970479453308677</v>
      </c>
      <c r="G22" s="71">
        <v>8</v>
      </c>
      <c r="H22" s="72">
        <f t="shared" si="0"/>
        <v>25.041068112244897</v>
      </c>
      <c r="L22" s="118" t="s">
        <v>73</v>
      </c>
    </row>
    <row r="24" spans="1:18" x14ac:dyDescent="0.25">
      <c r="L24" s="18" t="s">
        <v>77</v>
      </c>
      <c r="M24" s="18">
        <f>141.6*0.74</f>
        <v>104.78399999999999</v>
      </c>
    </row>
  </sheetData>
  <mergeCells count="10">
    <mergeCell ref="A3:A4"/>
    <mergeCell ref="B3:B4"/>
    <mergeCell ref="C3:C4"/>
    <mergeCell ref="D3:E3"/>
    <mergeCell ref="B5:B6"/>
    <mergeCell ref="B7:B8"/>
    <mergeCell ref="B9:B10"/>
    <mergeCell ref="A5:A6"/>
    <mergeCell ref="A7:A8"/>
    <mergeCell ref="A9:A10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"/>
  <sheetViews>
    <sheetView workbookViewId="0">
      <selection activeCell="L47" sqref="L47"/>
    </sheetView>
  </sheetViews>
  <sheetFormatPr defaultRowHeight="15" x14ac:dyDescent="0.25"/>
  <cols>
    <col min="1" max="1" width="11" style="18" bestFit="1" customWidth="1"/>
    <col min="2" max="16384" width="9.140625" style="18"/>
  </cols>
  <sheetData>
    <row r="2" spans="1:5" ht="15.75" thickBot="1" x14ac:dyDescent="0.3"/>
    <row r="3" spans="1:5" x14ac:dyDescent="0.25">
      <c r="A3" s="90" t="s">
        <v>6</v>
      </c>
      <c r="B3" s="87" t="s">
        <v>5</v>
      </c>
      <c r="C3" s="79" t="s">
        <v>4</v>
      </c>
      <c r="D3" s="95" t="s">
        <v>2</v>
      </c>
      <c r="E3" s="96"/>
    </row>
    <row r="4" spans="1:5" x14ac:dyDescent="0.25">
      <c r="A4" s="89"/>
      <c r="B4" s="88"/>
      <c r="C4" s="80"/>
      <c r="D4" s="12" t="s">
        <v>0</v>
      </c>
      <c r="E4" s="6" t="s">
        <v>11</v>
      </c>
    </row>
    <row r="5" spans="1:5" x14ac:dyDescent="0.25">
      <c r="A5" s="89" t="s">
        <v>8</v>
      </c>
      <c r="B5" s="88">
        <v>1</v>
      </c>
      <c r="C5" s="6">
        <v>416366</v>
      </c>
      <c r="D5" s="23">
        <v>228.3</v>
      </c>
      <c r="E5" s="7">
        <v>612.6</v>
      </c>
    </row>
    <row r="6" spans="1:5" x14ac:dyDescent="0.25">
      <c r="A6" s="89"/>
      <c r="B6" s="88"/>
      <c r="C6" s="6">
        <v>270515</v>
      </c>
      <c r="D6" s="23">
        <v>249.7</v>
      </c>
      <c r="E6" s="7">
        <v>637</v>
      </c>
    </row>
    <row r="7" spans="1:5" x14ac:dyDescent="0.25">
      <c r="A7" s="89" t="s">
        <v>10</v>
      </c>
      <c r="B7" s="88">
        <v>2</v>
      </c>
      <c r="C7" s="6">
        <v>416368</v>
      </c>
      <c r="D7" s="23">
        <v>903.4</v>
      </c>
      <c r="E7" s="7">
        <v>217.3</v>
      </c>
    </row>
    <row r="8" spans="1:5" ht="15.75" thickBot="1" x14ac:dyDescent="0.3">
      <c r="A8" s="92"/>
      <c r="B8" s="91"/>
      <c r="C8" s="16">
        <v>287721</v>
      </c>
      <c r="D8" s="15">
        <v>909.8</v>
      </c>
      <c r="E8" s="19">
        <v>213.9</v>
      </c>
    </row>
  </sheetData>
  <mergeCells count="8">
    <mergeCell ref="C3:C4"/>
    <mergeCell ref="D3:E3"/>
    <mergeCell ref="B5:B6"/>
    <mergeCell ref="B7:B8"/>
    <mergeCell ref="A5:A6"/>
    <mergeCell ref="A7:A8"/>
    <mergeCell ref="A3:A4"/>
    <mergeCell ref="B3:B4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"/>
  <sheetViews>
    <sheetView workbookViewId="0">
      <selection activeCell="G32" sqref="G32"/>
    </sheetView>
  </sheetViews>
  <sheetFormatPr defaultRowHeight="15" x14ac:dyDescent="0.25"/>
  <cols>
    <col min="1" max="1" width="11" style="1" bestFit="1" customWidth="1"/>
    <col min="2" max="16384" width="9.140625" style="1"/>
  </cols>
  <sheetData>
    <row r="2" spans="1:6" ht="15.75" thickBot="1" x14ac:dyDescent="0.3"/>
    <row r="3" spans="1:6" x14ac:dyDescent="0.25">
      <c r="A3" s="90" t="s">
        <v>6</v>
      </c>
      <c r="B3" s="87" t="s">
        <v>5</v>
      </c>
      <c r="C3" s="79" t="s">
        <v>4</v>
      </c>
      <c r="D3" s="95" t="s">
        <v>2</v>
      </c>
      <c r="E3" s="97"/>
      <c r="F3" s="96"/>
    </row>
    <row r="4" spans="1:6" x14ac:dyDescent="0.25">
      <c r="A4" s="89"/>
      <c r="B4" s="88"/>
      <c r="C4" s="80"/>
      <c r="D4" s="12" t="s">
        <v>0</v>
      </c>
      <c r="E4" s="2" t="s">
        <v>11</v>
      </c>
      <c r="F4" s="26" t="s">
        <v>9</v>
      </c>
    </row>
    <row r="5" spans="1:6" x14ac:dyDescent="0.25">
      <c r="A5" s="89" t="s">
        <v>7</v>
      </c>
      <c r="B5" s="88">
        <v>0</v>
      </c>
      <c r="C5" s="6">
        <v>416369</v>
      </c>
      <c r="D5" s="12">
        <v>2.0699999999999998</v>
      </c>
      <c r="E5" s="2">
        <v>4.6900000000000004</v>
      </c>
      <c r="F5" s="7">
        <v>140.6</v>
      </c>
    </row>
    <row r="6" spans="1:6" x14ac:dyDescent="0.25">
      <c r="A6" s="89"/>
      <c r="B6" s="88"/>
      <c r="C6" s="6">
        <v>287711</v>
      </c>
      <c r="D6" s="12">
        <v>4.42</v>
      </c>
      <c r="E6" s="2">
        <v>6.03</v>
      </c>
      <c r="F6" s="7">
        <v>122.7</v>
      </c>
    </row>
    <row r="7" spans="1:6" x14ac:dyDescent="0.25">
      <c r="A7" s="89" t="s">
        <v>8</v>
      </c>
      <c r="B7" s="88">
        <v>1</v>
      </c>
      <c r="C7" s="6">
        <v>287712</v>
      </c>
      <c r="D7" s="14">
        <v>18.2</v>
      </c>
      <c r="E7" s="4">
        <v>621.20000000000005</v>
      </c>
      <c r="F7" s="6">
        <v>7.57</v>
      </c>
    </row>
    <row r="8" spans="1:6" x14ac:dyDescent="0.25">
      <c r="A8" s="89"/>
      <c r="B8" s="88"/>
      <c r="C8" s="6">
        <v>416370</v>
      </c>
      <c r="D8" s="12">
        <v>16.5</v>
      </c>
      <c r="E8" s="2">
        <v>608</v>
      </c>
      <c r="F8" s="6">
        <v>7.78</v>
      </c>
    </row>
    <row r="9" spans="1:6" x14ac:dyDescent="0.25">
      <c r="A9" s="89" t="s">
        <v>8</v>
      </c>
      <c r="B9" s="88">
        <v>2</v>
      </c>
      <c r="C9" s="6">
        <v>287716</v>
      </c>
      <c r="D9" s="12">
        <v>1320</v>
      </c>
      <c r="E9" s="3">
        <v>9.9</v>
      </c>
      <c r="F9" s="6">
        <v>10.1</v>
      </c>
    </row>
    <row r="10" spans="1:6" x14ac:dyDescent="0.25">
      <c r="A10" s="89"/>
      <c r="B10" s="88"/>
      <c r="C10" s="6">
        <v>287715</v>
      </c>
      <c r="D10" s="12">
        <v>1292</v>
      </c>
      <c r="E10" s="2">
        <v>10.199999999999999</v>
      </c>
      <c r="F10" s="8">
        <v>10</v>
      </c>
    </row>
    <row r="11" spans="1:6" x14ac:dyDescent="0.25">
      <c r="A11" s="89" t="s">
        <v>6</v>
      </c>
      <c r="B11" s="88">
        <v>2</v>
      </c>
      <c r="C11" s="6">
        <v>416363</v>
      </c>
      <c r="D11" s="23">
        <v>1187.2</v>
      </c>
      <c r="E11" s="2">
        <v>11.1</v>
      </c>
      <c r="F11" s="6">
        <v>10.7</v>
      </c>
    </row>
    <row r="12" spans="1:6" ht="15.75" thickBot="1" x14ac:dyDescent="0.3">
      <c r="A12" s="92"/>
      <c r="B12" s="91"/>
      <c r="C12" s="16">
        <v>287714</v>
      </c>
      <c r="D12" s="15">
        <v>1212.0999999999999</v>
      </c>
      <c r="E12" s="9">
        <v>10.5</v>
      </c>
      <c r="F12" s="24">
        <v>10</v>
      </c>
    </row>
  </sheetData>
  <mergeCells count="12">
    <mergeCell ref="A3:A4"/>
    <mergeCell ref="B3:B4"/>
    <mergeCell ref="C3:C4"/>
    <mergeCell ref="D3:F3"/>
    <mergeCell ref="B5:B6"/>
    <mergeCell ref="B7:B8"/>
    <mergeCell ref="B9:B10"/>
    <mergeCell ref="B11:B12"/>
    <mergeCell ref="A5:A6"/>
    <mergeCell ref="A7:A8"/>
    <mergeCell ref="A9:A10"/>
    <mergeCell ref="A11:A12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2"/>
  <sheetViews>
    <sheetView workbookViewId="0">
      <selection activeCell="D7" sqref="D7"/>
    </sheetView>
  </sheetViews>
  <sheetFormatPr defaultRowHeight="15" x14ac:dyDescent="0.25"/>
  <cols>
    <col min="1" max="1" width="10.28515625" style="1" bestFit="1" customWidth="1"/>
    <col min="2" max="16384" width="9.140625" style="1"/>
  </cols>
  <sheetData>
    <row r="2" spans="1:5" ht="15.75" thickBot="1" x14ac:dyDescent="0.3"/>
    <row r="3" spans="1:5" x14ac:dyDescent="0.25">
      <c r="A3" s="90" t="s">
        <v>6</v>
      </c>
      <c r="B3" s="87" t="s">
        <v>5</v>
      </c>
      <c r="C3" s="79" t="s">
        <v>4</v>
      </c>
      <c r="D3" s="95" t="s">
        <v>2</v>
      </c>
      <c r="E3" s="96"/>
    </row>
    <row r="4" spans="1:5" x14ac:dyDescent="0.25">
      <c r="A4" s="89"/>
      <c r="B4" s="88"/>
      <c r="C4" s="80"/>
      <c r="D4" s="12" t="s">
        <v>0</v>
      </c>
      <c r="E4" s="6" t="s">
        <v>11</v>
      </c>
    </row>
    <row r="5" spans="1:5" x14ac:dyDescent="0.25">
      <c r="A5" s="89" t="s">
        <v>14</v>
      </c>
      <c r="B5" s="88">
        <v>1</v>
      </c>
      <c r="C5" s="6">
        <v>287717</v>
      </c>
      <c r="D5" s="14">
        <v>51</v>
      </c>
      <c r="E5" s="6">
        <v>1260</v>
      </c>
    </row>
    <row r="6" spans="1:5" x14ac:dyDescent="0.25">
      <c r="A6" s="89"/>
      <c r="B6" s="88"/>
      <c r="C6" s="6">
        <v>287718</v>
      </c>
      <c r="D6" s="12">
        <v>41.5</v>
      </c>
      <c r="E6" s="7">
        <v>1231.8</v>
      </c>
    </row>
    <row r="7" spans="1:5" x14ac:dyDescent="0.25">
      <c r="A7" s="89" t="s">
        <v>13</v>
      </c>
      <c r="B7" s="88">
        <v>1</v>
      </c>
      <c r="C7" s="6">
        <v>287719</v>
      </c>
      <c r="D7" s="12">
        <v>52.2</v>
      </c>
      <c r="E7" s="7">
        <v>1232.3</v>
      </c>
    </row>
    <row r="8" spans="1:5" x14ac:dyDescent="0.25">
      <c r="A8" s="89"/>
      <c r="B8" s="88"/>
      <c r="C8" s="6">
        <v>287720</v>
      </c>
      <c r="D8" s="14">
        <v>52</v>
      </c>
      <c r="E8" s="7">
        <v>1221.4000000000001</v>
      </c>
    </row>
    <row r="9" spans="1:5" x14ac:dyDescent="0.25">
      <c r="A9" s="89" t="s">
        <v>14</v>
      </c>
      <c r="B9" s="88">
        <v>2</v>
      </c>
      <c r="C9" s="6">
        <v>287723</v>
      </c>
      <c r="D9" s="23">
        <v>922.4</v>
      </c>
      <c r="E9" s="6">
        <v>40.299999999999997</v>
      </c>
    </row>
    <row r="10" spans="1:5" x14ac:dyDescent="0.25">
      <c r="A10" s="89"/>
      <c r="B10" s="88"/>
      <c r="C10" s="6">
        <v>287724</v>
      </c>
      <c r="D10" s="23">
        <v>896.8</v>
      </c>
      <c r="E10" s="6">
        <v>38.200000000000003</v>
      </c>
    </row>
    <row r="11" spans="1:5" x14ac:dyDescent="0.25">
      <c r="A11" s="89" t="s">
        <v>15</v>
      </c>
      <c r="B11" s="88">
        <v>2</v>
      </c>
      <c r="C11" s="6">
        <v>287722</v>
      </c>
      <c r="D11" s="23">
        <v>734</v>
      </c>
      <c r="E11" s="6">
        <v>23.3</v>
      </c>
    </row>
    <row r="12" spans="1:5" ht="15.75" thickBot="1" x14ac:dyDescent="0.3">
      <c r="A12" s="92"/>
      <c r="B12" s="91"/>
      <c r="C12" s="16">
        <v>416367</v>
      </c>
      <c r="D12" s="15">
        <v>771.7</v>
      </c>
      <c r="E12" s="16">
        <v>24.6</v>
      </c>
    </row>
  </sheetData>
  <mergeCells count="12">
    <mergeCell ref="A3:A4"/>
    <mergeCell ref="B3:B4"/>
    <mergeCell ref="C3:C4"/>
    <mergeCell ref="D3:E3"/>
    <mergeCell ref="B5:B6"/>
    <mergeCell ref="B7:B8"/>
    <mergeCell ref="B9:B10"/>
    <mergeCell ref="B11:B12"/>
    <mergeCell ref="A5:A6"/>
    <mergeCell ref="A7:A8"/>
    <mergeCell ref="A9:A10"/>
    <mergeCell ref="A11:A12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workbookViewId="0">
      <selection activeCell="F33" sqref="F33"/>
    </sheetView>
  </sheetViews>
  <sheetFormatPr defaultRowHeight="15" x14ac:dyDescent="0.25"/>
  <cols>
    <col min="1" max="1" width="11.28515625" style="1" bestFit="1" customWidth="1"/>
    <col min="2" max="16384" width="9.140625" style="1"/>
  </cols>
  <sheetData>
    <row r="1" spans="1:23" x14ac:dyDescent="0.25">
      <c r="J1" s="78" t="s">
        <v>12</v>
      </c>
      <c r="K1" s="78"/>
      <c r="L1" s="78"/>
      <c r="M1" s="78"/>
      <c r="N1" s="78"/>
    </row>
    <row r="2" spans="1:23" ht="15.75" thickBot="1" x14ac:dyDescent="0.3"/>
    <row r="3" spans="1:23" x14ac:dyDescent="0.25">
      <c r="A3" s="90" t="s">
        <v>6</v>
      </c>
      <c r="B3" s="87" t="s">
        <v>5</v>
      </c>
      <c r="C3" s="106" t="s">
        <v>4</v>
      </c>
      <c r="D3" s="108" t="s">
        <v>2</v>
      </c>
      <c r="E3" s="97"/>
      <c r="F3" s="97"/>
      <c r="G3" s="96"/>
    </row>
    <row r="4" spans="1:23" x14ac:dyDescent="0.25">
      <c r="A4" s="89"/>
      <c r="B4" s="88"/>
      <c r="C4" s="107"/>
      <c r="D4" s="27" t="s">
        <v>0</v>
      </c>
      <c r="E4" s="2" t="s">
        <v>11</v>
      </c>
      <c r="F4" s="25" t="s">
        <v>1</v>
      </c>
      <c r="G4" s="26" t="s">
        <v>9</v>
      </c>
      <c r="T4" s="29"/>
      <c r="U4" s="29"/>
      <c r="V4" s="29"/>
      <c r="W4" s="28"/>
    </row>
    <row r="5" spans="1:23" x14ac:dyDescent="0.25">
      <c r="A5" s="101" t="s">
        <v>7</v>
      </c>
      <c r="B5" s="98">
        <v>0</v>
      </c>
      <c r="C5" s="33">
        <v>287727</v>
      </c>
      <c r="D5" s="27">
        <v>3.22</v>
      </c>
      <c r="E5" s="2">
        <v>3.34</v>
      </c>
      <c r="F5" s="2">
        <v>39.799999999999997</v>
      </c>
      <c r="G5" s="26">
        <v>4.0999999999999996</v>
      </c>
      <c r="T5" s="29"/>
      <c r="U5" s="29"/>
      <c r="V5" s="29"/>
      <c r="W5" s="29"/>
    </row>
    <row r="6" spans="1:23" x14ac:dyDescent="0.25">
      <c r="A6" s="102"/>
      <c r="B6" s="99"/>
      <c r="C6" s="33">
        <v>287728</v>
      </c>
      <c r="D6" s="27">
        <v>1.1299999999999999</v>
      </c>
      <c r="E6" s="2">
        <v>1.56</v>
      </c>
      <c r="F6" s="2">
        <v>51.4</v>
      </c>
      <c r="G6" s="26" t="s">
        <v>16</v>
      </c>
      <c r="T6" s="29"/>
      <c r="U6" s="29"/>
      <c r="V6" s="29"/>
      <c r="W6" s="29"/>
    </row>
    <row r="7" spans="1:23" x14ac:dyDescent="0.25">
      <c r="A7" s="101" t="s">
        <v>17</v>
      </c>
      <c r="B7" s="98">
        <v>1</v>
      </c>
      <c r="C7" s="33">
        <v>298404</v>
      </c>
      <c r="D7" s="30">
        <v>19</v>
      </c>
      <c r="E7" s="2">
        <v>42.4</v>
      </c>
      <c r="F7" s="2">
        <v>28.2</v>
      </c>
      <c r="G7" s="35">
        <v>871.6</v>
      </c>
      <c r="T7" s="29"/>
      <c r="U7" s="29"/>
      <c r="V7" s="29"/>
      <c r="W7" s="29"/>
    </row>
    <row r="8" spans="1:23" x14ac:dyDescent="0.25">
      <c r="A8" s="102"/>
      <c r="B8" s="99"/>
      <c r="C8" s="33">
        <v>287730</v>
      </c>
      <c r="D8" s="27">
        <v>20.2</v>
      </c>
      <c r="E8" s="2">
        <v>41.2</v>
      </c>
      <c r="F8" s="2">
        <v>57.6</v>
      </c>
      <c r="G8" s="35">
        <v>826.4</v>
      </c>
    </row>
    <row r="9" spans="1:23" x14ac:dyDescent="0.25">
      <c r="A9" s="104" t="s">
        <v>23</v>
      </c>
      <c r="B9" s="98">
        <v>1</v>
      </c>
      <c r="C9" s="33">
        <v>287731</v>
      </c>
      <c r="D9" s="27">
        <v>4.7699999999999996</v>
      </c>
      <c r="E9" s="2">
        <v>23.9</v>
      </c>
      <c r="F9" s="2">
        <v>22.4</v>
      </c>
      <c r="G9" s="35">
        <v>145.9</v>
      </c>
    </row>
    <row r="10" spans="1:23" x14ac:dyDescent="0.25">
      <c r="A10" s="105"/>
      <c r="B10" s="99"/>
      <c r="C10" s="33">
        <v>287732</v>
      </c>
      <c r="D10" s="27">
        <v>2.92</v>
      </c>
      <c r="E10" s="2">
        <v>22.4</v>
      </c>
      <c r="F10" s="2">
        <v>11.3</v>
      </c>
      <c r="G10" s="35">
        <v>128.4</v>
      </c>
    </row>
    <row r="11" spans="1:23" x14ac:dyDescent="0.25">
      <c r="A11" s="101" t="s">
        <v>8</v>
      </c>
      <c r="B11" s="98">
        <v>2</v>
      </c>
      <c r="C11" s="33">
        <v>287733</v>
      </c>
      <c r="D11" s="27">
        <v>64.099999999999994</v>
      </c>
      <c r="E11" s="4">
        <v>1641.6</v>
      </c>
      <c r="F11" s="2" t="s">
        <v>16</v>
      </c>
      <c r="G11" s="26">
        <v>22.7</v>
      </c>
    </row>
    <row r="12" spans="1:23" x14ac:dyDescent="0.25">
      <c r="A12" s="102"/>
      <c r="B12" s="99"/>
      <c r="C12" s="33">
        <v>287734</v>
      </c>
      <c r="D12" s="30">
        <v>65</v>
      </c>
      <c r="E12" s="4">
        <v>1669.4</v>
      </c>
      <c r="F12" s="2" t="s">
        <v>16</v>
      </c>
      <c r="G12" s="26">
        <v>22</v>
      </c>
    </row>
    <row r="13" spans="1:23" x14ac:dyDescent="0.25">
      <c r="A13" s="101" t="s">
        <v>18</v>
      </c>
      <c r="B13" s="98">
        <v>2</v>
      </c>
      <c r="C13" s="33">
        <v>287735</v>
      </c>
      <c r="D13" s="27">
        <v>76.5</v>
      </c>
      <c r="E13" s="4">
        <v>1912.8</v>
      </c>
      <c r="F13" s="2" t="s">
        <v>16</v>
      </c>
      <c r="G13" s="26">
        <v>19.399999999999999</v>
      </c>
    </row>
    <row r="14" spans="1:23" x14ac:dyDescent="0.25">
      <c r="A14" s="102"/>
      <c r="B14" s="99"/>
      <c r="C14" s="33">
        <v>287736</v>
      </c>
      <c r="D14" s="27">
        <v>76.2</v>
      </c>
      <c r="E14" s="4">
        <v>1885.2</v>
      </c>
      <c r="F14" s="2" t="s">
        <v>16</v>
      </c>
      <c r="G14" s="26">
        <v>19.600000000000001</v>
      </c>
    </row>
    <row r="15" spans="1:23" x14ac:dyDescent="0.25">
      <c r="A15" s="101" t="s">
        <v>19</v>
      </c>
      <c r="B15" s="98">
        <v>3</v>
      </c>
      <c r="C15" s="33">
        <v>287737</v>
      </c>
      <c r="D15" s="27">
        <v>1387</v>
      </c>
      <c r="E15" s="5">
        <v>74.900000000000006</v>
      </c>
      <c r="F15" s="2">
        <v>6.75</v>
      </c>
      <c r="G15" s="26">
        <v>28.9</v>
      </c>
      <c r="J15" s="78" t="s">
        <v>20</v>
      </c>
      <c r="K15" s="78"/>
      <c r="L15" s="78"/>
      <c r="M15" s="78"/>
      <c r="N15" s="78"/>
    </row>
    <row r="16" spans="1:23" x14ac:dyDescent="0.25">
      <c r="A16" s="102"/>
      <c r="B16" s="99"/>
      <c r="C16" s="33">
        <v>287738</v>
      </c>
      <c r="D16" s="31">
        <v>1306.2</v>
      </c>
      <c r="E16" s="2">
        <v>82.9</v>
      </c>
      <c r="F16" s="2" t="s">
        <v>16</v>
      </c>
      <c r="G16" s="26">
        <v>32.1</v>
      </c>
    </row>
    <row r="17" spans="1:7" x14ac:dyDescent="0.25">
      <c r="A17" s="101" t="s">
        <v>10</v>
      </c>
      <c r="B17" s="98">
        <v>3</v>
      </c>
      <c r="C17" s="33">
        <v>287739</v>
      </c>
      <c r="D17" s="31">
        <v>1150.4000000000001</v>
      </c>
      <c r="E17" s="2">
        <v>96.1</v>
      </c>
      <c r="F17" s="2" t="s">
        <v>16</v>
      </c>
      <c r="G17" s="26">
        <v>43.1</v>
      </c>
    </row>
    <row r="18" spans="1:7" x14ac:dyDescent="0.25">
      <c r="A18" s="102"/>
      <c r="B18" s="99"/>
      <c r="C18" s="33">
        <v>287740</v>
      </c>
      <c r="D18" s="31">
        <v>1150.0999999999999</v>
      </c>
      <c r="E18" s="2">
        <v>96.1</v>
      </c>
      <c r="F18" s="2" t="s">
        <v>16</v>
      </c>
      <c r="G18" s="26">
        <v>42.5</v>
      </c>
    </row>
    <row r="19" spans="1:7" x14ac:dyDescent="0.25">
      <c r="A19" s="101" t="s">
        <v>19</v>
      </c>
      <c r="B19" s="98">
        <v>4</v>
      </c>
      <c r="C19" s="33">
        <v>270501</v>
      </c>
      <c r="D19" s="31">
        <v>382.4</v>
      </c>
      <c r="E19" s="4">
        <v>213.7</v>
      </c>
      <c r="F19" s="2">
        <v>34.700000000000003</v>
      </c>
      <c r="G19" s="35">
        <v>128.30000000000001</v>
      </c>
    </row>
    <row r="20" spans="1:7" ht="15.75" thickBot="1" x14ac:dyDescent="0.3">
      <c r="A20" s="103"/>
      <c r="B20" s="100"/>
      <c r="C20" s="34">
        <v>270502</v>
      </c>
      <c r="D20" s="32">
        <v>355.4</v>
      </c>
      <c r="E20" s="10">
        <v>302.5</v>
      </c>
      <c r="F20" s="9">
        <v>52.1</v>
      </c>
      <c r="G20" s="36">
        <v>112.2</v>
      </c>
    </row>
  </sheetData>
  <mergeCells count="22">
    <mergeCell ref="A3:A4"/>
    <mergeCell ref="B3:B4"/>
    <mergeCell ref="C3:C4"/>
    <mergeCell ref="D3:G3"/>
    <mergeCell ref="A15:A16"/>
    <mergeCell ref="A17:A18"/>
    <mergeCell ref="A19:A20"/>
    <mergeCell ref="B5:B6"/>
    <mergeCell ref="B7:B8"/>
    <mergeCell ref="B9:B10"/>
    <mergeCell ref="B11:B12"/>
    <mergeCell ref="B13:B14"/>
    <mergeCell ref="A5:A6"/>
    <mergeCell ref="A7:A8"/>
    <mergeCell ref="A9:A10"/>
    <mergeCell ref="A11:A12"/>
    <mergeCell ref="A13:A14"/>
    <mergeCell ref="J15:N15"/>
    <mergeCell ref="J1:N1"/>
    <mergeCell ref="B15:B16"/>
    <mergeCell ref="B17:B18"/>
    <mergeCell ref="B19:B20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C3" sqref="C3:C4"/>
    </sheetView>
  </sheetViews>
  <sheetFormatPr defaultRowHeight="15" x14ac:dyDescent="0.25"/>
  <cols>
    <col min="1" max="1" width="11.42578125" style="1" bestFit="1" customWidth="1"/>
    <col min="2" max="16384" width="9.140625" style="1"/>
  </cols>
  <sheetData>
    <row r="1" spans="1:13" x14ac:dyDescent="0.25">
      <c r="I1" s="78" t="s">
        <v>12</v>
      </c>
      <c r="J1" s="78"/>
      <c r="K1" s="78"/>
      <c r="L1" s="78"/>
      <c r="M1" s="78"/>
    </row>
    <row r="2" spans="1:13" ht="15.75" thickBot="1" x14ac:dyDescent="0.3"/>
    <row r="3" spans="1:13" x14ac:dyDescent="0.25">
      <c r="A3" s="90" t="s">
        <v>6</v>
      </c>
      <c r="B3" s="87" t="s">
        <v>5</v>
      </c>
      <c r="C3" s="79" t="s">
        <v>4</v>
      </c>
      <c r="D3" s="95" t="s">
        <v>2</v>
      </c>
      <c r="E3" s="97"/>
      <c r="F3" s="96"/>
    </row>
    <row r="4" spans="1:13" x14ac:dyDescent="0.25">
      <c r="A4" s="89"/>
      <c r="B4" s="88"/>
      <c r="C4" s="80"/>
      <c r="D4" s="12" t="s">
        <v>0</v>
      </c>
      <c r="E4" s="2" t="s">
        <v>11</v>
      </c>
      <c r="F4" s="26" t="s">
        <v>9</v>
      </c>
    </row>
    <row r="5" spans="1:13" x14ac:dyDescent="0.25">
      <c r="A5" s="89" t="s">
        <v>7</v>
      </c>
      <c r="B5" s="88">
        <v>0</v>
      </c>
      <c r="C5" s="6">
        <v>298409</v>
      </c>
      <c r="D5" s="12">
        <v>8.44</v>
      </c>
      <c r="E5" s="2">
        <v>12.8</v>
      </c>
      <c r="F5" s="6">
        <v>52.2</v>
      </c>
    </row>
    <row r="6" spans="1:13" x14ac:dyDescent="0.25">
      <c r="A6" s="89"/>
      <c r="B6" s="88"/>
      <c r="C6" s="6">
        <v>298410</v>
      </c>
      <c r="D6" s="13">
        <v>5.62</v>
      </c>
      <c r="E6" s="2">
        <v>10.7</v>
      </c>
      <c r="F6" s="6">
        <v>49.8</v>
      </c>
      <c r="I6" s="78" t="s">
        <v>20</v>
      </c>
      <c r="J6" s="78"/>
      <c r="K6" s="78"/>
      <c r="L6" s="78"/>
      <c r="M6" s="78"/>
    </row>
    <row r="7" spans="1:13" x14ac:dyDescent="0.25">
      <c r="A7" s="89" t="s">
        <v>7</v>
      </c>
      <c r="B7" s="88">
        <v>0</v>
      </c>
      <c r="C7" s="6">
        <v>270505</v>
      </c>
      <c r="D7" s="13">
        <v>6.96</v>
      </c>
      <c r="E7" s="2">
        <v>10.6</v>
      </c>
      <c r="F7" s="6">
        <v>37.1</v>
      </c>
      <c r="I7" s="78" t="s">
        <v>20</v>
      </c>
      <c r="J7" s="78"/>
      <c r="K7" s="78"/>
      <c r="L7" s="78"/>
      <c r="M7" s="78"/>
    </row>
    <row r="8" spans="1:13" x14ac:dyDescent="0.25">
      <c r="A8" s="89"/>
      <c r="B8" s="88"/>
      <c r="C8" s="6">
        <v>270506</v>
      </c>
      <c r="D8" s="13">
        <v>7.9</v>
      </c>
      <c r="E8" s="2">
        <v>11.1</v>
      </c>
      <c r="F8" s="6">
        <v>45.3</v>
      </c>
    </row>
    <row r="9" spans="1:13" x14ac:dyDescent="0.25">
      <c r="A9" s="89" t="s">
        <v>14</v>
      </c>
      <c r="B9" s="88">
        <v>1</v>
      </c>
      <c r="C9" s="6">
        <v>270507</v>
      </c>
      <c r="D9" s="12">
        <v>44.8</v>
      </c>
      <c r="E9" s="4">
        <v>165.5</v>
      </c>
      <c r="F9" s="6">
        <v>10.8</v>
      </c>
    </row>
    <row r="10" spans="1:13" x14ac:dyDescent="0.25">
      <c r="A10" s="89"/>
      <c r="B10" s="88"/>
      <c r="C10" s="6">
        <v>270508</v>
      </c>
      <c r="D10" s="12">
        <v>11.5</v>
      </c>
      <c r="E10" s="4">
        <v>155.5</v>
      </c>
      <c r="F10" s="6">
        <v>6.78</v>
      </c>
      <c r="I10" s="78" t="s">
        <v>22</v>
      </c>
      <c r="J10" s="78"/>
      <c r="K10" s="78"/>
      <c r="L10" s="78"/>
      <c r="M10" s="78"/>
    </row>
    <row r="11" spans="1:13" x14ac:dyDescent="0.25">
      <c r="A11" s="89" t="s">
        <v>8</v>
      </c>
      <c r="B11" s="88">
        <v>1</v>
      </c>
      <c r="C11" s="6">
        <v>270509</v>
      </c>
      <c r="D11" s="14">
        <v>28</v>
      </c>
      <c r="E11" s="2">
        <v>303</v>
      </c>
      <c r="F11" s="6">
        <v>18.600000000000001</v>
      </c>
    </row>
    <row r="12" spans="1:13" x14ac:dyDescent="0.25">
      <c r="A12" s="89"/>
      <c r="B12" s="88"/>
      <c r="C12" s="6">
        <v>270510</v>
      </c>
      <c r="D12" s="12">
        <v>25.4</v>
      </c>
      <c r="E12" s="4">
        <v>262.2</v>
      </c>
      <c r="F12" s="6">
        <v>21.3</v>
      </c>
    </row>
    <row r="13" spans="1:13" x14ac:dyDescent="0.25">
      <c r="A13" s="89" t="s">
        <v>8</v>
      </c>
      <c r="B13" s="88">
        <v>2</v>
      </c>
      <c r="C13" s="6">
        <v>270523</v>
      </c>
      <c r="D13" s="23">
        <v>437.2</v>
      </c>
      <c r="E13" s="4">
        <v>118.9</v>
      </c>
      <c r="F13" s="6">
        <v>39.6</v>
      </c>
    </row>
    <row r="14" spans="1:13" x14ac:dyDescent="0.25">
      <c r="A14" s="89"/>
      <c r="B14" s="88"/>
      <c r="C14" s="6">
        <v>270524</v>
      </c>
      <c r="D14" s="23">
        <v>407.2</v>
      </c>
      <c r="E14" s="2">
        <v>95.2</v>
      </c>
      <c r="F14" s="6">
        <v>28.5</v>
      </c>
    </row>
    <row r="15" spans="1:13" x14ac:dyDescent="0.25">
      <c r="A15" s="89" t="s">
        <v>21</v>
      </c>
      <c r="B15" s="88">
        <v>2</v>
      </c>
      <c r="C15" s="6">
        <v>270513</v>
      </c>
      <c r="D15" s="23">
        <v>710.5</v>
      </c>
      <c r="E15" s="2">
        <v>78.2</v>
      </c>
      <c r="F15" s="8">
        <v>25</v>
      </c>
    </row>
    <row r="16" spans="1:13" ht="15.75" thickBot="1" x14ac:dyDescent="0.3">
      <c r="A16" s="92"/>
      <c r="B16" s="91"/>
      <c r="C16" s="16">
        <v>270514</v>
      </c>
      <c r="D16" s="15">
        <v>695.9</v>
      </c>
      <c r="E16" s="9">
        <v>75.599999999999994</v>
      </c>
      <c r="F16" s="16">
        <v>23.8</v>
      </c>
    </row>
  </sheetData>
  <mergeCells count="20">
    <mergeCell ref="A11:A12"/>
    <mergeCell ref="A13:A14"/>
    <mergeCell ref="A15:A16"/>
    <mergeCell ref="B7:B8"/>
    <mergeCell ref="B9:B10"/>
    <mergeCell ref="B11:B12"/>
    <mergeCell ref="B13:B14"/>
    <mergeCell ref="B15:B16"/>
    <mergeCell ref="I6:M6"/>
    <mergeCell ref="I7:M7"/>
    <mergeCell ref="I1:M1"/>
    <mergeCell ref="I10:M10"/>
    <mergeCell ref="A7:A8"/>
    <mergeCell ref="A9:A10"/>
    <mergeCell ref="A3:A4"/>
    <mergeCell ref="B3:B4"/>
    <mergeCell ref="C3:C4"/>
    <mergeCell ref="D3:F3"/>
    <mergeCell ref="B5:B6"/>
    <mergeCell ref="A5:A6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"/>
  <sheetViews>
    <sheetView workbookViewId="0">
      <selection activeCell="F7" sqref="F7"/>
    </sheetView>
  </sheetViews>
  <sheetFormatPr defaultRowHeight="15" x14ac:dyDescent="0.25"/>
  <cols>
    <col min="1" max="1" width="11.140625" bestFit="1" customWidth="1"/>
  </cols>
  <sheetData>
    <row r="2" spans="1:6" ht="15.75" thickBot="1" x14ac:dyDescent="0.3"/>
    <row r="3" spans="1:6" x14ac:dyDescent="0.25">
      <c r="A3" s="90" t="s">
        <v>6</v>
      </c>
      <c r="B3" s="79" t="s">
        <v>4</v>
      </c>
      <c r="C3" s="109" t="s">
        <v>2</v>
      </c>
      <c r="D3" s="110"/>
    </row>
    <row r="4" spans="1:6" x14ac:dyDescent="0.25">
      <c r="A4" s="89"/>
      <c r="B4" s="80"/>
      <c r="C4" s="42" t="s">
        <v>0</v>
      </c>
      <c r="D4" s="26" t="s">
        <v>11</v>
      </c>
    </row>
    <row r="5" spans="1:6" x14ac:dyDescent="0.25">
      <c r="A5" s="101" t="s">
        <v>24</v>
      </c>
      <c r="B5" s="26">
        <v>298406</v>
      </c>
      <c r="C5" s="42">
        <v>0.42</v>
      </c>
      <c r="D5" s="26">
        <v>0.06</v>
      </c>
      <c r="F5" s="52"/>
    </row>
    <row r="6" spans="1:6" ht="15.75" thickBot="1" x14ac:dyDescent="0.3">
      <c r="A6" s="103"/>
      <c r="B6" s="41">
        <v>416365</v>
      </c>
      <c r="C6" s="43">
        <v>0.63</v>
      </c>
      <c r="D6" s="41">
        <v>0.68</v>
      </c>
      <c r="F6" s="52"/>
    </row>
  </sheetData>
  <mergeCells count="4">
    <mergeCell ref="C3:D3"/>
    <mergeCell ref="A5:A6"/>
    <mergeCell ref="B3:B4"/>
    <mergeCell ref="A3:A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9</vt:i4>
      </vt:variant>
    </vt:vector>
  </HeadingPairs>
  <TitlesOfParts>
    <vt:vector size="9" baseType="lpstr">
      <vt:lpstr>House 1 - Sofia (Kalach)</vt:lpstr>
      <vt:lpstr>House 2 - Sliven</vt:lpstr>
      <vt:lpstr>House 3 - Tvarditsa</vt:lpstr>
      <vt:lpstr>House 4 - Sofia (Hashek)</vt:lpstr>
      <vt:lpstr>House 5 - Bansko (Dame Gruev)</vt:lpstr>
      <vt:lpstr>House 6 - Bania</vt:lpstr>
      <vt:lpstr>House 7 - Bansko (Garibaldy)</vt:lpstr>
      <vt:lpstr>House 8 - Plovdiv</vt:lpstr>
      <vt:lpstr>Background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Hupka</dc:creator>
  <cp:lastModifiedBy>karel.jilek</cp:lastModifiedBy>
  <dcterms:created xsi:type="dcterms:W3CDTF">2019-03-21T13:06:19Z</dcterms:created>
  <dcterms:modified xsi:type="dcterms:W3CDTF">2019-03-29T13:43:38Z</dcterms:modified>
</cp:coreProperties>
</file>