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60" windowWidth="16380" windowHeight="7830" tabRatio="500"/>
  </bookViews>
  <sheets>
    <sheet name="Odpary" sheetId="2" r:id="rId1"/>
    <sheet name="vážení" sheetId="1" r:id="rId2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34" i="1" l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33" i="1"/>
  <c r="AE34" i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33" i="1"/>
  <c r="AI22" i="1" l="1"/>
  <c r="AH22" i="1"/>
  <c r="AI21" i="1"/>
  <c r="AH21" i="1"/>
  <c r="AI20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I3" i="1"/>
  <c r="AH3" i="1"/>
  <c r="AN22" i="1"/>
  <c r="AM22" i="1"/>
  <c r="AO22" i="1" s="1"/>
  <c r="AN21" i="1"/>
  <c r="AM21" i="1"/>
  <c r="AN20" i="1"/>
  <c r="AM20" i="1"/>
  <c r="AO20" i="1" s="1"/>
  <c r="AN19" i="1"/>
  <c r="AM19" i="1"/>
  <c r="AN18" i="1"/>
  <c r="AM18" i="1"/>
  <c r="AN17" i="1"/>
  <c r="AM17" i="1"/>
  <c r="AN16" i="1"/>
  <c r="AM16" i="1"/>
  <c r="AN15" i="1"/>
  <c r="AM15" i="1"/>
  <c r="AN14" i="1"/>
  <c r="AM14" i="1"/>
  <c r="AN13" i="1"/>
  <c r="AM13" i="1"/>
  <c r="AN12" i="1"/>
  <c r="AM12" i="1"/>
  <c r="AN11" i="1"/>
  <c r="AM11" i="1"/>
  <c r="AN10" i="1"/>
  <c r="AM10" i="1"/>
  <c r="AN9" i="1"/>
  <c r="AM9" i="1"/>
  <c r="AN8" i="1"/>
  <c r="AM8" i="1"/>
  <c r="AN7" i="1"/>
  <c r="AM7" i="1"/>
  <c r="AN6" i="1"/>
  <c r="AM6" i="1"/>
  <c r="AN5" i="1"/>
  <c r="AM5" i="1"/>
  <c r="AN4" i="1"/>
  <c r="AM4" i="1"/>
  <c r="AN3" i="1"/>
  <c r="AM3" i="1"/>
  <c r="AC8" i="1"/>
  <c r="AC9" i="1"/>
  <c r="AC10" i="1"/>
  <c r="AC11" i="1"/>
  <c r="AC12" i="1"/>
  <c r="AC13" i="1"/>
  <c r="AC14" i="1"/>
  <c r="AC15" i="1"/>
  <c r="AC16" i="1"/>
  <c r="X83" i="1"/>
  <c r="Z83" i="1" s="1"/>
  <c r="X79" i="1"/>
  <c r="Z79" i="1" s="1"/>
  <c r="X75" i="1"/>
  <c r="Z75" i="1" s="1"/>
  <c r="AD73" i="1"/>
  <c r="X73" i="1" s="1"/>
  <c r="Z73" i="1" s="1"/>
  <c r="AD74" i="1"/>
  <c r="X74" i="1" s="1"/>
  <c r="Z74" i="1" s="1"/>
  <c r="AD75" i="1"/>
  <c r="AD76" i="1"/>
  <c r="X76" i="1" s="1"/>
  <c r="Z76" i="1" s="1"/>
  <c r="AD77" i="1"/>
  <c r="X77" i="1" s="1"/>
  <c r="Z77" i="1" s="1"/>
  <c r="AD78" i="1"/>
  <c r="X78" i="1" s="1"/>
  <c r="Z78" i="1" s="1"/>
  <c r="AD79" i="1"/>
  <c r="AD80" i="1"/>
  <c r="X80" i="1" s="1"/>
  <c r="Z80" i="1" s="1"/>
  <c r="AD81" i="1"/>
  <c r="X81" i="1" s="1"/>
  <c r="Z81" i="1" s="1"/>
  <c r="AD82" i="1"/>
  <c r="X82" i="1" s="1"/>
  <c r="Z82" i="1" s="1"/>
  <c r="AD83" i="1"/>
  <c r="AD84" i="1"/>
  <c r="X84" i="1" s="1"/>
  <c r="Z84" i="1" s="1"/>
  <c r="AD85" i="1"/>
  <c r="X85" i="1" s="1"/>
  <c r="Z85" i="1" s="1"/>
  <c r="AD86" i="1"/>
  <c r="X86" i="1" s="1"/>
  <c r="Z86" i="1" s="1"/>
  <c r="AD87" i="1"/>
  <c r="X87" i="1" s="1"/>
  <c r="Z87" i="1" s="1"/>
  <c r="AD88" i="1"/>
  <c r="X88" i="1" s="1"/>
  <c r="Z88" i="1" s="1"/>
  <c r="AD72" i="1"/>
  <c r="X72" i="1" s="1"/>
  <c r="Z72" i="1" s="1"/>
  <c r="Y86" i="1"/>
  <c r="Y87" i="1"/>
  <c r="Y88" i="1"/>
  <c r="Y82" i="1"/>
  <c r="Y85" i="1"/>
  <c r="Y84" i="1"/>
  <c r="Y83" i="1"/>
  <c r="AO3" i="1" l="1"/>
  <c r="AO25" i="1" s="1"/>
  <c r="AO21" i="1"/>
  <c r="AJ20" i="1"/>
  <c r="AP20" i="1" s="1"/>
  <c r="AJ22" i="1"/>
  <c r="AJ21" i="1"/>
  <c r="AK21" i="1" s="1"/>
  <c r="AO26" i="1" l="1"/>
  <c r="AP21" i="1"/>
  <c r="AK22" i="1"/>
  <c r="AP22" i="1"/>
  <c r="AK20" i="1"/>
  <c r="Y79" i="1"/>
  <c r="Y78" i="1"/>
  <c r="Y80" i="1"/>
  <c r="Y81" i="1"/>
  <c r="Y74" i="1"/>
  <c r="Y73" i="1"/>
  <c r="Y72" i="1"/>
  <c r="Y77" i="1"/>
  <c r="Y76" i="1"/>
  <c r="Y75" i="1"/>
  <c r="Z34" i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AA33" i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Z33" i="1"/>
  <c r="T62" i="1" l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61" i="1"/>
  <c r="AU33" i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T33" i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P33" i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O33" i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K33" i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J33" i="1"/>
  <c r="V33" i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U33" i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Q33" i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P33" i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L33" i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K33" i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J34" i="1" l="1"/>
  <c r="AI4" i="1"/>
  <c r="AO4" i="1" s="1"/>
  <c r="AD8" i="1"/>
  <c r="AJ35" i="1" l="1"/>
  <c r="AI5" i="1"/>
  <c r="AO5" i="1" s="1"/>
  <c r="AE8" i="1"/>
  <c r="AF8" i="1" s="1"/>
  <c r="AD9" i="1"/>
  <c r="AJ36" i="1" l="1"/>
  <c r="AI6" i="1"/>
  <c r="AO6" i="1" s="1"/>
  <c r="AE9" i="1"/>
  <c r="AF9" i="1" s="1"/>
  <c r="AD10" i="1"/>
  <c r="AS2" i="1"/>
  <c r="AN2" i="1"/>
  <c r="AN1" i="1"/>
  <c r="AJ37" i="1" l="1"/>
  <c r="AI7" i="1"/>
  <c r="AO7" i="1" s="1"/>
  <c r="AE10" i="1"/>
  <c r="AF10" i="1" s="1"/>
  <c r="AD11" i="1"/>
  <c r="T1" i="1"/>
  <c r="Y1" i="1"/>
  <c r="AD1" i="1"/>
  <c r="AI1" i="1"/>
  <c r="AS1" i="1"/>
  <c r="T2" i="1"/>
  <c r="Y2" i="1"/>
  <c r="AD2" i="1"/>
  <c r="AI2" i="1"/>
  <c r="S3" i="1"/>
  <c r="T3" i="1"/>
  <c r="X3" i="1"/>
  <c r="Y3" i="1"/>
  <c r="AC3" i="1"/>
  <c r="AD3" i="1"/>
  <c r="AR3" i="1"/>
  <c r="AS3" i="1"/>
  <c r="S4" i="1"/>
  <c r="X4" i="1"/>
  <c r="AC4" i="1"/>
  <c r="AR4" i="1"/>
  <c r="S5" i="1"/>
  <c r="X5" i="1"/>
  <c r="AC5" i="1"/>
  <c r="AR5" i="1"/>
  <c r="S6" i="1"/>
  <c r="X6" i="1"/>
  <c r="AC6" i="1"/>
  <c r="AR6" i="1"/>
  <c r="S7" i="1"/>
  <c r="X7" i="1"/>
  <c r="AC7" i="1"/>
  <c r="AR7" i="1"/>
  <c r="S8" i="1"/>
  <c r="X8" i="1"/>
  <c r="Y8" i="1"/>
  <c r="AR8" i="1"/>
  <c r="S9" i="1"/>
  <c r="X9" i="1"/>
  <c r="AR9" i="1"/>
  <c r="S10" i="1"/>
  <c r="X10" i="1"/>
  <c r="AR10" i="1"/>
  <c r="S11" i="1"/>
  <c r="X11" i="1"/>
  <c r="AR11" i="1"/>
  <c r="S12" i="1"/>
  <c r="X12" i="1"/>
  <c r="Y12" i="1"/>
  <c r="AR12" i="1"/>
  <c r="S13" i="1"/>
  <c r="X13" i="1"/>
  <c r="AR13" i="1"/>
  <c r="S14" i="1"/>
  <c r="X14" i="1"/>
  <c r="AR14" i="1"/>
  <c r="S15" i="1"/>
  <c r="X15" i="1"/>
  <c r="AR15" i="1"/>
  <c r="S16" i="1"/>
  <c r="X16" i="1"/>
  <c r="AR16" i="1"/>
  <c r="AR17" i="1"/>
  <c r="AR18" i="1"/>
  <c r="AR19" i="1"/>
  <c r="AR20" i="1"/>
  <c r="AR21" i="1"/>
  <c r="AR22" i="1"/>
  <c r="R32" i="1"/>
  <c r="W32" i="1"/>
  <c r="R33" i="1"/>
  <c r="T4" i="1"/>
  <c r="W33" i="1"/>
  <c r="R34" i="1"/>
  <c r="W34" i="1"/>
  <c r="R35" i="1"/>
  <c r="W35" i="1"/>
  <c r="R36" i="1"/>
  <c r="W36" i="1"/>
  <c r="R37" i="1"/>
  <c r="W37" i="1"/>
  <c r="R38" i="1"/>
  <c r="W38" i="1"/>
  <c r="Y9" i="1"/>
  <c r="R39" i="1"/>
  <c r="W39" i="1"/>
  <c r="R40" i="1"/>
  <c r="W40" i="1"/>
  <c r="Y11" i="1"/>
  <c r="R41" i="1"/>
  <c r="W41" i="1"/>
  <c r="R42" i="1"/>
  <c r="W42" i="1"/>
  <c r="R43" i="1"/>
  <c r="W43" i="1"/>
  <c r="R44" i="1"/>
  <c r="W44" i="1"/>
  <c r="R45" i="1"/>
  <c r="W45" i="1"/>
  <c r="R46" i="1"/>
  <c r="R47" i="1"/>
  <c r="R48" i="1"/>
  <c r="AJ38" i="1" l="1"/>
  <c r="AI8" i="1"/>
  <c r="AJ3" i="1"/>
  <c r="AE11" i="1"/>
  <c r="AF11" i="1" s="1"/>
  <c r="AD12" i="1"/>
  <c r="AD6" i="1"/>
  <c r="AJ6" i="1" s="1"/>
  <c r="AD4" i="1"/>
  <c r="AJ4" i="1" s="1"/>
  <c r="AE3" i="1"/>
  <c r="Y13" i="1"/>
  <c r="AS7" i="1"/>
  <c r="Y7" i="1"/>
  <c r="AS4" i="1"/>
  <c r="Y4" i="1"/>
  <c r="Z4" i="1" s="1"/>
  <c r="AS5" i="1"/>
  <c r="Y5" i="1"/>
  <c r="Y10" i="1"/>
  <c r="AS6" i="1"/>
  <c r="Y6" i="1"/>
  <c r="AD5" i="1"/>
  <c r="AT4" i="1"/>
  <c r="AT3" i="1"/>
  <c r="Z3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I19" i="1"/>
  <c r="K19" i="1" s="1"/>
  <c r="I18" i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I12" i="1"/>
  <c r="K12" i="1" s="1"/>
  <c r="I11" i="1"/>
  <c r="K11" i="1" s="1"/>
  <c r="I10" i="1"/>
  <c r="K10" i="1" s="1"/>
  <c r="I9" i="1"/>
  <c r="K9" i="1" s="1"/>
  <c r="I8" i="1"/>
  <c r="K8" i="1" s="1"/>
  <c r="I7" i="1"/>
  <c r="K7" i="1" s="1"/>
  <c r="I6" i="1"/>
  <c r="K6" i="1" s="1"/>
  <c r="I5" i="1"/>
  <c r="K5" i="1" s="1"/>
  <c r="I4" i="1"/>
  <c r="K4" i="1" s="1"/>
  <c r="O2" i="1"/>
  <c r="J2" i="1"/>
  <c r="E2" i="1"/>
  <c r="M47" i="1"/>
  <c r="H47" i="1"/>
  <c r="M46" i="1"/>
  <c r="H46" i="1"/>
  <c r="M45" i="1"/>
  <c r="H45" i="1"/>
  <c r="M44" i="1"/>
  <c r="H44" i="1"/>
  <c r="M43" i="1"/>
  <c r="H43" i="1"/>
  <c r="M42" i="1"/>
  <c r="H42" i="1"/>
  <c r="M40" i="1"/>
  <c r="H40" i="1"/>
  <c r="M39" i="1"/>
  <c r="H39" i="1"/>
  <c r="M38" i="1"/>
  <c r="H38" i="1"/>
  <c r="M36" i="1"/>
  <c r="H36" i="1"/>
  <c r="M35" i="1"/>
  <c r="H35" i="1"/>
  <c r="M34" i="1"/>
  <c r="H34" i="1"/>
  <c r="G66" i="1"/>
  <c r="G67" i="1"/>
  <c r="G68" i="1"/>
  <c r="G69" i="1"/>
  <c r="AO8" i="1" l="1"/>
  <c r="AJ8" i="1"/>
  <c r="AK8" i="1" s="1"/>
  <c r="AJ39" i="1"/>
  <c r="AI9" i="1"/>
  <c r="AK3" i="1"/>
  <c r="AP3" i="1"/>
  <c r="AP26" i="1" s="1"/>
  <c r="AD13" i="1"/>
  <c r="AE12" i="1"/>
  <c r="AF12" i="1" s="1"/>
  <c r="AE5" i="1"/>
  <c r="AJ5" i="1"/>
  <c r="AP4" i="1"/>
  <c r="AP6" i="1"/>
  <c r="AT26" i="1"/>
  <c r="AT25" i="1"/>
  <c r="U4" i="1"/>
  <c r="AA4" i="1" s="1"/>
  <c r="U3" i="1"/>
  <c r="AA3" i="1" s="1"/>
  <c r="AE4" i="1"/>
  <c r="AF4" i="1" s="1"/>
  <c r="I67" i="1"/>
  <c r="H67" i="1"/>
  <c r="H68" i="1"/>
  <c r="I68" i="1"/>
  <c r="H69" i="1"/>
  <c r="I69" i="1"/>
  <c r="H66" i="1"/>
  <c r="I66" i="1"/>
  <c r="AE6" i="1"/>
  <c r="AK6" i="1" s="1"/>
  <c r="AF3" i="1"/>
  <c r="AU4" i="1"/>
  <c r="AD7" i="1"/>
  <c r="Y14" i="1"/>
  <c r="AS8" i="1"/>
  <c r="AU3" i="1"/>
  <c r="T5" i="1"/>
  <c r="U5" i="1" s="1"/>
  <c r="AO9" i="1" l="1"/>
  <c r="AJ9" i="1"/>
  <c r="AK9" i="1" s="1"/>
  <c r="AJ40" i="1"/>
  <c r="AI10" i="1"/>
  <c r="AP8" i="1"/>
  <c r="AP25" i="1"/>
  <c r="AE13" i="1"/>
  <c r="AF13" i="1" s="1"/>
  <c r="AK4" i="1"/>
  <c r="AD14" i="1"/>
  <c r="AK5" i="1"/>
  <c r="AP5" i="1"/>
  <c r="AE7" i="1"/>
  <c r="AJ7" i="1"/>
  <c r="AU26" i="1"/>
  <c r="AU25" i="1"/>
  <c r="Y15" i="1"/>
  <c r="Z5" i="1"/>
  <c r="T6" i="1"/>
  <c r="AS9" i="1"/>
  <c r="AT5" i="1"/>
  <c r="AU5" i="1" s="1"/>
  <c r="AO10" i="1" l="1"/>
  <c r="AJ10" i="1"/>
  <c r="AK10" i="1" s="1"/>
  <c r="AJ41" i="1"/>
  <c r="AI11" i="1"/>
  <c r="AP9" i="1"/>
  <c r="AE14" i="1"/>
  <c r="AF14" i="1" s="1"/>
  <c r="AD15" i="1"/>
  <c r="AK7" i="1"/>
  <c r="AP7" i="1"/>
  <c r="AT6" i="1"/>
  <c r="T7" i="1"/>
  <c r="Y16" i="1"/>
  <c r="U6" i="1"/>
  <c r="Z6" i="1"/>
  <c r="AA5" i="1"/>
  <c r="AF5" i="1"/>
  <c r="AS10" i="1"/>
  <c r="H48" i="1"/>
  <c r="H41" i="1"/>
  <c r="H37" i="1"/>
  <c r="H33" i="1"/>
  <c r="G33" i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F33" i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H32" i="1"/>
  <c r="M48" i="1"/>
  <c r="M41" i="1"/>
  <c r="M37" i="1"/>
  <c r="M33" i="1"/>
  <c r="M32" i="1"/>
  <c r="J3" i="1"/>
  <c r="I3" i="1"/>
  <c r="K3" i="1" s="1"/>
  <c r="J1" i="1"/>
  <c r="O1" i="1"/>
  <c r="AA86" i="1"/>
  <c r="AB86" i="1" s="1"/>
  <c r="M77" i="1"/>
  <c r="G77" i="1"/>
  <c r="AA85" i="1"/>
  <c r="AB85" i="1" s="1"/>
  <c r="AA84" i="1"/>
  <c r="AB84" i="1" s="1"/>
  <c r="AA83" i="1"/>
  <c r="AB83" i="1" s="1"/>
  <c r="AA82" i="1"/>
  <c r="AB82" i="1" s="1"/>
  <c r="AA81" i="1"/>
  <c r="AB81" i="1" s="1"/>
  <c r="AA80" i="1"/>
  <c r="AB80" i="1" s="1"/>
  <c r="AA79" i="1"/>
  <c r="AB79" i="1" s="1"/>
  <c r="AA78" i="1"/>
  <c r="AB78" i="1" s="1"/>
  <c r="AA77" i="1"/>
  <c r="AB77" i="1" s="1"/>
  <c r="Q76" i="1"/>
  <c r="M76" i="1"/>
  <c r="G76" i="1"/>
  <c r="AA76" i="1"/>
  <c r="AB76" i="1" s="1"/>
  <c r="AA74" i="1"/>
  <c r="AB74" i="1" s="1"/>
  <c r="M75" i="1"/>
  <c r="G75" i="1"/>
  <c r="AA75" i="1"/>
  <c r="AB75" i="1" s="1"/>
  <c r="Q74" i="1"/>
  <c r="M74" i="1"/>
  <c r="G74" i="1"/>
  <c r="Q73" i="1"/>
  <c r="M73" i="1"/>
  <c r="G73" i="1"/>
  <c r="Q72" i="1"/>
  <c r="M72" i="1"/>
  <c r="G72" i="1"/>
  <c r="AA72" i="1"/>
  <c r="AB72" i="1" s="1"/>
  <c r="M71" i="1"/>
  <c r="G71" i="1"/>
  <c r="Q70" i="1"/>
  <c r="M70" i="1"/>
  <c r="G70" i="1"/>
  <c r="Q69" i="1"/>
  <c r="M69" i="1"/>
  <c r="Q68" i="1"/>
  <c r="M68" i="1"/>
  <c r="Q67" i="1"/>
  <c r="M67" i="1"/>
  <c r="Q66" i="1"/>
  <c r="M66" i="1"/>
  <c r="Q65" i="1"/>
  <c r="M65" i="1"/>
  <c r="G65" i="1"/>
  <c r="Q64" i="1"/>
  <c r="M64" i="1"/>
  <c r="G64" i="1"/>
  <c r="Q63" i="1"/>
  <c r="M63" i="1"/>
  <c r="G63" i="1"/>
  <c r="Q62" i="1"/>
  <c r="M62" i="1"/>
  <c r="G62" i="1"/>
  <c r="Q61" i="1"/>
  <c r="M61" i="1"/>
  <c r="G61" i="1"/>
  <c r="AO11" i="1" l="1"/>
  <c r="AJ11" i="1"/>
  <c r="AJ42" i="1"/>
  <c r="AI12" i="1"/>
  <c r="AP10" i="1"/>
  <c r="AE15" i="1"/>
  <c r="AD16" i="1"/>
  <c r="P3" i="1"/>
  <c r="V3" i="1" s="1"/>
  <c r="J4" i="1"/>
  <c r="Z7" i="1"/>
  <c r="U7" i="1"/>
  <c r="AT7" i="1"/>
  <c r="AU6" i="1"/>
  <c r="AS11" i="1"/>
  <c r="AA6" i="1"/>
  <c r="AF6" i="1"/>
  <c r="T8" i="1"/>
  <c r="N62" i="1"/>
  <c r="O62" i="1" s="1"/>
  <c r="N64" i="1"/>
  <c r="O64" i="1" s="1"/>
  <c r="Q71" i="1"/>
  <c r="N71" i="1" s="1"/>
  <c r="O71" i="1" s="1"/>
  <c r="Q75" i="1"/>
  <c r="N75" i="1" s="1"/>
  <c r="O75" i="1" s="1"/>
  <c r="AA87" i="1"/>
  <c r="AB87" i="1" s="1"/>
  <c r="N65" i="1"/>
  <c r="O65" i="1" s="1"/>
  <c r="H62" i="1"/>
  <c r="N66" i="1"/>
  <c r="O66" i="1" s="1"/>
  <c r="N68" i="1"/>
  <c r="O68" i="1" s="1"/>
  <c r="I70" i="1"/>
  <c r="N72" i="1"/>
  <c r="O72" i="1" s="1"/>
  <c r="I73" i="1"/>
  <c r="N74" i="1"/>
  <c r="O74" i="1" s="1"/>
  <c r="AA88" i="1"/>
  <c r="AB88" i="1" s="1"/>
  <c r="N67" i="1"/>
  <c r="O67" i="1" s="1"/>
  <c r="N69" i="1"/>
  <c r="O69" i="1" s="1"/>
  <c r="AA73" i="1"/>
  <c r="AB73" i="1" s="1"/>
  <c r="N70" i="1"/>
  <c r="O70" i="1" s="1"/>
  <c r="N73" i="1"/>
  <c r="O73" i="1" s="1"/>
  <c r="I74" i="1"/>
  <c r="I62" i="1"/>
  <c r="H63" i="1"/>
  <c r="H70" i="1"/>
  <c r="I61" i="1"/>
  <c r="H61" i="1"/>
  <c r="I65" i="1"/>
  <c r="H65" i="1"/>
  <c r="H71" i="1"/>
  <c r="I71" i="1"/>
  <c r="N76" i="1"/>
  <c r="O76" i="1" s="1"/>
  <c r="I77" i="1"/>
  <c r="H77" i="1"/>
  <c r="I63" i="1"/>
  <c r="N61" i="1"/>
  <c r="O61" i="1" s="1"/>
  <c r="N63" i="1"/>
  <c r="O63" i="1" s="1"/>
  <c r="I76" i="1"/>
  <c r="H76" i="1"/>
  <c r="I64" i="1"/>
  <c r="I72" i="1"/>
  <c r="H72" i="1"/>
  <c r="I75" i="1"/>
  <c r="H75" i="1"/>
  <c r="H64" i="1"/>
  <c r="H73" i="1"/>
  <c r="Q77" i="1"/>
  <c r="N77" i="1" s="1"/>
  <c r="O77" i="1" s="1"/>
  <c r="H74" i="1"/>
  <c r="AP11" i="1" l="1"/>
  <c r="AK11" i="1"/>
  <c r="AO12" i="1"/>
  <c r="AJ12" i="1"/>
  <c r="AJ43" i="1"/>
  <c r="AI13" i="1"/>
  <c r="AF15" i="1"/>
  <c r="AE16" i="1"/>
  <c r="AF16" i="1" s="1"/>
  <c r="P4" i="1"/>
  <c r="J5" i="1"/>
  <c r="U8" i="1"/>
  <c r="Z8" i="1"/>
  <c r="T9" i="1"/>
  <c r="AU7" i="1"/>
  <c r="AS12" i="1"/>
  <c r="AA7" i="1"/>
  <c r="AF7" i="1"/>
  <c r="AT8" i="1"/>
  <c r="AK12" i="1" l="1"/>
  <c r="AO13" i="1"/>
  <c r="AJ13" i="1"/>
  <c r="AK13" i="1" s="1"/>
  <c r="AJ44" i="1"/>
  <c r="AI14" i="1"/>
  <c r="AP12" i="1"/>
  <c r="P5" i="1"/>
  <c r="J6" i="1"/>
  <c r="V4" i="1"/>
  <c r="AU8" i="1"/>
  <c r="AT9" i="1"/>
  <c r="T10" i="1"/>
  <c r="AS13" i="1"/>
  <c r="U9" i="1"/>
  <c r="Z9" i="1"/>
  <c r="AA8" i="1"/>
  <c r="AO14" i="1" l="1"/>
  <c r="AJ14" i="1"/>
  <c r="AK14" i="1" s="1"/>
  <c r="AJ45" i="1"/>
  <c r="AI15" i="1"/>
  <c r="AP13" i="1"/>
  <c r="P6" i="1"/>
  <c r="J7" i="1"/>
  <c r="V5" i="1"/>
  <c r="T11" i="1"/>
  <c r="U10" i="1"/>
  <c r="Z10" i="1"/>
  <c r="AA9" i="1"/>
  <c r="AS14" i="1"/>
  <c r="AU9" i="1"/>
  <c r="AT10" i="1"/>
  <c r="AO15" i="1" l="1"/>
  <c r="AJ15" i="1"/>
  <c r="AK15" i="1" s="1"/>
  <c r="AI16" i="1"/>
  <c r="AP14" i="1"/>
  <c r="J8" i="1"/>
  <c r="P7" i="1"/>
  <c r="V6" i="1"/>
  <c r="AU10" i="1"/>
  <c r="AT11" i="1"/>
  <c r="AA10" i="1"/>
  <c r="U11" i="1"/>
  <c r="Z11" i="1"/>
  <c r="AS15" i="1"/>
  <c r="T12" i="1"/>
  <c r="AO16" i="1" l="1"/>
  <c r="AJ16" i="1"/>
  <c r="AJ25" i="1" s="1"/>
  <c r="AI17" i="1"/>
  <c r="AP15" i="1"/>
  <c r="V7" i="1"/>
  <c r="P8" i="1"/>
  <c r="J9" i="1"/>
  <c r="AU11" i="1"/>
  <c r="AT12" i="1"/>
  <c r="AU12" i="1" s="1"/>
  <c r="U12" i="1"/>
  <c r="Z12" i="1"/>
  <c r="AS16" i="1"/>
  <c r="T13" i="1"/>
  <c r="AA11" i="1"/>
  <c r="AK16" i="1" l="1"/>
  <c r="AJ26" i="1"/>
  <c r="AO17" i="1"/>
  <c r="AJ17" i="1"/>
  <c r="AK17" i="1" s="1"/>
  <c r="AI19" i="1"/>
  <c r="AI18" i="1"/>
  <c r="AP16" i="1"/>
  <c r="V8" i="1"/>
  <c r="J10" i="1"/>
  <c r="P9" i="1"/>
  <c r="AA12" i="1"/>
  <c r="U13" i="1"/>
  <c r="Z13" i="1"/>
  <c r="T14" i="1"/>
  <c r="AT13" i="1"/>
  <c r="AU13" i="1" s="1"/>
  <c r="AS17" i="1"/>
  <c r="AK26" i="1" l="1"/>
  <c r="AK25" i="1"/>
  <c r="AP17" i="1"/>
  <c r="AO18" i="1"/>
  <c r="AJ18" i="1"/>
  <c r="AK18" i="1" s="1"/>
  <c r="AO19" i="1"/>
  <c r="AJ19" i="1"/>
  <c r="AK19" i="1" s="1"/>
  <c r="J11" i="1"/>
  <c r="V9" i="1"/>
  <c r="P10" i="1"/>
  <c r="AA13" i="1"/>
  <c r="AT14" i="1"/>
  <c r="AU14" i="1" s="1"/>
  <c r="T15" i="1"/>
  <c r="AS18" i="1"/>
  <c r="U14" i="1"/>
  <c r="Z14" i="1"/>
  <c r="AP19" i="1" l="1"/>
  <c r="AP18" i="1"/>
  <c r="V10" i="1"/>
  <c r="P11" i="1"/>
  <c r="J12" i="1"/>
  <c r="AA14" i="1"/>
  <c r="AT15" i="1"/>
  <c r="T16" i="1"/>
  <c r="U15" i="1"/>
  <c r="Z15" i="1"/>
  <c r="AS19" i="1"/>
  <c r="P12" i="1" l="1"/>
  <c r="V11" i="1"/>
  <c r="J13" i="1"/>
  <c r="AS20" i="1"/>
  <c r="AU15" i="1"/>
  <c r="U16" i="1"/>
  <c r="Z16" i="1"/>
  <c r="AT16" i="1"/>
  <c r="AA15" i="1"/>
  <c r="J14" i="1" l="1"/>
  <c r="P13" i="1"/>
  <c r="V12" i="1"/>
  <c r="AT17" i="1"/>
  <c r="AU17" i="1" s="1"/>
  <c r="AS21" i="1"/>
  <c r="AA16" i="1"/>
  <c r="AU16" i="1"/>
  <c r="J15" i="1" l="1"/>
  <c r="P14" i="1"/>
  <c r="V13" i="1"/>
  <c r="AS22" i="1"/>
  <c r="AT18" i="1"/>
  <c r="AU18" i="1" s="1"/>
  <c r="V14" i="1" l="1"/>
  <c r="P15" i="1"/>
  <c r="J16" i="1"/>
  <c r="AT19" i="1"/>
  <c r="AU19" i="1" s="1"/>
  <c r="P16" i="1" l="1"/>
  <c r="J17" i="1"/>
  <c r="V15" i="1"/>
  <c r="AT20" i="1"/>
  <c r="AU20" i="1" s="1"/>
  <c r="J18" i="1" l="1"/>
  <c r="V16" i="1"/>
  <c r="P17" i="1"/>
  <c r="AT21" i="1"/>
  <c r="AU21" i="1" s="1"/>
  <c r="P18" i="1" l="1"/>
  <c r="J19" i="1"/>
  <c r="AT22" i="1"/>
  <c r="P19" i="1" l="1"/>
  <c r="AU22" i="1"/>
</calcChain>
</file>

<file path=xl/sharedStrings.xml><?xml version="1.0" encoding="utf-8"?>
<sst xmlns="http://schemas.openxmlformats.org/spreadsheetml/2006/main" count="269" uniqueCount="55">
  <si>
    <t>TARA</t>
  </si>
  <si>
    <t>datum:</t>
  </si>
  <si>
    <t>g</t>
  </si>
  <si>
    <t>MG/DEN</t>
  </si>
  <si>
    <t>MDC</t>
  </si>
  <si>
    <t>MCH</t>
  </si>
  <si>
    <t>PCH</t>
  </si>
  <si>
    <t>TMH</t>
  </si>
  <si>
    <t>min</t>
  </si>
  <si>
    <t>MAX</t>
  </si>
  <si>
    <t>ozn.</t>
  </si>
  <si>
    <t>rozdíl</t>
  </si>
  <si>
    <t>hod.</t>
  </si>
  <si>
    <t>mg</t>
  </si>
  <si>
    <t xml:space="preserve">vydržet by měly do: </t>
  </si>
  <si>
    <t>průměr</t>
  </si>
  <si>
    <t>délka</t>
  </si>
  <si>
    <t>A</t>
  </si>
  <si>
    <t>A/d</t>
  </si>
  <si>
    <t>V</t>
  </si>
  <si>
    <t>bruto</t>
  </si>
  <si>
    <t>navážka</t>
  </si>
  <si>
    <t>exspirace</t>
  </si>
  <si>
    <t>[mm]</t>
  </si>
  <si>
    <t>[mm2]</t>
  </si>
  <si>
    <t>[mm2/mm]</t>
  </si>
  <si>
    <t>[mm3]</t>
  </si>
  <si>
    <t>tara</t>
  </si>
  <si>
    <t>[g]</t>
  </si>
  <si>
    <t>dat</t>
  </si>
  <si>
    <t>[d]</t>
  </si>
  <si>
    <t>do kdy</t>
  </si>
  <si>
    <t>mg/den</t>
  </si>
  <si>
    <t>mg/h</t>
  </si>
  <si>
    <t>mg/d</t>
  </si>
  <si>
    <t>dnů</t>
  </si>
  <si>
    <t>~26°C</t>
  </si>
  <si>
    <t>hustota</t>
  </si>
  <si>
    <t>celk.odpar</t>
  </si>
  <si>
    <t>zichr</t>
  </si>
  <si>
    <t>okrouh.</t>
  </si>
  <si>
    <t>23°C</t>
  </si>
  <si>
    <t>TCE</t>
  </si>
  <si>
    <t>PCE</t>
  </si>
  <si>
    <t>MG</t>
  </si>
  <si>
    <t>odpary</t>
  </si>
  <si>
    <t>analytu</t>
  </si>
  <si>
    <t>Vyvíječe</t>
  </si>
  <si>
    <t>[µL]</t>
  </si>
  <si>
    <t>[mg]</t>
  </si>
  <si>
    <t>Odjezd cca 9:00</t>
  </si>
  <si>
    <t>Navažování vyvíječů</t>
  </si>
  <si>
    <t>23.5.2019 - 5.6.2019</t>
  </si>
  <si>
    <t>Příjezd 13:40</t>
  </si>
  <si>
    <t>Celkové odpary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</si>
</sst>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m/d/yyyy"/>
    <numFmt numFmtId="165" formatCode="0.0&quot;°C&quot;"/>
    <numFmt numFmtId="166" formatCode="0.00000"/>
    <numFmt numFmtId="167" formatCode="d/m/yy\ h:mm;@"/>
    <numFmt numFmtId="168" formatCode="0###"/>
    <numFmt numFmtId="169" formatCode="h:mm;@"/>
    <numFmt numFmtId="170" formatCode="0.000"/>
    <numFmt numFmtId="171" formatCode="#,##0.0"/>
    <numFmt numFmtId="172" formatCode="0.0000"/>
    <numFmt numFmtId="173" formatCode="0.0"/>
  </numFmts>
  <fonts count="14" x14ac:knownFonts="1">
    <font>
      <sz val="11"/>
      <color rgb="FF000000"/>
      <name val="Calibri"/>
      <family val="2"/>
      <charset val="238"/>
    </font>
    <font>
      <b/>
      <sz val="10"/>
      <color rgb="FF000000"/>
      <name val="Calibri"/>
      <family val="2"/>
      <charset val="238"/>
    </font>
    <font>
      <b/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7"/>
      <name val="Arial"/>
      <family val="2"/>
      <charset val="238"/>
    </font>
    <font>
      <sz val="11"/>
      <color rgb="FF008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8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1"/>
      <color rgb="FF000000"/>
      <name val="Calibri"/>
      <family val="2"/>
      <charset val="238"/>
    </font>
    <font>
      <i/>
      <sz val="9"/>
      <color rgb="FF000000"/>
      <name val="Calibri"/>
      <family val="2"/>
      <charset val="238"/>
    </font>
    <font>
      <b/>
      <sz val="10"/>
      <color theme="1"/>
      <name val="Arial"/>
      <family val="2"/>
      <charset val="238"/>
    </font>
    <font>
      <sz val="11"/>
      <color indexed="8"/>
      <name val="Calibri"/>
      <family val="2"/>
      <charset val="238"/>
    </font>
    <font>
      <sz val="9"/>
      <color rgb="FF000000"/>
      <name val="Calibri"/>
      <family val="2"/>
      <charset val="238"/>
    </font>
  </fonts>
  <fills count="29">
    <fill>
      <patternFill patternType="none"/>
    </fill>
    <fill>
      <patternFill patternType="gray125"/>
    </fill>
    <fill>
      <patternFill patternType="solid">
        <fgColor rgb="FF808080"/>
        <bgColor rgb="FF878787"/>
      </patternFill>
    </fill>
    <fill>
      <patternFill patternType="solid">
        <fgColor rgb="FFCCFFFF"/>
        <bgColor rgb="FFCCFFCC"/>
      </patternFill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A85300"/>
        <bgColor rgb="FF996600"/>
      </patternFill>
    </fill>
    <fill>
      <patternFill patternType="solid">
        <fgColor rgb="FFFFFF00"/>
        <bgColor rgb="FFFFFF00"/>
      </patternFill>
    </fill>
    <fill>
      <patternFill patternType="solid">
        <fgColor rgb="FF3FBE7E"/>
        <bgColor rgb="FF339966"/>
      </patternFill>
    </fill>
    <fill>
      <patternFill patternType="solid">
        <fgColor rgb="FF00FF00"/>
        <bgColor rgb="FF3FBE7E"/>
      </patternFill>
    </fill>
    <fill>
      <patternFill patternType="solid">
        <fgColor rgb="FF969696"/>
        <bgColor rgb="FF878787"/>
      </patternFill>
    </fill>
    <fill>
      <patternFill patternType="solid">
        <fgColor rgb="FFFF00FF"/>
        <bgColor rgb="FFFF00FF"/>
      </patternFill>
    </fill>
    <fill>
      <patternFill patternType="solid">
        <fgColor rgb="FFDCF8B6"/>
        <bgColor rgb="FFCCFFCC"/>
      </patternFill>
    </fill>
    <fill>
      <patternFill patternType="solid">
        <fgColor rgb="FFCCCCFF"/>
        <bgColor rgb="FFDDDDDD"/>
      </patternFill>
    </fill>
    <fill>
      <patternFill patternType="solid">
        <fgColor rgb="FFE6E0EC"/>
        <bgColor rgb="FFDDDDDD"/>
      </patternFill>
    </fill>
    <fill>
      <patternFill patternType="solid">
        <fgColor rgb="FF00B0F0"/>
        <bgColor rgb="FF996600"/>
      </patternFill>
    </fill>
    <fill>
      <patternFill patternType="solid">
        <fgColor rgb="FF00B0F0"/>
        <bgColor rgb="FF339966"/>
      </patternFill>
    </fill>
    <fill>
      <patternFill patternType="solid">
        <fgColor rgb="FFFF4B4B"/>
        <bgColor rgb="FF996600"/>
      </patternFill>
    </fill>
    <fill>
      <patternFill patternType="solid">
        <fgColor theme="5" tint="0.59999389629810485"/>
        <bgColor rgb="FF339966"/>
      </patternFill>
    </fill>
    <fill>
      <patternFill patternType="solid">
        <fgColor theme="9" tint="0.79998168889431442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indexed="40"/>
        <bgColor indexed="49"/>
      </patternFill>
    </fill>
    <fill>
      <patternFill patternType="solid">
        <fgColor rgb="FFFF4B4B"/>
        <bgColor indexed="53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3">
    <border>
      <left/>
      <right/>
      <top/>
      <bottom/>
      <diagonal/>
    </border>
    <border>
      <left style="double">
        <color rgb="FF3366FF"/>
      </left>
      <right style="double">
        <color rgb="FF3366FF"/>
      </right>
      <top style="double">
        <color rgb="FF3366FF"/>
      </top>
      <bottom/>
      <diagonal/>
    </border>
    <border>
      <left/>
      <right/>
      <top style="double">
        <color rgb="FF3366F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3366FF"/>
      </top>
      <bottom/>
      <diagonal/>
    </border>
    <border>
      <left/>
      <right style="double">
        <color rgb="FF3366FF"/>
      </right>
      <top style="double">
        <color rgb="FF3366FF"/>
      </top>
      <bottom/>
      <diagonal/>
    </border>
    <border>
      <left/>
      <right/>
      <top/>
      <bottom style="medium">
        <color auto="1"/>
      </bottom>
      <diagonal/>
    </border>
    <border>
      <left style="double">
        <color rgb="FF3366FF"/>
      </left>
      <right style="double">
        <color rgb="FF3366FF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double">
        <color rgb="FF3366FF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008000"/>
      </left>
      <right style="double">
        <color rgb="FF008000"/>
      </right>
      <top style="double">
        <color rgb="FF008000"/>
      </top>
      <bottom style="double">
        <color rgb="FF008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rgb="FF3366FF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rgb="FF3366FF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3366FF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double">
        <color rgb="FF3366FF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0" fontId="12" fillId="0" borderId="0"/>
  </cellStyleXfs>
  <cellXfs count="241">
    <xf numFmtId="0" fontId="0" fillId="0" borderId="0" xfId="0"/>
    <xf numFmtId="0" fontId="9" fillId="0" borderId="0" xfId="1" applyAlignment="1"/>
    <xf numFmtId="0" fontId="9" fillId="3" borderId="1" xfId="1" applyFill="1" applyBorder="1"/>
    <xf numFmtId="0" fontId="2" fillId="4" borderId="2" xfId="1" applyFont="1" applyFill="1" applyBorder="1" applyAlignment="1">
      <alignment horizontal="right"/>
    </xf>
    <xf numFmtId="164" fontId="2" fillId="4" borderId="2" xfId="1" applyNumberFormat="1" applyFont="1" applyFill="1" applyBorder="1" applyAlignment="1"/>
    <xf numFmtId="0" fontId="2" fillId="5" borderId="3" xfId="1" applyFont="1" applyFill="1" applyBorder="1" applyAlignment="1">
      <alignment horizontal="center"/>
    </xf>
    <xf numFmtId="0" fontId="2" fillId="5" borderId="4" xfId="1" applyFont="1" applyFill="1" applyBorder="1" applyAlignment="1">
      <alignment horizontal="center"/>
    </xf>
    <xf numFmtId="0" fontId="2" fillId="4" borderId="2" xfId="1" applyFont="1" applyFill="1" applyBorder="1" applyAlignment="1"/>
    <xf numFmtId="0" fontId="9" fillId="0" borderId="5" xfId="1" applyBorder="1" applyAlignment="1"/>
    <xf numFmtId="0" fontId="9" fillId="3" borderId="6" xfId="1" applyFill="1" applyBorder="1"/>
    <xf numFmtId="0" fontId="2" fillId="5" borderId="7" xfId="1" applyFont="1" applyFill="1" applyBorder="1" applyAlignment="1">
      <alignment horizontal="center"/>
    </xf>
    <xf numFmtId="165" fontId="2" fillId="5" borderId="8" xfId="1" applyNumberFormat="1" applyFont="1" applyFill="1" applyBorder="1" applyAlignment="1">
      <alignment horizontal="center"/>
    </xf>
    <xf numFmtId="0" fontId="2" fillId="5" borderId="9" xfId="1" applyFont="1" applyFill="1" applyBorder="1" applyAlignment="1">
      <alignment horizontal="center"/>
    </xf>
    <xf numFmtId="0" fontId="2" fillId="5" borderId="10" xfId="1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166" fontId="2" fillId="0" borderId="0" xfId="1" applyNumberFormat="1" applyFont="1" applyBorder="1" applyAlignment="1">
      <alignment horizontal="center"/>
    </xf>
    <xf numFmtId="167" fontId="4" fillId="0" borderId="12" xfId="1" applyNumberFormat="1" applyFont="1" applyBorder="1"/>
    <xf numFmtId="2" fontId="2" fillId="0" borderId="12" xfId="1" applyNumberFormat="1" applyFont="1" applyBorder="1" applyAlignment="1">
      <alignment horizontal="center"/>
    </xf>
    <xf numFmtId="166" fontId="2" fillId="0" borderId="12" xfId="1" applyNumberFormat="1" applyFont="1" applyBorder="1" applyAlignment="1">
      <alignment horizontal="center"/>
    </xf>
    <xf numFmtId="2" fontId="0" fillId="0" borderId="13" xfId="1" applyNumberFormat="1" applyFont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167" fontId="4" fillId="0" borderId="0" xfId="1" applyNumberFormat="1" applyFont="1" applyBorder="1"/>
    <xf numFmtId="2" fontId="2" fillId="0" borderId="0" xfId="1" applyNumberFormat="1" applyFont="1" applyBorder="1" applyAlignment="1">
      <alignment horizontal="center"/>
    </xf>
    <xf numFmtId="168" fontId="2" fillId="2" borderId="8" xfId="1" applyNumberFormat="1" applyFont="1" applyFill="1" applyBorder="1" applyAlignment="1">
      <alignment horizontal="center"/>
    </xf>
    <xf numFmtId="0" fontId="2" fillId="2" borderId="11" xfId="1" applyFont="1" applyFill="1" applyBorder="1" applyAlignment="1">
      <alignment horizontal="center"/>
    </xf>
    <xf numFmtId="168" fontId="2" fillId="7" borderId="8" xfId="1" applyNumberFormat="1" applyFont="1" applyFill="1" applyBorder="1" applyAlignment="1">
      <alignment horizontal="center"/>
    </xf>
    <xf numFmtId="0" fontId="2" fillId="7" borderId="11" xfId="1" applyFont="1" applyFill="1" applyBorder="1" applyAlignment="1">
      <alignment horizontal="center"/>
    </xf>
    <xf numFmtId="0" fontId="2" fillId="8" borderId="11" xfId="1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2" fillId="0" borderId="14" xfId="1" applyNumberFormat="1" applyFont="1" applyBorder="1" applyAlignment="1">
      <alignment horizontal="center"/>
    </xf>
    <xf numFmtId="2" fontId="2" fillId="0" borderId="16" xfId="1" applyNumberFormat="1" applyFont="1" applyBorder="1" applyAlignment="1">
      <alignment horizontal="center"/>
    </xf>
    <xf numFmtId="0" fontId="9" fillId="0" borderId="0" xfId="1"/>
    <xf numFmtId="0" fontId="2" fillId="0" borderId="0" xfId="1" applyFont="1" applyBorder="1" applyAlignment="1">
      <alignment horizontal="left" indent="1"/>
    </xf>
    <xf numFmtId="165" fontId="5" fillId="0" borderId="18" xfId="1" applyNumberFormat="1" applyFont="1" applyBorder="1" applyAlignment="1">
      <alignment horizontal="center"/>
    </xf>
    <xf numFmtId="0" fontId="9" fillId="0" borderId="5" xfId="1" applyBorder="1" applyAlignment="1">
      <alignment horizontal="center"/>
    </xf>
    <xf numFmtId="165" fontId="2" fillId="9" borderId="0" xfId="1" applyNumberFormat="1" applyFont="1" applyFill="1" applyAlignment="1">
      <alignment horizontal="center"/>
    </xf>
    <xf numFmtId="0" fontId="2" fillId="0" borderId="19" xfId="1" applyFont="1" applyBorder="1" applyAlignment="1">
      <alignment horizontal="center"/>
    </xf>
    <xf numFmtId="0" fontId="2" fillId="10" borderId="20" xfId="1" applyFont="1" applyFill="1" applyBorder="1" applyAlignment="1"/>
    <xf numFmtId="164" fontId="2" fillId="10" borderId="21" xfId="1" applyNumberFormat="1" applyFont="1" applyFill="1" applyBorder="1" applyAlignment="1"/>
    <xf numFmtId="0" fontId="2" fillId="10" borderId="22" xfId="1" applyFont="1" applyFill="1" applyBorder="1" applyAlignment="1">
      <alignment horizontal="center"/>
    </xf>
    <xf numFmtId="0" fontId="9" fillId="0" borderId="9" xfId="1" applyBorder="1" applyAlignment="1"/>
    <xf numFmtId="0" fontId="9" fillId="0" borderId="9" xfId="1" applyBorder="1"/>
    <xf numFmtId="0" fontId="2" fillId="5" borderId="23" xfId="1" applyFont="1" applyFill="1" applyBorder="1" applyAlignment="1">
      <alignment horizontal="center"/>
    </xf>
    <xf numFmtId="0" fontId="2" fillId="5" borderId="24" xfId="1" applyFont="1" applyFill="1" applyBorder="1" applyAlignment="1">
      <alignment horizontal="center"/>
    </xf>
    <xf numFmtId="0" fontId="9" fillId="0" borderId="0" xfId="1" applyBorder="1"/>
    <xf numFmtId="166" fontId="0" fillId="0" borderId="25" xfId="1" applyNumberFormat="1" applyFont="1" applyBorder="1" applyAlignment="1"/>
    <xf numFmtId="166" fontId="0" fillId="0" borderId="21" xfId="1" applyNumberFormat="1" applyFont="1" applyBorder="1" applyAlignment="1"/>
    <xf numFmtId="169" fontId="0" fillId="0" borderId="21" xfId="1" applyNumberFormat="1" applyFont="1" applyBorder="1" applyAlignment="1">
      <alignment horizontal="center"/>
    </xf>
    <xf numFmtId="2" fontId="9" fillId="3" borderId="22" xfId="1" applyNumberFormat="1" applyFill="1" applyBorder="1" applyAlignment="1">
      <alignment horizontal="center"/>
    </xf>
    <xf numFmtId="166" fontId="0" fillId="0" borderId="26" xfId="1" applyNumberFormat="1" applyFont="1" applyBorder="1" applyAlignment="1"/>
    <xf numFmtId="169" fontId="0" fillId="3" borderId="26" xfId="1" applyNumberFormat="1" applyFont="1" applyFill="1" applyBorder="1" applyAlignment="1">
      <alignment horizontal="center"/>
    </xf>
    <xf numFmtId="2" fontId="9" fillId="3" borderId="27" xfId="1" applyNumberFormat="1" applyFill="1" applyBorder="1" applyAlignment="1">
      <alignment horizontal="center"/>
    </xf>
    <xf numFmtId="168" fontId="2" fillId="0" borderId="0" xfId="1" applyNumberFormat="1" applyFont="1" applyBorder="1" applyAlignment="1">
      <alignment horizontal="center"/>
    </xf>
    <xf numFmtId="166" fontId="0" fillId="0" borderId="0" xfId="1" applyNumberFormat="1" applyFont="1" applyBorder="1" applyAlignment="1"/>
    <xf numFmtId="169" fontId="0" fillId="0" borderId="0" xfId="1" applyNumberFormat="1" applyFont="1" applyBorder="1" applyAlignment="1">
      <alignment horizontal="center"/>
    </xf>
    <xf numFmtId="2" fontId="9" fillId="0" borderId="0" xfId="1" applyNumberFormat="1" applyBorder="1" applyAlignment="1">
      <alignment horizontal="center"/>
    </xf>
    <xf numFmtId="0" fontId="6" fillId="9" borderId="28" xfId="1" applyFont="1" applyFill="1" applyBorder="1" applyAlignment="1"/>
    <xf numFmtId="0" fontId="1" fillId="9" borderId="29" xfId="1" applyFont="1" applyFill="1" applyBorder="1" applyAlignment="1">
      <alignment horizontal="right"/>
    </xf>
    <xf numFmtId="0" fontId="9" fillId="0" borderId="5" xfId="1" applyBorder="1"/>
    <xf numFmtId="0" fontId="2" fillId="0" borderId="33" xfId="1" applyFont="1" applyBorder="1" applyAlignment="1">
      <alignment horizontal="center"/>
    </xf>
    <xf numFmtId="0" fontId="2" fillId="0" borderId="34" xfId="1" applyFont="1" applyBorder="1" applyAlignment="1">
      <alignment horizontal="center"/>
    </xf>
    <xf numFmtId="0" fontId="7" fillId="0" borderId="19" xfId="1" applyFont="1" applyBorder="1" applyAlignment="1">
      <alignment horizontal="center" vertical="center" wrapText="1"/>
    </xf>
    <xf numFmtId="0" fontId="9" fillId="0" borderId="19" xfId="1" applyBorder="1"/>
    <xf numFmtId="0" fontId="2" fillId="0" borderId="12" xfId="1" applyFont="1" applyBorder="1" applyAlignment="1">
      <alignment horizontal="center"/>
    </xf>
    <xf numFmtId="0" fontId="9" fillId="0" borderId="12" xfId="1" applyBorder="1"/>
    <xf numFmtId="0" fontId="6" fillId="11" borderId="19" xfId="1" applyFont="1" applyFill="1" applyBorder="1" applyAlignment="1">
      <alignment horizontal="center"/>
    </xf>
    <xf numFmtId="0" fontId="6" fillId="0" borderId="19" xfId="1" applyFont="1" applyBorder="1" applyAlignment="1">
      <alignment horizontal="center"/>
    </xf>
    <xf numFmtId="0" fontId="6" fillId="12" borderId="19" xfId="1" applyFont="1" applyFill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0" fillId="0" borderId="36" xfId="1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2" fillId="0" borderId="5" xfId="1" applyFont="1" applyBorder="1" applyAlignment="1">
      <alignment horizontal="center"/>
    </xf>
    <xf numFmtId="0" fontId="7" fillId="0" borderId="36" xfId="1" applyFont="1" applyBorder="1" applyAlignment="1">
      <alignment horizontal="center"/>
    </xf>
    <xf numFmtId="0" fontId="2" fillId="11" borderId="9" xfId="1" applyFont="1" applyFill="1" applyBorder="1" applyAlignment="1">
      <alignment horizontal="center"/>
    </xf>
    <xf numFmtId="0" fontId="8" fillId="0" borderId="9" xfId="1" applyFont="1" applyBorder="1" applyAlignment="1">
      <alignment horizontal="center"/>
    </xf>
    <xf numFmtId="2" fontId="0" fillId="13" borderId="8" xfId="1" applyNumberFormat="1" applyFont="1" applyFill="1" applyBorder="1" applyAlignment="1">
      <alignment horizontal="center"/>
    </xf>
    <xf numFmtId="171" fontId="9" fillId="13" borderId="0" xfId="1" applyNumberFormat="1" applyFill="1" applyBorder="1" applyAlignment="1">
      <alignment horizontal="center"/>
    </xf>
    <xf numFmtId="172" fontId="9" fillId="0" borderId="0" xfId="1" applyNumberFormat="1" applyBorder="1" applyAlignment="1">
      <alignment horizontal="center"/>
    </xf>
    <xf numFmtId="166" fontId="9" fillId="0" borderId="0" xfId="1" applyNumberFormat="1" applyBorder="1" applyAlignment="1">
      <alignment horizontal="center"/>
    </xf>
    <xf numFmtId="2" fontId="9" fillId="0" borderId="0" xfId="1" applyNumberFormat="1" applyBorder="1" applyAlignment="1">
      <alignment horizontal="right" indent="1"/>
    </xf>
    <xf numFmtId="166" fontId="9" fillId="13" borderId="0" xfId="1" applyNumberFormat="1" applyFill="1" applyBorder="1" applyAlignment="1">
      <alignment horizontal="center"/>
    </xf>
    <xf numFmtId="1" fontId="9" fillId="0" borderId="0" xfId="1" applyNumberFormat="1" applyBorder="1" applyAlignment="1">
      <alignment horizontal="center"/>
    </xf>
    <xf numFmtId="2" fontId="2" fillId="14" borderId="0" xfId="1" applyNumberFormat="1" applyFont="1" applyFill="1" applyBorder="1" applyAlignment="1">
      <alignment horizontal="center"/>
    </xf>
    <xf numFmtId="170" fontId="2" fillId="0" borderId="0" xfId="1" applyNumberFormat="1" applyFont="1" applyBorder="1" applyAlignment="1">
      <alignment horizontal="center"/>
    </xf>
    <xf numFmtId="0" fontId="9" fillId="0" borderId="37" xfId="1" applyBorder="1"/>
    <xf numFmtId="0" fontId="0" fillId="0" borderId="38" xfId="1" applyFont="1" applyBorder="1"/>
    <xf numFmtId="0" fontId="9" fillId="0" borderId="31" xfId="1" applyBorder="1"/>
    <xf numFmtId="0" fontId="2" fillId="0" borderId="31" xfId="1" applyFont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73" fontId="9" fillId="0" borderId="14" xfId="1" applyNumberFormat="1" applyBorder="1" applyAlignment="1">
      <alignment horizontal="center"/>
    </xf>
    <xf numFmtId="0" fontId="0" fillId="0" borderId="31" xfId="0" applyBorder="1" applyAlignment="1">
      <alignment horizontal="right" indent="1"/>
    </xf>
    <xf numFmtId="1" fontId="9" fillId="0" borderId="15" xfId="1" applyNumberFormat="1" applyBorder="1" applyAlignment="1">
      <alignment horizontal="center"/>
    </xf>
    <xf numFmtId="1" fontId="0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73" fontId="9" fillId="0" borderId="8" xfId="1" applyNumberFormat="1" applyBorder="1" applyAlignment="1">
      <alignment horizontal="center"/>
    </xf>
    <xf numFmtId="0" fontId="0" fillId="0" borderId="0" xfId="0" applyBorder="1" applyAlignment="1">
      <alignment horizontal="right" indent="1"/>
    </xf>
    <xf numFmtId="1" fontId="9" fillId="0" borderId="32" xfId="1" applyNumberFormat="1" applyBorder="1" applyAlignment="1">
      <alignment horizontal="center"/>
    </xf>
    <xf numFmtId="1" fontId="0" fillId="0" borderId="8" xfId="0" applyNumberFormat="1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0" fillId="0" borderId="41" xfId="0" applyBorder="1" applyAlignment="1">
      <alignment horizontal="right" indent="1"/>
    </xf>
    <xf numFmtId="1" fontId="9" fillId="0" borderId="17" xfId="1" applyNumberForma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8" borderId="8" xfId="1" applyFont="1" applyFill="1" applyBorder="1" applyAlignment="1">
      <alignment horizontal="center"/>
    </xf>
    <xf numFmtId="0" fontId="9" fillId="0" borderId="35" xfId="1" applyBorder="1" applyAlignment="1"/>
    <xf numFmtId="0" fontId="7" fillId="0" borderId="9" xfId="1" applyFont="1" applyBorder="1" applyAlignment="1">
      <alignment horizontal="center" vertical="center"/>
    </xf>
    <xf numFmtId="14" fontId="2" fillId="0" borderId="21" xfId="1" applyNumberFormat="1" applyFont="1" applyBorder="1" applyAlignment="1"/>
    <xf numFmtId="14" fontId="2" fillId="4" borderId="2" xfId="1" applyNumberFormat="1" applyFont="1" applyFill="1" applyBorder="1" applyAlignment="1"/>
    <xf numFmtId="2" fontId="0" fillId="0" borderId="42" xfId="1" applyNumberFormat="1" applyFont="1" applyBorder="1" applyAlignment="1">
      <alignment horizontal="center"/>
    </xf>
    <xf numFmtId="2" fontId="0" fillId="0" borderId="32" xfId="1" applyNumberFormat="1" applyFont="1" applyBorder="1" applyAlignment="1">
      <alignment horizontal="center"/>
    </xf>
    <xf numFmtId="2" fontId="0" fillId="0" borderId="39" xfId="1" applyNumberFormat="1" applyFont="1" applyBorder="1" applyAlignment="1">
      <alignment horizontal="center"/>
    </xf>
    <xf numFmtId="2" fontId="0" fillId="0" borderId="40" xfId="1" applyNumberFormat="1" applyFont="1" applyBorder="1" applyAlignment="1">
      <alignment horizontal="center"/>
    </xf>
    <xf numFmtId="14" fontId="6" fillId="9" borderId="30" xfId="1" applyNumberFormat="1" applyFont="1" applyFill="1" applyBorder="1" applyAlignment="1">
      <alignment horizontal="center"/>
    </xf>
    <xf numFmtId="0" fontId="0" fillId="0" borderId="5" xfId="0" applyBorder="1"/>
    <xf numFmtId="0" fontId="9" fillId="0" borderId="43" xfId="1" applyBorder="1"/>
    <xf numFmtId="3" fontId="10" fillId="13" borderId="0" xfId="1" applyNumberFormat="1" applyFont="1" applyFill="1" applyBorder="1" applyAlignment="1">
      <alignment horizontal="center"/>
    </xf>
    <xf numFmtId="166" fontId="2" fillId="0" borderId="0" xfId="1" applyNumberFormat="1" applyFont="1" applyFill="1" applyBorder="1" applyAlignment="1">
      <alignment horizontal="center"/>
    </xf>
    <xf numFmtId="167" fontId="4" fillId="0" borderId="0" xfId="1" applyNumberFormat="1" applyFont="1" applyFill="1" applyBorder="1"/>
    <xf numFmtId="0" fontId="3" fillId="15" borderId="8" xfId="0" applyFont="1" applyFill="1" applyBorder="1" applyAlignment="1">
      <alignment horizontal="center"/>
    </xf>
    <xf numFmtId="0" fontId="2" fillId="16" borderId="11" xfId="1" applyFont="1" applyFill="1" applyBorder="1" applyAlignment="1">
      <alignment horizontal="center"/>
    </xf>
    <xf numFmtId="0" fontId="3" fillId="15" borderId="11" xfId="0" applyFont="1" applyFill="1" applyBorder="1" applyAlignment="1">
      <alignment horizontal="center"/>
    </xf>
    <xf numFmtId="0" fontId="3" fillId="17" borderId="8" xfId="0" applyFont="1" applyFill="1" applyBorder="1" applyAlignment="1">
      <alignment horizontal="center"/>
    </xf>
    <xf numFmtId="0" fontId="3" fillId="17" borderId="11" xfId="0" applyFont="1" applyFill="1" applyBorder="1" applyAlignment="1">
      <alignment horizontal="center"/>
    </xf>
    <xf numFmtId="0" fontId="2" fillId="18" borderId="8" xfId="1" applyFont="1" applyFill="1" applyBorder="1" applyAlignment="1">
      <alignment horizontal="center"/>
    </xf>
    <xf numFmtId="0" fontId="2" fillId="18" borderId="11" xfId="1" applyFont="1" applyFill="1" applyBorder="1" applyAlignment="1">
      <alignment horizontal="center"/>
    </xf>
    <xf numFmtId="173" fontId="2" fillId="0" borderId="12" xfId="1" applyNumberFormat="1" applyFont="1" applyBorder="1" applyAlignment="1">
      <alignment horizontal="center"/>
    </xf>
    <xf numFmtId="173" fontId="2" fillId="0" borderId="0" xfId="1" applyNumberFormat="1" applyFont="1" applyBorder="1" applyAlignment="1">
      <alignment horizontal="center"/>
    </xf>
    <xf numFmtId="14" fontId="7" fillId="19" borderId="0" xfId="1" applyNumberFormat="1" applyFont="1" applyFill="1" applyBorder="1" applyAlignment="1"/>
    <xf numFmtId="0" fontId="0" fillId="20" borderId="32" xfId="0" applyFill="1" applyBorder="1"/>
    <xf numFmtId="0" fontId="0" fillId="21" borderId="0" xfId="0" applyFill="1"/>
    <xf numFmtId="0" fontId="0" fillId="0" borderId="31" xfId="0" applyBorder="1"/>
    <xf numFmtId="0" fontId="0" fillId="0" borderId="0" xfId="0" applyFill="1"/>
    <xf numFmtId="0" fontId="0" fillId="0" borderId="41" xfId="0" applyBorder="1"/>
    <xf numFmtId="0" fontId="11" fillId="23" borderId="31" xfId="0" applyFont="1" applyFill="1" applyBorder="1" applyAlignment="1">
      <alignment horizontal="center"/>
    </xf>
    <xf numFmtId="0" fontId="2" fillId="24" borderId="0" xfId="2" applyFont="1" applyFill="1" applyBorder="1" applyAlignment="1">
      <alignment horizontal="center"/>
    </xf>
    <xf numFmtId="0" fontId="2" fillId="0" borderId="0" xfId="2" applyFont="1" applyFill="1" applyBorder="1" applyAlignment="1">
      <alignment horizontal="center"/>
    </xf>
    <xf numFmtId="16" fontId="0" fillId="21" borderId="0" xfId="0" applyNumberFormat="1" applyFill="1"/>
    <xf numFmtId="0" fontId="2" fillId="25" borderId="41" xfId="2" applyFont="1" applyFill="1" applyBorder="1" applyAlignment="1">
      <alignment horizontal="center"/>
    </xf>
    <xf numFmtId="0" fontId="2" fillId="7" borderId="48" xfId="1" applyFont="1" applyFill="1" applyBorder="1" applyAlignment="1">
      <alignment horizontal="center"/>
    </xf>
    <xf numFmtId="0" fontId="3" fillId="6" borderId="48" xfId="0" applyFont="1" applyFill="1" applyBorder="1" applyAlignment="1">
      <alignment horizontal="center"/>
    </xf>
    <xf numFmtId="0" fontId="2" fillId="8" borderId="48" xfId="1" applyFont="1" applyFill="1" applyBorder="1" applyAlignment="1">
      <alignment horizontal="center"/>
    </xf>
    <xf numFmtId="0" fontId="2" fillId="16" borderId="48" xfId="1" applyFont="1" applyFill="1" applyBorder="1" applyAlignment="1">
      <alignment horizontal="center"/>
    </xf>
    <xf numFmtId="0" fontId="3" fillId="15" borderId="48" xfId="0" applyFont="1" applyFill="1" applyBorder="1" applyAlignment="1">
      <alignment horizontal="center"/>
    </xf>
    <xf numFmtId="0" fontId="3" fillId="17" borderId="48" xfId="0" applyFont="1" applyFill="1" applyBorder="1" applyAlignment="1">
      <alignment horizontal="center"/>
    </xf>
    <xf numFmtId="1" fontId="0" fillId="0" borderId="31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73" fontId="9" fillId="0" borderId="45" xfId="1" applyNumberFormat="1" applyBorder="1" applyAlignment="1">
      <alignment horizontal="center"/>
    </xf>
    <xf numFmtId="1" fontId="9" fillId="0" borderId="46" xfId="1" applyNumberFormat="1" applyBorder="1" applyAlignment="1">
      <alignment horizontal="center"/>
    </xf>
    <xf numFmtId="173" fontId="9" fillId="0" borderId="48" xfId="1" applyNumberFormat="1" applyBorder="1" applyAlignment="1">
      <alignment horizontal="center"/>
    </xf>
    <xf numFmtId="1" fontId="9" fillId="0" borderId="49" xfId="1" applyNumberFormat="1" applyBorder="1" applyAlignment="1">
      <alignment horizontal="center"/>
    </xf>
    <xf numFmtId="173" fontId="9" fillId="0" borderId="51" xfId="1" applyNumberFormat="1" applyBorder="1" applyAlignment="1">
      <alignment horizontal="center"/>
    </xf>
    <xf numFmtId="1" fontId="0" fillId="0" borderId="31" xfId="0" applyNumberFormat="1" applyBorder="1" applyAlignment="1">
      <alignment horizontal="right" indent="1"/>
    </xf>
    <xf numFmtId="1" fontId="0" fillId="0" borderId="0" xfId="0" applyNumberFormat="1" applyBorder="1" applyAlignment="1">
      <alignment horizontal="right" indent="1"/>
    </xf>
    <xf numFmtId="1" fontId="0" fillId="0" borderId="41" xfId="0" applyNumberFormat="1" applyBorder="1" applyAlignment="1">
      <alignment horizontal="right" indent="1"/>
    </xf>
    <xf numFmtId="1" fontId="0" fillId="0" borderId="48" xfId="0" applyNumberFormat="1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1" fontId="0" fillId="0" borderId="51" xfId="0" applyNumberFormat="1" applyFont="1" applyBorder="1" applyAlignment="1">
      <alignment horizontal="center"/>
    </xf>
    <xf numFmtId="0" fontId="3" fillId="17" borderId="51" xfId="0" applyFont="1" applyFill="1" applyBorder="1" applyAlignment="1">
      <alignment horizontal="center"/>
    </xf>
    <xf numFmtId="0" fontId="6" fillId="11" borderId="44" xfId="1" applyFont="1" applyFill="1" applyBorder="1" applyAlignment="1">
      <alignment horizontal="center"/>
    </xf>
    <xf numFmtId="0" fontId="2" fillId="11" borderId="50" xfId="1" applyFont="1" applyFill="1" applyBorder="1" applyAlignment="1">
      <alignment horizontal="center"/>
    </xf>
    <xf numFmtId="2" fontId="2" fillId="14" borderId="44" xfId="1" applyNumberFormat="1" applyFont="1" applyFill="1" applyBorder="1" applyAlignment="1">
      <alignment horizontal="center"/>
    </xf>
    <xf numFmtId="2" fontId="2" fillId="14" borderId="47" xfId="1" applyNumberFormat="1" applyFont="1" applyFill="1" applyBorder="1" applyAlignment="1">
      <alignment horizontal="center"/>
    </xf>
    <xf numFmtId="2" fontId="2" fillId="14" borderId="50" xfId="1" applyNumberFormat="1" applyFont="1" applyFill="1" applyBorder="1" applyAlignment="1">
      <alignment horizontal="center"/>
    </xf>
    <xf numFmtId="0" fontId="2" fillId="7" borderId="49" xfId="1" applyFont="1" applyFill="1" applyBorder="1" applyAlignment="1">
      <alignment horizontal="center"/>
    </xf>
    <xf numFmtId="0" fontId="3" fillId="6" borderId="49" xfId="0" applyFont="1" applyFill="1" applyBorder="1" applyAlignment="1">
      <alignment horizontal="center"/>
    </xf>
    <xf numFmtId="0" fontId="2" fillId="8" borderId="49" xfId="1" applyFont="1" applyFill="1" applyBorder="1" applyAlignment="1">
      <alignment horizontal="center"/>
    </xf>
    <xf numFmtId="0" fontId="11" fillId="23" borderId="44" xfId="0" applyFont="1" applyFill="1" applyBorder="1" applyAlignment="1">
      <alignment horizontal="center"/>
    </xf>
    <xf numFmtId="0" fontId="11" fillId="21" borderId="47" xfId="0" applyFont="1" applyFill="1" applyBorder="1" applyAlignment="1">
      <alignment horizontal="center"/>
    </xf>
    <xf numFmtId="0" fontId="3" fillId="6" borderId="47" xfId="0" applyFont="1" applyFill="1" applyBorder="1" applyAlignment="1">
      <alignment horizontal="center"/>
    </xf>
    <xf numFmtId="0" fontId="2" fillId="8" borderId="47" xfId="1" applyFont="1" applyFill="1" applyBorder="1" applyAlignment="1">
      <alignment horizontal="center"/>
    </xf>
    <xf numFmtId="0" fontId="2" fillId="24" borderId="47" xfId="2" applyFont="1" applyFill="1" applyBorder="1" applyAlignment="1">
      <alignment horizontal="center"/>
    </xf>
    <xf numFmtId="0" fontId="3" fillId="17" borderId="50" xfId="0" applyFont="1" applyFill="1" applyBorder="1" applyAlignment="1">
      <alignment horizontal="center"/>
    </xf>
    <xf numFmtId="173" fontId="0" fillId="0" borderId="45" xfId="1" applyNumberFormat="1" applyFont="1" applyBorder="1" applyAlignment="1">
      <alignment horizontal="right" indent="1"/>
    </xf>
    <xf numFmtId="0" fontId="9" fillId="0" borderId="46" xfId="1" applyBorder="1"/>
    <xf numFmtId="173" fontId="0" fillId="0" borderId="51" xfId="1" applyNumberFormat="1" applyFont="1" applyBorder="1" applyAlignment="1">
      <alignment horizontal="right" indent="1"/>
    </xf>
    <xf numFmtId="0" fontId="9" fillId="0" borderId="41" xfId="1" applyBorder="1" applyAlignment="1">
      <alignment horizontal="center"/>
    </xf>
    <xf numFmtId="0" fontId="13" fillId="0" borderId="41" xfId="1" applyFont="1" applyBorder="1" applyAlignment="1">
      <alignment horizontal="center"/>
    </xf>
    <xf numFmtId="0" fontId="6" fillId="0" borderId="17" xfId="1" applyFont="1" applyBorder="1" applyAlignment="1">
      <alignment horizontal="center"/>
    </xf>
    <xf numFmtId="0" fontId="6" fillId="27" borderId="0" xfId="0" applyFont="1" applyFill="1"/>
    <xf numFmtId="0" fontId="2" fillId="10" borderId="52" xfId="1" applyFont="1" applyFill="1" applyBorder="1" applyAlignment="1">
      <alignment horizontal="center"/>
    </xf>
    <xf numFmtId="0" fontId="2" fillId="5" borderId="53" xfId="1" applyFont="1" applyFill="1" applyBorder="1" applyAlignment="1">
      <alignment horizontal="center"/>
    </xf>
    <xf numFmtId="2" fontId="9" fillId="3" borderId="52" xfId="1" applyNumberFormat="1" applyFill="1" applyBorder="1" applyAlignment="1">
      <alignment horizontal="center"/>
    </xf>
    <xf numFmtId="2" fontId="9" fillId="3" borderId="37" xfId="1" applyNumberFormat="1" applyFill="1" applyBorder="1" applyAlignment="1">
      <alignment horizontal="center"/>
    </xf>
    <xf numFmtId="166" fontId="0" fillId="0" borderId="38" xfId="1" applyNumberFormat="1" applyFont="1" applyBorder="1" applyAlignment="1"/>
    <xf numFmtId="0" fontId="6" fillId="26" borderId="0" xfId="1" applyFont="1" applyFill="1" applyBorder="1"/>
    <xf numFmtId="0" fontId="9" fillId="26" borderId="0" xfId="1" applyFill="1" applyBorder="1"/>
    <xf numFmtId="165" fontId="2" fillId="9" borderId="0" xfId="1" applyNumberFormat="1" applyFont="1" applyFill="1" applyBorder="1" applyAlignment="1">
      <alignment horizontal="center"/>
    </xf>
    <xf numFmtId="0" fontId="2" fillId="10" borderId="56" xfId="1" applyFont="1" applyFill="1" applyBorder="1" applyAlignment="1"/>
    <xf numFmtId="0" fontId="2" fillId="10" borderId="57" xfId="1" applyFont="1" applyFill="1" applyBorder="1" applyAlignment="1">
      <alignment horizontal="center"/>
    </xf>
    <xf numFmtId="0" fontId="2" fillId="5" borderId="58" xfId="1" applyFont="1" applyFill="1" applyBorder="1" applyAlignment="1">
      <alignment horizontal="center"/>
    </xf>
    <xf numFmtId="0" fontId="2" fillId="5" borderId="59" xfId="1" applyFont="1" applyFill="1" applyBorder="1" applyAlignment="1">
      <alignment horizontal="center"/>
    </xf>
    <xf numFmtId="2" fontId="9" fillId="3" borderId="57" xfId="1" applyNumberFormat="1" applyFill="1" applyBorder="1" applyAlignment="1">
      <alignment horizontal="center"/>
    </xf>
    <xf numFmtId="2" fontId="9" fillId="3" borderId="60" xfId="1" applyNumberFormat="1" applyFill="1" applyBorder="1" applyAlignment="1">
      <alignment horizontal="center"/>
    </xf>
    <xf numFmtId="166" fontId="2" fillId="28" borderId="54" xfId="1" applyNumberFormat="1" applyFont="1" applyFill="1" applyBorder="1" applyAlignment="1">
      <alignment horizontal="center"/>
    </xf>
    <xf numFmtId="0" fontId="0" fillId="28" borderId="54" xfId="0" applyFill="1" applyBorder="1"/>
    <xf numFmtId="0" fontId="9" fillId="28" borderId="54" xfId="1" applyFill="1" applyBorder="1"/>
    <xf numFmtId="0" fontId="2" fillId="28" borderId="55" xfId="1" applyFont="1" applyFill="1" applyBorder="1" applyAlignment="1">
      <alignment horizontal="center"/>
    </xf>
    <xf numFmtId="0" fontId="0" fillId="28" borderId="55" xfId="0" applyFill="1" applyBorder="1"/>
    <xf numFmtId="0" fontId="9" fillId="28" borderId="55" xfId="1" applyFill="1" applyBorder="1"/>
    <xf numFmtId="0" fontId="2" fillId="28" borderId="0" xfId="1" applyFont="1" applyFill="1" applyBorder="1" applyAlignment="1">
      <alignment horizontal="center"/>
    </xf>
    <xf numFmtId="166" fontId="2" fillId="28" borderId="0" xfId="1" applyNumberFormat="1" applyFont="1" applyFill="1" applyBorder="1" applyAlignment="1">
      <alignment horizontal="center"/>
    </xf>
    <xf numFmtId="0" fontId="0" fillId="28" borderId="0" xfId="0" applyFill="1" applyBorder="1"/>
    <xf numFmtId="0" fontId="9" fillId="28" borderId="0" xfId="1" applyFill="1" applyBorder="1"/>
    <xf numFmtId="166" fontId="0" fillId="28" borderId="54" xfId="1" applyNumberFormat="1" applyFont="1" applyFill="1" applyBorder="1" applyAlignment="1"/>
    <xf numFmtId="166" fontId="0" fillId="28" borderId="0" xfId="1" applyNumberFormat="1" applyFont="1" applyFill="1" applyBorder="1" applyAlignment="1"/>
    <xf numFmtId="169" fontId="0" fillId="28" borderId="0" xfId="1" applyNumberFormat="1" applyFont="1" applyFill="1" applyBorder="1" applyAlignment="1">
      <alignment horizontal="center"/>
    </xf>
    <xf numFmtId="2" fontId="9" fillId="28" borderId="0" xfId="1" applyNumberFormat="1" applyFill="1" applyBorder="1" applyAlignment="1">
      <alignment horizontal="center"/>
    </xf>
    <xf numFmtId="2" fontId="9" fillId="28" borderId="55" xfId="1" applyNumberFormat="1" applyFill="1" applyBorder="1" applyAlignment="1">
      <alignment horizontal="center"/>
    </xf>
    <xf numFmtId="0" fontId="9" fillId="28" borderId="61" xfId="1" applyFill="1" applyBorder="1"/>
    <xf numFmtId="0" fontId="9" fillId="28" borderId="5" xfId="1" applyFill="1" applyBorder="1"/>
    <xf numFmtId="0" fontId="0" fillId="28" borderId="5" xfId="0" applyFill="1" applyBorder="1"/>
    <xf numFmtId="0" fontId="0" fillId="28" borderId="62" xfId="0" applyFill="1" applyBorder="1"/>
    <xf numFmtId="2" fontId="2" fillId="0" borderId="0" xfId="1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167" fontId="4" fillId="28" borderId="0" xfId="1" applyNumberFormat="1" applyFont="1" applyFill="1" applyBorder="1"/>
    <xf numFmtId="2" fontId="2" fillId="28" borderId="0" xfId="1" applyNumberFormat="1" applyFont="1" applyFill="1" applyBorder="1" applyAlignment="1">
      <alignment horizontal="center"/>
    </xf>
    <xf numFmtId="2" fontId="0" fillId="28" borderId="0" xfId="1" applyNumberFormat="1" applyFont="1" applyFill="1" applyBorder="1" applyAlignment="1">
      <alignment horizontal="center"/>
    </xf>
    <xf numFmtId="166" fontId="2" fillId="0" borderId="5" xfId="1" applyNumberFormat="1" applyFont="1" applyFill="1" applyBorder="1" applyAlignment="1">
      <alignment horizontal="center"/>
    </xf>
    <xf numFmtId="167" fontId="4" fillId="0" borderId="5" xfId="1" applyNumberFormat="1" applyFont="1" applyFill="1" applyBorder="1"/>
    <xf numFmtId="2" fontId="2" fillId="0" borderId="5" xfId="1" applyNumberFormat="1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173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2" borderId="48" xfId="1" applyFont="1" applyFill="1" applyBorder="1" applyAlignment="1">
      <alignment horizontal="center"/>
    </xf>
    <xf numFmtId="168" fontId="2" fillId="2" borderId="48" xfId="1" applyNumberFormat="1" applyFont="1" applyFill="1" applyBorder="1" applyAlignment="1">
      <alignment horizontal="center"/>
    </xf>
    <xf numFmtId="168" fontId="2" fillId="7" borderId="48" xfId="1" applyNumberFormat="1" applyFont="1" applyFill="1" applyBorder="1" applyAlignment="1">
      <alignment horizontal="center"/>
    </xf>
    <xf numFmtId="0" fontId="0" fillId="22" borderId="46" xfId="0" applyFill="1" applyBorder="1" applyAlignment="1">
      <alignment horizontal="center"/>
    </xf>
    <xf numFmtId="0" fontId="0" fillId="22" borderId="17" xfId="0" applyFill="1" applyBorder="1" applyAlignment="1">
      <alignment horizontal="center"/>
    </xf>
    <xf numFmtId="173" fontId="0" fillId="22" borderId="49" xfId="0" applyNumberFormat="1" applyFill="1" applyBorder="1" applyAlignment="1">
      <alignment horizontal="center"/>
    </xf>
    <xf numFmtId="0" fontId="0" fillId="0" borderId="45" xfId="0" applyBorder="1"/>
    <xf numFmtId="0" fontId="0" fillId="0" borderId="51" xfId="0" applyBorder="1"/>
    <xf numFmtId="173" fontId="0" fillId="22" borderId="46" xfId="0" applyNumberFormat="1" applyFill="1" applyBorder="1" applyAlignment="1">
      <alignment horizontal="center"/>
    </xf>
    <xf numFmtId="173" fontId="0" fillId="22" borderId="17" xfId="0" applyNumberFormat="1" applyFill="1" applyBorder="1" applyAlignment="1">
      <alignment horizontal="center"/>
    </xf>
    <xf numFmtId="0" fontId="2" fillId="0" borderId="45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3" fillId="17" borderId="41" xfId="0" applyFont="1" applyFill="1" applyBorder="1" applyAlignment="1">
      <alignment horizontal="center"/>
    </xf>
  </cellXfs>
  <cellStyles count="3">
    <cellStyle name="Excel Built-in Normal 1" xfId="2"/>
    <cellStyle name="Normální" xfId="0" builtinId="0"/>
    <cellStyle name="Vysvětlující text" xfId="1" builtinId="53" customBuiltin="1"/>
  </cellStyles>
  <dxfs count="29">
    <dxf>
      <fill>
        <patternFill>
          <bgColor rgb="FFC3D69B"/>
        </patternFill>
      </fill>
    </dxf>
    <dxf>
      <font>
        <b/>
        <i val="0"/>
        <color rgb="FFB9E5B9"/>
      </font>
      <fill>
        <patternFill>
          <bgColor rgb="FF003300"/>
        </patternFill>
      </fill>
    </dxf>
    <dxf>
      <font>
        <b val="0"/>
        <i val="0"/>
        <strike val="0"/>
        <u val="none"/>
        <color rgb="FF000000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 val="0"/>
        <i val="0"/>
        <strike val="0"/>
        <u val="none"/>
        <color rgb="FF000000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/>
        <i val="0"/>
        <color rgb="FFB9E5B9"/>
      </font>
      <fill>
        <patternFill>
          <bgColor rgb="FF003300"/>
        </patternFill>
      </fill>
    </dxf>
    <dxf>
      <fill>
        <patternFill>
          <bgColor rgb="FFC3D69B"/>
        </patternFill>
      </fill>
    </dxf>
    <dxf>
      <font>
        <b val="0"/>
        <i val="0"/>
        <strike val="0"/>
        <u val="none"/>
        <color rgb="FF000000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/>
        <i val="0"/>
        <color rgb="FFB9E5B9"/>
      </font>
      <fill>
        <patternFill>
          <bgColor rgb="FF003300"/>
        </patternFill>
      </fill>
    </dxf>
    <dxf>
      <fill>
        <patternFill>
          <bgColor rgb="FFC3D69B"/>
        </patternFill>
      </fill>
    </dxf>
    <dxf>
      <font>
        <b val="0"/>
        <i val="0"/>
        <strike val="0"/>
        <u val="none"/>
        <color rgb="FF000000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/>
        <i val="0"/>
        <color rgb="FFB9E5B9"/>
      </font>
      <fill>
        <patternFill>
          <bgColor rgb="FF003300"/>
        </patternFill>
      </fill>
    </dxf>
    <dxf>
      <fill>
        <patternFill>
          <bgColor rgb="FFC3D69B"/>
        </patternFill>
      </fill>
    </dxf>
    <dxf>
      <font>
        <b val="0"/>
        <i val="0"/>
        <strike val="0"/>
        <u val="none"/>
        <color rgb="FF000000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/>
        <i val="0"/>
        <color rgb="FFB9E5B9"/>
      </font>
      <fill>
        <patternFill>
          <bgColor rgb="FF003300"/>
        </patternFill>
      </fill>
    </dxf>
    <dxf>
      <fill>
        <patternFill>
          <bgColor rgb="FFC3D69B"/>
        </patternFill>
      </fill>
    </dxf>
    <dxf>
      <font>
        <b val="0"/>
        <i val="0"/>
        <strike val="0"/>
        <u val="none"/>
        <color rgb="FF000000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/>
        <i val="0"/>
        <color rgb="FFB9E5B9"/>
      </font>
      <fill>
        <patternFill>
          <bgColor rgb="FF003300"/>
        </patternFill>
      </fill>
    </dxf>
    <dxf>
      <fill>
        <patternFill>
          <bgColor rgb="FFC3D69B"/>
        </patternFill>
      </fill>
    </dxf>
    <dxf>
      <font>
        <b val="0"/>
        <i val="0"/>
        <strike val="0"/>
        <u val="none"/>
        <color rgb="FF000000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/>
        <i val="0"/>
        <color rgb="FFB9E5B9"/>
      </font>
      <fill>
        <patternFill>
          <bgColor rgb="FF003300"/>
        </patternFill>
      </fill>
    </dxf>
    <dxf>
      <fill>
        <patternFill>
          <bgColor rgb="FFC3D69B"/>
        </patternFill>
      </fill>
    </dxf>
    <dxf>
      <font>
        <b val="0"/>
        <i val="0"/>
        <strike val="0"/>
        <u val="none"/>
        <color rgb="FF000000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/>
        <i val="0"/>
        <color rgb="FFB9E5B9"/>
      </font>
      <fill>
        <patternFill>
          <bgColor rgb="FF003300"/>
        </patternFill>
      </fill>
    </dxf>
    <dxf>
      <fill>
        <patternFill>
          <bgColor rgb="FFC3D69B"/>
        </patternFill>
      </fill>
    </dxf>
    <dxf>
      <font>
        <b val="0"/>
        <i val="0"/>
        <strike val="0"/>
        <u val="none"/>
        <color rgb="FF000000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/>
        <i val="0"/>
        <color rgb="FFB9E5B9"/>
      </font>
      <fill>
        <patternFill>
          <bgColor rgb="FF003300"/>
        </patternFill>
      </fill>
    </dxf>
    <dxf>
      <fill>
        <patternFill>
          <bgColor rgb="FFC3D69B"/>
        </patternFill>
      </fill>
    </dxf>
    <dxf>
      <font>
        <b val="0"/>
        <i val="0"/>
        <strike val="0"/>
        <u val="none"/>
        <color rgb="FF000000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 val="0"/>
        <i val="0"/>
        <strike val="0"/>
        <u val="none"/>
        <color rgb="FF000000"/>
      </font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96600"/>
      <rgbColor rgb="FF800080"/>
      <rgbColor rgb="FF006600"/>
      <rgbColor rgb="FFC0C0C0"/>
      <rgbColor rgb="FF808080"/>
      <rgbColor rgb="FFBFBFB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CCFFCC"/>
      <rgbColor rgb="FFDCF8B6"/>
      <rgbColor rgb="FF99CCFF"/>
      <rgbColor rgb="FFDDDDDD"/>
      <rgbColor rgb="FFB3A2C7"/>
      <rgbColor rgb="FFFFCCCC"/>
      <rgbColor rgb="FF3366FF"/>
      <rgbColor rgb="FF3FBE7E"/>
      <rgbColor rgb="FFC3D69B"/>
      <rgbColor rgb="FFB9E5B9"/>
      <rgbColor rgb="FFFF9900"/>
      <rgbColor rgb="FFFF6600"/>
      <rgbColor rgb="FF878787"/>
      <rgbColor rgb="FF969696"/>
      <rgbColor rgb="FF003366"/>
      <rgbColor rgb="FF339966"/>
      <rgbColor rgb="FF003300"/>
      <rgbColor rgb="FF333300"/>
      <rgbColor rgb="FFA85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B4B"/>
      <color rgb="FFFF6D6D"/>
      <color rgb="FFDEA900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16</xdr:col>
      <xdr:colOff>266700</xdr:colOff>
      <xdr:row>162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selection activeCell="B12" sqref="B12:D27"/>
    </sheetView>
  </sheetViews>
  <sheetFormatPr defaultRowHeight="15" x14ac:dyDescent="0.25"/>
  <cols>
    <col min="4" max="4" width="14.85546875" bestFit="1" customWidth="1"/>
  </cols>
  <sheetData>
    <row r="1" spans="1:20" x14ac:dyDescent="0.25">
      <c r="A1" s="129"/>
      <c r="B1" s="137" t="s">
        <v>52</v>
      </c>
      <c r="C1" s="130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</row>
    <row r="2" spans="1:20" x14ac:dyDescent="0.25"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</row>
    <row r="3" spans="1:20" x14ac:dyDescent="0.25">
      <c r="B3" s="232"/>
      <c r="C3" s="131"/>
      <c r="D3" s="229" t="s">
        <v>54</v>
      </c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</row>
    <row r="4" spans="1:20" x14ac:dyDescent="0.25">
      <c r="B4" s="233"/>
      <c r="C4" s="133"/>
      <c r="D4" s="230" t="s">
        <v>46</v>
      </c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</row>
    <row r="5" spans="1:20" x14ac:dyDescent="0.25">
      <c r="B5" s="167"/>
      <c r="C5" s="134" t="s">
        <v>5</v>
      </c>
      <c r="D5" s="234">
        <v>472.26668479978196</v>
      </c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</row>
    <row r="6" spans="1:20" x14ac:dyDescent="0.25">
      <c r="B6" s="168"/>
      <c r="C6" s="164" t="s">
        <v>4</v>
      </c>
      <c r="D6" s="231">
        <v>497.26555166710745</v>
      </c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</row>
    <row r="7" spans="1:20" x14ac:dyDescent="0.25">
      <c r="B7" s="169"/>
      <c r="C7" s="165" t="s">
        <v>6</v>
      </c>
      <c r="D7" s="231">
        <v>230.88098978215109</v>
      </c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</row>
    <row r="8" spans="1:20" x14ac:dyDescent="0.25">
      <c r="B8" s="170"/>
      <c r="C8" s="166" t="s">
        <v>7</v>
      </c>
      <c r="D8" s="231">
        <v>192.50291205420515</v>
      </c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</row>
    <row r="9" spans="1:20" x14ac:dyDescent="0.25">
      <c r="B9" s="171"/>
      <c r="C9" s="135" t="s">
        <v>42</v>
      </c>
      <c r="D9" s="231">
        <v>193.55243284153548</v>
      </c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</row>
    <row r="10" spans="1:20" s="132" customFormat="1" x14ac:dyDescent="0.25">
      <c r="B10" s="172"/>
      <c r="C10" s="138" t="s">
        <v>43</v>
      </c>
      <c r="D10" s="235">
        <v>96.538557856402491</v>
      </c>
    </row>
    <row r="11" spans="1:20" s="132" customFormat="1" x14ac:dyDescent="0.25">
      <c r="B11" s="225"/>
      <c r="C11" s="136"/>
      <c r="D11" s="224"/>
    </row>
    <row r="12" spans="1:20" s="132" customFormat="1" x14ac:dyDescent="0.25">
      <c r="B12" s="236" t="s">
        <v>47</v>
      </c>
      <c r="C12" s="237"/>
      <c r="D12" s="229" t="s">
        <v>45</v>
      </c>
    </row>
    <row r="13" spans="1:20" s="132" customFormat="1" x14ac:dyDescent="0.25">
      <c r="B13" s="238"/>
      <c r="C13" s="239"/>
      <c r="D13" s="230" t="s">
        <v>46</v>
      </c>
    </row>
    <row r="14" spans="1:20" s="132" customFormat="1" x14ac:dyDescent="0.25">
      <c r="B14" s="227">
        <v>4006</v>
      </c>
      <c r="C14" s="226" t="s">
        <v>5</v>
      </c>
      <c r="D14" s="231">
        <v>132.51112380190216</v>
      </c>
    </row>
    <row r="15" spans="1:20" s="132" customFormat="1" x14ac:dyDescent="0.25">
      <c r="B15" s="227">
        <v>4007</v>
      </c>
      <c r="C15" s="226" t="s">
        <v>5</v>
      </c>
      <c r="D15" s="231">
        <v>141.70767513661417</v>
      </c>
    </row>
    <row r="16" spans="1:20" s="132" customFormat="1" x14ac:dyDescent="0.25">
      <c r="B16" s="227">
        <v>4008</v>
      </c>
      <c r="C16" s="226" t="s">
        <v>5</v>
      </c>
      <c r="D16" s="231">
        <v>198.0478858612656</v>
      </c>
    </row>
    <row r="17" spans="2:4" s="132" customFormat="1" x14ac:dyDescent="0.25">
      <c r="B17" s="228">
        <v>3371</v>
      </c>
      <c r="C17" s="139" t="s">
        <v>4</v>
      </c>
      <c r="D17" s="231">
        <v>138.79619245134205</v>
      </c>
    </row>
    <row r="18" spans="2:4" s="132" customFormat="1" x14ac:dyDescent="0.25">
      <c r="B18" s="228">
        <v>3372</v>
      </c>
      <c r="C18" s="139" t="s">
        <v>4</v>
      </c>
      <c r="D18" s="231">
        <v>144.72489592864028</v>
      </c>
    </row>
    <row r="19" spans="2:4" s="132" customFormat="1" x14ac:dyDescent="0.25">
      <c r="B19" s="228">
        <v>3373</v>
      </c>
      <c r="C19" s="139" t="s">
        <v>4</v>
      </c>
      <c r="D19" s="231">
        <v>213.74446328712511</v>
      </c>
    </row>
    <row r="20" spans="2:4" s="132" customFormat="1" x14ac:dyDescent="0.25">
      <c r="B20" s="140">
        <v>6018</v>
      </c>
      <c r="C20" s="140" t="s">
        <v>6</v>
      </c>
      <c r="D20" s="231">
        <v>111.79473015048052</v>
      </c>
    </row>
    <row r="21" spans="2:4" s="132" customFormat="1" x14ac:dyDescent="0.25">
      <c r="B21" s="140">
        <v>6019</v>
      </c>
      <c r="C21" s="140" t="s">
        <v>6</v>
      </c>
      <c r="D21" s="231">
        <v>119.08625963167056</v>
      </c>
    </row>
    <row r="22" spans="2:4" s="132" customFormat="1" x14ac:dyDescent="0.25">
      <c r="B22" s="141">
        <v>6032</v>
      </c>
      <c r="C22" s="141" t="s">
        <v>7</v>
      </c>
      <c r="D22" s="231">
        <v>94.465525841401103</v>
      </c>
    </row>
    <row r="23" spans="2:4" s="132" customFormat="1" x14ac:dyDescent="0.25">
      <c r="B23" s="141">
        <v>6033</v>
      </c>
      <c r="C23" s="141" t="s">
        <v>7</v>
      </c>
      <c r="D23" s="231">
        <v>98.037386212804051</v>
      </c>
    </row>
    <row r="24" spans="2:4" s="132" customFormat="1" x14ac:dyDescent="0.25">
      <c r="B24" s="143">
        <v>1383</v>
      </c>
      <c r="C24" s="142" t="s">
        <v>42</v>
      </c>
      <c r="D24" s="231">
        <v>94.813010643564539</v>
      </c>
    </row>
    <row r="25" spans="2:4" s="132" customFormat="1" x14ac:dyDescent="0.25">
      <c r="B25" s="143">
        <v>1384</v>
      </c>
      <c r="C25" s="143" t="s">
        <v>42</v>
      </c>
      <c r="D25" s="231">
        <v>98.739422197970924</v>
      </c>
    </row>
    <row r="26" spans="2:4" s="132" customFormat="1" x14ac:dyDescent="0.25">
      <c r="B26" s="144">
        <v>1338</v>
      </c>
      <c r="C26" s="144" t="s">
        <v>43</v>
      </c>
      <c r="D26" s="231">
        <v>48.161422405944492</v>
      </c>
    </row>
    <row r="27" spans="2:4" s="132" customFormat="1" x14ac:dyDescent="0.25">
      <c r="B27" s="172">
        <v>1339</v>
      </c>
      <c r="C27" s="240" t="s">
        <v>43</v>
      </c>
      <c r="D27" s="235">
        <v>48.377135450458006</v>
      </c>
    </row>
    <row r="28" spans="2:4" x14ac:dyDescent="0.25">
      <c r="B28" s="225"/>
      <c r="C28" s="136"/>
      <c r="D28" s="22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8"/>
  <sheetViews>
    <sheetView topLeftCell="S13" zoomScaleNormal="100" workbookViewId="0">
      <selection activeCell="U25" sqref="U25"/>
    </sheetView>
  </sheetViews>
  <sheetFormatPr defaultRowHeight="15" x14ac:dyDescent="0.25"/>
  <cols>
    <col min="1" max="1" width="3" bestFit="1" customWidth="1"/>
    <col min="2" max="4" width="8.7109375" customWidth="1"/>
    <col min="5" max="5" width="9.140625" bestFit="1" customWidth="1"/>
    <col min="6" max="7" width="8.7109375" customWidth="1"/>
    <col min="8" max="8" width="9.5703125" customWidth="1"/>
    <col min="9" max="10" width="9.42578125" customWidth="1"/>
    <col min="11" max="14" width="9" customWidth="1"/>
    <col min="15" max="15" width="9.42578125" customWidth="1"/>
    <col min="16" max="19" width="8.7109375" customWidth="1"/>
    <col min="20" max="20" width="9.85546875" customWidth="1"/>
    <col min="21" max="24" width="8.7109375" customWidth="1"/>
    <col min="25" max="25" width="9.85546875" customWidth="1"/>
    <col min="26" max="29" width="8.7109375" customWidth="1"/>
    <col min="30" max="30" width="10.140625" customWidth="1"/>
    <col min="31" max="34" width="8.7109375" customWidth="1"/>
    <col min="35" max="35" width="10.140625" customWidth="1"/>
    <col min="36" max="39" width="8.7109375" customWidth="1"/>
    <col min="40" max="40" width="9.42578125" customWidth="1"/>
    <col min="41" max="41" width="8.7109375" customWidth="1"/>
    <col min="42" max="42" width="9.140625" customWidth="1"/>
    <col min="43" max="1026" width="8.7109375" customWidth="1"/>
  </cols>
  <sheetData>
    <row r="1" spans="1:48" ht="15.75" thickTop="1" x14ac:dyDescent="0.25">
      <c r="B1" s="1"/>
      <c r="C1" s="2"/>
      <c r="D1" s="3" t="s">
        <v>0</v>
      </c>
      <c r="E1" s="4"/>
      <c r="F1" s="5"/>
      <c r="G1" s="6"/>
      <c r="H1" s="2"/>
      <c r="I1" s="7" t="s">
        <v>1</v>
      </c>
      <c r="J1" s="108">
        <f>J30</f>
        <v>43606</v>
      </c>
      <c r="K1" s="5"/>
      <c r="L1" s="6"/>
      <c r="M1" s="2"/>
      <c r="N1" s="7" t="s">
        <v>1</v>
      </c>
      <c r="O1" s="108">
        <f>O30</f>
        <v>43607</v>
      </c>
      <c r="P1" s="5"/>
      <c r="Q1" s="6"/>
      <c r="R1" s="2"/>
      <c r="S1" s="7" t="s">
        <v>1</v>
      </c>
      <c r="T1" s="108">
        <f>T30</f>
        <v>43607</v>
      </c>
      <c r="U1" s="5"/>
      <c r="V1" s="6"/>
      <c r="W1" s="2"/>
      <c r="X1" s="7" t="s">
        <v>1</v>
      </c>
      <c r="Y1" s="108">
        <f>Y30</f>
        <v>43608</v>
      </c>
      <c r="Z1" s="5"/>
      <c r="AA1" s="6"/>
      <c r="AB1" s="2"/>
      <c r="AC1" s="7" t="s">
        <v>1</v>
      </c>
      <c r="AD1" s="108">
        <f>AD30</f>
        <v>43621</v>
      </c>
      <c r="AE1" s="5"/>
      <c r="AF1" s="6"/>
      <c r="AG1" s="2"/>
      <c r="AH1" s="7" t="s">
        <v>1</v>
      </c>
      <c r="AI1" s="108">
        <f>AI30</f>
        <v>0</v>
      </c>
      <c r="AJ1" s="5"/>
      <c r="AK1" s="6"/>
      <c r="AL1" s="2"/>
      <c r="AM1" s="7" t="s">
        <v>1</v>
      </c>
      <c r="AN1" s="108">
        <f>AN30</f>
        <v>0</v>
      </c>
      <c r="AO1" s="5"/>
      <c r="AP1" s="6"/>
      <c r="AQ1" s="2"/>
      <c r="AR1" s="7" t="s">
        <v>1</v>
      </c>
      <c r="AS1" s="108">
        <f>AS30</f>
        <v>0</v>
      </c>
      <c r="AT1" s="5"/>
      <c r="AU1" s="6"/>
      <c r="AV1" s="2"/>
    </row>
    <row r="2" spans="1:48" ht="15.75" thickBot="1" x14ac:dyDescent="0.3">
      <c r="B2" s="8"/>
      <c r="C2" s="9"/>
      <c r="D2" s="10" t="s">
        <v>2</v>
      </c>
      <c r="E2" s="11">
        <f>E29</f>
        <v>0</v>
      </c>
      <c r="F2" s="12" t="s">
        <v>3</v>
      </c>
      <c r="G2" s="13"/>
      <c r="H2" s="9"/>
      <c r="I2" s="10" t="s">
        <v>2</v>
      </c>
      <c r="J2" s="11">
        <f>J29</f>
        <v>0</v>
      </c>
      <c r="K2" s="12" t="s">
        <v>44</v>
      </c>
      <c r="L2" s="13"/>
      <c r="M2" s="9"/>
      <c r="N2" s="10" t="s">
        <v>2</v>
      </c>
      <c r="O2" s="11">
        <f>O29</f>
        <v>0</v>
      </c>
      <c r="P2" s="12" t="s">
        <v>3</v>
      </c>
      <c r="Q2" s="13"/>
      <c r="R2" s="9"/>
      <c r="S2" s="10" t="s">
        <v>2</v>
      </c>
      <c r="T2" s="11">
        <f>T29</f>
        <v>0</v>
      </c>
      <c r="U2" s="12" t="s">
        <v>3</v>
      </c>
      <c r="V2" s="13"/>
      <c r="W2" s="9"/>
      <c r="X2" s="10" t="s">
        <v>2</v>
      </c>
      <c r="Y2" s="11">
        <f>Y29</f>
        <v>0</v>
      </c>
      <c r="Z2" s="12" t="s">
        <v>3</v>
      </c>
      <c r="AA2" s="13"/>
      <c r="AB2" s="9"/>
      <c r="AC2" s="10" t="s">
        <v>2</v>
      </c>
      <c r="AD2" s="11">
        <f>AD29</f>
        <v>0</v>
      </c>
      <c r="AE2" s="12" t="s">
        <v>3</v>
      </c>
      <c r="AF2" s="13"/>
      <c r="AG2" s="9"/>
      <c r="AH2" s="10" t="s">
        <v>2</v>
      </c>
      <c r="AI2" s="11">
        <f>AI29</f>
        <v>0</v>
      </c>
      <c r="AJ2" s="12" t="s">
        <v>3</v>
      </c>
      <c r="AK2" s="13"/>
      <c r="AL2" s="9"/>
      <c r="AM2" s="10" t="s">
        <v>2</v>
      </c>
      <c r="AN2" s="11">
        <f>AN29</f>
        <v>0</v>
      </c>
      <c r="AO2" s="12" t="s">
        <v>3</v>
      </c>
      <c r="AP2" s="13"/>
      <c r="AQ2" s="9"/>
      <c r="AR2" s="10" t="s">
        <v>2</v>
      </c>
      <c r="AS2" s="11">
        <f>AS29</f>
        <v>0</v>
      </c>
      <c r="AT2" s="12" t="s">
        <v>3</v>
      </c>
      <c r="AU2" s="13"/>
      <c r="AV2" s="9"/>
    </row>
    <row r="3" spans="1:48" x14ac:dyDescent="0.25">
      <c r="A3">
        <v>1</v>
      </c>
      <c r="B3" s="23">
        <v>4006</v>
      </c>
      <c r="C3" s="24" t="s">
        <v>5</v>
      </c>
      <c r="D3" s="81">
        <v>9.6673299999999998</v>
      </c>
      <c r="E3" s="16"/>
      <c r="F3" s="17"/>
      <c r="G3" s="109"/>
      <c r="H3" s="23">
        <v>4006</v>
      </c>
      <c r="I3" s="18">
        <f>IF(I32&lt;&gt;"",AVERAGE(I32:J32),"")</f>
        <v>10.19286</v>
      </c>
      <c r="J3" s="16">
        <f>IF(K32&lt;&gt;"",AVERAGE(K32:L32)+J$30,"")</f>
        <v>43606.698263888888</v>
      </c>
      <c r="K3" s="126">
        <f>1000*(I3-D3)</f>
        <v>525.52999999999986</v>
      </c>
      <c r="L3" s="19"/>
      <c r="M3" s="23">
        <v>4006</v>
      </c>
      <c r="N3" s="18">
        <f>IF(N32&lt;&gt;"",AVERAGE(N32:O32),"")</f>
        <v>10.18219</v>
      </c>
      <c r="O3" s="16">
        <f>IF(P32&lt;&gt;"",AVERAGE(P32:Q32)+O$30,"")</f>
        <v>43607.399652777778</v>
      </c>
      <c r="P3" s="17">
        <f t="shared" ref="P3:P19" si="0">1000*(I3-N3)/(O3-J3)</f>
        <v>15.212673267290652</v>
      </c>
      <c r="Q3" s="19"/>
      <c r="R3" s="23">
        <v>4006</v>
      </c>
      <c r="S3" s="18">
        <f>IF(S32&lt;&gt;"",AVERAGE(S32:T32),"")</f>
        <v>10.17765</v>
      </c>
      <c r="T3" s="16">
        <f>IF(U32&lt;&gt;"",AVERAGE(U32:V32)+T$30,"")</f>
        <v>43607.687152777777</v>
      </c>
      <c r="U3" s="17">
        <f t="shared" ref="U3:U16" si="1">1000*(N3-S3)/(T3-O3)</f>
        <v>15.79130434790752</v>
      </c>
      <c r="V3" s="19">
        <f t="shared" ref="V3:V16" si="2">U3/P3</f>
        <v>1.0380361209663922</v>
      </c>
      <c r="W3" s="23">
        <v>4006</v>
      </c>
      <c r="X3" s="18">
        <f t="shared" ref="X3:X16" si="3">IF(X32&lt;&gt;"",AVERAGE(X32:Y32),"")</f>
        <v>10.16818</v>
      </c>
      <c r="Y3" s="16">
        <f t="shared" ref="Y3:Y16" si="4">IF(Z32&lt;&gt;"",AVERAGE(Z32:AA32)+Y$30,"")</f>
        <v>43608.324305555558</v>
      </c>
      <c r="Z3" s="17">
        <f t="shared" ref="Z3:Z16" si="5">1000*(S3-X3)/(Y3-T3)</f>
        <v>14.862997275129414</v>
      </c>
      <c r="AA3" s="19">
        <f t="shared" ref="AA3:AA16" si="6">Z3/U3</f>
        <v>0.94121403448847374</v>
      </c>
      <c r="AB3" s="23">
        <v>4006</v>
      </c>
      <c r="AC3" s="18">
        <f>IF(AC32&lt;&gt;"",AVERAGE(AC32:AD32),"")</f>
        <v>10.027255</v>
      </c>
      <c r="AD3" s="16">
        <f>IF(AE32&lt;&gt;"",AVERAGE(AE32:AF32)+AD$30,"")</f>
        <v>43621.590277777781</v>
      </c>
      <c r="AE3" s="17">
        <f t="shared" ref="AE3:AE7" si="7">1000*(X3-AC3)/(AD3-Y3)</f>
        <v>10.623043501019824</v>
      </c>
      <c r="AF3" s="19">
        <f t="shared" ref="AF3:AF7" si="8">AE3/Z3</f>
        <v>0.71473090550824492</v>
      </c>
      <c r="AG3" s="23">
        <v>4006</v>
      </c>
      <c r="AH3" s="18" t="str">
        <f>IF(AH32&lt;&gt;"",AVERAGE(AH32:AI32),"")</f>
        <v/>
      </c>
      <c r="AI3" s="16" t="str">
        <f>IF(AJ32&lt;&gt;"",AVERAGE(AJ32:AK32)+AI$30,"")</f>
        <v/>
      </c>
      <c r="AJ3" s="17" t="e">
        <f t="shared" ref="AJ3:AJ22" si="9">1000*(AC3-AH3)/(AI3-AD3)</f>
        <v>#VALUE!</v>
      </c>
      <c r="AK3" s="19" t="e">
        <f t="shared" ref="AK3:AK22" si="10">AJ3/AE3</f>
        <v>#VALUE!</v>
      </c>
      <c r="AL3" s="23">
        <v>4006</v>
      </c>
      <c r="AM3" s="18" t="str">
        <f>IF(AM32&lt;&gt;"",AVERAGE(AM32:AN32),"")</f>
        <v/>
      </c>
      <c r="AN3" s="16" t="str">
        <f>IF(AO32&lt;&gt;"",AVERAGE(AO32:AP32)+AN$30,"")</f>
        <v/>
      </c>
      <c r="AO3" s="17" t="e">
        <f t="shared" ref="AO3:AO22" si="11">1000*(AH3-AM3)/(AN3-AI3)</f>
        <v>#VALUE!</v>
      </c>
      <c r="AP3" s="19" t="e">
        <f t="shared" ref="AP3:AP22" si="12">AO3/AJ3</f>
        <v>#VALUE!</v>
      </c>
      <c r="AQ3" s="23">
        <v>4006</v>
      </c>
      <c r="AR3" s="18" t="str">
        <f>IF(AR32&lt;&gt;"",AVERAGE(AR32:AS32),"")</f>
        <v/>
      </c>
      <c r="AS3" s="16" t="str">
        <f>IF(AT32&lt;&gt;"",AVERAGE(AT32:AU32)+AS$30,"")</f>
        <v/>
      </c>
      <c r="AT3" s="17" t="e">
        <f t="shared" ref="AT3:AT22" si="13">1000*(AM3-AR3)/(AS3-AN3)</f>
        <v>#VALUE!</v>
      </c>
      <c r="AU3" s="19" t="e">
        <f t="shared" ref="AU3:AU22" si="14">AT3/AO3</f>
        <v>#VALUE!</v>
      </c>
      <c r="AV3" s="23">
        <v>4006</v>
      </c>
    </row>
    <row r="4" spans="1:48" x14ac:dyDescent="0.25">
      <c r="A4">
        <v>2</v>
      </c>
      <c r="B4" s="23">
        <v>4007</v>
      </c>
      <c r="C4" s="24" t="s">
        <v>5</v>
      </c>
      <c r="D4" s="81">
        <v>9.4676100000000005</v>
      </c>
      <c r="E4" s="21"/>
      <c r="F4" s="22"/>
      <c r="G4" s="110"/>
      <c r="H4" s="23">
        <v>4007</v>
      </c>
      <c r="I4" s="15">
        <f t="shared" ref="I4:I19" si="15">IF(I33&lt;&gt;"",AVERAGE(I33:J33),"")</f>
        <v>9.9376099999999994</v>
      </c>
      <c r="J4" s="21">
        <f t="shared" ref="J4:J19" si="16">IF(K33&lt;&gt;"",AVERAGE(K33:L33)+J$30,"")</f>
        <v>43606.698506944442</v>
      </c>
      <c r="K4" s="127">
        <f t="shared" ref="K4:K19" si="17">1000*(I4-D4)</f>
        <v>469.99999999999886</v>
      </c>
      <c r="L4" s="19"/>
      <c r="M4" s="23">
        <v>4007</v>
      </c>
      <c r="N4" s="15">
        <f t="shared" ref="N4:N19" si="18">IF(N33&lt;&gt;"",AVERAGE(N33:O33),"")</f>
        <v>9.9261999999999997</v>
      </c>
      <c r="O4" s="21">
        <f t="shared" ref="O4:O19" si="19">IF(P33&lt;&gt;"",AVERAGE(P33:Q33)+O$30,"")</f>
        <v>43607.399895833332</v>
      </c>
      <c r="P4" s="22">
        <f t="shared" si="0"/>
        <v>16.267722772239296</v>
      </c>
      <c r="Q4" s="19"/>
      <c r="R4" s="23">
        <v>4007</v>
      </c>
      <c r="S4" s="15">
        <f t="shared" ref="S4:S16" si="20">IF(S33&lt;&gt;"",AVERAGE(S33:T33),"")</f>
        <v>9.9214599999999997</v>
      </c>
      <c r="T4" s="21">
        <f t="shared" ref="T4:T16" si="21">IF(U33&lt;&gt;"",AVERAGE(U33:V33)+T$30,"")</f>
        <v>43607.687395833331</v>
      </c>
      <c r="U4" s="22">
        <f t="shared" si="1"/>
        <v>16.486956521822464</v>
      </c>
      <c r="V4" s="19">
        <f t="shared" si="2"/>
        <v>1.0134766096430712</v>
      </c>
      <c r="W4" s="23">
        <v>4007</v>
      </c>
      <c r="X4" s="15">
        <f t="shared" si="3"/>
        <v>9.9114400000000007</v>
      </c>
      <c r="Y4" s="21">
        <f t="shared" si="4"/>
        <v>43608.324652777781</v>
      </c>
      <c r="Z4" s="22">
        <f t="shared" si="5"/>
        <v>15.723641911260582</v>
      </c>
      <c r="AA4" s="19">
        <f t="shared" si="6"/>
        <v>0.95370190916974018</v>
      </c>
      <c r="AB4" s="23">
        <v>4007</v>
      </c>
      <c r="AC4" s="15">
        <f t="shared" ref="AC4:AC16" si="22">IF(AC33&lt;&gt;"",AVERAGE(AC33:AD33),"")</f>
        <v>9.7607324999999996</v>
      </c>
      <c r="AD4" s="21">
        <f t="shared" ref="AD4:AD7" si="23">IF(AE33&lt;&gt;"",AVERAGE(AE33:AF33)+AD$30,"")</f>
        <v>43621.590763888889</v>
      </c>
      <c r="AE4" s="22">
        <f t="shared" si="7"/>
        <v>11.360337535075123</v>
      </c>
      <c r="AF4" s="19">
        <f t="shared" si="8"/>
        <v>0.72250039775704555</v>
      </c>
      <c r="AG4" s="23">
        <v>4007</v>
      </c>
      <c r="AH4" s="15" t="str">
        <f t="shared" ref="AH4:AH22" si="24">IF(AH33&lt;&gt;"",AVERAGE(AH33:AI33),"")</f>
        <v/>
      </c>
      <c r="AI4" s="21">
        <f t="shared" ref="AI4:AI22" si="25">IF(AJ33&lt;&gt;"",AVERAGE(AJ33:AK33)+AI$30,"")</f>
        <v>2.4305555555555552E-4</v>
      </c>
      <c r="AJ4" s="22" t="e">
        <f t="shared" si="9"/>
        <v>#VALUE!</v>
      </c>
      <c r="AK4" s="19" t="e">
        <f t="shared" si="10"/>
        <v>#VALUE!</v>
      </c>
      <c r="AL4" s="23">
        <v>4007</v>
      </c>
      <c r="AM4" s="15" t="str">
        <f t="shared" ref="AM4:AM22" si="26">IF(AM33&lt;&gt;"",AVERAGE(AM33:AN33),"")</f>
        <v/>
      </c>
      <c r="AN4" s="21">
        <f t="shared" ref="AN4:AN22" si="27">IF(AO33&lt;&gt;"",AVERAGE(AO33:AP33)+AN$30,"")</f>
        <v>2.4305555555555552E-4</v>
      </c>
      <c r="AO4" s="22" t="e">
        <f t="shared" si="11"/>
        <v>#VALUE!</v>
      </c>
      <c r="AP4" s="19" t="e">
        <f t="shared" si="12"/>
        <v>#VALUE!</v>
      </c>
      <c r="AQ4" s="23">
        <v>4007</v>
      </c>
      <c r="AR4" s="15" t="str">
        <f t="shared" ref="AR4:AR7" si="28">IF(AR33&lt;&gt;"",AVERAGE(AR33:AS33),"")</f>
        <v/>
      </c>
      <c r="AS4" s="21">
        <f t="shared" ref="AS4:AS7" si="29">IF(AT33&lt;&gt;"",AVERAGE(AT33:AU33)+AS$30,"")</f>
        <v>2.4305555555555552E-4</v>
      </c>
      <c r="AT4" s="22" t="e">
        <f t="shared" si="13"/>
        <v>#VALUE!</v>
      </c>
      <c r="AU4" s="19" t="e">
        <f t="shared" si="14"/>
        <v>#VALUE!</v>
      </c>
      <c r="AV4" s="23">
        <v>4007</v>
      </c>
    </row>
    <row r="5" spans="1:48" x14ac:dyDescent="0.25">
      <c r="A5">
        <v>3</v>
      </c>
      <c r="B5" s="23">
        <v>4008</v>
      </c>
      <c r="C5" s="24" t="s">
        <v>5</v>
      </c>
      <c r="D5" s="81">
        <v>9.0772899999999996</v>
      </c>
      <c r="E5" s="21"/>
      <c r="F5" s="22"/>
      <c r="G5" s="110"/>
      <c r="H5" s="23">
        <v>4008</v>
      </c>
      <c r="I5" s="15">
        <f t="shared" si="15"/>
        <v>9.652194999999999</v>
      </c>
      <c r="J5" s="21">
        <f t="shared" si="16"/>
        <v>43606.698750000003</v>
      </c>
      <c r="K5" s="127">
        <f t="shared" si="17"/>
        <v>574.90499999999929</v>
      </c>
      <c r="L5" s="19"/>
      <c r="M5" s="23">
        <v>4008</v>
      </c>
      <c r="N5" s="15">
        <f t="shared" si="18"/>
        <v>9.6413700000000002</v>
      </c>
      <c r="O5" s="21">
        <f t="shared" si="19"/>
        <v>43607.400138888886</v>
      </c>
      <c r="P5" s="22">
        <f t="shared" si="0"/>
        <v>15.433663366459379</v>
      </c>
      <c r="Q5" s="19"/>
      <c r="R5" s="23">
        <v>4008</v>
      </c>
      <c r="S5" s="15">
        <f t="shared" si="20"/>
        <v>9.6368799999999997</v>
      </c>
      <c r="T5" s="21">
        <f t="shared" si="21"/>
        <v>43607.687638888892</v>
      </c>
      <c r="U5" s="22">
        <f t="shared" si="1"/>
        <v>15.617391304033545</v>
      </c>
      <c r="V5" s="19">
        <f t="shared" si="2"/>
        <v>1.0119043634172717</v>
      </c>
      <c r="W5" s="23">
        <v>4008</v>
      </c>
      <c r="X5" s="15">
        <f t="shared" si="3"/>
        <v>9.6273599999999995</v>
      </c>
      <c r="Y5" s="21">
        <f t="shared" si="4"/>
        <v>43608.324999999997</v>
      </c>
      <c r="Z5" s="22">
        <f t="shared" si="5"/>
        <v>14.93658749197561</v>
      </c>
      <c r="AA5" s="19">
        <f t="shared" si="6"/>
        <v>0.95640732829162689</v>
      </c>
      <c r="AB5" s="23">
        <v>4008</v>
      </c>
      <c r="AC5" s="15">
        <f t="shared" si="22"/>
        <v>9.4192074999999988</v>
      </c>
      <c r="AD5" s="21">
        <f t="shared" si="23"/>
        <v>43621.591249999998</v>
      </c>
      <c r="AE5" s="22">
        <f t="shared" si="7"/>
        <v>15.690379722980609</v>
      </c>
      <c r="AF5" s="19">
        <f t="shared" si="8"/>
        <v>1.05046616112348</v>
      </c>
      <c r="AG5" s="23">
        <v>4008</v>
      </c>
      <c r="AH5" s="15" t="str">
        <f t="shared" si="24"/>
        <v/>
      </c>
      <c r="AI5" s="21">
        <f t="shared" si="25"/>
        <v>4.8611111111111104E-4</v>
      </c>
      <c r="AJ5" s="22" t="e">
        <f t="shared" si="9"/>
        <v>#VALUE!</v>
      </c>
      <c r="AK5" s="19" t="e">
        <f t="shared" si="10"/>
        <v>#VALUE!</v>
      </c>
      <c r="AL5" s="23">
        <v>4008</v>
      </c>
      <c r="AM5" s="15" t="str">
        <f t="shared" si="26"/>
        <v/>
      </c>
      <c r="AN5" s="21">
        <f t="shared" si="27"/>
        <v>4.8611111111111104E-4</v>
      </c>
      <c r="AO5" s="22" t="e">
        <f t="shared" si="11"/>
        <v>#VALUE!</v>
      </c>
      <c r="AP5" s="19" t="e">
        <f t="shared" si="12"/>
        <v>#VALUE!</v>
      </c>
      <c r="AQ5" s="23">
        <v>4008</v>
      </c>
      <c r="AR5" s="15" t="str">
        <f t="shared" si="28"/>
        <v/>
      </c>
      <c r="AS5" s="21">
        <f t="shared" si="29"/>
        <v>4.8611111111111104E-4</v>
      </c>
      <c r="AT5" s="22" t="e">
        <f t="shared" si="13"/>
        <v>#VALUE!</v>
      </c>
      <c r="AU5" s="19" t="e">
        <f t="shared" si="14"/>
        <v>#VALUE!</v>
      </c>
      <c r="AV5" s="23">
        <v>4008</v>
      </c>
    </row>
    <row r="6" spans="1:48" x14ac:dyDescent="0.25">
      <c r="A6">
        <v>4</v>
      </c>
      <c r="B6" s="25">
        <v>3371</v>
      </c>
      <c r="C6" s="26" t="s">
        <v>4</v>
      </c>
      <c r="D6" s="81">
        <v>7.7387100000000002</v>
      </c>
      <c r="E6" s="21"/>
      <c r="F6" s="22"/>
      <c r="G6" s="110"/>
      <c r="H6" s="25">
        <v>3371</v>
      </c>
      <c r="I6" s="15">
        <f t="shared" si="15"/>
        <v>8.2210850000000004</v>
      </c>
      <c r="J6" s="21">
        <f t="shared" si="16"/>
        <v>43606.698993055557</v>
      </c>
      <c r="K6" s="127">
        <f t="shared" si="17"/>
        <v>482.37500000000023</v>
      </c>
      <c r="L6" s="19"/>
      <c r="M6" s="25">
        <v>3371</v>
      </c>
      <c r="N6" s="15">
        <f t="shared" si="18"/>
        <v>8.2080400000000004</v>
      </c>
      <c r="O6" s="21">
        <f t="shared" si="19"/>
        <v>43607.400381944448</v>
      </c>
      <c r="P6" s="22">
        <f t="shared" si="0"/>
        <v>18.598811881145206</v>
      </c>
      <c r="Q6" s="19"/>
      <c r="R6" s="25">
        <v>3371</v>
      </c>
      <c r="S6" s="15">
        <f t="shared" si="20"/>
        <v>8.2026900000000005</v>
      </c>
      <c r="T6" s="21">
        <f t="shared" si="21"/>
        <v>43607.687881944446</v>
      </c>
      <c r="U6" s="22">
        <f t="shared" si="1"/>
        <v>18.608695652267983</v>
      </c>
      <c r="V6" s="19">
        <f t="shared" si="2"/>
        <v>1.0005314194899082</v>
      </c>
      <c r="W6" s="25">
        <v>3371</v>
      </c>
      <c r="X6" s="15">
        <f t="shared" si="3"/>
        <v>8.1913699999999992</v>
      </c>
      <c r="Y6" s="21">
        <f t="shared" si="4"/>
        <v>43608.32534722222</v>
      </c>
      <c r="Z6" s="22">
        <f t="shared" si="5"/>
        <v>17.75782994727146</v>
      </c>
      <c r="AA6" s="19">
        <f t="shared" si="6"/>
        <v>0.95427590837658627</v>
      </c>
      <c r="AB6" s="25">
        <v>3371</v>
      </c>
      <c r="AC6" s="15">
        <f t="shared" si="22"/>
        <v>8.0392650000000003</v>
      </c>
      <c r="AD6" s="21">
        <f t="shared" si="23"/>
        <v>43621.591736111113</v>
      </c>
      <c r="AE6" s="22">
        <f t="shared" si="7"/>
        <v>11.465441068695595</v>
      </c>
      <c r="AF6" s="19">
        <f t="shared" si="8"/>
        <v>0.64565552788488623</v>
      </c>
      <c r="AG6" s="25">
        <v>3371</v>
      </c>
      <c r="AH6" s="15" t="str">
        <f t="shared" si="24"/>
        <v/>
      </c>
      <c r="AI6" s="21">
        <f t="shared" si="25"/>
        <v>7.2916666666666659E-4</v>
      </c>
      <c r="AJ6" s="22" t="e">
        <f t="shared" si="9"/>
        <v>#VALUE!</v>
      </c>
      <c r="AK6" s="19" t="e">
        <f t="shared" si="10"/>
        <v>#VALUE!</v>
      </c>
      <c r="AL6" s="25">
        <v>3371</v>
      </c>
      <c r="AM6" s="15" t="str">
        <f t="shared" si="26"/>
        <v/>
      </c>
      <c r="AN6" s="21">
        <f t="shared" si="27"/>
        <v>7.2916666666666659E-4</v>
      </c>
      <c r="AO6" s="22" t="e">
        <f t="shared" si="11"/>
        <v>#VALUE!</v>
      </c>
      <c r="AP6" s="19" t="e">
        <f t="shared" si="12"/>
        <v>#VALUE!</v>
      </c>
      <c r="AQ6" s="25">
        <v>3371</v>
      </c>
      <c r="AR6" s="15" t="str">
        <f t="shared" si="28"/>
        <v/>
      </c>
      <c r="AS6" s="21">
        <f t="shared" si="29"/>
        <v>7.2916666666666659E-4</v>
      </c>
      <c r="AT6" s="22" t="e">
        <f t="shared" si="13"/>
        <v>#VALUE!</v>
      </c>
      <c r="AU6" s="19" t="e">
        <f t="shared" si="14"/>
        <v>#VALUE!</v>
      </c>
      <c r="AV6" s="25">
        <v>3371</v>
      </c>
    </row>
    <row r="7" spans="1:48" x14ac:dyDescent="0.25">
      <c r="A7">
        <v>5</v>
      </c>
      <c r="B7" s="25">
        <v>3372</v>
      </c>
      <c r="C7" s="26" t="s">
        <v>4</v>
      </c>
      <c r="D7" s="81">
        <v>7.7941500000000001</v>
      </c>
      <c r="E7" s="21"/>
      <c r="F7" s="22"/>
      <c r="G7" s="110"/>
      <c r="H7" s="25">
        <v>3372</v>
      </c>
      <c r="I7" s="15">
        <f t="shared" si="15"/>
        <v>8.3803400000000003</v>
      </c>
      <c r="J7" s="21">
        <f t="shared" si="16"/>
        <v>43606.699236111112</v>
      </c>
      <c r="K7" s="127">
        <f t="shared" si="17"/>
        <v>586.19000000000017</v>
      </c>
      <c r="L7" s="19"/>
      <c r="M7" s="25">
        <v>3372</v>
      </c>
      <c r="N7" s="15">
        <f t="shared" si="18"/>
        <v>8.3669700000000002</v>
      </c>
      <c r="O7" s="21">
        <f t="shared" si="19"/>
        <v>43607.400625000002</v>
      </c>
      <c r="P7" s="22">
        <f t="shared" si="0"/>
        <v>19.062178217777987</v>
      </c>
      <c r="Q7" s="19"/>
      <c r="R7" s="25">
        <v>3372</v>
      </c>
      <c r="S7" s="15">
        <f t="shared" si="20"/>
        <v>8.3615100000000009</v>
      </c>
      <c r="T7" s="21">
        <f t="shared" si="21"/>
        <v>43607.688125000001</v>
      </c>
      <c r="U7" s="22">
        <f t="shared" si="1"/>
        <v>18.991304347919964</v>
      </c>
      <c r="V7" s="19">
        <f t="shared" si="2"/>
        <v>0.99628196373739053</v>
      </c>
      <c r="W7" s="25">
        <v>3372</v>
      </c>
      <c r="X7" s="15">
        <f t="shared" si="3"/>
        <v>8.3498300000000008</v>
      </c>
      <c r="Y7" s="21">
        <f t="shared" si="4"/>
        <v>43608.325694444444</v>
      </c>
      <c r="Z7" s="22">
        <f t="shared" si="5"/>
        <v>18.319573031295732</v>
      </c>
      <c r="AA7" s="19">
        <f t="shared" si="6"/>
        <v>0.9646295323207853</v>
      </c>
      <c r="AB7" s="25">
        <v>3372</v>
      </c>
      <c r="AC7" s="15">
        <f t="shared" si="22"/>
        <v>8.1913374999999995</v>
      </c>
      <c r="AD7" s="21">
        <f t="shared" si="23"/>
        <v>43621.592222222222</v>
      </c>
      <c r="AE7" s="22">
        <f t="shared" si="7"/>
        <v>11.946795925418046</v>
      </c>
      <c r="AF7" s="19">
        <f t="shared" si="8"/>
        <v>0.65213288022646976</v>
      </c>
      <c r="AG7" s="25">
        <v>3372</v>
      </c>
      <c r="AH7" s="15" t="str">
        <f t="shared" si="24"/>
        <v/>
      </c>
      <c r="AI7" s="21">
        <f t="shared" si="25"/>
        <v>9.7222222222222209E-4</v>
      </c>
      <c r="AJ7" s="22" t="e">
        <f t="shared" si="9"/>
        <v>#VALUE!</v>
      </c>
      <c r="AK7" s="19" t="e">
        <f t="shared" si="10"/>
        <v>#VALUE!</v>
      </c>
      <c r="AL7" s="25">
        <v>3372</v>
      </c>
      <c r="AM7" s="15" t="str">
        <f t="shared" si="26"/>
        <v/>
      </c>
      <c r="AN7" s="21">
        <f t="shared" si="27"/>
        <v>9.7222222222222209E-4</v>
      </c>
      <c r="AO7" s="22" t="e">
        <f t="shared" si="11"/>
        <v>#VALUE!</v>
      </c>
      <c r="AP7" s="19" t="e">
        <f t="shared" si="12"/>
        <v>#VALUE!</v>
      </c>
      <c r="AQ7" s="25">
        <v>3372</v>
      </c>
      <c r="AR7" s="15" t="str">
        <f t="shared" si="28"/>
        <v/>
      </c>
      <c r="AS7" s="21">
        <f t="shared" si="29"/>
        <v>9.7222222222222209E-4</v>
      </c>
      <c r="AT7" s="22" t="e">
        <f t="shared" si="13"/>
        <v>#VALUE!</v>
      </c>
      <c r="AU7" s="19" t="e">
        <f t="shared" si="14"/>
        <v>#VALUE!</v>
      </c>
      <c r="AV7" s="25">
        <v>3372</v>
      </c>
    </row>
    <row r="8" spans="1:48" x14ac:dyDescent="0.25">
      <c r="A8">
        <v>9</v>
      </c>
      <c r="B8" s="25">
        <v>3373</v>
      </c>
      <c r="C8" s="26" t="s">
        <v>4</v>
      </c>
      <c r="D8" s="81">
        <v>7.7918399999999997</v>
      </c>
      <c r="E8" s="21"/>
      <c r="F8" s="22"/>
      <c r="G8" s="110"/>
      <c r="H8" s="25">
        <v>3373</v>
      </c>
      <c r="I8" s="15">
        <f t="shared" si="15"/>
        <v>8.312854999999999</v>
      </c>
      <c r="J8" s="21">
        <f t="shared" si="16"/>
        <v>43606.699479166666</v>
      </c>
      <c r="K8" s="127">
        <f t="shared" si="17"/>
        <v>521.0149999999993</v>
      </c>
      <c r="L8" s="19"/>
      <c r="M8" s="25">
        <v>3373</v>
      </c>
      <c r="N8" s="15">
        <f t="shared" si="18"/>
        <v>8.2998200000000004</v>
      </c>
      <c r="O8" s="21">
        <f t="shared" si="19"/>
        <v>43607.400868055556</v>
      </c>
      <c r="P8" s="22">
        <f t="shared" si="0"/>
        <v>18.584554455400671</v>
      </c>
      <c r="Q8" s="19"/>
      <c r="R8" s="25">
        <v>3373</v>
      </c>
      <c r="S8" s="15">
        <f t="shared" si="20"/>
        <v>8.2945499999999992</v>
      </c>
      <c r="T8" s="21">
        <f t="shared" si="21"/>
        <v>43607.688368055555</v>
      </c>
      <c r="U8" s="22">
        <f t="shared" si="1"/>
        <v>18.330434782705712</v>
      </c>
      <c r="V8" s="19">
        <f t="shared" si="2"/>
        <v>0.98632629728601795</v>
      </c>
      <c r="W8" s="25">
        <v>3373</v>
      </c>
      <c r="X8" s="15">
        <f t="shared" si="3"/>
        <v>8.2832399999999993</v>
      </c>
      <c r="Y8" s="21">
        <f t="shared" si="4"/>
        <v>43608.326041666667</v>
      </c>
      <c r="Z8" s="22">
        <f t="shared" si="5"/>
        <v>17.736346310881419</v>
      </c>
      <c r="AA8" s="19">
        <f t="shared" si="6"/>
        <v>0.96759005016155974</v>
      </c>
      <c r="AB8" s="25">
        <v>3373</v>
      </c>
      <c r="AC8" s="15">
        <f t="shared" si="22"/>
        <v>8.0524075000000011</v>
      </c>
      <c r="AD8" s="21">
        <f t="shared" ref="AD8:AD16" si="30">IF(AE37&lt;&gt;"",AVERAGE(AE37:AF37)+AD$30,"")</f>
        <v>43621.59270833333</v>
      </c>
      <c r="AE8" s="22">
        <f t="shared" ref="AE8:AE16" si="31">1000*(X8-AC8)/(AD8-Y8)</f>
        <v>17.39943467337179</v>
      </c>
      <c r="AF8" s="19">
        <f t="shared" ref="AF8:AF16" si="32">AE8/Z8</f>
        <v>0.98100445088270904</v>
      </c>
      <c r="AG8" s="25">
        <v>3373</v>
      </c>
      <c r="AH8" s="15" t="str">
        <f t="shared" si="24"/>
        <v/>
      </c>
      <c r="AI8" s="21">
        <f t="shared" si="25"/>
        <v>1.2152777777777776E-3</v>
      </c>
      <c r="AJ8" s="22" t="e">
        <f t="shared" si="9"/>
        <v>#VALUE!</v>
      </c>
      <c r="AK8" s="19" t="e">
        <f t="shared" si="10"/>
        <v>#VALUE!</v>
      </c>
      <c r="AL8" s="25">
        <v>3373</v>
      </c>
      <c r="AM8" s="15" t="str">
        <f t="shared" si="26"/>
        <v/>
      </c>
      <c r="AN8" s="21">
        <f t="shared" si="27"/>
        <v>1.2152777777777776E-3</v>
      </c>
      <c r="AO8" s="22" t="e">
        <f t="shared" si="11"/>
        <v>#VALUE!</v>
      </c>
      <c r="AP8" s="19" t="e">
        <f t="shared" si="12"/>
        <v>#VALUE!</v>
      </c>
      <c r="AQ8" s="25">
        <v>3373</v>
      </c>
      <c r="AR8" s="15" t="str">
        <f t="shared" ref="AR8:AR22" si="33">IF(AR37&lt;&gt;"",AVERAGE(AR37:AS37),"")</f>
        <v/>
      </c>
      <c r="AS8" s="21">
        <f t="shared" ref="AS8:AS22" si="34">IF(AT37&lt;&gt;"",AVERAGE(AT37:AU37)+AS$30,"")</f>
        <v>1.2152777777777776E-3</v>
      </c>
      <c r="AT8" s="22" t="e">
        <f t="shared" si="13"/>
        <v>#VALUE!</v>
      </c>
      <c r="AU8" s="19" t="e">
        <f t="shared" si="14"/>
        <v>#VALUE!</v>
      </c>
      <c r="AV8" s="25">
        <v>3373</v>
      </c>
    </row>
    <row r="9" spans="1:48" x14ac:dyDescent="0.25">
      <c r="A9">
        <v>11</v>
      </c>
      <c r="B9" s="20">
        <v>6018</v>
      </c>
      <c r="C9" s="14" t="s">
        <v>6</v>
      </c>
      <c r="D9" s="81">
        <v>7.8315000000000001</v>
      </c>
      <c r="E9" s="21"/>
      <c r="F9" s="22"/>
      <c r="G9" s="110"/>
      <c r="H9" s="20">
        <v>6018</v>
      </c>
      <c r="I9" s="15">
        <f t="shared" si="15"/>
        <v>8.33155</v>
      </c>
      <c r="J9" s="21">
        <f t="shared" si="16"/>
        <v>43606.69972222222</v>
      </c>
      <c r="K9" s="127">
        <f t="shared" si="17"/>
        <v>500.0499999999999</v>
      </c>
      <c r="L9" s="19"/>
      <c r="M9" s="20">
        <v>6018</v>
      </c>
      <c r="N9" s="15">
        <f t="shared" si="18"/>
        <v>8.3196200000000005</v>
      </c>
      <c r="O9" s="21">
        <f t="shared" si="19"/>
        <v>43607.40111111111</v>
      </c>
      <c r="P9" s="22">
        <f t="shared" si="0"/>
        <v>17.009108910851239</v>
      </c>
      <c r="Q9" s="19"/>
      <c r="R9" s="20">
        <v>6018</v>
      </c>
      <c r="S9" s="15">
        <f t="shared" si="20"/>
        <v>8.3149499999999996</v>
      </c>
      <c r="T9" s="21">
        <f t="shared" si="21"/>
        <v>43607.688611111109</v>
      </c>
      <c r="U9" s="22">
        <f t="shared" si="1"/>
        <v>16.243478260954703</v>
      </c>
      <c r="V9" s="19">
        <f t="shared" si="2"/>
        <v>0.95498702172410166</v>
      </c>
      <c r="W9" s="20">
        <v>6018</v>
      </c>
      <c r="X9" s="15">
        <f t="shared" si="3"/>
        <v>8.3050999999999995</v>
      </c>
      <c r="Y9" s="21">
        <f t="shared" si="4"/>
        <v>43608.326388888891</v>
      </c>
      <c r="Z9" s="22">
        <f t="shared" si="5"/>
        <v>15.44425087098795</v>
      </c>
      <c r="AA9" s="19">
        <f t="shared" si="6"/>
        <v>0.95079702899052743</v>
      </c>
      <c r="AB9" s="20">
        <v>6018</v>
      </c>
      <c r="AC9" s="15">
        <f t="shared" si="22"/>
        <v>8.1760224999999984</v>
      </c>
      <c r="AD9" s="21">
        <f t="shared" si="30"/>
        <v>43621.593194444446</v>
      </c>
      <c r="AE9" s="22">
        <f t="shared" si="31"/>
        <v>9.7293579422330581</v>
      </c>
      <c r="AF9" s="19">
        <f t="shared" si="32"/>
        <v>0.62996632361817384</v>
      </c>
      <c r="AG9" s="20">
        <v>6018</v>
      </c>
      <c r="AH9" s="15" t="str">
        <f t="shared" si="24"/>
        <v/>
      </c>
      <c r="AI9" s="21">
        <f t="shared" si="25"/>
        <v>1.4583333333333332E-3</v>
      </c>
      <c r="AJ9" s="22" t="e">
        <f t="shared" si="9"/>
        <v>#VALUE!</v>
      </c>
      <c r="AK9" s="19" t="e">
        <f t="shared" si="10"/>
        <v>#VALUE!</v>
      </c>
      <c r="AL9" s="20">
        <v>6018</v>
      </c>
      <c r="AM9" s="15" t="str">
        <f t="shared" si="26"/>
        <v/>
      </c>
      <c r="AN9" s="21">
        <f t="shared" si="27"/>
        <v>1.4583333333333332E-3</v>
      </c>
      <c r="AO9" s="22" t="e">
        <f t="shared" si="11"/>
        <v>#VALUE!</v>
      </c>
      <c r="AP9" s="19" t="e">
        <f t="shared" si="12"/>
        <v>#VALUE!</v>
      </c>
      <c r="AQ9" s="20">
        <v>6018</v>
      </c>
      <c r="AR9" s="15" t="str">
        <f t="shared" si="33"/>
        <v/>
      </c>
      <c r="AS9" s="21">
        <f t="shared" si="34"/>
        <v>1.4583333333333332E-3</v>
      </c>
      <c r="AT9" s="22" t="e">
        <f t="shared" si="13"/>
        <v>#VALUE!</v>
      </c>
      <c r="AU9" s="19" t="e">
        <f t="shared" si="14"/>
        <v>#VALUE!</v>
      </c>
      <c r="AV9" s="20">
        <v>6018</v>
      </c>
    </row>
    <row r="10" spans="1:48" x14ac:dyDescent="0.25">
      <c r="A10">
        <v>13</v>
      </c>
      <c r="B10" s="20">
        <v>6019</v>
      </c>
      <c r="C10" s="14" t="s">
        <v>6</v>
      </c>
      <c r="D10" s="81">
        <v>7.56968</v>
      </c>
      <c r="E10" s="21"/>
      <c r="F10" s="22"/>
      <c r="G10" s="110"/>
      <c r="H10" s="20">
        <v>6019</v>
      </c>
      <c r="I10" s="15">
        <f t="shared" si="15"/>
        <v>8.0876049999999999</v>
      </c>
      <c r="J10" s="21">
        <f t="shared" si="16"/>
        <v>43606.699965277781</v>
      </c>
      <c r="K10" s="127">
        <f t="shared" si="17"/>
        <v>517.92499999999995</v>
      </c>
      <c r="L10" s="19"/>
      <c r="M10" s="20">
        <v>6019</v>
      </c>
      <c r="N10" s="15">
        <f t="shared" si="18"/>
        <v>8.0753699999999995</v>
      </c>
      <c r="O10" s="21">
        <f t="shared" si="19"/>
        <v>43607.401354166665</v>
      </c>
      <c r="P10" s="22">
        <f t="shared" si="0"/>
        <v>17.443960396180977</v>
      </c>
      <c r="Q10" s="19"/>
      <c r="R10" s="20">
        <v>6019</v>
      </c>
      <c r="S10" s="15">
        <f t="shared" si="20"/>
        <v>8.0706399999999991</v>
      </c>
      <c r="T10" s="21">
        <f t="shared" si="21"/>
        <v>43607.688854166663</v>
      </c>
      <c r="U10" s="22">
        <f t="shared" si="1"/>
        <v>16.45217391312795</v>
      </c>
      <c r="V10" s="19">
        <f t="shared" si="2"/>
        <v>0.94314442015872957</v>
      </c>
      <c r="W10" s="20">
        <v>6019</v>
      </c>
      <c r="X10" s="15">
        <f t="shared" si="3"/>
        <v>8.0604700000000005</v>
      </c>
      <c r="Y10" s="21">
        <f t="shared" si="4"/>
        <v>43608.326736111114</v>
      </c>
      <c r="Z10" s="22">
        <f t="shared" si="5"/>
        <v>15.943389036908806</v>
      </c>
      <c r="AA10" s="19">
        <f t="shared" si="6"/>
        <v>0.96907491502912202</v>
      </c>
      <c r="AB10" s="20">
        <v>6019</v>
      </c>
      <c r="AC10" s="15">
        <f t="shared" si="22"/>
        <v>7.9232075000000002</v>
      </c>
      <c r="AD10" s="21">
        <f t="shared" si="30"/>
        <v>43621.593680555554</v>
      </c>
      <c r="AE10" s="22">
        <f t="shared" si="31"/>
        <v>10.346202968953037</v>
      </c>
      <c r="AF10" s="19">
        <f t="shared" si="32"/>
        <v>0.6489337332860452</v>
      </c>
      <c r="AG10" s="20">
        <v>6019</v>
      </c>
      <c r="AH10" s="15" t="str">
        <f t="shared" si="24"/>
        <v/>
      </c>
      <c r="AI10" s="21">
        <f t="shared" si="25"/>
        <v>1.7013888888888888E-3</v>
      </c>
      <c r="AJ10" s="22" t="e">
        <f t="shared" si="9"/>
        <v>#VALUE!</v>
      </c>
      <c r="AK10" s="19" t="e">
        <f t="shared" si="10"/>
        <v>#VALUE!</v>
      </c>
      <c r="AL10" s="20">
        <v>6019</v>
      </c>
      <c r="AM10" s="15" t="str">
        <f t="shared" si="26"/>
        <v/>
      </c>
      <c r="AN10" s="21">
        <f t="shared" si="27"/>
        <v>1.7013888888888888E-3</v>
      </c>
      <c r="AO10" s="22" t="e">
        <f t="shared" si="11"/>
        <v>#VALUE!</v>
      </c>
      <c r="AP10" s="19" t="e">
        <f t="shared" si="12"/>
        <v>#VALUE!</v>
      </c>
      <c r="AQ10" s="20">
        <v>6019</v>
      </c>
      <c r="AR10" s="15" t="str">
        <f t="shared" si="33"/>
        <v/>
      </c>
      <c r="AS10" s="21">
        <f t="shared" si="34"/>
        <v>1.7013888888888888E-3</v>
      </c>
      <c r="AT10" s="22" t="e">
        <f t="shared" si="13"/>
        <v>#VALUE!</v>
      </c>
      <c r="AU10" s="19" t="e">
        <f t="shared" si="14"/>
        <v>#VALUE!</v>
      </c>
      <c r="AV10" s="20">
        <v>6019</v>
      </c>
    </row>
    <row r="11" spans="1:48" x14ac:dyDescent="0.25">
      <c r="A11">
        <v>15</v>
      </c>
      <c r="B11" s="104">
        <v>6032</v>
      </c>
      <c r="C11" s="27" t="s">
        <v>7</v>
      </c>
      <c r="D11" s="81">
        <v>7.34518</v>
      </c>
      <c r="E11" s="21"/>
      <c r="F11" s="22"/>
      <c r="G11" s="110"/>
      <c r="H11" s="104">
        <v>6032</v>
      </c>
      <c r="I11" s="15">
        <f t="shared" si="15"/>
        <v>7.8926600000000002</v>
      </c>
      <c r="J11" s="21">
        <f t="shared" si="16"/>
        <v>43606.700208333335</v>
      </c>
      <c r="K11" s="127">
        <f t="shared" si="17"/>
        <v>547.48000000000025</v>
      </c>
      <c r="L11" s="19"/>
      <c r="M11" s="104">
        <v>6032</v>
      </c>
      <c r="N11" s="15">
        <f t="shared" si="18"/>
        <v>7.8809199999999997</v>
      </c>
      <c r="O11" s="21">
        <f t="shared" si="19"/>
        <v>43607.401597222219</v>
      </c>
      <c r="P11" s="22">
        <f t="shared" si="0"/>
        <v>16.738217821917981</v>
      </c>
      <c r="Q11" s="19"/>
      <c r="R11" s="104">
        <v>6032</v>
      </c>
      <c r="S11" s="15">
        <f t="shared" si="20"/>
        <v>7.8761099999999997</v>
      </c>
      <c r="T11" s="21">
        <f t="shared" si="21"/>
        <v>43607.689097222225</v>
      </c>
      <c r="U11" s="22">
        <f t="shared" si="1"/>
        <v>16.730434782269903</v>
      </c>
      <c r="V11" s="19">
        <f t="shared" si="2"/>
        <v>0.99953501383893528</v>
      </c>
      <c r="W11" s="104">
        <v>6032</v>
      </c>
      <c r="X11" s="15">
        <f t="shared" si="3"/>
        <v>7.8658400000000004</v>
      </c>
      <c r="Y11" s="21">
        <f t="shared" si="4"/>
        <v>43608.32708333333</v>
      </c>
      <c r="Z11" s="22">
        <f t="shared" si="5"/>
        <v>16.097529117373433</v>
      </c>
      <c r="AA11" s="19">
        <f t="shared" si="6"/>
        <v>0.96217039944669025</v>
      </c>
      <c r="AB11" s="104">
        <v>6032</v>
      </c>
      <c r="AC11" s="15">
        <f t="shared" si="22"/>
        <v>7.7636099999999999</v>
      </c>
      <c r="AD11" s="21">
        <f t="shared" si="30"/>
        <v>43621.594166666669</v>
      </c>
      <c r="AE11" s="22">
        <f t="shared" si="31"/>
        <v>7.7055368864007523</v>
      </c>
      <c r="AF11" s="19">
        <f t="shared" si="32"/>
        <v>0.47867823876674759</v>
      </c>
      <c r="AG11" s="104">
        <v>6032</v>
      </c>
      <c r="AH11" s="15" t="str">
        <f t="shared" si="24"/>
        <v/>
      </c>
      <c r="AI11" s="21">
        <f t="shared" si="25"/>
        <v>1.9444444444444444E-3</v>
      </c>
      <c r="AJ11" s="22" t="e">
        <f t="shared" si="9"/>
        <v>#VALUE!</v>
      </c>
      <c r="AK11" s="19" t="e">
        <f t="shared" si="10"/>
        <v>#VALUE!</v>
      </c>
      <c r="AL11" s="104">
        <v>6032</v>
      </c>
      <c r="AM11" s="15" t="str">
        <f t="shared" si="26"/>
        <v/>
      </c>
      <c r="AN11" s="21">
        <f t="shared" si="27"/>
        <v>1.9444444444444444E-3</v>
      </c>
      <c r="AO11" s="22" t="e">
        <f t="shared" si="11"/>
        <v>#VALUE!</v>
      </c>
      <c r="AP11" s="19" t="e">
        <f t="shared" si="12"/>
        <v>#VALUE!</v>
      </c>
      <c r="AQ11" s="104">
        <v>6032</v>
      </c>
      <c r="AR11" s="15" t="str">
        <f t="shared" si="33"/>
        <v/>
      </c>
      <c r="AS11" s="21">
        <f t="shared" si="34"/>
        <v>1.9444444444444444E-3</v>
      </c>
      <c r="AT11" s="22" t="e">
        <f t="shared" si="13"/>
        <v>#VALUE!</v>
      </c>
      <c r="AU11" s="19" t="e">
        <f t="shared" si="14"/>
        <v>#VALUE!</v>
      </c>
      <c r="AV11" s="104">
        <v>6032</v>
      </c>
    </row>
    <row r="12" spans="1:48" x14ac:dyDescent="0.25">
      <c r="A12">
        <v>16</v>
      </c>
      <c r="B12" s="104">
        <v>6033</v>
      </c>
      <c r="C12" s="27" t="s">
        <v>7</v>
      </c>
      <c r="D12" s="81">
        <v>7.40747</v>
      </c>
      <c r="E12" s="21"/>
      <c r="F12" s="22"/>
      <c r="G12" s="110"/>
      <c r="H12" s="104">
        <v>6033</v>
      </c>
      <c r="I12" s="15">
        <f t="shared" si="15"/>
        <v>7.9790299999999998</v>
      </c>
      <c r="J12" s="21">
        <f t="shared" si="16"/>
        <v>43606.70045138889</v>
      </c>
      <c r="K12" s="127">
        <f t="shared" si="17"/>
        <v>571.55999999999983</v>
      </c>
      <c r="L12" s="19"/>
      <c r="M12" s="104">
        <v>6033</v>
      </c>
      <c r="N12" s="15">
        <f t="shared" si="18"/>
        <v>7.9667700000000004</v>
      </c>
      <c r="O12" s="21">
        <f t="shared" si="19"/>
        <v>43607.40184027778</v>
      </c>
      <c r="P12" s="22">
        <f t="shared" si="0"/>
        <v>17.479603960355021</v>
      </c>
      <c r="Q12" s="19"/>
      <c r="R12" s="104">
        <v>6033</v>
      </c>
      <c r="S12" s="15">
        <f t="shared" si="20"/>
        <v>7.9617899999999997</v>
      </c>
      <c r="T12" s="21">
        <f t="shared" si="21"/>
        <v>43607.689340277779</v>
      </c>
      <c r="U12" s="22">
        <f t="shared" si="1"/>
        <v>17.321739130524719</v>
      </c>
      <c r="V12" s="19">
        <f t="shared" si="2"/>
        <v>0.99096862662401553</v>
      </c>
      <c r="W12" s="104">
        <v>6033</v>
      </c>
      <c r="X12" s="15">
        <f t="shared" si="3"/>
        <v>7.9510899999999998</v>
      </c>
      <c r="Y12" s="21">
        <f t="shared" si="4"/>
        <v>43608.327430555553</v>
      </c>
      <c r="Z12" s="22">
        <f t="shared" si="5"/>
        <v>16.76878707087819</v>
      </c>
      <c r="AA12" s="19">
        <f t="shared" si="6"/>
        <v>0.96807756683784107</v>
      </c>
      <c r="AB12" s="104">
        <v>6033</v>
      </c>
      <c r="AC12" s="15">
        <f t="shared" si="22"/>
        <v>7.8449574999999996</v>
      </c>
      <c r="AD12" s="21">
        <f t="shared" si="30"/>
        <v>43621.594652777778</v>
      </c>
      <c r="AE12" s="22">
        <f t="shared" si="31"/>
        <v>7.9996021942116027</v>
      </c>
      <c r="AF12" s="19">
        <f t="shared" si="32"/>
        <v>0.47705312020475549</v>
      </c>
      <c r="AG12" s="104">
        <v>6033</v>
      </c>
      <c r="AH12" s="15" t="str">
        <f t="shared" si="24"/>
        <v/>
      </c>
      <c r="AI12" s="21">
        <f t="shared" si="25"/>
        <v>2.1874999999999998E-3</v>
      </c>
      <c r="AJ12" s="22" t="e">
        <f t="shared" si="9"/>
        <v>#VALUE!</v>
      </c>
      <c r="AK12" s="19" t="e">
        <f t="shared" si="10"/>
        <v>#VALUE!</v>
      </c>
      <c r="AL12" s="104">
        <v>6033</v>
      </c>
      <c r="AM12" s="15" t="str">
        <f t="shared" si="26"/>
        <v/>
      </c>
      <c r="AN12" s="21">
        <f t="shared" si="27"/>
        <v>2.1874999999999998E-3</v>
      </c>
      <c r="AO12" s="22" t="e">
        <f t="shared" si="11"/>
        <v>#VALUE!</v>
      </c>
      <c r="AP12" s="19" t="e">
        <f t="shared" si="12"/>
        <v>#VALUE!</v>
      </c>
      <c r="AQ12" s="104">
        <v>6033</v>
      </c>
      <c r="AR12" s="15" t="str">
        <f t="shared" si="33"/>
        <v/>
      </c>
      <c r="AS12" s="21">
        <f t="shared" si="34"/>
        <v>2.1874999999999998E-3</v>
      </c>
      <c r="AT12" s="22" t="e">
        <f t="shared" si="13"/>
        <v>#VALUE!</v>
      </c>
      <c r="AU12" s="19" t="e">
        <f t="shared" si="14"/>
        <v>#VALUE!</v>
      </c>
      <c r="AV12" s="104">
        <v>6033</v>
      </c>
    </row>
    <row r="13" spans="1:48" x14ac:dyDescent="0.25">
      <c r="A13">
        <v>17</v>
      </c>
      <c r="B13" s="119">
        <v>1383</v>
      </c>
      <c r="C13" s="120" t="s">
        <v>42</v>
      </c>
      <c r="D13" s="81">
        <v>8.5528899999999997</v>
      </c>
      <c r="E13" s="21"/>
      <c r="F13" s="22"/>
      <c r="G13" s="110"/>
      <c r="H13" s="119">
        <v>1383</v>
      </c>
      <c r="I13" s="15">
        <f t="shared" si="15"/>
        <v>9.1322849999999995</v>
      </c>
      <c r="J13" s="21">
        <f t="shared" si="16"/>
        <v>43606.700694444444</v>
      </c>
      <c r="K13" s="127">
        <f t="shared" si="17"/>
        <v>579.39499999999987</v>
      </c>
      <c r="L13" s="19"/>
      <c r="M13" s="119">
        <v>1383</v>
      </c>
      <c r="N13" s="15">
        <f t="shared" si="18"/>
        <v>9.1227300000000007</v>
      </c>
      <c r="O13" s="21">
        <f t="shared" si="19"/>
        <v>43607.402083333334</v>
      </c>
      <c r="P13" s="22">
        <f t="shared" si="0"/>
        <v>13.622970296996687</v>
      </c>
      <c r="Q13" s="19"/>
      <c r="R13" s="119">
        <v>1383</v>
      </c>
      <c r="S13" s="15">
        <f t="shared" si="20"/>
        <v>9.1187699999999996</v>
      </c>
      <c r="T13" s="21">
        <f t="shared" si="21"/>
        <v>43607.689583333333</v>
      </c>
      <c r="U13" s="22">
        <f t="shared" si="1"/>
        <v>13.773913043551714</v>
      </c>
      <c r="V13" s="19">
        <f t="shared" si="2"/>
        <v>1.0110800172990397</v>
      </c>
      <c r="W13" s="119">
        <v>1383</v>
      </c>
      <c r="X13" s="15">
        <f t="shared" si="3"/>
        <v>9.1102699999999999</v>
      </c>
      <c r="Y13" s="21">
        <f t="shared" si="4"/>
        <v>43608.327777777777</v>
      </c>
      <c r="Z13" s="22">
        <f t="shared" si="5"/>
        <v>13.318824809588699</v>
      </c>
      <c r="AA13" s="19">
        <f t="shared" si="6"/>
        <v>0.96696013452937657</v>
      </c>
      <c r="AB13" s="119">
        <v>1383</v>
      </c>
      <c r="AC13" s="15">
        <f t="shared" si="22"/>
        <v>9.0101475000000004</v>
      </c>
      <c r="AD13" s="21">
        <f t="shared" si="30"/>
        <v>43621.595138888886</v>
      </c>
      <c r="AE13" s="22">
        <f t="shared" si="31"/>
        <v>7.5465270871508388</v>
      </c>
      <c r="AF13" s="19">
        <f t="shared" si="32"/>
        <v>0.56660607786640627</v>
      </c>
      <c r="AG13" s="119">
        <v>1383</v>
      </c>
      <c r="AH13" s="15" t="str">
        <f t="shared" si="24"/>
        <v/>
      </c>
      <c r="AI13" s="21">
        <f t="shared" si="25"/>
        <v>2.4305555555555552E-3</v>
      </c>
      <c r="AJ13" s="22" t="e">
        <f t="shared" si="9"/>
        <v>#VALUE!</v>
      </c>
      <c r="AK13" s="19" t="e">
        <f t="shared" si="10"/>
        <v>#VALUE!</v>
      </c>
      <c r="AL13" s="119">
        <v>1383</v>
      </c>
      <c r="AM13" s="15" t="str">
        <f t="shared" si="26"/>
        <v/>
      </c>
      <c r="AN13" s="21">
        <f t="shared" si="27"/>
        <v>2.4305555555555552E-3</v>
      </c>
      <c r="AO13" s="22" t="e">
        <f t="shared" si="11"/>
        <v>#VALUE!</v>
      </c>
      <c r="AP13" s="19" t="e">
        <f t="shared" si="12"/>
        <v>#VALUE!</v>
      </c>
      <c r="AQ13" s="119">
        <v>1383</v>
      </c>
      <c r="AR13" s="15" t="str">
        <f t="shared" si="33"/>
        <v/>
      </c>
      <c r="AS13" s="21">
        <f t="shared" si="34"/>
        <v>2.4305555555555552E-3</v>
      </c>
      <c r="AT13" s="22" t="e">
        <f t="shared" si="13"/>
        <v>#VALUE!</v>
      </c>
      <c r="AU13" s="19" t="e">
        <f t="shared" si="14"/>
        <v>#VALUE!</v>
      </c>
      <c r="AV13" s="119">
        <v>1383</v>
      </c>
    </row>
    <row r="14" spans="1:48" x14ac:dyDescent="0.25">
      <c r="A14">
        <v>18</v>
      </c>
      <c r="B14" s="119">
        <v>1384</v>
      </c>
      <c r="C14" s="121" t="s">
        <v>42</v>
      </c>
      <c r="D14" s="81">
        <v>8.3626900000000006</v>
      </c>
      <c r="E14" s="21"/>
      <c r="F14" s="22"/>
      <c r="G14" s="110"/>
      <c r="H14" s="119">
        <v>1384</v>
      </c>
      <c r="I14" s="15">
        <f t="shared" si="15"/>
        <v>9.0331700000000001</v>
      </c>
      <c r="J14" s="21">
        <f t="shared" si="16"/>
        <v>43606.700937499998</v>
      </c>
      <c r="K14" s="127">
        <f t="shared" si="17"/>
        <v>670.47999999999956</v>
      </c>
      <c r="L14" s="19"/>
      <c r="M14" s="119">
        <v>1384</v>
      </c>
      <c r="N14" s="15">
        <f t="shared" si="18"/>
        <v>9.0232100000000006</v>
      </c>
      <c r="O14" s="21">
        <f t="shared" si="19"/>
        <v>43607.402326388888</v>
      </c>
      <c r="P14" s="22">
        <f t="shared" si="0"/>
        <v>14.200396039570547</v>
      </c>
      <c r="Q14" s="19"/>
      <c r="R14" s="119">
        <v>1384</v>
      </c>
      <c r="S14" s="15">
        <f t="shared" si="20"/>
        <v>9.0190300000000008</v>
      </c>
      <c r="T14" s="21">
        <f t="shared" si="21"/>
        <v>43607.689826388887</v>
      </c>
      <c r="U14" s="22">
        <f t="shared" si="1"/>
        <v>14.539130434855679</v>
      </c>
      <c r="V14" s="19">
        <f t="shared" si="2"/>
        <v>1.0238538695921735</v>
      </c>
      <c r="W14" s="119">
        <v>1384</v>
      </c>
      <c r="X14" s="15">
        <f t="shared" si="3"/>
        <v>9.0101800000000001</v>
      </c>
      <c r="Y14" s="21">
        <f t="shared" si="4"/>
        <v>43608.328125</v>
      </c>
      <c r="Z14" s="22">
        <f t="shared" si="5"/>
        <v>13.864983952525211</v>
      </c>
      <c r="AA14" s="19">
        <f t="shared" si="6"/>
        <v>0.95363226945716861</v>
      </c>
      <c r="AB14" s="119">
        <v>1384</v>
      </c>
      <c r="AC14" s="15">
        <f t="shared" si="22"/>
        <v>8.9059050000000006</v>
      </c>
      <c r="AD14" s="21">
        <f t="shared" si="30"/>
        <v>43621.595625000002</v>
      </c>
      <c r="AE14" s="22">
        <f t="shared" si="31"/>
        <v>7.8594309402664955</v>
      </c>
      <c r="AF14" s="19">
        <f t="shared" si="32"/>
        <v>0.56685467269041212</v>
      </c>
      <c r="AG14" s="119">
        <v>1384</v>
      </c>
      <c r="AH14" s="15" t="str">
        <f t="shared" si="24"/>
        <v/>
      </c>
      <c r="AI14" s="21">
        <f t="shared" si="25"/>
        <v>2.6736111111111105E-3</v>
      </c>
      <c r="AJ14" s="22" t="e">
        <f t="shared" si="9"/>
        <v>#VALUE!</v>
      </c>
      <c r="AK14" s="19" t="e">
        <f t="shared" si="10"/>
        <v>#VALUE!</v>
      </c>
      <c r="AL14" s="119">
        <v>1384</v>
      </c>
      <c r="AM14" s="15" t="str">
        <f t="shared" si="26"/>
        <v/>
      </c>
      <c r="AN14" s="21">
        <f t="shared" si="27"/>
        <v>2.6736111111111105E-3</v>
      </c>
      <c r="AO14" s="22" t="e">
        <f t="shared" si="11"/>
        <v>#VALUE!</v>
      </c>
      <c r="AP14" s="19" t="e">
        <f t="shared" si="12"/>
        <v>#VALUE!</v>
      </c>
      <c r="AQ14" s="119">
        <v>1384</v>
      </c>
      <c r="AR14" s="15" t="str">
        <f t="shared" si="33"/>
        <v/>
      </c>
      <c r="AS14" s="21">
        <f t="shared" si="34"/>
        <v>2.6736111111111105E-3</v>
      </c>
      <c r="AT14" s="22" t="e">
        <f t="shared" si="13"/>
        <v>#VALUE!</v>
      </c>
      <c r="AU14" s="19" t="e">
        <f t="shared" si="14"/>
        <v>#VALUE!</v>
      </c>
      <c r="AV14" s="119">
        <v>1384</v>
      </c>
    </row>
    <row r="15" spans="1:48" x14ac:dyDescent="0.25">
      <c r="A15">
        <v>19</v>
      </c>
      <c r="B15" s="122">
        <v>1338</v>
      </c>
      <c r="C15" s="123" t="s">
        <v>43</v>
      </c>
      <c r="D15" s="81">
        <v>9.6854499999999994</v>
      </c>
      <c r="E15" s="21"/>
      <c r="F15" s="22"/>
      <c r="G15" s="110"/>
      <c r="H15" s="122">
        <v>1338</v>
      </c>
      <c r="I15" s="15">
        <f t="shared" si="15"/>
        <v>10.357669999999999</v>
      </c>
      <c r="J15" s="21">
        <f t="shared" si="16"/>
        <v>43606.701180555552</v>
      </c>
      <c r="K15" s="127">
        <f t="shared" si="17"/>
        <v>672.21999999999935</v>
      </c>
      <c r="L15" s="19"/>
      <c r="M15" s="122">
        <v>1338</v>
      </c>
      <c r="N15" s="15">
        <f t="shared" si="18"/>
        <v>10.353730000000001</v>
      </c>
      <c r="O15" s="21">
        <f t="shared" si="19"/>
        <v>43607.402569444443</v>
      </c>
      <c r="P15" s="22">
        <f t="shared" si="0"/>
        <v>5.6174257425588534</v>
      </c>
      <c r="Q15" s="19"/>
      <c r="R15" s="122">
        <v>1338</v>
      </c>
      <c r="S15" s="15">
        <f t="shared" si="20"/>
        <v>10.35214</v>
      </c>
      <c r="T15" s="21">
        <f t="shared" si="21"/>
        <v>43607.690069444441</v>
      </c>
      <c r="U15" s="22">
        <f t="shared" si="1"/>
        <v>5.5304347826373919</v>
      </c>
      <c r="V15" s="19">
        <f t="shared" si="2"/>
        <v>0.98451408814140629</v>
      </c>
      <c r="W15" s="122">
        <v>1338</v>
      </c>
      <c r="X15" s="15">
        <f t="shared" si="3"/>
        <v>10.348660000000001</v>
      </c>
      <c r="Y15" s="21">
        <f t="shared" si="4"/>
        <v>43608.328472222223</v>
      </c>
      <c r="Z15" s="22">
        <f t="shared" si="5"/>
        <v>5.451104100908359</v>
      </c>
      <c r="AA15" s="19">
        <f t="shared" si="6"/>
        <v>0.98565561572517069</v>
      </c>
      <c r="AB15" s="122">
        <v>1338</v>
      </c>
      <c r="AC15" s="15">
        <f t="shared" si="22"/>
        <v>10.298285</v>
      </c>
      <c r="AD15" s="21">
        <f t="shared" si="30"/>
        <v>43621.59611111111</v>
      </c>
      <c r="AE15" s="22">
        <f t="shared" si="31"/>
        <v>3.7968323091907465</v>
      </c>
      <c r="AF15" s="19">
        <f t="shared" si="32"/>
        <v>0.69652537154042815</v>
      </c>
      <c r="AG15" s="122">
        <v>1338</v>
      </c>
      <c r="AH15" s="15" t="str">
        <f t="shared" si="24"/>
        <v/>
      </c>
      <c r="AI15" s="21">
        <f t="shared" si="25"/>
        <v>2.9166666666666659E-3</v>
      </c>
      <c r="AJ15" s="22" t="e">
        <f t="shared" si="9"/>
        <v>#VALUE!</v>
      </c>
      <c r="AK15" s="19" t="e">
        <f t="shared" si="10"/>
        <v>#VALUE!</v>
      </c>
      <c r="AL15" s="122">
        <v>1338</v>
      </c>
      <c r="AM15" s="15" t="str">
        <f t="shared" si="26"/>
        <v/>
      </c>
      <c r="AN15" s="21">
        <f t="shared" si="27"/>
        <v>2.9166666666666659E-3</v>
      </c>
      <c r="AO15" s="22" t="e">
        <f t="shared" si="11"/>
        <v>#VALUE!</v>
      </c>
      <c r="AP15" s="19" t="e">
        <f t="shared" si="12"/>
        <v>#VALUE!</v>
      </c>
      <c r="AQ15" s="122">
        <v>1338</v>
      </c>
      <c r="AR15" s="15" t="str">
        <f t="shared" si="33"/>
        <v/>
      </c>
      <c r="AS15" s="21">
        <f t="shared" si="34"/>
        <v>2.9166666666666659E-3</v>
      </c>
      <c r="AT15" s="22" t="e">
        <f t="shared" si="13"/>
        <v>#VALUE!</v>
      </c>
      <c r="AU15" s="19" t="e">
        <f t="shared" si="14"/>
        <v>#VALUE!</v>
      </c>
      <c r="AV15" s="122">
        <v>1338</v>
      </c>
    </row>
    <row r="16" spans="1:48" x14ac:dyDescent="0.25">
      <c r="A16">
        <v>20</v>
      </c>
      <c r="B16" s="122">
        <v>1339</v>
      </c>
      <c r="C16" s="123" t="s">
        <v>43</v>
      </c>
      <c r="D16" s="81">
        <v>9.5307700000000004</v>
      </c>
      <c r="E16" s="21"/>
      <c r="F16" s="22"/>
      <c r="G16" s="110"/>
      <c r="H16" s="122">
        <v>1339</v>
      </c>
      <c r="I16" s="15">
        <f t="shared" si="15"/>
        <v>10.183250000000001</v>
      </c>
      <c r="J16" s="21">
        <f t="shared" si="16"/>
        <v>43606.701423611114</v>
      </c>
      <c r="K16" s="127">
        <f t="shared" si="17"/>
        <v>652.48000000000059</v>
      </c>
      <c r="L16" s="19"/>
      <c r="M16" s="122">
        <v>1339</v>
      </c>
      <c r="N16" s="15">
        <f t="shared" si="18"/>
        <v>10.17944</v>
      </c>
      <c r="O16" s="21">
        <f t="shared" si="19"/>
        <v>43607.402812499997</v>
      </c>
      <c r="P16" s="22">
        <f t="shared" si="0"/>
        <v>5.4320792079666491</v>
      </c>
      <c r="Q16" s="19"/>
      <c r="R16" s="122">
        <v>1339</v>
      </c>
      <c r="S16" s="15">
        <f t="shared" si="20"/>
        <v>10.17784</v>
      </c>
      <c r="T16" s="21">
        <f t="shared" si="21"/>
        <v>43607.690312500003</v>
      </c>
      <c r="U16" s="22">
        <f t="shared" si="1"/>
        <v>5.5652173911910605</v>
      </c>
      <c r="V16" s="19">
        <f t="shared" si="2"/>
        <v>1.0245096174277342</v>
      </c>
      <c r="W16" s="122">
        <v>1339</v>
      </c>
      <c r="X16" s="15">
        <f t="shared" si="3"/>
        <v>10.174469999999999</v>
      </c>
      <c r="Y16" s="21">
        <f t="shared" si="4"/>
        <v>43608.328819444447</v>
      </c>
      <c r="Z16" s="22">
        <f t="shared" si="5"/>
        <v>5.2779378976596449</v>
      </c>
      <c r="AA16" s="19">
        <f t="shared" si="6"/>
        <v>0.94837946600502299</v>
      </c>
      <c r="AB16" s="122">
        <v>1339</v>
      </c>
      <c r="AC16" s="15">
        <f t="shared" si="22"/>
        <v>10.1239425</v>
      </c>
      <c r="AD16" s="21">
        <f t="shared" si="30"/>
        <v>43621.596597222226</v>
      </c>
      <c r="AE16" s="22">
        <f t="shared" si="31"/>
        <v>3.8082865756632907</v>
      </c>
      <c r="AF16" s="19">
        <f t="shared" si="32"/>
        <v>0.72154819732759068</v>
      </c>
      <c r="AG16" s="122">
        <v>1339</v>
      </c>
      <c r="AH16" s="15" t="str">
        <f t="shared" si="24"/>
        <v/>
      </c>
      <c r="AI16" s="21">
        <f t="shared" si="25"/>
        <v>3.1597222222222213E-3</v>
      </c>
      <c r="AJ16" s="22" t="e">
        <f t="shared" si="9"/>
        <v>#VALUE!</v>
      </c>
      <c r="AK16" s="19" t="e">
        <f t="shared" si="10"/>
        <v>#VALUE!</v>
      </c>
      <c r="AL16" s="122">
        <v>1339</v>
      </c>
      <c r="AM16" s="15" t="str">
        <f t="shared" si="26"/>
        <v/>
      </c>
      <c r="AN16" s="21">
        <f t="shared" si="27"/>
        <v>3.1597222222222213E-3</v>
      </c>
      <c r="AO16" s="22" t="e">
        <f t="shared" si="11"/>
        <v>#VALUE!</v>
      </c>
      <c r="AP16" s="19" t="e">
        <f t="shared" si="12"/>
        <v>#VALUE!</v>
      </c>
      <c r="AQ16" s="122">
        <v>1339</v>
      </c>
      <c r="AR16" s="15" t="str">
        <f t="shared" si="33"/>
        <v/>
      </c>
      <c r="AS16" s="21">
        <f t="shared" si="34"/>
        <v>3.1597222222222213E-3</v>
      </c>
      <c r="AT16" s="22" t="e">
        <f t="shared" si="13"/>
        <v>#VALUE!</v>
      </c>
      <c r="AU16" s="19" t="e">
        <f t="shared" si="14"/>
        <v>#VALUE!</v>
      </c>
      <c r="AV16" s="122">
        <v>1339</v>
      </c>
    </row>
    <row r="17" spans="1:50" x14ac:dyDescent="0.25">
      <c r="A17">
        <v>23</v>
      </c>
      <c r="B17" s="122">
        <v>3361</v>
      </c>
      <c r="C17" s="123" t="s">
        <v>43</v>
      </c>
      <c r="D17" s="81">
        <v>7.9052699999999998</v>
      </c>
      <c r="E17" s="21"/>
      <c r="F17" s="22"/>
      <c r="G17" s="110"/>
      <c r="H17" s="122">
        <v>3361</v>
      </c>
      <c r="I17" s="15">
        <f t="shared" si="15"/>
        <v>8.6123149999999988</v>
      </c>
      <c r="J17" s="21">
        <f t="shared" si="16"/>
        <v>43606.701666666668</v>
      </c>
      <c r="K17" s="127">
        <f t="shared" si="17"/>
        <v>707.04499999999905</v>
      </c>
      <c r="L17" s="19"/>
      <c r="M17" s="122">
        <v>3361</v>
      </c>
      <c r="N17" s="15">
        <f t="shared" si="18"/>
        <v>8.6088000000000005</v>
      </c>
      <c r="O17" s="21">
        <f t="shared" si="19"/>
        <v>43607.403055555558</v>
      </c>
      <c r="P17" s="22">
        <f t="shared" si="0"/>
        <v>5.0114851485009897</v>
      </c>
      <c r="Q17" s="19"/>
      <c r="R17" s="122">
        <v>3361</v>
      </c>
      <c r="S17" s="15"/>
      <c r="T17" s="21"/>
      <c r="U17" s="22"/>
      <c r="V17" s="19"/>
      <c r="W17" s="122">
        <v>3361</v>
      </c>
      <c r="X17" s="15"/>
      <c r="Y17" s="21"/>
      <c r="Z17" s="22"/>
      <c r="AA17" s="19"/>
      <c r="AB17" s="122">
        <v>3361</v>
      </c>
      <c r="AC17" s="15"/>
      <c r="AD17" s="21"/>
      <c r="AE17" s="22"/>
      <c r="AF17" s="19"/>
      <c r="AG17" s="122">
        <v>3361</v>
      </c>
      <c r="AH17" s="15" t="str">
        <f t="shared" si="24"/>
        <v/>
      </c>
      <c r="AI17" s="21" t="str">
        <f t="shared" si="25"/>
        <v/>
      </c>
      <c r="AJ17" s="22" t="e">
        <f t="shared" si="9"/>
        <v>#VALUE!</v>
      </c>
      <c r="AK17" s="19" t="e">
        <f t="shared" si="10"/>
        <v>#VALUE!</v>
      </c>
      <c r="AL17" s="122">
        <v>3361</v>
      </c>
      <c r="AM17" s="15" t="str">
        <f t="shared" si="26"/>
        <v/>
      </c>
      <c r="AN17" s="21">
        <f t="shared" si="27"/>
        <v>3.4027777777777767E-3</v>
      </c>
      <c r="AO17" s="22" t="e">
        <f t="shared" si="11"/>
        <v>#VALUE!</v>
      </c>
      <c r="AP17" s="19" t="e">
        <f t="shared" si="12"/>
        <v>#VALUE!</v>
      </c>
      <c r="AQ17" s="122">
        <v>3361</v>
      </c>
      <c r="AR17" s="15" t="str">
        <f t="shared" si="33"/>
        <v/>
      </c>
      <c r="AS17" s="21">
        <f t="shared" si="34"/>
        <v>3.4027777777777767E-3</v>
      </c>
      <c r="AT17" s="22" t="e">
        <f t="shared" si="13"/>
        <v>#VALUE!</v>
      </c>
      <c r="AU17" s="19" t="e">
        <f t="shared" si="14"/>
        <v>#VALUE!</v>
      </c>
      <c r="AV17" s="122">
        <v>3361</v>
      </c>
    </row>
    <row r="18" spans="1:50" x14ac:dyDescent="0.25">
      <c r="A18">
        <v>24</v>
      </c>
      <c r="B18" s="122">
        <v>3362</v>
      </c>
      <c r="C18" s="123" t="s">
        <v>43</v>
      </c>
      <c r="D18" s="81">
        <v>7.9967699999999997</v>
      </c>
      <c r="E18" s="21"/>
      <c r="F18" s="22"/>
      <c r="G18" s="110"/>
      <c r="H18" s="122">
        <v>3362</v>
      </c>
      <c r="I18" s="15">
        <f t="shared" si="15"/>
        <v>8.3754400000000011</v>
      </c>
      <c r="J18" s="21">
        <f t="shared" si="16"/>
        <v>43606.701909722222</v>
      </c>
      <c r="K18" s="127">
        <f t="shared" si="17"/>
        <v>378.67000000000138</v>
      </c>
      <c r="L18" s="19"/>
      <c r="M18" s="122">
        <v>3362</v>
      </c>
      <c r="N18" s="15">
        <f t="shared" si="18"/>
        <v>8.3718599999999999</v>
      </c>
      <c r="O18" s="21">
        <f t="shared" si="19"/>
        <v>43607.403298611112</v>
      </c>
      <c r="P18" s="22">
        <f t="shared" si="0"/>
        <v>5.1041584158315985</v>
      </c>
      <c r="Q18" s="19"/>
      <c r="R18" s="122">
        <v>3362</v>
      </c>
      <c r="S18" s="15"/>
      <c r="T18" s="21"/>
      <c r="U18" s="22"/>
      <c r="V18" s="19"/>
      <c r="W18" s="122">
        <v>3362</v>
      </c>
      <c r="X18" s="15"/>
      <c r="Y18" s="21"/>
      <c r="Z18" s="22"/>
      <c r="AA18" s="19"/>
      <c r="AB18" s="122">
        <v>3362</v>
      </c>
      <c r="AC18" s="15"/>
      <c r="AD18" s="21"/>
      <c r="AE18" s="22"/>
      <c r="AF18" s="19"/>
      <c r="AG18" s="122">
        <v>3362</v>
      </c>
      <c r="AH18" s="15" t="str">
        <f t="shared" si="24"/>
        <v/>
      </c>
      <c r="AI18" s="21" t="str">
        <f t="shared" si="25"/>
        <v/>
      </c>
      <c r="AJ18" s="22" t="e">
        <f t="shared" si="9"/>
        <v>#VALUE!</v>
      </c>
      <c r="AK18" s="19" t="e">
        <f t="shared" si="10"/>
        <v>#VALUE!</v>
      </c>
      <c r="AL18" s="122">
        <v>3362</v>
      </c>
      <c r="AM18" s="15" t="str">
        <f t="shared" si="26"/>
        <v/>
      </c>
      <c r="AN18" s="21">
        <f t="shared" si="27"/>
        <v>3.6458333333333321E-3</v>
      </c>
      <c r="AO18" s="22" t="e">
        <f t="shared" si="11"/>
        <v>#VALUE!</v>
      </c>
      <c r="AP18" s="19" t="e">
        <f t="shared" si="12"/>
        <v>#VALUE!</v>
      </c>
      <c r="AQ18" s="122">
        <v>3362</v>
      </c>
      <c r="AR18" s="15" t="str">
        <f t="shared" si="33"/>
        <v/>
      </c>
      <c r="AS18" s="21">
        <f t="shared" si="34"/>
        <v>3.6458333333333321E-3</v>
      </c>
      <c r="AT18" s="22" t="e">
        <f t="shared" si="13"/>
        <v>#VALUE!</v>
      </c>
      <c r="AU18" s="19" t="e">
        <f t="shared" si="14"/>
        <v>#VALUE!</v>
      </c>
      <c r="AV18" s="122">
        <v>3362</v>
      </c>
    </row>
    <row r="19" spans="1:50" x14ac:dyDescent="0.25">
      <c r="A19">
        <v>33</v>
      </c>
      <c r="B19" s="122">
        <v>6071</v>
      </c>
      <c r="C19" s="123" t="s">
        <v>43</v>
      </c>
      <c r="D19" s="81">
        <v>7.4431399999999996</v>
      </c>
      <c r="E19" s="21"/>
      <c r="F19" s="22"/>
      <c r="G19" s="110"/>
      <c r="H19" s="122">
        <v>6071</v>
      </c>
      <c r="I19" s="15">
        <f t="shared" si="15"/>
        <v>7.8582800000000006</v>
      </c>
      <c r="J19" s="21">
        <f t="shared" si="16"/>
        <v>43606.702152777776</v>
      </c>
      <c r="K19" s="127">
        <f t="shared" si="17"/>
        <v>415.14000000000095</v>
      </c>
      <c r="L19" s="19"/>
      <c r="M19" s="122">
        <v>6071</v>
      </c>
      <c r="N19" s="15">
        <f t="shared" si="18"/>
        <v>7.8501700000000003</v>
      </c>
      <c r="O19" s="21">
        <f t="shared" si="19"/>
        <v>43607.403541666667</v>
      </c>
      <c r="P19" s="22">
        <f t="shared" si="0"/>
        <v>11.562772277201471</v>
      </c>
      <c r="Q19" s="19"/>
      <c r="R19" s="122">
        <v>6071</v>
      </c>
      <c r="S19" s="15"/>
      <c r="T19" s="21"/>
      <c r="U19" s="22"/>
      <c r="V19" s="19"/>
      <c r="W19" s="122">
        <v>6071</v>
      </c>
      <c r="X19" s="15"/>
      <c r="Y19" s="21"/>
      <c r="Z19" s="22"/>
      <c r="AA19" s="19"/>
      <c r="AB19" s="122">
        <v>6071</v>
      </c>
      <c r="AC19" s="15"/>
      <c r="AD19" s="21"/>
      <c r="AE19" s="22"/>
      <c r="AF19" s="19"/>
      <c r="AG19" s="122">
        <v>6071</v>
      </c>
      <c r="AH19" s="15" t="str">
        <f t="shared" si="24"/>
        <v/>
      </c>
      <c r="AI19" s="21" t="str">
        <f t="shared" si="25"/>
        <v/>
      </c>
      <c r="AJ19" s="22" t="e">
        <f t="shared" si="9"/>
        <v>#VALUE!</v>
      </c>
      <c r="AK19" s="19" t="e">
        <f t="shared" si="10"/>
        <v>#VALUE!</v>
      </c>
      <c r="AL19" s="122">
        <v>6071</v>
      </c>
      <c r="AM19" s="15" t="str">
        <f t="shared" si="26"/>
        <v/>
      </c>
      <c r="AN19" s="21">
        <f t="shared" si="27"/>
        <v>3.8888888888888875E-3</v>
      </c>
      <c r="AO19" s="22" t="e">
        <f t="shared" si="11"/>
        <v>#VALUE!</v>
      </c>
      <c r="AP19" s="19" t="e">
        <f t="shared" si="12"/>
        <v>#VALUE!</v>
      </c>
      <c r="AQ19" s="122">
        <v>6071</v>
      </c>
      <c r="AR19" s="15" t="str">
        <f t="shared" si="33"/>
        <v/>
      </c>
      <c r="AS19" s="21">
        <f t="shared" si="34"/>
        <v>3.8888888888888875E-3</v>
      </c>
      <c r="AT19" s="22" t="e">
        <f t="shared" si="13"/>
        <v>#VALUE!</v>
      </c>
      <c r="AU19" s="19" t="e">
        <f t="shared" si="14"/>
        <v>#VALUE!</v>
      </c>
      <c r="AV19" s="122">
        <v>6071</v>
      </c>
    </row>
    <row r="20" spans="1:50" x14ac:dyDescent="0.25">
      <c r="A20">
        <v>34</v>
      </c>
      <c r="B20" s="124"/>
      <c r="C20" s="125"/>
      <c r="D20" s="15"/>
      <c r="E20" s="21"/>
      <c r="F20" s="22"/>
      <c r="G20" s="110"/>
      <c r="H20" s="124"/>
      <c r="I20" s="15"/>
      <c r="J20" s="21"/>
      <c r="K20" s="22"/>
      <c r="L20" s="19"/>
      <c r="M20" s="124"/>
      <c r="N20" s="15"/>
      <c r="O20" s="21"/>
      <c r="P20" s="22"/>
      <c r="Q20" s="19"/>
      <c r="R20" s="124"/>
      <c r="S20" s="15"/>
      <c r="T20" s="21"/>
      <c r="U20" s="22"/>
      <c r="V20" s="19"/>
      <c r="W20" s="124"/>
      <c r="X20" s="15"/>
      <c r="Y20" s="21"/>
      <c r="Z20" s="22"/>
      <c r="AA20" s="19"/>
      <c r="AB20" s="124"/>
      <c r="AC20" s="15"/>
      <c r="AD20" s="21"/>
      <c r="AE20" s="22"/>
      <c r="AF20" s="19"/>
      <c r="AG20" s="124"/>
      <c r="AH20" s="15" t="str">
        <f t="shared" si="24"/>
        <v/>
      </c>
      <c r="AI20" s="21" t="str">
        <f t="shared" si="25"/>
        <v/>
      </c>
      <c r="AJ20" s="22" t="e">
        <f t="shared" si="9"/>
        <v>#VALUE!</v>
      </c>
      <c r="AK20" s="19" t="e">
        <f t="shared" si="10"/>
        <v>#VALUE!</v>
      </c>
      <c r="AL20" s="124"/>
      <c r="AM20" s="15" t="str">
        <f t="shared" si="26"/>
        <v/>
      </c>
      <c r="AN20" s="21" t="str">
        <f t="shared" si="27"/>
        <v/>
      </c>
      <c r="AO20" s="22" t="e">
        <f t="shared" si="11"/>
        <v>#VALUE!</v>
      </c>
      <c r="AP20" s="19" t="e">
        <f t="shared" si="12"/>
        <v>#VALUE!</v>
      </c>
      <c r="AQ20" s="124"/>
      <c r="AR20" s="15" t="str">
        <f t="shared" si="33"/>
        <v/>
      </c>
      <c r="AS20" s="21" t="str">
        <f t="shared" si="34"/>
        <v/>
      </c>
      <c r="AT20" s="22" t="e">
        <f t="shared" si="13"/>
        <v>#VALUE!</v>
      </c>
      <c r="AU20" s="19" t="e">
        <f t="shared" si="14"/>
        <v>#VALUE!</v>
      </c>
      <c r="AV20" s="124"/>
    </row>
    <row r="21" spans="1:50" x14ac:dyDescent="0.25">
      <c r="A21">
        <v>35</v>
      </c>
      <c r="B21" s="124"/>
      <c r="C21" s="125"/>
      <c r="D21" s="15"/>
      <c r="E21" s="21"/>
      <c r="F21" s="22"/>
      <c r="G21" s="110"/>
      <c r="H21" s="124"/>
      <c r="I21" s="15"/>
      <c r="J21" s="21"/>
      <c r="K21" s="22"/>
      <c r="L21" s="19"/>
      <c r="M21" s="124"/>
      <c r="N21" s="15"/>
      <c r="O21" s="21"/>
      <c r="P21" s="22"/>
      <c r="Q21" s="19"/>
      <c r="R21" s="124"/>
      <c r="S21" s="15"/>
      <c r="T21" s="21"/>
      <c r="U21" s="22"/>
      <c r="V21" s="19"/>
      <c r="W21" s="124"/>
      <c r="X21" s="15"/>
      <c r="Y21" s="21"/>
      <c r="Z21" s="22"/>
      <c r="AA21" s="19"/>
      <c r="AB21" s="124"/>
      <c r="AC21" s="15"/>
      <c r="AD21" s="21"/>
      <c r="AE21" s="22"/>
      <c r="AF21" s="19"/>
      <c r="AG21" s="124"/>
      <c r="AH21" s="15" t="str">
        <f t="shared" si="24"/>
        <v/>
      </c>
      <c r="AI21" s="21" t="str">
        <f t="shared" si="25"/>
        <v/>
      </c>
      <c r="AJ21" s="22" t="e">
        <f t="shared" si="9"/>
        <v>#VALUE!</v>
      </c>
      <c r="AK21" s="19" t="e">
        <f t="shared" si="10"/>
        <v>#VALUE!</v>
      </c>
      <c r="AL21" s="124"/>
      <c r="AM21" s="15" t="str">
        <f t="shared" si="26"/>
        <v/>
      </c>
      <c r="AN21" s="21" t="str">
        <f t="shared" si="27"/>
        <v/>
      </c>
      <c r="AO21" s="22" t="e">
        <f t="shared" si="11"/>
        <v>#VALUE!</v>
      </c>
      <c r="AP21" s="19" t="e">
        <f t="shared" si="12"/>
        <v>#VALUE!</v>
      </c>
      <c r="AQ21" s="124"/>
      <c r="AR21" s="15" t="str">
        <f t="shared" si="33"/>
        <v/>
      </c>
      <c r="AS21" s="21" t="str">
        <f t="shared" si="34"/>
        <v/>
      </c>
      <c r="AT21" s="22" t="e">
        <f t="shared" si="13"/>
        <v>#VALUE!</v>
      </c>
      <c r="AU21" s="19" t="e">
        <f t="shared" si="14"/>
        <v>#VALUE!</v>
      </c>
      <c r="AV21" s="124"/>
    </row>
    <row r="22" spans="1:50" x14ac:dyDescent="0.25">
      <c r="A22">
        <v>36</v>
      </c>
      <c r="B22" s="124"/>
      <c r="C22" s="125"/>
      <c r="D22" s="15"/>
      <c r="E22" s="21"/>
      <c r="F22" s="22"/>
      <c r="G22" s="110"/>
      <c r="H22" s="124"/>
      <c r="I22" s="15"/>
      <c r="J22" s="21"/>
      <c r="K22" s="22"/>
      <c r="L22" s="19"/>
      <c r="M22" s="124"/>
      <c r="N22" s="15"/>
      <c r="O22" s="21"/>
      <c r="P22" s="22"/>
      <c r="Q22" s="19"/>
      <c r="R22" s="124"/>
      <c r="S22" s="15"/>
      <c r="T22" s="21"/>
      <c r="U22" s="22"/>
      <c r="V22" s="19"/>
      <c r="W22" s="124"/>
      <c r="X22" s="15"/>
      <c r="Y22" s="21"/>
      <c r="Z22" s="22"/>
      <c r="AA22" s="19"/>
      <c r="AB22" s="124"/>
      <c r="AC22" s="15"/>
      <c r="AD22" s="21"/>
      <c r="AE22" s="22"/>
      <c r="AF22" s="19"/>
      <c r="AG22" s="124"/>
      <c r="AH22" s="15" t="str">
        <f t="shared" si="24"/>
        <v/>
      </c>
      <c r="AI22" s="21" t="str">
        <f t="shared" si="25"/>
        <v/>
      </c>
      <c r="AJ22" s="22" t="e">
        <f t="shared" si="9"/>
        <v>#VALUE!</v>
      </c>
      <c r="AK22" s="19" t="e">
        <f t="shared" si="10"/>
        <v>#VALUE!</v>
      </c>
      <c r="AL22" s="124"/>
      <c r="AM22" s="15" t="str">
        <f t="shared" si="26"/>
        <v/>
      </c>
      <c r="AN22" s="21" t="str">
        <f t="shared" si="27"/>
        <v/>
      </c>
      <c r="AO22" s="22" t="e">
        <f t="shared" si="11"/>
        <v>#VALUE!</v>
      </c>
      <c r="AP22" s="19" t="e">
        <f t="shared" si="12"/>
        <v>#VALUE!</v>
      </c>
      <c r="AQ22" s="124"/>
      <c r="AR22" s="15" t="str">
        <f t="shared" si="33"/>
        <v/>
      </c>
      <c r="AS22" s="21" t="str">
        <f t="shared" si="34"/>
        <v/>
      </c>
      <c r="AT22" s="22" t="e">
        <f t="shared" si="13"/>
        <v>#VALUE!</v>
      </c>
      <c r="AU22" s="19" t="e">
        <f t="shared" si="14"/>
        <v>#VALUE!</v>
      </c>
      <c r="AV22" s="124"/>
    </row>
    <row r="23" spans="1:50" x14ac:dyDescent="0.25">
      <c r="A23">
        <v>37</v>
      </c>
      <c r="B23" s="214"/>
      <c r="C23" s="214"/>
      <c r="D23" s="117"/>
      <c r="E23" s="118"/>
      <c r="F23" s="213"/>
      <c r="G23" s="215"/>
      <c r="H23" s="214"/>
      <c r="I23" s="117"/>
      <c r="J23" s="118"/>
      <c r="K23" s="213"/>
      <c r="L23" s="215"/>
      <c r="M23" s="214"/>
      <c r="N23" s="117"/>
      <c r="O23" s="118"/>
      <c r="P23" s="213"/>
      <c r="Q23" s="215"/>
      <c r="R23" s="214"/>
      <c r="S23" s="117"/>
      <c r="T23" s="118"/>
      <c r="U23" s="213"/>
      <c r="V23" s="215"/>
      <c r="W23" s="214"/>
      <c r="X23" s="117"/>
      <c r="Y23" s="118"/>
      <c r="Z23" s="213"/>
      <c r="AA23" s="215"/>
      <c r="AB23" s="214"/>
      <c r="AC23" s="117"/>
      <c r="AD23" s="118"/>
      <c r="AE23" s="213"/>
      <c r="AF23" s="215"/>
      <c r="AG23" s="214"/>
      <c r="AH23" s="117"/>
      <c r="AI23" s="118"/>
      <c r="AJ23" s="213"/>
      <c r="AK23" s="215"/>
      <c r="AL23" s="214"/>
      <c r="AM23" s="117"/>
      <c r="AN23" s="118"/>
      <c r="AO23" s="213"/>
      <c r="AP23" s="215"/>
      <c r="AQ23" s="214"/>
      <c r="AR23" s="117"/>
      <c r="AS23" s="118"/>
      <c r="AT23" s="213"/>
      <c r="AU23" s="215"/>
      <c r="AV23" s="214"/>
    </row>
    <row r="24" spans="1:50" x14ac:dyDescent="0.25">
      <c r="D24" s="15"/>
      <c r="E24" s="21"/>
      <c r="F24" s="22"/>
      <c r="G24" s="29"/>
      <c r="H24" s="28"/>
      <c r="I24" s="15"/>
      <c r="J24" s="21"/>
      <c r="K24" s="22"/>
      <c r="L24" s="29"/>
      <c r="M24" s="28"/>
      <c r="N24" s="15"/>
      <c r="O24" s="21"/>
      <c r="P24" s="22"/>
      <c r="Q24" s="29"/>
      <c r="R24" s="28"/>
      <c r="S24" s="15"/>
      <c r="T24" s="21"/>
      <c r="U24" s="22"/>
      <c r="V24" s="29"/>
      <c r="W24" s="28"/>
      <c r="X24" s="117"/>
      <c r="Y24" s="118"/>
      <c r="Z24" s="213"/>
      <c r="AA24" s="215"/>
      <c r="AB24" s="214"/>
      <c r="AC24" s="117"/>
      <c r="AD24" s="118"/>
      <c r="AE24" s="213"/>
      <c r="AF24" s="215"/>
      <c r="AG24" s="214"/>
      <c r="AH24" s="15"/>
      <c r="AI24" s="21"/>
      <c r="AJ24" s="22"/>
      <c r="AK24" s="29"/>
      <c r="AL24" s="28"/>
      <c r="AM24" s="15"/>
      <c r="AN24" s="21"/>
      <c r="AO24" s="22"/>
      <c r="AP24" s="29"/>
      <c r="AQ24" s="28"/>
      <c r="AR24" s="15"/>
      <c r="AS24" s="21"/>
      <c r="AT24" s="22"/>
      <c r="AU24" s="29"/>
    </row>
    <row r="25" spans="1:50" ht="15.75" thickBot="1" x14ac:dyDescent="0.3">
      <c r="D25" s="15"/>
      <c r="E25" s="21"/>
      <c r="F25" s="22"/>
      <c r="G25" s="29"/>
      <c r="H25" s="28"/>
      <c r="I25" s="15"/>
      <c r="J25" s="21"/>
      <c r="K25" s="22"/>
      <c r="L25" s="29"/>
      <c r="M25" s="28"/>
      <c r="N25" s="15"/>
      <c r="O25" s="21"/>
      <c r="P25" s="22"/>
      <c r="Q25" s="29"/>
      <c r="R25" s="28"/>
      <c r="S25" s="15"/>
      <c r="T25" s="21"/>
      <c r="U25" s="22"/>
      <c r="V25" s="29"/>
      <c r="W25" s="28"/>
      <c r="X25" s="219"/>
      <c r="Y25" s="220"/>
      <c r="Z25" s="221"/>
      <c r="AA25" s="222"/>
      <c r="AB25" s="223"/>
      <c r="AC25" s="219"/>
      <c r="AD25" s="220"/>
      <c r="AE25" s="221"/>
      <c r="AF25" s="222"/>
      <c r="AG25" s="223"/>
      <c r="AH25" s="15"/>
      <c r="AI25" s="30" t="s">
        <v>8</v>
      </c>
      <c r="AJ25" s="111" t="e">
        <f>MIN(AJ3:AJ23)</f>
        <v>#VALUE!</v>
      </c>
      <c r="AK25" s="111" t="e">
        <f>MIN(AK3:AK23)</f>
        <v>#VALUE!</v>
      </c>
      <c r="AL25" s="28"/>
      <c r="AM25" s="15"/>
      <c r="AN25" s="30" t="s">
        <v>8</v>
      </c>
      <c r="AO25" s="111" t="e">
        <f>MIN(AO3:AO23)</f>
        <v>#VALUE!</v>
      </c>
      <c r="AP25" s="111" t="e">
        <f>MIN(AP3:AP23)</f>
        <v>#VALUE!</v>
      </c>
      <c r="AQ25" s="28"/>
      <c r="AR25" s="15"/>
      <c r="AS25" s="30" t="s">
        <v>8</v>
      </c>
      <c r="AT25" s="111" t="e">
        <f>MIN(AT3:AT23)</f>
        <v>#VALUE!</v>
      </c>
      <c r="AU25" s="111" t="e">
        <f>MIN(AU3:AU23)</f>
        <v>#VALUE!</v>
      </c>
    </row>
    <row r="26" spans="1:50" x14ac:dyDescent="0.25">
      <c r="D26" s="15"/>
      <c r="E26" s="21"/>
      <c r="F26" s="22"/>
      <c r="G26" s="29"/>
      <c r="H26" s="28"/>
      <c r="I26" s="15"/>
      <c r="J26" s="21"/>
      <c r="K26" s="22"/>
      <c r="L26" s="29"/>
      <c r="M26" s="28"/>
      <c r="N26" s="15"/>
      <c r="O26" s="21"/>
      <c r="P26" s="22"/>
      <c r="Q26" s="29"/>
      <c r="R26" s="28"/>
      <c r="S26" s="15"/>
      <c r="T26" s="21"/>
      <c r="U26" s="22"/>
      <c r="V26" s="29"/>
      <c r="W26" s="28"/>
      <c r="X26" s="194"/>
      <c r="Y26" s="216"/>
      <c r="Z26" s="217"/>
      <c r="AA26" s="218"/>
      <c r="AB26" s="200"/>
      <c r="AC26" s="201"/>
      <c r="AD26" s="216"/>
      <c r="AE26" s="217"/>
      <c r="AF26" s="218"/>
      <c r="AG26" s="197"/>
      <c r="AH26" s="15"/>
      <c r="AI26" s="31" t="s">
        <v>9</v>
      </c>
      <c r="AJ26" s="112" t="e">
        <f>MAX(AJ3:AJ23)</f>
        <v>#VALUE!</v>
      </c>
      <c r="AK26" s="112" t="e">
        <f>MAX(AK3:AK23)</f>
        <v>#VALUE!</v>
      </c>
      <c r="AL26" s="28"/>
      <c r="AM26" s="15"/>
      <c r="AN26" s="31" t="s">
        <v>9</v>
      </c>
      <c r="AO26" s="112" t="e">
        <f>MAX(AO3:AO23)</f>
        <v>#VALUE!</v>
      </c>
      <c r="AP26" s="112" t="e">
        <f>MAX(AP3:AP23)</f>
        <v>#VALUE!</v>
      </c>
      <c r="AQ26" s="28"/>
      <c r="AR26" s="15"/>
      <c r="AS26" s="31" t="s">
        <v>9</v>
      </c>
      <c r="AT26" s="112" t="e">
        <f>MAX(AT3:AT23)</f>
        <v>#VALUE!</v>
      </c>
      <c r="AU26" s="112" t="e">
        <f>MAX(AU3:AU23)</f>
        <v>#VALUE!</v>
      </c>
      <c r="AW26" s="32"/>
    </row>
    <row r="27" spans="1:50" ht="15.75" thickBot="1" x14ac:dyDescent="0.3">
      <c r="B27" s="28"/>
      <c r="C27" s="33"/>
      <c r="D27" s="15"/>
      <c r="X27" s="195"/>
      <c r="Y27" s="202"/>
      <c r="Z27" s="202"/>
      <c r="AA27" s="202"/>
      <c r="AB27" s="202"/>
      <c r="AC27" s="202"/>
      <c r="AD27" s="202"/>
      <c r="AE27" s="202"/>
      <c r="AF27" s="202"/>
      <c r="AG27" s="198"/>
      <c r="AW27" s="32"/>
    </row>
    <row r="28" spans="1:50" ht="16.5" thickTop="1" thickBot="1" x14ac:dyDescent="0.3">
      <c r="B28" s="1"/>
      <c r="C28" s="32"/>
      <c r="D28" s="32"/>
      <c r="E28" s="34"/>
      <c r="F28" s="32"/>
      <c r="G28" s="32"/>
      <c r="I28" s="32"/>
      <c r="J28" s="34"/>
      <c r="K28" s="32"/>
      <c r="L28" s="32"/>
      <c r="N28" s="32"/>
      <c r="O28" s="34">
        <v>23</v>
      </c>
      <c r="P28" s="32"/>
      <c r="Q28" s="32"/>
      <c r="S28" s="32"/>
      <c r="T28" s="34">
        <v>25</v>
      </c>
      <c r="U28" s="32"/>
      <c r="V28" s="32"/>
      <c r="X28" s="196"/>
      <c r="Y28" s="34"/>
      <c r="Z28" s="185" t="s">
        <v>50</v>
      </c>
      <c r="AA28" s="186"/>
      <c r="AB28" s="202"/>
      <c r="AC28" s="203"/>
      <c r="AD28" s="34">
        <v>25</v>
      </c>
      <c r="AE28" s="185" t="s">
        <v>53</v>
      </c>
      <c r="AF28" s="186"/>
      <c r="AG28" s="198"/>
      <c r="AH28" s="32"/>
      <c r="AI28" s="34"/>
      <c r="AJ28" s="32"/>
      <c r="AK28" s="32"/>
      <c r="AM28" s="32"/>
      <c r="AN28" s="34"/>
      <c r="AO28" s="32"/>
      <c r="AP28" s="32"/>
      <c r="AR28" s="32"/>
      <c r="AS28" s="34"/>
      <c r="AT28" s="32"/>
      <c r="AU28" s="32"/>
      <c r="AW28" s="32"/>
    </row>
    <row r="29" spans="1:50" ht="16.5" thickTop="1" thickBot="1" x14ac:dyDescent="0.3">
      <c r="B29" s="35"/>
      <c r="C29" s="32"/>
      <c r="D29" s="32"/>
      <c r="E29" s="36"/>
      <c r="F29" s="32"/>
      <c r="G29" s="32"/>
      <c r="H29" s="32"/>
      <c r="I29" s="32"/>
      <c r="J29" s="36"/>
      <c r="K29" s="32"/>
      <c r="L29" s="32"/>
      <c r="M29" s="32"/>
      <c r="N29" s="32"/>
      <c r="O29" s="36"/>
      <c r="P29" s="32"/>
      <c r="Q29" s="32"/>
      <c r="R29" s="32"/>
      <c r="S29" s="32"/>
      <c r="T29" s="36"/>
      <c r="U29" s="32"/>
      <c r="V29" s="32"/>
      <c r="W29" s="32"/>
      <c r="X29" s="196"/>
      <c r="Y29" s="187"/>
      <c r="Z29" s="186"/>
      <c r="AA29" s="186"/>
      <c r="AB29" s="203"/>
      <c r="AC29" s="203"/>
      <c r="AD29" s="187"/>
      <c r="AE29" s="186"/>
      <c r="AF29" s="186"/>
      <c r="AG29" s="199"/>
      <c r="AH29" s="32"/>
      <c r="AI29" s="36"/>
      <c r="AJ29" s="32"/>
      <c r="AK29" s="32"/>
      <c r="AL29" s="32"/>
      <c r="AM29" s="32"/>
      <c r="AN29" s="36"/>
      <c r="AO29" s="32"/>
      <c r="AP29" s="32"/>
      <c r="AQ29" s="32"/>
      <c r="AR29" s="32"/>
      <c r="AS29" s="36"/>
      <c r="AT29" s="32"/>
      <c r="AU29" s="32"/>
      <c r="AV29" s="32"/>
      <c r="AW29" s="32"/>
    </row>
    <row r="30" spans="1:50" x14ac:dyDescent="0.25">
      <c r="B30" s="37" t="s">
        <v>10</v>
      </c>
      <c r="C30" s="37"/>
      <c r="D30" s="38" t="s">
        <v>1</v>
      </c>
      <c r="E30" s="107"/>
      <c r="F30" s="39"/>
      <c r="G30" s="39"/>
      <c r="H30" s="40" t="s">
        <v>11</v>
      </c>
      <c r="I30" s="38" t="s">
        <v>1</v>
      </c>
      <c r="J30" s="107">
        <v>43606</v>
      </c>
      <c r="K30" s="39"/>
      <c r="L30" s="39"/>
      <c r="M30" s="40" t="s">
        <v>11</v>
      </c>
      <c r="N30" s="38" t="s">
        <v>1</v>
      </c>
      <c r="O30" s="107">
        <v>43607</v>
      </c>
      <c r="P30" s="39"/>
      <c r="Q30" s="39"/>
      <c r="R30" s="40" t="s">
        <v>11</v>
      </c>
      <c r="S30" s="38" t="s">
        <v>1</v>
      </c>
      <c r="T30" s="107">
        <v>43607</v>
      </c>
      <c r="U30" s="39"/>
      <c r="V30" s="39"/>
      <c r="W30" s="180" t="s">
        <v>11</v>
      </c>
      <c r="X30" s="188" t="s">
        <v>1</v>
      </c>
      <c r="Y30" s="107">
        <v>43608</v>
      </c>
      <c r="Z30" s="39"/>
      <c r="AA30" s="39"/>
      <c r="AB30" s="40" t="s">
        <v>11</v>
      </c>
      <c r="AC30" s="38" t="s">
        <v>1</v>
      </c>
      <c r="AD30" s="107">
        <v>43621</v>
      </c>
      <c r="AE30" s="39"/>
      <c r="AF30" s="39"/>
      <c r="AG30" s="189" t="s">
        <v>11</v>
      </c>
      <c r="AH30" s="38" t="s">
        <v>1</v>
      </c>
      <c r="AI30" s="107"/>
      <c r="AJ30" s="39"/>
      <c r="AK30" s="39"/>
      <c r="AL30" s="40" t="s">
        <v>11</v>
      </c>
      <c r="AM30" s="38" t="s">
        <v>1</v>
      </c>
      <c r="AN30" s="107"/>
      <c r="AO30" s="39"/>
      <c r="AP30" s="39"/>
      <c r="AQ30" s="40" t="s">
        <v>11</v>
      </c>
      <c r="AR30" s="38" t="s">
        <v>1</v>
      </c>
      <c r="AS30" s="107"/>
      <c r="AT30" s="39"/>
      <c r="AU30" s="39"/>
      <c r="AV30" s="40" t="s">
        <v>11</v>
      </c>
      <c r="AW30" s="32"/>
    </row>
    <row r="31" spans="1:50" ht="15.75" thickBot="1" x14ac:dyDescent="0.3">
      <c r="B31" s="41"/>
      <c r="C31" s="42"/>
      <c r="D31" s="43" t="s">
        <v>2</v>
      </c>
      <c r="E31" s="10" t="s">
        <v>2</v>
      </c>
      <c r="F31" s="10" t="s">
        <v>12</v>
      </c>
      <c r="G31" s="10" t="s">
        <v>12</v>
      </c>
      <c r="H31" s="44" t="s">
        <v>13</v>
      </c>
      <c r="I31" s="43" t="s">
        <v>2</v>
      </c>
      <c r="J31" s="10" t="s">
        <v>2</v>
      </c>
      <c r="K31" s="10" t="s">
        <v>12</v>
      </c>
      <c r="L31" s="10" t="s">
        <v>12</v>
      </c>
      <c r="M31" s="44" t="s">
        <v>13</v>
      </c>
      <c r="N31" s="43" t="s">
        <v>2</v>
      </c>
      <c r="O31" s="10" t="s">
        <v>2</v>
      </c>
      <c r="P31" s="10" t="s">
        <v>12</v>
      </c>
      <c r="Q31" s="10" t="s">
        <v>12</v>
      </c>
      <c r="R31" s="44" t="s">
        <v>13</v>
      </c>
      <c r="S31" s="43" t="s">
        <v>2</v>
      </c>
      <c r="T31" s="10" t="s">
        <v>2</v>
      </c>
      <c r="U31" s="10" t="s">
        <v>12</v>
      </c>
      <c r="V31" s="10" t="s">
        <v>12</v>
      </c>
      <c r="W31" s="181" t="s">
        <v>13</v>
      </c>
      <c r="X31" s="190" t="s">
        <v>2</v>
      </c>
      <c r="Y31" s="10" t="s">
        <v>2</v>
      </c>
      <c r="Z31" s="10" t="s">
        <v>12</v>
      </c>
      <c r="AA31" s="10" t="s">
        <v>12</v>
      </c>
      <c r="AB31" s="44" t="s">
        <v>13</v>
      </c>
      <c r="AC31" s="43" t="s">
        <v>2</v>
      </c>
      <c r="AD31" s="10" t="s">
        <v>2</v>
      </c>
      <c r="AE31" s="10" t="s">
        <v>12</v>
      </c>
      <c r="AF31" s="10" t="s">
        <v>12</v>
      </c>
      <c r="AG31" s="191" t="s">
        <v>13</v>
      </c>
      <c r="AH31" s="43" t="s">
        <v>2</v>
      </c>
      <c r="AI31" s="10" t="s">
        <v>2</v>
      </c>
      <c r="AJ31" s="10" t="s">
        <v>12</v>
      </c>
      <c r="AK31" s="10" t="s">
        <v>12</v>
      </c>
      <c r="AL31" s="44" t="s">
        <v>13</v>
      </c>
      <c r="AM31" s="43" t="s">
        <v>2</v>
      </c>
      <c r="AN31" s="10" t="s">
        <v>2</v>
      </c>
      <c r="AO31" s="10" t="s">
        <v>12</v>
      </c>
      <c r="AP31" s="10" t="s">
        <v>12</v>
      </c>
      <c r="AQ31" s="44" t="s">
        <v>13</v>
      </c>
      <c r="AR31" s="43" t="s">
        <v>2</v>
      </c>
      <c r="AS31" s="10" t="s">
        <v>2</v>
      </c>
      <c r="AT31" s="10" t="s">
        <v>12</v>
      </c>
      <c r="AU31" s="10" t="s">
        <v>12</v>
      </c>
      <c r="AV31" s="44" t="s">
        <v>13</v>
      </c>
      <c r="AW31" s="115"/>
      <c r="AX31" s="114"/>
    </row>
    <row r="32" spans="1:50" x14ac:dyDescent="0.25">
      <c r="B32" s="23">
        <v>4006</v>
      </c>
      <c r="C32" s="24" t="s">
        <v>5</v>
      </c>
      <c r="D32" s="46"/>
      <c r="E32" s="47"/>
      <c r="F32" s="48"/>
      <c r="G32" s="48"/>
      <c r="H32" s="49">
        <f t="shared" ref="H32:H48" si="35">(D32-E32)*1000</f>
        <v>0</v>
      </c>
      <c r="I32" s="46">
        <v>10.193070000000001</v>
      </c>
      <c r="J32" s="47">
        <v>10.19265</v>
      </c>
      <c r="K32" s="48">
        <v>0.69652777777777775</v>
      </c>
      <c r="L32" s="48">
        <v>0.70000000000000007</v>
      </c>
      <c r="M32" s="49">
        <f t="shared" ref="M32:M48" si="36">(I32-J32)*1000</f>
        <v>0.42000000000008697</v>
      </c>
      <c r="N32" s="46">
        <v>10.18219</v>
      </c>
      <c r="O32" s="47"/>
      <c r="P32" s="48">
        <v>0.3979166666666667</v>
      </c>
      <c r="Q32" s="48">
        <v>0.40138888888888885</v>
      </c>
      <c r="R32" s="49">
        <f t="shared" ref="R32:R48" si="37">(N32-O32)*1000</f>
        <v>10182.19</v>
      </c>
      <c r="S32" s="46">
        <v>10.17765</v>
      </c>
      <c r="T32" s="47"/>
      <c r="U32" s="48">
        <v>0.68541666666666667</v>
      </c>
      <c r="V32" s="48">
        <v>0.68888888888888899</v>
      </c>
      <c r="W32" s="182">
        <f t="shared" ref="W32:W45" si="38">(S32-T32)*1000</f>
        <v>10177.65</v>
      </c>
      <c r="X32" s="46">
        <v>10.16818</v>
      </c>
      <c r="Y32" s="47"/>
      <c r="Z32" s="48">
        <v>0.32222222222222224</v>
      </c>
      <c r="AA32" s="48">
        <v>0.3263888888888889</v>
      </c>
      <c r="AB32" s="49">
        <f t="shared" ref="AB32:AB45" si="39">(X32-Y32)*1000</f>
        <v>10168.18</v>
      </c>
      <c r="AC32" s="46">
        <v>10.027290000000001</v>
      </c>
      <c r="AD32" s="47">
        <v>10.02722</v>
      </c>
      <c r="AE32" s="48">
        <v>0.57986111111111105</v>
      </c>
      <c r="AF32" s="48">
        <v>0.60069444444444442</v>
      </c>
      <c r="AG32" s="192">
        <f t="shared" ref="AG32:AG45" si="40">(AC32-AD32)*1000</f>
        <v>7.0000000000902673E-2</v>
      </c>
      <c r="AH32" s="184"/>
      <c r="AI32" s="47"/>
      <c r="AJ32" s="48"/>
      <c r="AK32" s="48"/>
      <c r="AL32" s="49">
        <f t="shared" ref="AL32:AL45" si="41">(AH32-AI32)*1000</f>
        <v>0</v>
      </c>
      <c r="AM32" s="46"/>
      <c r="AN32" s="47"/>
      <c r="AO32" s="48"/>
      <c r="AP32" s="48"/>
      <c r="AQ32" s="49">
        <f t="shared" ref="AQ32:AQ48" si="42">(AM32-AN32)*1000</f>
        <v>0</v>
      </c>
      <c r="AR32" s="46"/>
      <c r="AS32" s="47"/>
      <c r="AT32" s="48"/>
      <c r="AU32" s="48"/>
      <c r="AV32" s="49">
        <f t="shared" ref="AV32:AV48" si="43">(AR32-AS32)*1000</f>
        <v>0</v>
      </c>
      <c r="AW32" s="23">
        <v>4006</v>
      </c>
      <c r="AX32" s="24" t="s">
        <v>5</v>
      </c>
    </row>
    <row r="33" spans="2:50" x14ac:dyDescent="0.25">
      <c r="B33" s="23">
        <v>4007</v>
      </c>
      <c r="C33" s="24" t="s">
        <v>5</v>
      </c>
      <c r="D33" s="46"/>
      <c r="E33" s="50"/>
      <c r="F33" s="51">
        <f t="shared" ref="F33:G33" si="44">F32+0.5/24/60</f>
        <v>3.4722222222222218E-4</v>
      </c>
      <c r="G33" s="51">
        <f t="shared" si="44"/>
        <v>3.4722222222222218E-4</v>
      </c>
      <c r="H33" s="52">
        <f t="shared" si="35"/>
        <v>0</v>
      </c>
      <c r="I33" s="46">
        <v>9.9378200000000003</v>
      </c>
      <c r="J33" s="50">
        <v>9.9374000000000002</v>
      </c>
      <c r="K33" s="51">
        <f>K32+0.35/24/60</f>
        <v>0.69677083333333334</v>
      </c>
      <c r="L33" s="51">
        <f>L32+0.35/24/60</f>
        <v>0.70024305555555566</v>
      </c>
      <c r="M33" s="52">
        <f t="shared" si="36"/>
        <v>0.42000000000008697</v>
      </c>
      <c r="N33" s="46">
        <v>9.9261999999999997</v>
      </c>
      <c r="O33" s="50"/>
      <c r="P33" s="51">
        <f>P32+0.35/24/60</f>
        <v>0.39815972222222223</v>
      </c>
      <c r="Q33" s="51">
        <f>Q32+0.35/24/60</f>
        <v>0.40163194444444439</v>
      </c>
      <c r="R33" s="52">
        <f t="shared" si="37"/>
        <v>9926.1999999999989</v>
      </c>
      <c r="S33" s="46">
        <v>9.9214599999999997</v>
      </c>
      <c r="T33" s="50"/>
      <c r="U33" s="51">
        <f>U32+0.35/24/60</f>
        <v>0.68565972222222227</v>
      </c>
      <c r="V33" s="51">
        <f>V32+0.35/24/60</f>
        <v>0.68913194444444459</v>
      </c>
      <c r="W33" s="183">
        <f t="shared" si="38"/>
        <v>9921.4599999999991</v>
      </c>
      <c r="X33" s="46">
        <v>9.9114400000000007</v>
      </c>
      <c r="Y33" s="50"/>
      <c r="Z33" s="51">
        <f>Z32+0.5/24/60</f>
        <v>0.32256944444444446</v>
      </c>
      <c r="AA33" s="51">
        <f t="shared" ref="AA33:AA45" si="45">AA32+0.5/24/60</f>
        <v>0.32673611111111112</v>
      </c>
      <c r="AB33" s="52">
        <f t="shared" si="39"/>
        <v>9911.44</v>
      </c>
      <c r="AC33" s="46">
        <v>9.7607949999999999</v>
      </c>
      <c r="AD33" s="50">
        <v>9.7606700000000011</v>
      </c>
      <c r="AE33" s="51">
        <f>AE32+1/24/60</f>
        <v>0.58055555555555549</v>
      </c>
      <c r="AF33" s="51">
        <f>AF32+0.4/24/60</f>
        <v>0.60097222222222224</v>
      </c>
      <c r="AG33" s="193">
        <f t="shared" si="40"/>
        <v>0.1249999999988205</v>
      </c>
      <c r="AH33" s="184"/>
      <c r="AI33" s="50"/>
      <c r="AJ33" s="51">
        <f>AJ32+0.35/24/60</f>
        <v>2.4305555555555552E-4</v>
      </c>
      <c r="AK33" s="51">
        <f>AK32+0.35/24/60</f>
        <v>2.4305555555555552E-4</v>
      </c>
      <c r="AL33" s="52">
        <f t="shared" si="41"/>
        <v>0</v>
      </c>
      <c r="AM33" s="46"/>
      <c r="AN33" s="50"/>
      <c r="AO33" s="51">
        <f>AO32+0.35/24/60</f>
        <v>2.4305555555555552E-4</v>
      </c>
      <c r="AP33" s="51">
        <f>AP32+0.35/24/60</f>
        <v>2.4305555555555552E-4</v>
      </c>
      <c r="AQ33" s="52">
        <f t="shared" si="42"/>
        <v>0</v>
      </c>
      <c r="AR33" s="46"/>
      <c r="AS33" s="50"/>
      <c r="AT33" s="51">
        <f>AT32+0.35/24/60</f>
        <v>2.4305555555555552E-4</v>
      </c>
      <c r="AU33" s="51">
        <f>AU32+0.35/24/60</f>
        <v>2.4305555555555552E-4</v>
      </c>
      <c r="AV33" s="52">
        <f t="shared" si="43"/>
        <v>0</v>
      </c>
      <c r="AW33" s="23">
        <v>4007</v>
      </c>
      <c r="AX33" s="24" t="s">
        <v>5</v>
      </c>
    </row>
    <row r="34" spans="2:50" x14ac:dyDescent="0.25">
      <c r="B34" s="23">
        <v>4008</v>
      </c>
      <c r="C34" s="24" t="s">
        <v>5</v>
      </c>
      <c r="D34" s="46"/>
      <c r="E34" s="50"/>
      <c r="F34" s="51">
        <f t="shared" ref="F34:G34" si="46">F33+0.5/24/60</f>
        <v>6.9444444444444436E-4</v>
      </c>
      <c r="G34" s="51">
        <f t="shared" si="46"/>
        <v>6.9444444444444436E-4</v>
      </c>
      <c r="H34" s="52">
        <f t="shared" ref="H34:H36" si="47">(D34-E34)*1000</f>
        <v>0</v>
      </c>
      <c r="I34" s="46">
        <v>9.6524000000000001</v>
      </c>
      <c r="J34" s="50">
        <v>9.6519899999999996</v>
      </c>
      <c r="K34" s="51">
        <f t="shared" ref="K34:L48" si="48">K33+0.35/24/60</f>
        <v>0.69701388888888893</v>
      </c>
      <c r="L34" s="51">
        <f t="shared" si="48"/>
        <v>0.70048611111111125</v>
      </c>
      <c r="M34" s="52">
        <f t="shared" ref="M34:M36" si="49">(I34-J34)*1000</f>
        <v>0.41000000000046555</v>
      </c>
      <c r="N34" s="46">
        <v>9.6413700000000002</v>
      </c>
      <c r="O34" s="50"/>
      <c r="P34" s="51">
        <f t="shared" ref="P34:Q48" si="50">P33+0.35/24/60</f>
        <v>0.39840277777777777</v>
      </c>
      <c r="Q34" s="51">
        <f t="shared" si="50"/>
        <v>0.40187499999999993</v>
      </c>
      <c r="R34" s="52">
        <f t="shared" si="37"/>
        <v>9641.3700000000008</v>
      </c>
      <c r="S34" s="46">
        <v>9.6368799999999997</v>
      </c>
      <c r="T34" s="50"/>
      <c r="U34" s="51">
        <f t="shared" ref="U34:V45" si="51">U33+0.35/24/60</f>
        <v>0.68590277777777786</v>
      </c>
      <c r="V34" s="51">
        <f t="shared" si="51"/>
        <v>0.68937500000000018</v>
      </c>
      <c r="W34" s="183">
        <f t="shared" si="38"/>
        <v>9636.8799999999992</v>
      </c>
      <c r="X34" s="46">
        <v>9.6273599999999995</v>
      </c>
      <c r="Y34" s="50"/>
      <c r="Z34" s="51">
        <f t="shared" ref="Z34:Z45" si="52">Z33+0.5/24/60</f>
        <v>0.32291666666666669</v>
      </c>
      <c r="AA34" s="51">
        <f t="shared" si="45"/>
        <v>0.32708333333333334</v>
      </c>
      <c r="AB34" s="52">
        <f t="shared" si="39"/>
        <v>9627.3599999999988</v>
      </c>
      <c r="AC34" s="46">
        <v>9.4192549999999997</v>
      </c>
      <c r="AD34" s="50">
        <v>9.4191599999999998</v>
      </c>
      <c r="AE34" s="51">
        <f t="shared" ref="AE34:AE45" si="53">AE33+1/24/60</f>
        <v>0.58124999999999993</v>
      </c>
      <c r="AF34" s="51">
        <f t="shared" ref="AF34:AF45" si="54">AF33+0.4/24/60</f>
        <v>0.60125000000000006</v>
      </c>
      <c r="AG34" s="193">
        <f t="shared" si="40"/>
        <v>9.4999999999956231E-2</v>
      </c>
      <c r="AH34" s="184"/>
      <c r="AI34" s="50"/>
      <c r="AJ34" s="51">
        <f t="shared" ref="AJ34:AK45" si="55">AJ33+0.35/24/60</f>
        <v>4.8611111111111104E-4</v>
      </c>
      <c r="AK34" s="51">
        <f t="shared" si="55"/>
        <v>4.8611111111111104E-4</v>
      </c>
      <c r="AL34" s="52">
        <f t="shared" si="41"/>
        <v>0</v>
      </c>
      <c r="AM34" s="46"/>
      <c r="AN34" s="50"/>
      <c r="AO34" s="51">
        <f t="shared" ref="AO34:AP48" si="56">AO33+0.35/24/60</f>
        <v>4.8611111111111104E-4</v>
      </c>
      <c r="AP34" s="51">
        <f t="shared" si="56"/>
        <v>4.8611111111111104E-4</v>
      </c>
      <c r="AQ34" s="52">
        <f t="shared" si="42"/>
        <v>0</v>
      </c>
      <c r="AR34" s="46"/>
      <c r="AS34" s="50"/>
      <c r="AT34" s="51">
        <f t="shared" ref="AT34:AU48" si="57">AT33+0.35/24/60</f>
        <v>4.8611111111111104E-4</v>
      </c>
      <c r="AU34" s="51">
        <f t="shared" si="57"/>
        <v>4.8611111111111104E-4</v>
      </c>
      <c r="AV34" s="52">
        <f t="shared" si="43"/>
        <v>0</v>
      </c>
      <c r="AW34" s="23">
        <v>4008</v>
      </c>
      <c r="AX34" s="24" t="s">
        <v>5</v>
      </c>
    </row>
    <row r="35" spans="2:50" x14ac:dyDescent="0.25">
      <c r="B35" s="25">
        <v>3371</v>
      </c>
      <c r="C35" s="26" t="s">
        <v>4</v>
      </c>
      <c r="D35" s="46"/>
      <c r="E35" s="50"/>
      <c r="F35" s="51">
        <f t="shared" ref="F35:G35" si="58">F34+0.5/24/60</f>
        <v>1.0416666666666664E-3</v>
      </c>
      <c r="G35" s="51">
        <f t="shared" si="58"/>
        <v>1.0416666666666664E-3</v>
      </c>
      <c r="H35" s="52">
        <f t="shared" si="47"/>
        <v>0</v>
      </c>
      <c r="I35" s="46">
        <v>8.2212800000000001</v>
      </c>
      <c r="J35" s="50">
        <v>8.2208900000000007</v>
      </c>
      <c r="K35" s="51">
        <f t="shared" si="48"/>
        <v>0.69725694444444453</v>
      </c>
      <c r="L35" s="51">
        <f t="shared" si="48"/>
        <v>0.70072916666666685</v>
      </c>
      <c r="M35" s="52">
        <f t="shared" si="49"/>
        <v>0.38999999999944635</v>
      </c>
      <c r="N35" s="46">
        <v>8.2080400000000004</v>
      </c>
      <c r="O35" s="50"/>
      <c r="P35" s="51">
        <f t="shared" si="50"/>
        <v>0.39864583333333331</v>
      </c>
      <c r="Q35" s="51">
        <f t="shared" si="50"/>
        <v>0.40211805555555546</v>
      </c>
      <c r="R35" s="52">
        <f t="shared" si="37"/>
        <v>8208.0400000000009</v>
      </c>
      <c r="S35" s="46">
        <v>8.2026900000000005</v>
      </c>
      <c r="T35" s="50"/>
      <c r="U35" s="51">
        <f t="shared" si="51"/>
        <v>0.68614583333333345</v>
      </c>
      <c r="V35" s="51">
        <f t="shared" si="51"/>
        <v>0.68961805555555578</v>
      </c>
      <c r="W35" s="183">
        <f t="shared" si="38"/>
        <v>8202.69</v>
      </c>
      <c r="X35" s="46">
        <v>8.1913699999999992</v>
      </c>
      <c r="Y35" s="50"/>
      <c r="Z35" s="51">
        <f t="shared" si="52"/>
        <v>0.32326388888888891</v>
      </c>
      <c r="AA35" s="51">
        <f t="shared" si="45"/>
        <v>0.32743055555555556</v>
      </c>
      <c r="AB35" s="52">
        <f t="shared" si="39"/>
        <v>8191.369999999999</v>
      </c>
      <c r="AC35" s="46">
        <v>8.0394199999999998</v>
      </c>
      <c r="AD35" s="50">
        <v>8.0391100000000009</v>
      </c>
      <c r="AE35" s="51">
        <f t="shared" si="53"/>
        <v>0.58194444444444438</v>
      </c>
      <c r="AF35" s="51">
        <f t="shared" si="54"/>
        <v>0.60152777777777788</v>
      </c>
      <c r="AG35" s="193">
        <f t="shared" si="40"/>
        <v>0.30999999999892225</v>
      </c>
      <c r="AH35" s="184"/>
      <c r="AI35" s="50"/>
      <c r="AJ35" s="51">
        <f t="shared" si="55"/>
        <v>7.2916666666666659E-4</v>
      </c>
      <c r="AK35" s="51">
        <f t="shared" si="55"/>
        <v>7.2916666666666659E-4</v>
      </c>
      <c r="AL35" s="52">
        <f t="shared" si="41"/>
        <v>0</v>
      </c>
      <c r="AM35" s="46"/>
      <c r="AN35" s="50"/>
      <c r="AO35" s="51">
        <f t="shared" si="56"/>
        <v>7.2916666666666659E-4</v>
      </c>
      <c r="AP35" s="51">
        <f t="shared" si="56"/>
        <v>7.2916666666666659E-4</v>
      </c>
      <c r="AQ35" s="52">
        <f t="shared" si="42"/>
        <v>0</v>
      </c>
      <c r="AR35" s="46"/>
      <c r="AS35" s="50"/>
      <c r="AT35" s="51">
        <f t="shared" si="57"/>
        <v>7.2916666666666659E-4</v>
      </c>
      <c r="AU35" s="51">
        <f t="shared" si="57"/>
        <v>7.2916666666666659E-4</v>
      </c>
      <c r="AV35" s="52">
        <f t="shared" si="43"/>
        <v>0</v>
      </c>
      <c r="AW35" s="25">
        <v>3371</v>
      </c>
      <c r="AX35" s="26" t="s">
        <v>4</v>
      </c>
    </row>
    <row r="36" spans="2:50" x14ac:dyDescent="0.25">
      <c r="B36" s="25">
        <v>3372</v>
      </c>
      <c r="C36" s="26" t="s">
        <v>4</v>
      </c>
      <c r="D36" s="46"/>
      <c r="E36" s="50"/>
      <c r="F36" s="51">
        <f t="shared" ref="F36:G36" si="59">F35+0.5/24/60</f>
        <v>1.3888888888888887E-3</v>
      </c>
      <c r="G36" s="51">
        <f t="shared" si="59"/>
        <v>1.3888888888888887E-3</v>
      </c>
      <c r="H36" s="52">
        <f t="shared" si="47"/>
        <v>0</v>
      </c>
      <c r="I36" s="46">
        <v>8.3805599999999991</v>
      </c>
      <c r="J36" s="50">
        <v>8.3801199999999998</v>
      </c>
      <c r="K36" s="51">
        <f t="shared" si="48"/>
        <v>0.69750000000000012</v>
      </c>
      <c r="L36" s="51">
        <f t="shared" si="48"/>
        <v>0.70097222222222244</v>
      </c>
      <c r="M36" s="52">
        <f t="shared" si="49"/>
        <v>0.43999999999932982</v>
      </c>
      <c r="N36" s="46">
        <v>8.3669700000000002</v>
      </c>
      <c r="O36" s="50"/>
      <c r="P36" s="51">
        <f t="shared" si="50"/>
        <v>0.39888888888888885</v>
      </c>
      <c r="Q36" s="51">
        <f t="shared" si="50"/>
        <v>0.402361111111111</v>
      </c>
      <c r="R36" s="52">
        <f t="shared" si="37"/>
        <v>8366.9699999999993</v>
      </c>
      <c r="S36" s="46">
        <v>8.3615100000000009</v>
      </c>
      <c r="T36" s="50"/>
      <c r="U36" s="51">
        <f t="shared" si="51"/>
        <v>0.68638888888888905</v>
      </c>
      <c r="V36" s="51">
        <f t="shared" si="51"/>
        <v>0.68986111111111137</v>
      </c>
      <c r="W36" s="183">
        <f t="shared" si="38"/>
        <v>8361.51</v>
      </c>
      <c r="X36" s="46">
        <v>8.3498300000000008</v>
      </c>
      <c r="Y36" s="50"/>
      <c r="Z36" s="51">
        <f t="shared" si="52"/>
        <v>0.32361111111111113</v>
      </c>
      <c r="AA36" s="51">
        <f t="shared" si="45"/>
        <v>0.32777777777777778</v>
      </c>
      <c r="AB36" s="52">
        <f t="shared" si="39"/>
        <v>8349.83</v>
      </c>
      <c r="AC36" s="46">
        <v>8.1914949999999997</v>
      </c>
      <c r="AD36" s="50">
        <v>8.1911799999999992</v>
      </c>
      <c r="AE36" s="51">
        <f t="shared" si="53"/>
        <v>0.58263888888888882</v>
      </c>
      <c r="AF36" s="51">
        <f t="shared" si="54"/>
        <v>0.6018055555555557</v>
      </c>
      <c r="AG36" s="193">
        <f t="shared" si="40"/>
        <v>0.31500000000050932</v>
      </c>
      <c r="AH36" s="184"/>
      <c r="AI36" s="50"/>
      <c r="AJ36" s="51">
        <f t="shared" si="55"/>
        <v>9.7222222222222209E-4</v>
      </c>
      <c r="AK36" s="51">
        <f t="shared" si="55"/>
        <v>9.7222222222222209E-4</v>
      </c>
      <c r="AL36" s="52">
        <f t="shared" si="41"/>
        <v>0</v>
      </c>
      <c r="AM36" s="46"/>
      <c r="AN36" s="50"/>
      <c r="AO36" s="51">
        <f t="shared" si="56"/>
        <v>9.7222222222222209E-4</v>
      </c>
      <c r="AP36" s="51">
        <f t="shared" si="56"/>
        <v>9.7222222222222209E-4</v>
      </c>
      <c r="AQ36" s="52">
        <f t="shared" si="42"/>
        <v>0</v>
      </c>
      <c r="AR36" s="46"/>
      <c r="AS36" s="50"/>
      <c r="AT36" s="51">
        <f t="shared" si="57"/>
        <v>9.7222222222222209E-4</v>
      </c>
      <c r="AU36" s="51">
        <f t="shared" si="57"/>
        <v>9.7222222222222209E-4</v>
      </c>
      <c r="AV36" s="52">
        <f t="shared" si="43"/>
        <v>0</v>
      </c>
      <c r="AW36" s="25">
        <v>3372</v>
      </c>
      <c r="AX36" s="26" t="s">
        <v>4</v>
      </c>
    </row>
    <row r="37" spans="2:50" x14ac:dyDescent="0.25">
      <c r="B37" s="25">
        <v>3373</v>
      </c>
      <c r="C37" s="26" t="s">
        <v>4</v>
      </c>
      <c r="D37" s="46"/>
      <c r="E37" s="50"/>
      <c r="F37" s="51">
        <f t="shared" ref="F37:G37" si="60">F36+0.5/24/60</f>
        <v>1.736111111111111E-3</v>
      </c>
      <c r="G37" s="51">
        <f t="shared" si="60"/>
        <v>1.736111111111111E-3</v>
      </c>
      <c r="H37" s="52">
        <f t="shared" si="35"/>
        <v>0</v>
      </c>
      <c r="I37" s="46">
        <v>8.3130699999999997</v>
      </c>
      <c r="J37" s="50">
        <v>8.31264</v>
      </c>
      <c r="K37" s="51">
        <f t="shared" si="48"/>
        <v>0.69774305555555571</v>
      </c>
      <c r="L37" s="51">
        <f t="shared" si="48"/>
        <v>0.70121527777777803</v>
      </c>
      <c r="M37" s="52">
        <f t="shared" si="36"/>
        <v>0.42999999999970839</v>
      </c>
      <c r="N37" s="46">
        <v>8.2998200000000004</v>
      </c>
      <c r="O37" s="50"/>
      <c r="P37" s="51">
        <f t="shared" si="50"/>
        <v>0.39913194444444439</v>
      </c>
      <c r="Q37" s="51">
        <f t="shared" si="50"/>
        <v>0.40260416666666654</v>
      </c>
      <c r="R37" s="52">
        <f t="shared" si="37"/>
        <v>8299.82</v>
      </c>
      <c r="S37" s="46">
        <v>8.2945499999999992</v>
      </c>
      <c r="T37" s="50"/>
      <c r="U37" s="51">
        <f t="shared" si="51"/>
        <v>0.68663194444444464</v>
      </c>
      <c r="V37" s="51">
        <f t="shared" si="51"/>
        <v>0.69010416666666696</v>
      </c>
      <c r="W37" s="183">
        <f t="shared" si="38"/>
        <v>8294.5499999999993</v>
      </c>
      <c r="X37" s="46">
        <v>8.2832399999999993</v>
      </c>
      <c r="Y37" s="50"/>
      <c r="Z37" s="51">
        <f t="shared" si="52"/>
        <v>0.32395833333333335</v>
      </c>
      <c r="AA37" s="51">
        <f t="shared" si="45"/>
        <v>0.328125</v>
      </c>
      <c r="AB37" s="52">
        <f t="shared" si="39"/>
        <v>8283.24</v>
      </c>
      <c r="AC37" s="46">
        <v>8.0525649999999995</v>
      </c>
      <c r="AD37" s="50">
        <v>8.0522500000000008</v>
      </c>
      <c r="AE37" s="51">
        <f t="shared" si="53"/>
        <v>0.58333333333333326</v>
      </c>
      <c r="AF37" s="51">
        <f t="shared" si="54"/>
        <v>0.60208333333333353</v>
      </c>
      <c r="AG37" s="193">
        <f t="shared" si="40"/>
        <v>0.31499999999873296</v>
      </c>
      <c r="AH37" s="184"/>
      <c r="AI37" s="50"/>
      <c r="AJ37" s="51">
        <f t="shared" si="55"/>
        <v>1.2152777777777776E-3</v>
      </c>
      <c r="AK37" s="51">
        <f t="shared" si="55"/>
        <v>1.2152777777777776E-3</v>
      </c>
      <c r="AL37" s="52">
        <f t="shared" si="41"/>
        <v>0</v>
      </c>
      <c r="AM37" s="46"/>
      <c r="AN37" s="50"/>
      <c r="AO37" s="51">
        <f t="shared" si="56"/>
        <v>1.2152777777777776E-3</v>
      </c>
      <c r="AP37" s="51">
        <f t="shared" si="56"/>
        <v>1.2152777777777776E-3</v>
      </c>
      <c r="AQ37" s="52">
        <f t="shared" si="42"/>
        <v>0</v>
      </c>
      <c r="AR37" s="46"/>
      <c r="AS37" s="50"/>
      <c r="AT37" s="51">
        <f t="shared" si="57"/>
        <v>1.2152777777777776E-3</v>
      </c>
      <c r="AU37" s="51">
        <f t="shared" si="57"/>
        <v>1.2152777777777776E-3</v>
      </c>
      <c r="AV37" s="52">
        <f t="shared" si="43"/>
        <v>0</v>
      </c>
      <c r="AW37" s="25">
        <v>3373</v>
      </c>
      <c r="AX37" s="26" t="s">
        <v>4</v>
      </c>
    </row>
    <row r="38" spans="2:50" x14ac:dyDescent="0.25">
      <c r="B38" s="20">
        <v>6018</v>
      </c>
      <c r="C38" s="14" t="s">
        <v>6</v>
      </c>
      <c r="D38" s="46"/>
      <c r="E38" s="50"/>
      <c r="F38" s="51">
        <f t="shared" ref="F38:G38" si="61">F37+0.5/24/60</f>
        <v>2.0833333333333333E-3</v>
      </c>
      <c r="G38" s="51">
        <f t="shared" si="61"/>
        <v>2.0833333333333333E-3</v>
      </c>
      <c r="H38" s="52">
        <f t="shared" ref="H38:H40" si="62">(D38-E38)*1000</f>
        <v>0</v>
      </c>
      <c r="I38" s="46">
        <v>8.3317099999999993</v>
      </c>
      <c r="J38" s="50">
        <v>8.3313900000000007</v>
      </c>
      <c r="K38" s="51">
        <f t="shared" si="48"/>
        <v>0.69798611111111131</v>
      </c>
      <c r="L38" s="51">
        <f t="shared" si="48"/>
        <v>0.70145833333333363</v>
      </c>
      <c r="M38" s="52">
        <f t="shared" ref="M38:M40" si="63">(I38-J38)*1000</f>
        <v>0.31999999999854367</v>
      </c>
      <c r="N38" s="46">
        <v>8.3196200000000005</v>
      </c>
      <c r="O38" s="50"/>
      <c r="P38" s="51">
        <f t="shared" si="50"/>
        <v>0.39937499999999992</v>
      </c>
      <c r="Q38" s="51">
        <f t="shared" si="50"/>
        <v>0.40284722222222208</v>
      </c>
      <c r="R38" s="52">
        <f t="shared" si="37"/>
        <v>8319.6200000000008</v>
      </c>
      <c r="S38" s="46">
        <v>8.3149499999999996</v>
      </c>
      <c r="T38" s="50"/>
      <c r="U38" s="51">
        <f t="shared" si="51"/>
        <v>0.68687500000000024</v>
      </c>
      <c r="V38" s="51">
        <f t="shared" si="51"/>
        <v>0.69034722222222256</v>
      </c>
      <c r="W38" s="183">
        <f t="shared" si="38"/>
        <v>8314.9499999999989</v>
      </c>
      <c r="X38" s="46">
        <v>8.3050999999999995</v>
      </c>
      <c r="Y38" s="50"/>
      <c r="Z38" s="51">
        <f t="shared" si="52"/>
        <v>0.32430555555555557</v>
      </c>
      <c r="AA38" s="51">
        <f t="shared" si="45"/>
        <v>0.32847222222222222</v>
      </c>
      <c r="AB38" s="52">
        <f t="shared" si="39"/>
        <v>8305.1</v>
      </c>
      <c r="AC38" s="46">
        <v>8.176124999999999</v>
      </c>
      <c r="AD38" s="50">
        <v>8.1759199999999996</v>
      </c>
      <c r="AE38" s="51">
        <f t="shared" si="53"/>
        <v>0.5840277777777777</v>
      </c>
      <c r="AF38" s="51">
        <f t="shared" si="54"/>
        <v>0.60236111111111135</v>
      </c>
      <c r="AG38" s="193">
        <f t="shared" si="40"/>
        <v>0.2049999999993446</v>
      </c>
      <c r="AH38" s="184"/>
      <c r="AI38" s="50"/>
      <c r="AJ38" s="51">
        <f t="shared" si="55"/>
        <v>1.4583333333333332E-3</v>
      </c>
      <c r="AK38" s="51">
        <f t="shared" si="55"/>
        <v>1.4583333333333332E-3</v>
      </c>
      <c r="AL38" s="52">
        <f t="shared" si="41"/>
        <v>0</v>
      </c>
      <c r="AM38" s="46"/>
      <c r="AN38" s="50"/>
      <c r="AO38" s="51">
        <f t="shared" si="56"/>
        <v>1.4583333333333332E-3</v>
      </c>
      <c r="AP38" s="51">
        <f t="shared" si="56"/>
        <v>1.4583333333333332E-3</v>
      </c>
      <c r="AQ38" s="52">
        <f t="shared" si="42"/>
        <v>0</v>
      </c>
      <c r="AR38" s="46"/>
      <c r="AS38" s="50"/>
      <c r="AT38" s="51">
        <f t="shared" si="57"/>
        <v>1.4583333333333332E-3</v>
      </c>
      <c r="AU38" s="51">
        <f t="shared" si="57"/>
        <v>1.4583333333333332E-3</v>
      </c>
      <c r="AV38" s="52">
        <f t="shared" si="43"/>
        <v>0</v>
      </c>
      <c r="AW38" s="20">
        <v>6018</v>
      </c>
      <c r="AX38" s="14" t="s">
        <v>6</v>
      </c>
    </row>
    <row r="39" spans="2:50" x14ac:dyDescent="0.25">
      <c r="B39" s="20">
        <v>6019</v>
      </c>
      <c r="C39" s="14" t="s">
        <v>6</v>
      </c>
      <c r="D39" s="46"/>
      <c r="E39" s="50"/>
      <c r="F39" s="51">
        <f t="shared" ref="F39:G39" si="64">F38+0.5/24/60</f>
        <v>2.4305555555555556E-3</v>
      </c>
      <c r="G39" s="51">
        <f t="shared" si="64"/>
        <v>2.4305555555555556E-3</v>
      </c>
      <c r="H39" s="52">
        <f t="shared" si="62"/>
        <v>0</v>
      </c>
      <c r="I39" s="46">
        <v>8.0877700000000008</v>
      </c>
      <c r="J39" s="50">
        <v>8.0874400000000009</v>
      </c>
      <c r="K39" s="51">
        <f t="shared" si="48"/>
        <v>0.6982291666666669</v>
      </c>
      <c r="L39" s="51">
        <f t="shared" si="48"/>
        <v>0.70170138888888922</v>
      </c>
      <c r="M39" s="52">
        <f t="shared" si="63"/>
        <v>0.32999999999994145</v>
      </c>
      <c r="N39" s="46">
        <v>8.0753699999999995</v>
      </c>
      <c r="O39" s="50"/>
      <c r="P39" s="51">
        <f t="shared" si="50"/>
        <v>0.39961805555555546</v>
      </c>
      <c r="Q39" s="51">
        <f t="shared" si="50"/>
        <v>0.40309027777777762</v>
      </c>
      <c r="R39" s="52">
        <f t="shared" si="37"/>
        <v>8075.37</v>
      </c>
      <c r="S39" s="46">
        <v>8.0706399999999991</v>
      </c>
      <c r="T39" s="50"/>
      <c r="U39" s="51">
        <f t="shared" si="51"/>
        <v>0.68711805555555583</v>
      </c>
      <c r="V39" s="51">
        <f t="shared" si="51"/>
        <v>0.69059027777777815</v>
      </c>
      <c r="W39" s="183">
        <f t="shared" si="38"/>
        <v>8070.6399999999994</v>
      </c>
      <c r="X39" s="46">
        <v>8.0604700000000005</v>
      </c>
      <c r="Y39" s="50"/>
      <c r="Z39" s="51">
        <f t="shared" si="52"/>
        <v>0.32465277777777779</v>
      </c>
      <c r="AA39" s="51">
        <f t="shared" si="45"/>
        <v>0.32881944444444444</v>
      </c>
      <c r="AB39" s="52">
        <f t="shared" si="39"/>
        <v>8060.47</v>
      </c>
      <c r="AC39" s="46">
        <v>7.9233250000000002</v>
      </c>
      <c r="AD39" s="50">
        <v>7.9230900000000002</v>
      </c>
      <c r="AE39" s="51">
        <f t="shared" si="53"/>
        <v>0.58472222222222214</v>
      </c>
      <c r="AF39" s="51">
        <f t="shared" si="54"/>
        <v>0.60263888888888917</v>
      </c>
      <c r="AG39" s="193">
        <f t="shared" si="40"/>
        <v>0.23499999999998522</v>
      </c>
      <c r="AH39" s="184"/>
      <c r="AI39" s="50"/>
      <c r="AJ39" s="51">
        <f t="shared" si="55"/>
        <v>1.7013888888888888E-3</v>
      </c>
      <c r="AK39" s="51">
        <f t="shared" si="55"/>
        <v>1.7013888888888888E-3</v>
      </c>
      <c r="AL39" s="52">
        <f t="shared" si="41"/>
        <v>0</v>
      </c>
      <c r="AM39" s="46"/>
      <c r="AN39" s="50"/>
      <c r="AO39" s="51">
        <f t="shared" si="56"/>
        <v>1.7013888888888888E-3</v>
      </c>
      <c r="AP39" s="51">
        <f t="shared" si="56"/>
        <v>1.7013888888888888E-3</v>
      </c>
      <c r="AQ39" s="52">
        <f t="shared" si="42"/>
        <v>0</v>
      </c>
      <c r="AR39" s="46"/>
      <c r="AS39" s="50"/>
      <c r="AT39" s="51">
        <f t="shared" si="57"/>
        <v>1.7013888888888888E-3</v>
      </c>
      <c r="AU39" s="51">
        <f t="shared" si="57"/>
        <v>1.7013888888888888E-3</v>
      </c>
      <c r="AV39" s="52">
        <f t="shared" si="43"/>
        <v>0</v>
      </c>
      <c r="AW39" s="20">
        <v>6019</v>
      </c>
      <c r="AX39" s="14" t="s">
        <v>6</v>
      </c>
    </row>
    <row r="40" spans="2:50" x14ac:dyDescent="0.25">
      <c r="B40" s="104">
        <v>6032</v>
      </c>
      <c r="C40" s="27" t="s">
        <v>7</v>
      </c>
      <c r="D40" s="46"/>
      <c r="E40" s="50"/>
      <c r="F40" s="51">
        <f t="shared" ref="F40:G40" si="65">F39+0.5/24/60</f>
        <v>2.7777777777777779E-3</v>
      </c>
      <c r="G40" s="51">
        <f t="shared" si="65"/>
        <v>2.7777777777777779E-3</v>
      </c>
      <c r="H40" s="52">
        <f t="shared" si="62"/>
        <v>0</v>
      </c>
      <c r="I40" s="46">
        <v>7.8928200000000004</v>
      </c>
      <c r="J40" s="50">
        <v>7.8925000000000001</v>
      </c>
      <c r="K40" s="51">
        <f t="shared" si="48"/>
        <v>0.69847222222222249</v>
      </c>
      <c r="L40" s="51">
        <f t="shared" si="48"/>
        <v>0.70194444444444482</v>
      </c>
      <c r="M40" s="52">
        <f t="shared" si="63"/>
        <v>0.32000000000032003</v>
      </c>
      <c r="N40" s="46">
        <v>7.8809199999999997</v>
      </c>
      <c r="O40" s="50"/>
      <c r="P40" s="51">
        <f t="shared" si="50"/>
        <v>0.399861111111111</v>
      </c>
      <c r="Q40" s="51">
        <f t="shared" si="50"/>
        <v>0.40333333333333315</v>
      </c>
      <c r="R40" s="52">
        <f t="shared" si="37"/>
        <v>7880.92</v>
      </c>
      <c r="S40" s="46">
        <v>7.8761099999999997</v>
      </c>
      <c r="T40" s="50"/>
      <c r="U40" s="51">
        <f t="shared" si="51"/>
        <v>0.68736111111111142</v>
      </c>
      <c r="V40" s="51">
        <f t="shared" si="51"/>
        <v>0.69083333333333374</v>
      </c>
      <c r="W40" s="183">
        <f t="shared" si="38"/>
        <v>7876.11</v>
      </c>
      <c r="X40" s="46">
        <v>7.8658400000000004</v>
      </c>
      <c r="Y40" s="50"/>
      <c r="Z40" s="51">
        <f t="shared" si="52"/>
        <v>0.32500000000000001</v>
      </c>
      <c r="AA40" s="51">
        <f t="shared" si="45"/>
        <v>0.32916666666666666</v>
      </c>
      <c r="AB40" s="52">
        <f t="shared" si="39"/>
        <v>7865.84</v>
      </c>
      <c r="AC40" s="46">
        <v>7.7637400000000003</v>
      </c>
      <c r="AD40" s="50">
        <v>7.7634799999999995</v>
      </c>
      <c r="AE40" s="51">
        <f t="shared" si="53"/>
        <v>0.58541666666666659</v>
      </c>
      <c r="AF40" s="51">
        <f t="shared" si="54"/>
        <v>0.60291666666666699</v>
      </c>
      <c r="AG40" s="193">
        <f t="shared" si="40"/>
        <v>0.26000000000081513</v>
      </c>
      <c r="AH40" s="184"/>
      <c r="AI40" s="50"/>
      <c r="AJ40" s="51">
        <f t="shared" si="55"/>
        <v>1.9444444444444444E-3</v>
      </c>
      <c r="AK40" s="51">
        <f t="shared" si="55"/>
        <v>1.9444444444444444E-3</v>
      </c>
      <c r="AL40" s="52">
        <f t="shared" si="41"/>
        <v>0</v>
      </c>
      <c r="AM40" s="46"/>
      <c r="AN40" s="50"/>
      <c r="AO40" s="51">
        <f t="shared" si="56"/>
        <v>1.9444444444444444E-3</v>
      </c>
      <c r="AP40" s="51">
        <f t="shared" si="56"/>
        <v>1.9444444444444444E-3</v>
      </c>
      <c r="AQ40" s="52">
        <f t="shared" si="42"/>
        <v>0</v>
      </c>
      <c r="AR40" s="46"/>
      <c r="AS40" s="50"/>
      <c r="AT40" s="51">
        <f t="shared" si="57"/>
        <v>1.9444444444444444E-3</v>
      </c>
      <c r="AU40" s="51">
        <f t="shared" si="57"/>
        <v>1.9444444444444444E-3</v>
      </c>
      <c r="AV40" s="52">
        <f t="shared" si="43"/>
        <v>0</v>
      </c>
      <c r="AW40" s="104">
        <v>6032</v>
      </c>
      <c r="AX40" s="27" t="s">
        <v>7</v>
      </c>
    </row>
    <row r="41" spans="2:50" x14ac:dyDescent="0.25">
      <c r="B41" s="104">
        <v>6033</v>
      </c>
      <c r="C41" s="27" t="s">
        <v>7</v>
      </c>
      <c r="D41" s="46"/>
      <c r="E41" s="50"/>
      <c r="F41" s="51">
        <f t="shared" ref="F41:G41" si="66">F40+0.5/24/60</f>
        <v>3.1250000000000002E-3</v>
      </c>
      <c r="G41" s="51">
        <f t="shared" si="66"/>
        <v>3.1250000000000002E-3</v>
      </c>
      <c r="H41" s="52">
        <f t="shared" si="35"/>
        <v>0</v>
      </c>
      <c r="I41" s="46">
        <v>7.9792300000000003</v>
      </c>
      <c r="J41" s="50">
        <v>7.9788300000000003</v>
      </c>
      <c r="K41" s="51">
        <f t="shared" si="48"/>
        <v>0.69871527777777809</v>
      </c>
      <c r="L41" s="51">
        <f t="shared" si="48"/>
        <v>0.70218750000000041</v>
      </c>
      <c r="M41" s="52">
        <f t="shared" si="36"/>
        <v>0.39999999999995595</v>
      </c>
      <c r="N41" s="46">
        <v>7.9667700000000004</v>
      </c>
      <c r="O41" s="50"/>
      <c r="P41" s="51">
        <f t="shared" si="50"/>
        <v>0.40010416666666654</v>
      </c>
      <c r="Q41" s="51">
        <f t="shared" si="50"/>
        <v>0.40357638888888869</v>
      </c>
      <c r="R41" s="52">
        <f t="shared" si="37"/>
        <v>7966.77</v>
      </c>
      <c r="S41" s="46">
        <v>7.9617899999999997</v>
      </c>
      <c r="T41" s="50"/>
      <c r="U41" s="51">
        <f t="shared" si="51"/>
        <v>0.68760416666666702</v>
      </c>
      <c r="V41" s="51">
        <f t="shared" si="51"/>
        <v>0.69107638888888934</v>
      </c>
      <c r="W41" s="183">
        <f t="shared" si="38"/>
        <v>7961.79</v>
      </c>
      <c r="X41" s="46">
        <v>7.9510899999999998</v>
      </c>
      <c r="Y41" s="50"/>
      <c r="Z41" s="51">
        <f t="shared" si="52"/>
        <v>0.32534722222222223</v>
      </c>
      <c r="AA41" s="51">
        <f t="shared" si="45"/>
        <v>0.32951388888888888</v>
      </c>
      <c r="AB41" s="52">
        <f t="shared" si="39"/>
        <v>7951.09</v>
      </c>
      <c r="AC41" s="46">
        <v>7.8451050000000002</v>
      </c>
      <c r="AD41" s="50">
        <v>7.8448099999999998</v>
      </c>
      <c r="AE41" s="51">
        <f t="shared" si="53"/>
        <v>0.58611111111111103</v>
      </c>
      <c r="AF41" s="51">
        <f t="shared" si="54"/>
        <v>0.60319444444444481</v>
      </c>
      <c r="AG41" s="193">
        <f t="shared" si="40"/>
        <v>0.29500000000037829</v>
      </c>
      <c r="AH41" s="184"/>
      <c r="AI41" s="50"/>
      <c r="AJ41" s="51">
        <f t="shared" si="55"/>
        <v>2.1874999999999998E-3</v>
      </c>
      <c r="AK41" s="51">
        <f t="shared" si="55"/>
        <v>2.1874999999999998E-3</v>
      </c>
      <c r="AL41" s="52">
        <f t="shared" si="41"/>
        <v>0</v>
      </c>
      <c r="AM41" s="46"/>
      <c r="AN41" s="50"/>
      <c r="AO41" s="51">
        <f t="shared" si="56"/>
        <v>2.1874999999999998E-3</v>
      </c>
      <c r="AP41" s="51">
        <f t="shared" si="56"/>
        <v>2.1874999999999998E-3</v>
      </c>
      <c r="AQ41" s="52">
        <f t="shared" si="42"/>
        <v>0</v>
      </c>
      <c r="AR41" s="46"/>
      <c r="AS41" s="50"/>
      <c r="AT41" s="51">
        <f t="shared" si="57"/>
        <v>2.1874999999999998E-3</v>
      </c>
      <c r="AU41" s="51">
        <f t="shared" si="57"/>
        <v>2.1874999999999998E-3</v>
      </c>
      <c r="AV41" s="52">
        <f t="shared" si="43"/>
        <v>0</v>
      </c>
      <c r="AW41" s="104">
        <v>6033</v>
      </c>
      <c r="AX41" s="27" t="s">
        <v>7</v>
      </c>
    </row>
    <row r="42" spans="2:50" x14ac:dyDescent="0.25">
      <c r="B42" s="119">
        <v>1383</v>
      </c>
      <c r="C42" s="120" t="s">
        <v>42</v>
      </c>
      <c r="D42" s="46"/>
      <c r="E42" s="50"/>
      <c r="F42" s="51">
        <f t="shared" ref="F42:G42" si="67">F41+0.5/24/60</f>
        <v>3.4722222222222225E-3</v>
      </c>
      <c r="G42" s="51">
        <f t="shared" si="67"/>
        <v>3.4722222222222225E-3</v>
      </c>
      <c r="H42" s="52">
        <f t="shared" ref="H42:H47" si="68">(D42-E42)*1000</f>
        <v>0</v>
      </c>
      <c r="I42" s="46">
        <v>9.1324500000000004</v>
      </c>
      <c r="J42" s="50">
        <v>9.1321200000000005</v>
      </c>
      <c r="K42" s="51">
        <f t="shared" si="48"/>
        <v>0.69895833333333368</v>
      </c>
      <c r="L42" s="51">
        <f t="shared" si="48"/>
        <v>0.702430555555556</v>
      </c>
      <c r="M42" s="52">
        <f t="shared" ref="M42:M47" si="69">(I42-J42)*1000</f>
        <v>0.32999999999994145</v>
      </c>
      <c r="N42" s="46">
        <v>9.1227300000000007</v>
      </c>
      <c r="O42" s="50"/>
      <c r="P42" s="51">
        <f t="shared" si="50"/>
        <v>0.40034722222222208</v>
      </c>
      <c r="Q42" s="51">
        <f t="shared" si="50"/>
        <v>0.40381944444444423</v>
      </c>
      <c r="R42" s="52">
        <f t="shared" si="37"/>
        <v>9122.7300000000014</v>
      </c>
      <c r="S42" s="46">
        <v>9.1187699999999996</v>
      </c>
      <c r="T42" s="50"/>
      <c r="U42" s="51">
        <f t="shared" si="51"/>
        <v>0.68784722222222261</v>
      </c>
      <c r="V42" s="51">
        <f t="shared" si="51"/>
        <v>0.69131944444444493</v>
      </c>
      <c r="W42" s="183">
        <f t="shared" si="38"/>
        <v>9118.77</v>
      </c>
      <c r="X42" s="46">
        <v>9.1102699999999999</v>
      </c>
      <c r="Y42" s="50"/>
      <c r="Z42" s="51">
        <f t="shared" si="52"/>
        <v>0.32569444444444445</v>
      </c>
      <c r="AA42" s="51">
        <f t="shared" si="45"/>
        <v>0.3298611111111111</v>
      </c>
      <c r="AB42" s="52">
        <f t="shared" si="39"/>
        <v>9110.27</v>
      </c>
      <c r="AC42" s="46">
        <v>9.0102450000000012</v>
      </c>
      <c r="AD42" s="50">
        <v>9.0100499999999997</v>
      </c>
      <c r="AE42" s="51">
        <f t="shared" si="53"/>
        <v>0.58680555555555547</v>
      </c>
      <c r="AF42" s="51">
        <f t="shared" si="54"/>
        <v>0.60347222222222263</v>
      </c>
      <c r="AG42" s="193">
        <f t="shared" si="40"/>
        <v>0.19500000000149953</v>
      </c>
      <c r="AH42" s="184"/>
      <c r="AI42" s="50"/>
      <c r="AJ42" s="51">
        <f t="shared" si="55"/>
        <v>2.4305555555555552E-3</v>
      </c>
      <c r="AK42" s="51">
        <f t="shared" si="55"/>
        <v>2.4305555555555552E-3</v>
      </c>
      <c r="AL42" s="52">
        <f t="shared" si="41"/>
        <v>0</v>
      </c>
      <c r="AM42" s="46"/>
      <c r="AN42" s="50"/>
      <c r="AO42" s="51">
        <f t="shared" si="56"/>
        <v>2.4305555555555552E-3</v>
      </c>
      <c r="AP42" s="51">
        <f t="shared" si="56"/>
        <v>2.4305555555555552E-3</v>
      </c>
      <c r="AQ42" s="52">
        <f t="shared" si="42"/>
        <v>0</v>
      </c>
      <c r="AR42" s="46"/>
      <c r="AS42" s="50"/>
      <c r="AT42" s="51">
        <f t="shared" si="57"/>
        <v>2.4305555555555552E-3</v>
      </c>
      <c r="AU42" s="51">
        <f t="shared" si="57"/>
        <v>2.4305555555555552E-3</v>
      </c>
      <c r="AV42" s="52">
        <f t="shared" si="43"/>
        <v>0</v>
      </c>
      <c r="AW42" s="119">
        <v>1383</v>
      </c>
      <c r="AX42" s="120" t="s">
        <v>42</v>
      </c>
    </row>
    <row r="43" spans="2:50" x14ac:dyDescent="0.25">
      <c r="B43" s="119">
        <v>1384</v>
      </c>
      <c r="C43" s="121" t="s">
        <v>42</v>
      </c>
      <c r="D43" s="46"/>
      <c r="E43" s="50"/>
      <c r="F43" s="51">
        <f t="shared" ref="F43:G43" si="70">F42+0.5/24/60</f>
        <v>3.8194444444444448E-3</v>
      </c>
      <c r="G43" s="51">
        <f t="shared" si="70"/>
        <v>3.8194444444444448E-3</v>
      </c>
      <c r="H43" s="52">
        <f t="shared" si="68"/>
        <v>0</v>
      </c>
      <c r="I43" s="46">
        <v>9.0333600000000001</v>
      </c>
      <c r="J43" s="50">
        <v>9.0329800000000002</v>
      </c>
      <c r="K43" s="51">
        <f t="shared" si="48"/>
        <v>0.69920138888888927</v>
      </c>
      <c r="L43" s="51">
        <f t="shared" si="48"/>
        <v>0.7026736111111116</v>
      </c>
      <c r="M43" s="52">
        <f t="shared" si="69"/>
        <v>0.37999999999982492</v>
      </c>
      <c r="N43" s="46">
        <v>9.0232100000000006</v>
      </c>
      <c r="O43" s="50"/>
      <c r="P43" s="51">
        <f t="shared" si="50"/>
        <v>0.40059027777777761</v>
      </c>
      <c r="Q43" s="51">
        <f t="shared" si="50"/>
        <v>0.40406249999999977</v>
      </c>
      <c r="R43" s="52">
        <f t="shared" si="37"/>
        <v>9023.2100000000009</v>
      </c>
      <c r="S43" s="46">
        <v>9.0190300000000008</v>
      </c>
      <c r="T43" s="50"/>
      <c r="U43" s="51">
        <f t="shared" si="51"/>
        <v>0.6880902777777782</v>
      </c>
      <c r="V43" s="51">
        <f t="shared" si="51"/>
        <v>0.69156250000000052</v>
      </c>
      <c r="W43" s="183">
        <f t="shared" si="38"/>
        <v>9019.0300000000007</v>
      </c>
      <c r="X43" s="46">
        <v>9.0101800000000001</v>
      </c>
      <c r="Y43" s="50"/>
      <c r="Z43" s="51">
        <f t="shared" si="52"/>
        <v>0.32604166666666667</v>
      </c>
      <c r="AA43" s="51">
        <f t="shared" si="45"/>
        <v>0.33020833333333333</v>
      </c>
      <c r="AB43" s="52">
        <f t="shared" si="39"/>
        <v>9010.18</v>
      </c>
      <c r="AC43" s="46">
        <v>8.9060100000000002</v>
      </c>
      <c r="AD43" s="50">
        <v>8.9057999999999993</v>
      </c>
      <c r="AE43" s="51">
        <f t="shared" si="53"/>
        <v>0.58749999999999991</v>
      </c>
      <c r="AF43" s="51">
        <f t="shared" si="54"/>
        <v>0.60375000000000045</v>
      </c>
      <c r="AG43" s="193">
        <f t="shared" si="40"/>
        <v>0.21000000000093166</v>
      </c>
      <c r="AH43" s="184"/>
      <c r="AI43" s="50"/>
      <c r="AJ43" s="51">
        <f t="shared" si="55"/>
        <v>2.6736111111111105E-3</v>
      </c>
      <c r="AK43" s="51">
        <f t="shared" si="55"/>
        <v>2.6736111111111105E-3</v>
      </c>
      <c r="AL43" s="52">
        <f t="shared" si="41"/>
        <v>0</v>
      </c>
      <c r="AM43" s="46"/>
      <c r="AN43" s="50"/>
      <c r="AO43" s="51">
        <f t="shared" si="56"/>
        <v>2.6736111111111105E-3</v>
      </c>
      <c r="AP43" s="51">
        <f t="shared" si="56"/>
        <v>2.6736111111111105E-3</v>
      </c>
      <c r="AQ43" s="52">
        <f t="shared" si="42"/>
        <v>0</v>
      </c>
      <c r="AR43" s="46"/>
      <c r="AS43" s="50"/>
      <c r="AT43" s="51">
        <f t="shared" si="57"/>
        <v>2.6736111111111105E-3</v>
      </c>
      <c r="AU43" s="51">
        <f t="shared" si="57"/>
        <v>2.6736111111111105E-3</v>
      </c>
      <c r="AV43" s="52">
        <f t="shared" si="43"/>
        <v>0</v>
      </c>
      <c r="AW43" s="119">
        <v>1384</v>
      </c>
      <c r="AX43" s="121" t="s">
        <v>42</v>
      </c>
    </row>
    <row r="44" spans="2:50" x14ac:dyDescent="0.25">
      <c r="B44" s="122">
        <v>1338</v>
      </c>
      <c r="C44" s="123" t="s">
        <v>43</v>
      </c>
      <c r="D44" s="46"/>
      <c r="E44" s="50"/>
      <c r="F44" s="51">
        <f t="shared" ref="F44:G44" si="71">F43+0.5/24/60</f>
        <v>4.1666666666666666E-3</v>
      </c>
      <c r="G44" s="51">
        <f t="shared" si="71"/>
        <v>4.1666666666666666E-3</v>
      </c>
      <c r="H44" s="52">
        <f t="shared" si="68"/>
        <v>0</v>
      </c>
      <c r="I44" s="46">
        <v>10.35778</v>
      </c>
      <c r="J44" s="50">
        <v>10.357559999999999</v>
      </c>
      <c r="K44" s="51">
        <f t="shared" si="48"/>
        <v>0.69944444444444487</v>
      </c>
      <c r="L44" s="51">
        <f t="shared" si="48"/>
        <v>0.70291666666666719</v>
      </c>
      <c r="M44" s="52">
        <f t="shared" si="69"/>
        <v>0.22000000000055309</v>
      </c>
      <c r="N44" s="46">
        <v>10.353730000000001</v>
      </c>
      <c r="O44" s="50"/>
      <c r="P44" s="51">
        <f t="shared" si="50"/>
        <v>0.40083333333333315</v>
      </c>
      <c r="Q44" s="51">
        <f t="shared" si="50"/>
        <v>0.40430555555555531</v>
      </c>
      <c r="R44" s="52">
        <f t="shared" si="37"/>
        <v>10353.730000000001</v>
      </c>
      <c r="S44" s="46">
        <v>10.35214</v>
      </c>
      <c r="T44" s="50"/>
      <c r="U44" s="51">
        <f t="shared" si="51"/>
        <v>0.6883333333333338</v>
      </c>
      <c r="V44" s="51">
        <f t="shared" si="51"/>
        <v>0.69180555555555612</v>
      </c>
      <c r="W44" s="183">
        <f t="shared" si="38"/>
        <v>10352.140000000001</v>
      </c>
      <c r="X44" s="46">
        <v>10.348660000000001</v>
      </c>
      <c r="Y44" s="50"/>
      <c r="Z44" s="51">
        <f t="shared" si="52"/>
        <v>0.3263888888888889</v>
      </c>
      <c r="AA44" s="51">
        <f t="shared" si="45"/>
        <v>0.33055555555555555</v>
      </c>
      <c r="AB44" s="52">
        <f t="shared" si="39"/>
        <v>10348.66</v>
      </c>
      <c r="AC44" s="46">
        <v>10.29829</v>
      </c>
      <c r="AD44" s="50">
        <v>10.29828</v>
      </c>
      <c r="AE44" s="51">
        <f t="shared" si="53"/>
        <v>0.58819444444444435</v>
      </c>
      <c r="AF44" s="51">
        <f t="shared" si="54"/>
        <v>0.60402777777777827</v>
      </c>
      <c r="AG44" s="193">
        <f t="shared" si="40"/>
        <v>9.9999999996214228E-3</v>
      </c>
      <c r="AH44" s="184"/>
      <c r="AI44" s="50"/>
      <c r="AJ44" s="51">
        <f t="shared" si="55"/>
        <v>2.9166666666666659E-3</v>
      </c>
      <c r="AK44" s="51">
        <f t="shared" si="55"/>
        <v>2.9166666666666659E-3</v>
      </c>
      <c r="AL44" s="52">
        <f t="shared" si="41"/>
        <v>0</v>
      </c>
      <c r="AM44" s="46"/>
      <c r="AN44" s="50"/>
      <c r="AO44" s="51">
        <f t="shared" si="56"/>
        <v>2.9166666666666659E-3</v>
      </c>
      <c r="AP44" s="51">
        <f t="shared" si="56"/>
        <v>2.9166666666666659E-3</v>
      </c>
      <c r="AQ44" s="52">
        <f t="shared" si="42"/>
        <v>0</v>
      </c>
      <c r="AR44" s="46"/>
      <c r="AS44" s="50"/>
      <c r="AT44" s="51">
        <f t="shared" si="57"/>
        <v>2.9166666666666659E-3</v>
      </c>
      <c r="AU44" s="51">
        <f t="shared" si="57"/>
        <v>2.9166666666666659E-3</v>
      </c>
      <c r="AV44" s="52">
        <f t="shared" si="43"/>
        <v>0</v>
      </c>
      <c r="AW44" s="122">
        <v>1338</v>
      </c>
      <c r="AX44" s="123" t="s">
        <v>43</v>
      </c>
    </row>
    <row r="45" spans="2:50" x14ac:dyDescent="0.25">
      <c r="B45" s="122">
        <v>1339</v>
      </c>
      <c r="C45" s="123" t="s">
        <v>43</v>
      </c>
      <c r="D45" s="46"/>
      <c r="E45" s="50"/>
      <c r="F45" s="51">
        <f t="shared" ref="F45:G45" si="72">F44+0.5/24/60</f>
        <v>4.5138888888888885E-3</v>
      </c>
      <c r="G45" s="51">
        <f t="shared" si="72"/>
        <v>4.5138888888888885E-3</v>
      </c>
      <c r="H45" s="52">
        <f t="shared" si="68"/>
        <v>0</v>
      </c>
      <c r="I45" s="46">
        <v>10.183350000000001</v>
      </c>
      <c r="J45" s="50">
        <v>10.183149999999999</v>
      </c>
      <c r="K45" s="51">
        <f t="shared" si="48"/>
        <v>0.69968750000000046</v>
      </c>
      <c r="L45" s="51">
        <f t="shared" si="48"/>
        <v>0.70315972222222278</v>
      </c>
      <c r="M45" s="52">
        <f t="shared" si="69"/>
        <v>0.20000000000131024</v>
      </c>
      <c r="N45" s="46">
        <v>10.17944</v>
      </c>
      <c r="O45" s="50"/>
      <c r="P45" s="51">
        <f t="shared" si="50"/>
        <v>0.40107638888888869</v>
      </c>
      <c r="Q45" s="51">
        <f t="shared" si="50"/>
        <v>0.40454861111111085</v>
      </c>
      <c r="R45" s="52">
        <f t="shared" si="37"/>
        <v>10179.439999999999</v>
      </c>
      <c r="S45" s="46">
        <v>10.17784</v>
      </c>
      <c r="T45" s="50"/>
      <c r="U45" s="51">
        <f t="shared" si="51"/>
        <v>0.68857638888888939</v>
      </c>
      <c r="V45" s="51">
        <f t="shared" si="51"/>
        <v>0.69204861111111171</v>
      </c>
      <c r="W45" s="183">
        <f t="shared" si="38"/>
        <v>10177.84</v>
      </c>
      <c r="X45" s="46">
        <v>10.174469999999999</v>
      </c>
      <c r="Y45" s="50"/>
      <c r="Z45" s="51">
        <f t="shared" si="52"/>
        <v>0.32673611111111112</v>
      </c>
      <c r="AA45" s="51">
        <f t="shared" si="45"/>
        <v>0.33090277777777777</v>
      </c>
      <c r="AB45" s="52">
        <f t="shared" si="39"/>
        <v>10174.469999999999</v>
      </c>
      <c r="AC45" s="46">
        <v>10.123944999999999</v>
      </c>
      <c r="AD45" s="50">
        <v>10.123940000000001</v>
      </c>
      <c r="AE45" s="51">
        <f t="shared" si="53"/>
        <v>0.5888888888888888</v>
      </c>
      <c r="AF45" s="51">
        <f t="shared" si="54"/>
        <v>0.6043055555555561</v>
      </c>
      <c r="AG45" s="193">
        <f t="shared" si="40"/>
        <v>4.9999999980343546E-3</v>
      </c>
      <c r="AH45" s="184"/>
      <c r="AI45" s="50"/>
      <c r="AJ45" s="51">
        <f t="shared" si="55"/>
        <v>3.1597222222222213E-3</v>
      </c>
      <c r="AK45" s="51">
        <f t="shared" si="55"/>
        <v>3.1597222222222213E-3</v>
      </c>
      <c r="AL45" s="52">
        <f t="shared" si="41"/>
        <v>0</v>
      </c>
      <c r="AM45" s="46"/>
      <c r="AN45" s="50"/>
      <c r="AO45" s="51">
        <f t="shared" si="56"/>
        <v>3.1597222222222213E-3</v>
      </c>
      <c r="AP45" s="51">
        <f t="shared" si="56"/>
        <v>3.1597222222222213E-3</v>
      </c>
      <c r="AQ45" s="52">
        <f t="shared" si="42"/>
        <v>0</v>
      </c>
      <c r="AR45" s="46"/>
      <c r="AS45" s="50"/>
      <c r="AT45" s="51">
        <f t="shared" si="57"/>
        <v>3.1597222222222213E-3</v>
      </c>
      <c r="AU45" s="51">
        <f t="shared" si="57"/>
        <v>3.1597222222222213E-3</v>
      </c>
      <c r="AV45" s="52">
        <f t="shared" si="43"/>
        <v>0</v>
      </c>
      <c r="AW45" s="122">
        <v>1339</v>
      </c>
      <c r="AX45" s="123" t="s">
        <v>43</v>
      </c>
    </row>
    <row r="46" spans="2:50" x14ac:dyDescent="0.25">
      <c r="B46" s="122">
        <v>3361</v>
      </c>
      <c r="C46" s="123" t="s">
        <v>43</v>
      </c>
      <c r="D46" s="46"/>
      <c r="E46" s="50"/>
      <c r="F46" s="51">
        <f t="shared" ref="F46:G46" si="73">F45+0.5/24/60</f>
        <v>4.8611111111111103E-3</v>
      </c>
      <c r="G46" s="51">
        <f t="shared" si="73"/>
        <v>4.8611111111111103E-3</v>
      </c>
      <c r="H46" s="52">
        <f t="shared" si="68"/>
        <v>0</v>
      </c>
      <c r="I46" s="46">
        <v>8.6123999999999992</v>
      </c>
      <c r="J46" s="50">
        <v>8.6122300000000003</v>
      </c>
      <c r="K46" s="51">
        <f t="shared" si="48"/>
        <v>0.69993055555555606</v>
      </c>
      <c r="L46" s="51">
        <f t="shared" si="48"/>
        <v>0.70340277777777838</v>
      </c>
      <c r="M46" s="52">
        <f t="shared" si="69"/>
        <v>0.16999999999889326</v>
      </c>
      <c r="N46" s="46">
        <v>8.6088000000000005</v>
      </c>
      <c r="O46" s="50"/>
      <c r="P46" s="51">
        <f t="shared" si="50"/>
        <v>0.40131944444444423</v>
      </c>
      <c r="Q46" s="51">
        <f t="shared" si="50"/>
        <v>0.40479166666666638</v>
      </c>
      <c r="R46" s="52">
        <f t="shared" si="37"/>
        <v>8608.8000000000011</v>
      </c>
      <c r="S46" s="46"/>
      <c r="T46" s="50"/>
      <c r="U46" s="51"/>
      <c r="V46" s="51"/>
      <c r="W46" s="183"/>
      <c r="X46" s="46"/>
      <c r="Y46" s="50"/>
      <c r="Z46" s="51"/>
      <c r="AA46" s="51"/>
      <c r="AB46" s="52"/>
      <c r="AC46" s="46"/>
      <c r="AD46" s="50"/>
      <c r="AE46" s="51"/>
      <c r="AF46" s="51"/>
      <c r="AG46" s="193"/>
      <c r="AH46" s="184"/>
      <c r="AI46" s="50"/>
      <c r="AJ46" s="51"/>
      <c r="AK46" s="51"/>
      <c r="AL46" s="52"/>
      <c r="AM46" s="46"/>
      <c r="AN46" s="50"/>
      <c r="AO46" s="51">
        <f t="shared" si="56"/>
        <v>3.4027777777777767E-3</v>
      </c>
      <c r="AP46" s="51">
        <f t="shared" si="56"/>
        <v>3.4027777777777767E-3</v>
      </c>
      <c r="AQ46" s="52">
        <f t="shared" si="42"/>
        <v>0</v>
      </c>
      <c r="AR46" s="46"/>
      <c r="AS46" s="50"/>
      <c r="AT46" s="51">
        <f t="shared" si="57"/>
        <v>3.4027777777777767E-3</v>
      </c>
      <c r="AU46" s="51">
        <f t="shared" si="57"/>
        <v>3.4027777777777767E-3</v>
      </c>
      <c r="AV46" s="52">
        <f t="shared" si="43"/>
        <v>0</v>
      </c>
      <c r="AW46" s="122">
        <v>3361</v>
      </c>
      <c r="AX46" s="123" t="s">
        <v>43</v>
      </c>
    </row>
    <row r="47" spans="2:50" x14ac:dyDescent="0.25">
      <c r="B47" s="122">
        <v>3362</v>
      </c>
      <c r="C47" s="123" t="s">
        <v>43</v>
      </c>
      <c r="D47" s="46"/>
      <c r="E47" s="50"/>
      <c r="F47" s="51">
        <f t="shared" ref="F47:G47" si="74">F46+0.5/24/60</f>
        <v>5.2083333333333322E-3</v>
      </c>
      <c r="G47" s="51">
        <f t="shared" si="74"/>
        <v>5.2083333333333322E-3</v>
      </c>
      <c r="H47" s="52">
        <f t="shared" si="68"/>
        <v>0</v>
      </c>
      <c r="I47" s="46">
        <v>8.3755100000000002</v>
      </c>
      <c r="J47" s="50">
        <v>8.3753700000000002</v>
      </c>
      <c r="K47" s="51">
        <f t="shared" si="48"/>
        <v>0.70017361111111165</v>
      </c>
      <c r="L47" s="51">
        <f t="shared" si="48"/>
        <v>0.70364583333333397</v>
      </c>
      <c r="M47" s="52">
        <f t="shared" si="69"/>
        <v>0.14000000000002899</v>
      </c>
      <c r="N47" s="46">
        <v>8.3718599999999999</v>
      </c>
      <c r="O47" s="50"/>
      <c r="P47" s="51">
        <f t="shared" si="50"/>
        <v>0.40156249999999977</v>
      </c>
      <c r="Q47" s="51">
        <f t="shared" si="50"/>
        <v>0.40503472222222192</v>
      </c>
      <c r="R47" s="52">
        <f t="shared" si="37"/>
        <v>8371.86</v>
      </c>
      <c r="S47" s="46"/>
      <c r="T47" s="50"/>
      <c r="U47" s="51"/>
      <c r="V47" s="51"/>
      <c r="W47" s="183"/>
      <c r="X47" s="46"/>
      <c r="Y47" s="50"/>
      <c r="Z47" s="51"/>
      <c r="AA47" s="51"/>
      <c r="AB47" s="52"/>
      <c r="AC47" s="46"/>
      <c r="AD47" s="50"/>
      <c r="AE47" s="51"/>
      <c r="AF47" s="51"/>
      <c r="AG47" s="193"/>
      <c r="AH47" s="184"/>
      <c r="AI47" s="50"/>
      <c r="AJ47" s="51"/>
      <c r="AK47" s="51"/>
      <c r="AL47" s="52"/>
      <c r="AM47" s="46"/>
      <c r="AN47" s="50"/>
      <c r="AO47" s="51">
        <f t="shared" si="56"/>
        <v>3.6458333333333321E-3</v>
      </c>
      <c r="AP47" s="51">
        <f t="shared" si="56"/>
        <v>3.6458333333333321E-3</v>
      </c>
      <c r="AQ47" s="52">
        <f t="shared" si="42"/>
        <v>0</v>
      </c>
      <c r="AR47" s="46"/>
      <c r="AS47" s="50"/>
      <c r="AT47" s="51">
        <f t="shared" si="57"/>
        <v>3.6458333333333321E-3</v>
      </c>
      <c r="AU47" s="51">
        <f t="shared" si="57"/>
        <v>3.6458333333333321E-3</v>
      </c>
      <c r="AV47" s="52">
        <f t="shared" si="43"/>
        <v>0</v>
      </c>
      <c r="AW47" s="122">
        <v>3362</v>
      </c>
      <c r="AX47" s="123" t="s">
        <v>43</v>
      </c>
    </row>
    <row r="48" spans="2:50" x14ac:dyDescent="0.25">
      <c r="B48" s="122">
        <v>6071</v>
      </c>
      <c r="C48" s="123" t="s">
        <v>43</v>
      </c>
      <c r="D48" s="46"/>
      <c r="E48" s="50"/>
      <c r="F48" s="51">
        <f t="shared" ref="F48:G48" si="75">F47+0.5/24/60</f>
        <v>5.555555555555554E-3</v>
      </c>
      <c r="G48" s="51">
        <f t="shared" si="75"/>
        <v>5.555555555555554E-3</v>
      </c>
      <c r="H48" s="52">
        <f t="shared" si="35"/>
        <v>0</v>
      </c>
      <c r="I48" s="46">
        <v>7.8584100000000001</v>
      </c>
      <c r="J48" s="50">
        <v>7.8581500000000002</v>
      </c>
      <c r="K48" s="51">
        <f t="shared" si="48"/>
        <v>0.70041666666666724</v>
      </c>
      <c r="L48" s="51">
        <f t="shared" si="48"/>
        <v>0.70388888888888956</v>
      </c>
      <c r="M48" s="52">
        <f t="shared" si="36"/>
        <v>0.25999999999992696</v>
      </c>
      <c r="N48" s="46">
        <v>7.8501700000000003</v>
      </c>
      <c r="O48" s="50"/>
      <c r="P48" s="51">
        <f t="shared" si="50"/>
        <v>0.4018055555555553</v>
      </c>
      <c r="Q48" s="51">
        <f t="shared" si="50"/>
        <v>0.40527777777777746</v>
      </c>
      <c r="R48" s="52">
        <f t="shared" si="37"/>
        <v>7850.17</v>
      </c>
      <c r="S48" s="46"/>
      <c r="T48" s="50"/>
      <c r="U48" s="51"/>
      <c r="V48" s="51"/>
      <c r="W48" s="183"/>
      <c r="X48" s="46"/>
      <c r="Y48" s="50"/>
      <c r="Z48" s="51"/>
      <c r="AA48" s="51"/>
      <c r="AB48" s="52"/>
      <c r="AC48" s="46"/>
      <c r="AD48" s="50"/>
      <c r="AE48" s="51"/>
      <c r="AF48" s="51"/>
      <c r="AG48" s="193"/>
      <c r="AH48" s="184"/>
      <c r="AI48" s="50"/>
      <c r="AJ48" s="51"/>
      <c r="AK48" s="51"/>
      <c r="AL48" s="52"/>
      <c r="AM48" s="46"/>
      <c r="AN48" s="50"/>
      <c r="AO48" s="51">
        <f t="shared" si="56"/>
        <v>3.8888888888888875E-3</v>
      </c>
      <c r="AP48" s="51">
        <f t="shared" si="56"/>
        <v>3.8888888888888875E-3</v>
      </c>
      <c r="AQ48" s="52">
        <f t="shared" si="42"/>
        <v>0</v>
      </c>
      <c r="AR48" s="46"/>
      <c r="AS48" s="50"/>
      <c r="AT48" s="51">
        <f t="shared" si="57"/>
        <v>3.8888888888888875E-3</v>
      </c>
      <c r="AU48" s="51">
        <f t="shared" si="57"/>
        <v>3.8888888888888875E-3</v>
      </c>
      <c r="AV48" s="52">
        <f t="shared" si="43"/>
        <v>0</v>
      </c>
      <c r="AW48" s="122">
        <v>6071</v>
      </c>
      <c r="AX48" s="123" t="s">
        <v>43</v>
      </c>
    </row>
    <row r="49" spans="2:50" x14ac:dyDescent="0.25">
      <c r="B49" s="124"/>
      <c r="C49" s="125"/>
      <c r="D49" s="46"/>
      <c r="E49" s="50"/>
      <c r="F49" s="51"/>
      <c r="G49" s="51"/>
      <c r="H49" s="52"/>
      <c r="I49" s="46"/>
      <c r="J49" s="50"/>
      <c r="K49" s="51"/>
      <c r="L49" s="51"/>
      <c r="M49" s="52"/>
      <c r="N49" s="46"/>
      <c r="O49" s="50"/>
      <c r="P49" s="51"/>
      <c r="Q49" s="51"/>
      <c r="R49" s="52"/>
      <c r="S49" s="46"/>
      <c r="T49" s="50"/>
      <c r="U49" s="51"/>
      <c r="V49" s="51"/>
      <c r="W49" s="183"/>
      <c r="X49" s="46"/>
      <c r="Y49" s="50"/>
      <c r="Z49" s="51"/>
      <c r="AA49" s="51"/>
      <c r="AB49" s="52"/>
      <c r="AC49" s="46"/>
      <c r="AD49" s="50"/>
      <c r="AE49" s="51"/>
      <c r="AF49" s="51"/>
      <c r="AG49" s="193"/>
      <c r="AH49" s="184"/>
      <c r="AI49" s="50"/>
      <c r="AJ49" s="51"/>
      <c r="AK49" s="51"/>
      <c r="AL49" s="52"/>
      <c r="AM49" s="46"/>
      <c r="AN49" s="50"/>
      <c r="AO49" s="51"/>
      <c r="AP49" s="51"/>
      <c r="AQ49" s="52"/>
      <c r="AR49" s="46"/>
      <c r="AS49" s="50"/>
      <c r="AT49" s="51"/>
      <c r="AU49" s="51"/>
      <c r="AV49" s="52"/>
      <c r="AW49" s="124"/>
      <c r="AX49" s="125"/>
    </row>
    <row r="50" spans="2:50" x14ac:dyDescent="0.25">
      <c r="B50" s="124"/>
      <c r="C50" s="125"/>
      <c r="D50" s="46"/>
      <c r="E50" s="50"/>
      <c r="F50" s="51"/>
      <c r="G50" s="51"/>
      <c r="H50" s="52"/>
      <c r="I50" s="46"/>
      <c r="J50" s="50"/>
      <c r="K50" s="51"/>
      <c r="L50" s="51"/>
      <c r="M50" s="52"/>
      <c r="N50" s="46"/>
      <c r="O50" s="50"/>
      <c r="P50" s="51"/>
      <c r="Q50" s="51"/>
      <c r="R50" s="52"/>
      <c r="S50" s="46"/>
      <c r="T50" s="50"/>
      <c r="U50" s="51"/>
      <c r="V50" s="51"/>
      <c r="W50" s="183"/>
      <c r="X50" s="46"/>
      <c r="Y50" s="50"/>
      <c r="Z50" s="51"/>
      <c r="AA50" s="51"/>
      <c r="AB50" s="52"/>
      <c r="AC50" s="46"/>
      <c r="AD50" s="50"/>
      <c r="AE50" s="51"/>
      <c r="AF50" s="51"/>
      <c r="AG50" s="193"/>
      <c r="AH50" s="184"/>
      <c r="AI50" s="50"/>
      <c r="AJ50" s="51"/>
      <c r="AK50" s="51"/>
      <c r="AL50" s="52"/>
      <c r="AM50" s="46"/>
      <c r="AN50" s="50"/>
      <c r="AO50" s="51"/>
      <c r="AP50" s="51"/>
      <c r="AQ50" s="52"/>
      <c r="AR50" s="46"/>
      <c r="AS50" s="50"/>
      <c r="AT50" s="51"/>
      <c r="AU50" s="51"/>
      <c r="AV50" s="52"/>
      <c r="AW50" s="124"/>
      <c r="AX50" s="125"/>
    </row>
    <row r="51" spans="2:50" x14ac:dyDescent="0.25">
      <c r="B51" s="124"/>
      <c r="C51" s="125"/>
      <c r="D51" s="46"/>
      <c r="E51" s="50"/>
      <c r="F51" s="51"/>
      <c r="G51" s="51"/>
      <c r="H51" s="52"/>
      <c r="I51" s="46"/>
      <c r="J51" s="50"/>
      <c r="K51" s="51"/>
      <c r="L51" s="51"/>
      <c r="M51" s="52"/>
      <c r="N51" s="46"/>
      <c r="O51" s="50"/>
      <c r="P51" s="51"/>
      <c r="Q51" s="51"/>
      <c r="R51" s="52"/>
      <c r="S51" s="46"/>
      <c r="T51" s="50"/>
      <c r="U51" s="51"/>
      <c r="V51" s="51"/>
      <c r="W51" s="183"/>
      <c r="X51" s="46"/>
      <c r="Y51" s="50"/>
      <c r="Z51" s="51"/>
      <c r="AA51" s="51"/>
      <c r="AB51" s="52"/>
      <c r="AC51" s="46"/>
      <c r="AD51" s="50"/>
      <c r="AE51" s="51"/>
      <c r="AF51" s="51"/>
      <c r="AG51" s="193"/>
      <c r="AH51" s="184"/>
      <c r="AI51" s="50"/>
      <c r="AJ51" s="51"/>
      <c r="AK51" s="51"/>
      <c r="AL51" s="52"/>
      <c r="AM51" s="46"/>
      <c r="AN51" s="50"/>
      <c r="AO51" s="51"/>
      <c r="AP51" s="51"/>
      <c r="AQ51" s="52"/>
      <c r="AR51" s="46"/>
      <c r="AS51" s="50"/>
      <c r="AT51" s="51"/>
      <c r="AU51" s="51"/>
      <c r="AV51" s="52"/>
      <c r="AW51" s="124"/>
      <c r="AX51" s="125"/>
    </row>
    <row r="52" spans="2:50" x14ac:dyDescent="0.25">
      <c r="B52" s="124"/>
      <c r="C52" s="125"/>
      <c r="D52" s="46"/>
      <c r="E52" s="50"/>
      <c r="F52" s="51"/>
      <c r="G52" s="51"/>
      <c r="H52" s="52"/>
      <c r="I52" s="46"/>
      <c r="J52" s="50"/>
      <c r="K52" s="51"/>
      <c r="L52" s="51"/>
      <c r="M52" s="52"/>
      <c r="N52" s="46"/>
      <c r="O52" s="50"/>
      <c r="P52" s="51"/>
      <c r="Q52" s="51"/>
      <c r="R52" s="52"/>
      <c r="S52" s="46"/>
      <c r="T52" s="50"/>
      <c r="U52" s="51"/>
      <c r="V52" s="51"/>
      <c r="W52" s="183"/>
      <c r="X52" s="46"/>
      <c r="Y52" s="50"/>
      <c r="Z52" s="51"/>
      <c r="AA52" s="51"/>
      <c r="AB52" s="52"/>
      <c r="AC52" s="46"/>
      <c r="AD52" s="50"/>
      <c r="AE52" s="51"/>
      <c r="AF52" s="51"/>
      <c r="AG52" s="193"/>
      <c r="AH52" s="184"/>
      <c r="AI52" s="50"/>
      <c r="AJ52" s="51"/>
      <c r="AK52" s="51"/>
      <c r="AL52" s="52"/>
      <c r="AM52" s="46"/>
      <c r="AN52" s="50"/>
      <c r="AO52" s="51"/>
      <c r="AP52" s="51"/>
      <c r="AQ52" s="52"/>
      <c r="AR52" s="46"/>
      <c r="AS52" s="50"/>
      <c r="AT52" s="51"/>
      <c r="AU52" s="51"/>
      <c r="AV52" s="52"/>
      <c r="AW52" s="124"/>
      <c r="AX52" s="125"/>
    </row>
    <row r="53" spans="2:50" x14ac:dyDescent="0.25">
      <c r="B53" s="53"/>
      <c r="C53" s="28"/>
      <c r="D53" s="54"/>
      <c r="E53" s="54"/>
      <c r="F53" s="55"/>
      <c r="G53" s="55"/>
      <c r="H53" s="56"/>
      <c r="I53" s="54"/>
      <c r="J53" s="54"/>
      <c r="K53" s="55"/>
      <c r="L53" s="55"/>
      <c r="M53" s="56"/>
      <c r="N53" s="54"/>
      <c r="O53" s="54"/>
      <c r="P53" s="55"/>
      <c r="Q53" s="55"/>
      <c r="R53" s="56"/>
      <c r="S53" s="54"/>
      <c r="T53" s="54"/>
      <c r="U53" s="55"/>
      <c r="V53" s="55"/>
      <c r="W53" s="56"/>
      <c r="X53" s="204"/>
      <c r="Y53" s="205"/>
      <c r="Z53" s="206"/>
      <c r="AA53" s="206"/>
      <c r="AB53" s="207"/>
      <c r="AC53" s="205"/>
      <c r="AD53" s="205"/>
      <c r="AE53" s="206"/>
      <c r="AF53" s="206"/>
      <c r="AG53" s="208"/>
      <c r="AH53" s="54"/>
      <c r="AI53" s="54"/>
      <c r="AJ53" s="55"/>
      <c r="AK53" s="55"/>
      <c r="AL53" s="56"/>
      <c r="AM53" s="54"/>
      <c r="AN53" s="54"/>
      <c r="AO53" s="55"/>
      <c r="AP53" s="55"/>
      <c r="AQ53" s="56"/>
      <c r="AR53" s="53"/>
    </row>
    <row r="54" spans="2:50" x14ac:dyDescent="0.25">
      <c r="B54" s="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196"/>
      <c r="Y54" s="203"/>
      <c r="Z54" s="203"/>
      <c r="AA54" s="203"/>
      <c r="AB54" s="202"/>
      <c r="AC54" s="202"/>
      <c r="AD54" s="202"/>
      <c r="AE54" s="202"/>
      <c r="AF54" s="202"/>
      <c r="AG54" s="198"/>
    </row>
    <row r="55" spans="2:50" x14ac:dyDescent="0.25">
      <c r="B55" s="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196"/>
      <c r="Y55" s="203"/>
      <c r="Z55" s="203"/>
      <c r="AA55" s="203"/>
      <c r="AB55" s="202"/>
      <c r="AC55" s="202"/>
      <c r="AD55" s="202"/>
      <c r="AE55" s="202"/>
      <c r="AF55" s="202"/>
      <c r="AG55" s="198"/>
    </row>
    <row r="56" spans="2:50" ht="15.75" thickBot="1" x14ac:dyDescent="0.3">
      <c r="B56" s="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X56" s="209"/>
      <c r="Y56" s="210"/>
      <c r="Z56" s="210"/>
      <c r="AA56" s="210"/>
      <c r="AB56" s="211"/>
      <c r="AC56" s="211"/>
      <c r="AD56" s="211"/>
      <c r="AE56" s="211"/>
      <c r="AF56" s="211"/>
      <c r="AG56" s="212"/>
    </row>
    <row r="57" spans="2:50" ht="15.75" thickBot="1" x14ac:dyDescent="0.3">
      <c r="B57" s="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57"/>
      <c r="N57" s="58" t="s">
        <v>14</v>
      </c>
      <c r="O57" s="113">
        <v>43633</v>
      </c>
      <c r="P57" s="32"/>
      <c r="Q57" s="32"/>
      <c r="R57" s="32"/>
      <c r="S57" s="32"/>
      <c r="T57" s="32"/>
      <c r="U57" s="32"/>
      <c r="X57" s="32"/>
      <c r="Y57" s="32"/>
      <c r="Z57" s="32"/>
      <c r="AA57" s="32"/>
    </row>
    <row r="58" spans="2:50" ht="15.75" thickBot="1" x14ac:dyDescent="0.3">
      <c r="B58" s="1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59"/>
      <c r="R58" s="59"/>
      <c r="S58" s="59"/>
      <c r="T58" s="32"/>
      <c r="U58" s="32"/>
      <c r="X58" s="32"/>
      <c r="Y58" s="32"/>
      <c r="Z58" s="32"/>
      <c r="AA58" s="32"/>
    </row>
    <row r="59" spans="2:50" x14ac:dyDescent="0.25">
      <c r="B59" s="60" t="s">
        <v>10</v>
      </c>
      <c r="C59" s="37"/>
      <c r="D59" s="61" t="s">
        <v>15</v>
      </c>
      <c r="E59" s="37" t="s">
        <v>16</v>
      </c>
      <c r="F59" s="37"/>
      <c r="G59" s="37" t="s">
        <v>17</v>
      </c>
      <c r="H59" s="62" t="s">
        <v>18</v>
      </c>
      <c r="I59" s="61" t="s">
        <v>19</v>
      </c>
      <c r="J59" s="63"/>
      <c r="K59" s="37" t="s">
        <v>20</v>
      </c>
      <c r="L59" s="64"/>
      <c r="M59" s="37" t="s">
        <v>21</v>
      </c>
      <c r="N59" s="64" t="s">
        <v>22</v>
      </c>
      <c r="O59" s="65"/>
      <c r="P59" s="68" t="s">
        <v>41</v>
      </c>
      <c r="Q59" s="67"/>
      <c r="R59" s="45"/>
      <c r="S59" s="45"/>
      <c r="T59" s="66" t="s">
        <v>36</v>
      </c>
      <c r="U59" s="68" t="s">
        <v>41</v>
      </c>
      <c r="Y59" s="32"/>
      <c r="Z59" s="32"/>
      <c r="AA59" s="32"/>
    </row>
    <row r="60" spans="2:50" ht="15.75" thickBot="1" x14ac:dyDescent="0.3">
      <c r="B60" s="105"/>
      <c r="C60" s="41"/>
      <c r="D60" s="69" t="s">
        <v>23</v>
      </c>
      <c r="E60" s="69" t="s">
        <v>23</v>
      </c>
      <c r="F60" s="41"/>
      <c r="G60" s="70" t="s">
        <v>24</v>
      </c>
      <c r="H60" s="106" t="s">
        <v>25</v>
      </c>
      <c r="I60" s="71" t="s">
        <v>26</v>
      </c>
      <c r="J60" s="69" t="s">
        <v>27</v>
      </c>
      <c r="K60" s="69" t="s">
        <v>28</v>
      </c>
      <c r="L60" s="72" t="s">
        <v>29</v>
      </c>
      <c r="M60" s="69" t="s">
        <v>28</v>
      </c>
      <c r="N60" s="73" t="s">
        <v>30</v>
      </c>
      <c r="O60" s="72" t="s">
        <v>31</v>
      </c>
      <c r="P60" s="69" t="s">
        <v>34</v>
      </c>
      <c r="Q60" s="75" t="s">
        <v>33</v>
      </c>
      <c r="R60" s="8"/>
      <c r="S60" s="8"/>
      <c r="T60" s="74" t="s">
        <v>32</v>
      </c>
      <c r="U60" s="69" t="s">
        <v>34</v>
      </c>
      <c r="Y60" s="32"/>
      <c r="Z60" s="32"/>
      <c r="AA60" s="32"/>
    </row>
    <row r="61" spans="2:50" x14ac:dyDescent="0.25">
      <c r="B61" s="23">
        <v>4006</v>
      </c>
      <c r="C61" s="24" t="s">
        <v>5</v>
      </c>
      <c r="D61" s="76">
        <v>0.8</v>
      </c>
      <c r="E61" s="77">
        <v>57</v>
      </c>
      <c r="F61" s="32"/>
      <c r="G61" s="78">
        <f t="shared" ref="G61:G74" si="76">PI()*D61*D61/4</f>
        <v>0.50265482457436694</v>
      </c>
      <c r="H61" s="79">
        <f t="shared" ref="H61:H74" si="77">G61/E61</f>
        <v>8.818505694287139E-3</v>
      </c>
      <c r="I61" s="80">
        <f t="shared" ref="I61:I74" si="78">G61*E61</f>
        <v>28.651325000738915</v>
      </c>
      <c r="J61" s="81">
        <v>9.6673299999999998</v>
      </c>
      <c r="K61" s="117">
        <v>10.19286</v>
      </c>
      <c r="L61" s="118">
        <v>43606.698263888888</v>
      </c>
      <c r="M61" s="78">
        <f t="shared" ref="M61:M74" si="79">K61-J61</f>
        <v>0.52552999999999983</v>
      </c>
      <c r="N61" s="82">
        <f t="shared" ref="N61:N74" si="80">M61/Q61*1000/24</f>
        <v>34.545539154512831</v>
      </c>
      <c r="O61" s="128">
        <f t="shared" ref="O61:O74" si="81">L61+N61</f>
        <v>43641.243803043399</v>
      </c>
      <c r="P61" s="83">
        <v>15.212673267290652</v>
      </c>
      <c r="Q61" s="84">
        <f t="shared" ref="Q61:Q74" si="82">P61/24</f>
        <v>0.63386138613711052</v>
      </c>
      <c r="R61" s="23">
        <v>4006</v>
      </c>
      <c r="S61" s="24" t="s">
        <v>5</v>
      </c>
      <c r="T61" s="80">
        <f>U61*1.3</f>
        <v>19.776475247477848</v>
      </c>
      <c r="U61" s="83">
        <v>15.212673267290652</v>
      </c>
      <c r="X61" s="32"/>
      <c r="Y61" s="32"/>
      <c r="Z61" s="32"/>
      <c r="AA61" s="32"/>
    </row>
    <row r="62" spans="2:50" x14ac:dyDescent="0.25">
      <c r="B62" s="23">
        <v>4007</v>
      </c>
      <c r="C62" s="24" t="s">
        <v>5</v>
      </c>
      <c r="D62" s="76">
        <v>0.8</v>
      </c>
      <c r="E62" s="77">
        <v>56.8</v>
      </c>
      <c r="F62" s="32"/>
      <c r="G62" s="78">
        <f t="shared" si="76"/>
        <v>0.50265482457436694</v>
      </c>
      <c r="H62" s="79">
        <f t="shared" si="77"/>
        <v>8.8495567706754746E-3</v>
      </c>
      <c r="I62" s="80">
        <f t="shared" si="78"/>
        <v>28.55079403582404</v>
      </c>
      <c r="J62" s="81">
        <v>9.4676100000000005</v>
      </c>
      <c r="K62" s="117">
        <v>9.9376099999999994</v>
      </c>
      <c r="L62" s="118">
        <v>43606.698506944442</v>
      </c>
      <c r="M62" s="78">
        <f t="shared" si="79"/>
        <v>0.46999999999999886</v>
      </c>
      <c r="N62" s="82">
        <f t="shared" si="80"/>
        <v>28.891566851756849</v>
      </c>
      <c r="O62" s="128">
        <f t="shared" si="81"/>
        <v>43635.5900737962</v>
      </c>
      <c r="P62" s="83">
        <v>16.267722772239296</v>
      </c>
      <c r="Q62" s="84">
        <f t="shared" si="82"/>
        <v>0.67782178217663736</v>
      </c>
      <c r="R62" s="23">
        <v>4007</v>
      </c>
      <c r="S62" s="24" t="s">
        <v>5</v>
      </c>
      <c r="T62" s="80">
        <f t="shared" ref="T62:T77" si="83">U62*1.3</f>
        <v>21.148039603911084</v>
      </c>
      <c r="U62" s="83">
        <v>16.267722772239296</v>
      </c>
      <c r="X62" s="32"/>
      <c r="Y62" s="32"/>
      <c r="Z62" s="32"/>
      <c r="AA62" s="32"/>
    </row>
    <row r="63" spans="2:50" x14ac:dyDescent="0.25">
      <c r="B63" s="23">
        <v>4008</v>
      </c>
      <c r="C63" s="24" t="s">
        <v>5</v>
      </c>
      <c r="D63" s="76">
        <v>0.8</v>
      </c>
      <c r="E63" s="77">
        <v>56.5</v>
      </c>
      <c r="F63" s="32"/>
      <c r="G63" s="78">
        <f t="shared" si="76"/>
        <v>0.50265482457436694</v>
      </c>
      <c r="H63" s="79">
        <f t="shared" si="77"/>
        <v>8.8965455676879111E-3</v>
      </c>
      <c r="I63" s="80">
        <f t="shared" si="78"/>
        <v>28.399997588451733</v>
      </c>
      <c r="J63" s="81">
        <v>9.0772899999999996</v>
      </c>
      <c r="K63" s="117">
        <v>9.652194999999999</v>
      </c>
      <c r="L63" s="118">
        <v>43606.698750000003</v>
      </c>
      <c r="M63" s="78">
        <f t="shared" si="79"/>
        <v>0.57490499999999933</v>
      </c>
      <c r="N63" s="82">
        <f t="shared" si="80"/>
        <v>37.250067359211023</v>
      </c>
      <c r="O63" s="128">
        <f t="shared" si="81"/>
        <v>43643.948817359211</v>
      </c>
      <c r="P63" s="83">
        <v>15.433663366459379</v>
      </c>
      <c r="Q63" s="84">
        <f t="shared" si="82"/>
        <v>0.64306930693580744</v>
      </c>
      <c r="R63" s="23">
        <v>4008</v>
      </c>
      <c r="S63" s="24" t="s">
        <v>5</v>
      </c>
      <c r="T63" s="80">
        <f t="shared" si="83"/>
        <v>20.063762376397193</v>
      </c>
      <c r="U63" s="83">
        <v>15.433663366459379</v>
      </c>
      <c r="X63" s="32"/>
      <c r="Y63" s="32"/>
      <c r="Z63" s="32"/>
      <c r="AA63" s="32"/>
    </row>
    <row r="64" spans="2:50" x14ac:dyDescent="0.25">
      <c r="B64" s="25">
        <v>3371</v>
      </c>
      <c r="C64" s="26" t="s">
        <v>4</v>
      </c>
      <c r="D64" s="76">
        <v>1.35</v>
      </c>
      <c r="E64" s="77">
        <v>29</v>
      </c>
      <c r="F64" s="32"/>
      <c r="G64" s="78">
        <f t="shared" si="76"/>
        <v>1.4313881527918495</v>
      </c>
      <c r="H64" s="79">
        <f t="shared" si="77"/>
        <v>4.9358212165236191E-2</v>
      </c>
      <c r="I64" s="80">
        <f t="shared" si="78"/>
        <v>41.510256430963636</v>
      </c>
      <c r="J64" s="81">
        <v>7.7387100000000002</v>
      </c>
      <c r="K64" s="117">
        <v>8.2210850000000004</v>
      </c>
      <c r="L64" s="118">
        <v>43606.698993055557</v>
      </c>
      <c r="M64" s="78">
        <f t="shared" si="79"/>
        <v>0.48237500000000022</v>
      </c>
      <c r="N64" s="82">
        <f t="shared" si="80"/>
        <v>25.935796495098398</v>
      </c>
      <c r="O64" s="128">
        <f t="shared" si="81"/>
        <v>43632.634789550655</v>
      </c>
      <c r="P64" s="83">
        <v>18.598811881145206</v>
      </c>
      <c r="Q64" s="84">
        <f t="shared" si="82"/>
        <v>0.77495049504771696</v>
      </c>
      <c r="R64" s="25">
        <v>3371</v>
      </c>
      <c r="S64" s="26" t="s">
        <v>4</v>
      </c>
      <c r="T64" s="80">
        <f t="shared" si="83"/>
        <v>24.178455445488769</v>
      </c>
      <c r="U64" s="83">
        <v>18.598811881145206</v>
      </c>
    </row>
    <row r="65" spans="2:30" x14ac:dyDescent="0.25">
      <c r="B65" s="25">
        <v>3372</v>
      </c>
      <c r="C65" s="26" t="s">
        <v>4</v>
      </c>
      <c r="D65" s="76">
        <v>1.35</v>
      </c>
      <c r="E65" s="77">
        <v>29</v>
      </c>
      <c r="F65" s="32"/>
      <c r="G65" s="78">
        <f t="shared" si="76"/>
        <v>1.4313881527918495</v>
      </c>
      <c r="H65" s="79">
        <f t="shared" si="77"/>
        <v>4.9358212165236191E-2</v>
      </c>
      <c r="I65" s="80">
        <f t="shared" si="78"/>
        <v>41.510256430963636</v>
      </c>
      <c r="J65" s="81">
        <v>7.7941500000000001</v>
      </c>
      <c r="K65" s="117">
        <v>8.3803400000000003</v>
      </c>
      <c r="L65" s="118">
        <v>43606.699236111112</v>
      </c>
      <c r="M65" s="78">
        <f t="shared" si="79"/>
        <v>0.58619000000000021</v>
      </c>
      <c r="N65" s="82">
        <f t="shared" si="80"/>
        <v>30.75146991613482</v>
      </c>
      <c r="O65" s="128">
        <f t="shared" si="81"/>
        <v>43637.450706027244</v>
      </c>
      <c r="P65" s="83">
        <v>19.062178217777987</v>
      </c>
      <c r="Q65" s="84">
        <f t="shared" si="82"/>
        <v>0.79425742574074942</v>
      </c>
      <c r="R65" s="25">
        <v>3372</v>
      </c>
      <c r="S65" s="26" t="s">
        <v>4</v>
      </c>
      <c r="T65" s="80">
        <f t="shared" si="83"/>
        <v>24.780831683111384</v>
      </c>
      <c r="U65" s="83">
        <v>19.062178217777987</v>
      </c>
    </row>
    <row r="66" spans="2:30" x14ac:dyDescent="0.25">
      <c r="B66" s="25">
        <v>3373</v>
      </c>
      <c r="C66" s="26" t="s">
        <v>4</v>
      </c>
      <c r="D66" s="76">
        <v>1.35</v>
      </c>
      <c r="E66" s="116">
        <v>52</v>
      </c>
      <c r="F66" s="32"/>
      <c r="G66" s="78">
        <f t="shared" ref="G66:G69" si="84">PI()*D66*D66/4</f>
        <v>1.4313881527918495</v>
      </c>
      <c r="H66" s="79">
        <f t="shared" ref="H66:H69" si="85">G66/E66</f>
        <v>2.7526695245997105E-2</v>
      </c>
      <c r="I66" s="80">
        <f t="shared" ref="I66:I69" si="86">G66*E66</f>
        <v>74.432183945176178</v>
      </c>
      <c r="J66" s="81">
        <v>7.7918399999999997</v>
      </c>
      <c r="K66" s="117">
        <v>8.312854999999999</v>
      </c>
      <c r="L66" s="118">
        <v>43606.699479166666</v>
      </c>
      <c r="M66" s="78">
        <f t="shared" si="79"/>
        <v>0.52101499999999934</v>
      </c>
      <c r="N66" s="82">
        <f t="shared" si="80"/>
        <v>28.034839428103286</v>
      </c>
      <c r="O66" s="128">
        <f t="shared" si="81"/>
        <v>43634.734318594768</v>
      </c>
      <c r="P66" s="83">
        <v>18.584554455400671</v>
      </c>
      <c r="Q66" s="84">
        <f t="shared" si="82"/>
        <v>0.77435643564169465</v>
      </c>
      <c r="R66" s="25">
        <v>3373</v>
      </c>
      <c r="S66" s="26" t="s">
        <v>4</v>
      </c>
      <c r="T66" s="80">
        <f t="shared" si="83"/>
        <v>24.159920792020873</v>
      </c>
      <c r="U66" s="83">
        <v>18.584554455400671</v>
      </c>
    </row>
    <row r="67" spans="2:30" x14ac:dyDescent="0.25">
      <c r="B67" s="20">
        <v>6018</v>
      </c>
      <c r="C67" s="14" t="s">
        <v>6</v>
      </c>
      <c r="D67" s="76">
        <v>1.8</v>
      </c>
      <c r="E67" s="116">
        <v>52</v>
      </c>
      <c r="F67" s="32"/>
      <c r="G67" s="78">
        <f t="shared" si="84"/>
        <v>2.5446900494077327</v>
      </c>
      <c r="H67" s="79">
        <f t="shared" si="85"/>
        <v>4.8936347103994859E-2</v>
      </c>
      <c r="I67" s="80">
        <f t="shared" si="86"/>
        <v>132.32388256920211</v>
      </c>
      <c r="J67" s="81">
        <v>7.8315000000000001</v>
      </c>
      <c r="K67" s="117">
        <v>8.33155</v>
      </c>
      <c r="L67" s="118">
        <v>43606.69972222222</v>
      </c>
      <c r="M67" s="78">
        <f t="shared" si="79"/>
        <v>0.50004999999999988</v>
      </c>
      <c r="N67" s="82">
        <f t="shared" si="80"/>
        <v>29.398953385558301</v>
      </c>
      <c r="O67" s="128">
        <f t="shared" si="81"/>
        <v>43636.098675607776</v>
      </c>
      <c r="P67" s="83">
        <v>17.009108910851239</v>
      </c>
      <c r="Q67" s="84">
        <f t="shared" si="82"/>
        <v>0.70871287128546834</v>
      </c>
      <c r="R67" s="20">
        <v>6018</v>
      </c>
      <c r="S67" s="14" t="s">
        <v>6</v>
      </c>
      <c r="T67" s="80">
        <f t="shared" si="83"/>
        <v>22.11184158410661</v>
      </c>
      <c r="U67" s="83">
        <v>17.009108910851239</v>
      </c>
      <c r="X67" s="179" t="s">
        <v>51</v>
      </c>
      <c r="Y67" s="179"/>
    </row>
    <row r="68" spans="2:30" x14ac:dyDescent="0.25">
      <c r="B68" s="20">
        <v>6019</v>
      </c>
      <c r="C68" s="14" t="s">
        <v>6</v>
      </c>
      <c r="D68" s="76">
        <v>1.8</v>
      </c>
      <c r="E68" s="116">
        <v>52</v>
      </c>
      <c r="F68" s="32"/>
      <c r="G68" s="78">
        <f t="shared" si="84"/>
        <v>2.5446900494077327</v>
      </c>
      <c r="H68" s="79">
        <f t="shared" si="85"/>
        <v>4.8936347103994859E-2</v>
      </c>
      <c r="I68" s="80">
        <f t="shared" si="86"/>
        <v>132.32388256920211</v>
      </c>
      <c r="J68" s="81">
        <v>7.56968</v>
      </c>
      <c r="K68" s="117">
        <v>8.0876049999999999</v>
      </c>
      <c r="L68" s="118">
        <v>43606.699965277781</v>
      </c>
      <c r="M68" s="78">
        <f t="shared" si="79"/>
        <v>0.51792499999999997</v>
      </c>
      <c r="N68" s="82">
        <f t="shared" si="80"/>
        <v>29.690792012654981</v>
      </c>
      <c r="O68" s="128">
        <f t="shared" si="81"/>
        <v>43636.390757290435</v>
      </c>
      <c r="P68" s="83">
        <v>17.443960396180977</v>
      </c>
      <c r="Q68" s="84">
        <f t="shared" si="82"/>
        <v>0.72683168317420732</v>
      </c>
      <c r="R68" s="20">
        <v>6019</v>
      </c>
      <c r="S68" s="14" t="s">
        <v>6</v>
      </c>
      <c r="T68" s="80">
        <f t="shared" si="83"/>
        <v>22.67714851503527</v>
      </c>
      <c r="U68" s="83">
        <v>17.443960396180977</v>
      </c>
      <c r="X68" s="32"/>
      <c r="Y68" s="32"/>
    </row>
    <row r="69" spans="2:30" x14ac:dyDescent="0.25">
      <c r="B69" s="104">
        <v>6032</v>
      </c>
      <c r="C69" s="27" t="s">
        <v>7</v>
      </c>
      <c r="D69" s="76">
        <v>1.8</v>
      </c>
      <c r="E69" s="77">
        <v>16.3</v>
      </c>
      <c r="F69" s="32"/>
      <c r="G69" s="78">
        <f t="shared" si="84"/>
        <v>2.5446900494077327</v>
      </c>
      <c r="H69" s="79">
        <f t="shared" si="85"/>
        <v>0.15611595395139463</v>
      </c>
      <c r="I69" s="80">
        <f t="shared" si="86"/>
        <v>41.478447805346043</v>
      </c>
      <c r="J69" s="81">
        <v>7.34518</v>
      </c>
      <c r="K69" s="117">
        <v>7.8926600000000002</v>
      </c>
      <c r="L69" s="118">
        <v>43606.700208333335</v>
      </c>
      <c r="M69" s="78">
        <f t="shared" si="79"/>
        <v>0.54748000000000019</v>
      </c>
      <c r="N69" s="82">
        <f t="shared" si="80"/>
        <v>32.708380654665547</v>
      </c>
      <c r="O69" s="128">
        <f t="shared" si="81"/>
        <v>43639.408588988001</v>
      </c>
      <c r="P69" s="83">
        <v>16.738217821917981</v>
      </c>
      <c r="Q69" s="84">
        <f t="shared" si="82"/>
        <v>0.69742574257991585</v>
      </c>
      <c r="R69" s="104">
        <v>6032</v>
      </c>
      <c r="S69" s="27" t="s">
        <v>7</v>
      </c>
      <c r="T69" s="80">
        <f t="shared" si="83"/>
        <v>21.759683168493378</v>
      </c>
      <c r="U69" s="83">
        <v>16.738217821917981</v>
      </c>
      <c r="X69" s="80"/>
      <c r="Y69" s="32"/>
      <c r="Z69" s="85">
        <v>20</v>
      </c>
      <c r="AA69" s="86" t="s">
        <v>35</v>
      </c>
    </row>
    <row r="70" spans="2:30" x14ac:dyDescent="0.25">
      <c r="B70" s="104">
        <v>6033</v>
      </c>
      <c r="C70" s="27" t="s">
        <v>7</v>
      </c>
      <c r="D70" s="76">
        <v>1.8</v>
      </c>
      <c r="E70" s="77">
        <v>16.2</v>
      </c>
      <c r="F70" s="32"/>
      <c r="G70" s="78">
        <f t="shared" si="76"/>
        <v>2.5446900494077327</v>
      </c>
      <c r="H70" s="79">
        <f t="shared" si="77"/>
        <v>0.15707963267948968</v>
      </c>
      <c r="I70" s="80">
        <f t="shared" si="78"/>
        <v>41.22397880040527</v>
      </c>
      <c r="J70" s="81">
        <v>7.40747</v>
      </c>
      <c r="K70" s="117">
        <v>7.9790299999999998</v>
      </c>
      <c r="L70" s="118">
        <v>43606.70045138889</v>
      </c>
      <c r="M70" s="78">
        <f t="shared" si="79"/>
        <v>0.57155999999999985</v>
      </c>
      <c r="N70" s="82">
        <f t="shared" si="80"/>
        <v>32.698681348635724</v>
      </c>
      <c r="O70" s="128">
        <f t="shared" si="81"/>
        <v>43639.399132737526</v>
      </c>
      <c r="P70" s="83">
        <v>17.479603960355021</v>
      </c>
      <c r="Q70" s="84">
        <f t="shared" si="82"/>
        <v>0.72831683168145922</v>
      </c>
      <c r="R70" s="104">
        <v>6033</v>
      </c>
      <c r="S70" s="27" t="s">
        <v>7</v>
      </c>
      <c r="T70" s="80">
        <f t="shared" si="83"/>
        <v>22.723485148461528</v>
      </c>
      <c r="U70" s="83">
        <v>17.479603960355021</v>
      </c>
      <c r="X70" s="173" t="s">
        <v>36</v>
      </c>
      <c r="Y70" s="87"/>
      <c r="Z70" s="88" t="s">
        <v>49</v>
      </c>
      <c r="AA70" s="174"/>
      <c r="AB70" s="88" t="s">
        <v>48</v>
      </c>
      <c r="AC70" s="88" t="s">
        <v>48</v>
      </c>
      <c r="AD70" s="159" t="s">
        <v>36</v>
      </c>
    </row>
    <row r="71" spans="2:30" x14ac:dyDescent="0.25">
      <c r="B71" s="119">
        <v>1383</v>
      </c>
      <c r="C71" s="120" t="s">
        <v>42</v>
      </c>
      <c r="D71" s="76">
        <v>1.35</v>
      </c>
      <c r="E71" s="77">
        <v>40</v>
      </c>
      <c r="F71" s="32"/>
      <c r="G71" s="78">
        <f t="shared" si="76"/>
        <v>1.4313881527918495</v>
      </c>
      <c r="H71" s="79">
        <f t="shared" si="77"/>
        <v>3.5784703819796239E-2</v>
      </c>
      <c r="I71" s="80">
        <f t="shared" si="78"/>
        <v>57.25552611167398</v>
      </c>
      <c r="J71" s="81">
        <v>8.5528899999999997</v>
      </c>
      <c r="K71" s="117">
        <v>9.1322849999999995</v>
      </c>
      <c r="L71" s="118">
        <v>43606.700694444444</v>
      </c>
      <c r="M71" s="78">
        <f t="shared" si="79"/>
        <v>0.57939499999999988</v>
      </c>
      <c r="N71" s="82">
        <f t="shared" si="80"/>
        <v>42.530739432628216</v>
      </c>
      <c r="O71" s="128">
        <f t="shared" si="81"/>
        <v>43649.231433877074</v>
      </c>
      <c r="P71" s="83">
        <v>13.622970296996687</v>
      </c>
      <c r="Q71" s="84">
        <f t="shared" si="82"/>
        <v>0.56762376237486201</v>
      </c>
      <c r="R71" s="119">
        <v>1383</v>
      </c>
      <c r="S71" s="120" t="s">
        <v>42</v>
      </c>
      <c r="T71" s="80">
        <f t="shared" si="83"/>
        <v>17.709861386095692</v>
      </c>
      <c r="U71" s="83">
        <v>13.622970296996687</v>
      </c>
      <c r="X71" s="175" t="s">
        <v>32</v>
      </c>
      <c r="Y71" s="176" t="s">
        <v>37</v>
      </c>
      <c r="Z71" s="177" t="s">
        <v>38</v>
      </c>
      <c r="AA71" s="178" t="s">
        <v>48</v>
      </c>
      <c r="AB71" s="89" t="s">
        <v>39</v>
      </c>
      <c r="AC71" s="90" t="s">
        <v>40</v>
      </c>
      <c r="AD71" s="160" t="s">
        <v>32</v>
      </c>
    </row>
    <row r="72" spans="2:30" x14ac:dyDescent="0.25">
      <c r="B72" s="119">
        <v>1384</v>
      </c>
      <c r="C72" s="121" t="s">
        <v>42</v>
      </c>
      <c r="D72" s="76">
        <v>1.35</v>
      </c>
      <c r="E72" s="77">
        <v>40</v>
      </c>
      <c r="F72" s="32"/>
      <c r="G72" s="78">
        <f t="shared" si="76"/>
        <v>1.4313881527918495</v>
      </c>
      <c r="H72" s="79">
        <f t="shared" si="77"/>
        <v>3.5784703819796239E-2</v>
      </c>
      <c r="I72" s="80">
        <f t="shared" si="78"/>
        <v>57.25552611167398</v>
      </c>
      <c r="J72" s="81">
        <v>8.3626900000000006</v>
      </c>
      <c r="K72" s="117">
        <v>9.0331700000000001</v>
      </c>
      <c r="L72" s="118">
        <v>43606.700937499998</v>
      </c>
      <c r="M72" s="78">
        <f t="shared" si="79"/>
        <v>0.67047999999999952</v>
      </c>
      <c r="N72" s="82">
        <f t="shared" si="80"/>
        <v>47.215584560575145</v>
      </c>
      <c r="O72" s="128">
        <f t="shared" si="81"/>
        <v>43653.916522060572</v>
      </c>
      <c r="P72" s="83">
        <v>14.200396039570547</v>
      </c>
      <c r="Q72" s="84">
        <f t="shared" si="82"/>
        <v>0.59168316831543943</v>
      </c>
      <c r="R72" s="119">
        <v>1384</v>
      </c>
      <c r="S72" s="121" t="s">
        <v>42</v>
      </c>
      <c r="T72" s="80">
        <f t="shared" si="83"/>
        <v>18.460514851441712</v>
      </c>
      <c r="U72" s="83">
        <v>14.200396039570547</v>
      </c>
      <c r="W72" s="24" t="s">
        <v>5</v>
      </c>
      <c r="X72" s="91">
        <f>AD72*1.3</f>
        <v>19.776475247477848</v>
      </c>
      <c r="Y72" s="92" t="e">
        <f>VLOOKUP(W72,Odpary!$C$5:$C$10,3,0)</f>
        <v>#REF!</v>
      </c>
      <c r="Z72" s="152">
        <f>X72*$Z$69</f>
        <v>395.52950494955695</v>
      </c>
      <c r="AA72" s="93" t="e">
        <f t="shared" ref="AA72:AA74" si="87">Z72/Y72</f>
        <v>#REF!</v>
      </c>
      <c r="AB72" s="94" t="e">
        <f>AA72*1.2</f>
        <v>#REF!</v>
      </c>
      <c r="AC72" s="95">
        <v>300</v>
      </c>
      <c r="AD72" s="161">
        <f>$P61</f>
        <v>15.212673267290652</v>
      </c>
    </row>
    <row r="73" spans="2:30" x14ac:dyDescent="0.25">
      <c r="B73" s="122">
        <v>1338</v>
      </c>
      <c r="C73" s="123" t="s">
        <v>43</v>
      </c>
      <c r="D73" s="76">
        <v>1.25</v>
      </c>
      <c r="E73" s="77">
        <v>21.4</v>
      </c>
      <c r="F73" s="32"/>
      <c r="G73" s="78">
        <f t="shared" si="76"/>
        <v>1.227184630308513</v>
      </c>
      <c r="H73" s="79">
        <f t="shared" si="77"/>
        <v>5.73450761826408E-2</v>
      </c>
      <c r="I73" s="80">
        <f t="shared" si="78"/>
        <v>26.261751088602175</v>
      </c>
      <c r="J73" s="81">
        <v>9.6854499999999994</v>
      </c>
      <c r="K73" s="117">
        <v>10.357669999999999</v>
      </c>
      <c r="L73" s="118">
        <v>43606.701180555552</v>
      </c>
      <c r="M73" s="78">
        <f t="shared" si="79"/>
        <v>0.67221999999999937</v>
      </c>
      <c r="N73" s="82">
        <f t="shared" si="80"/>
        <v>119.66691342390391</v>
      </c>
      <c r="O73" s="128">
        <f t="shared" si="81"/>
        <v>43726.368093979458</v>
      </c>
      <c r="P73" s="83">
        <v>5.6174257425588534</v>
      </c>
      <c r="Q73" s="84">
        <f t="shared" si="82"/>
        <v>0.23405940593995223</v>
      </c>
      <c r="R73" s="122">
        <v>1338</v>
      </c>
      <c r="S73" s="123" t="s">
        <v>43</v>
      </c>
      <c r="T73" s="80">
        <f t="shared" si="83"/>
        <v>7.3026534653265101</v>
      </c>
      <c r="U73" s="83">
        <v>5.6174257425588534</v>
      </c>
      <c r="W73" s="24" t="s">
        <v>5</v>
      </c>
      <c r="X73" s="96">
        <f t="shared" ref="X73:X88" si="88">AD73*1.3</f>
        <v>21.148039603911084</v>
      </c>
      <c r="Y73" s="97" t="e">
        <f>VLOOKUP(W73,Odpary!$C$5:$C$10,3,0)</f>
        <v>#REF!</v>
      </c>
      <c r="Z73" s="153">
        <f t="shared" ref="Z73:Z88" si="89">X73*$Z$69</f>
        <v>422.96079207822169</v>
      </c>
      <c r="AA73" s="98" t="e">
        <f t="shared" si="87"/>
        <v>#REF!</v>
      </c>
      <c r="AB73" s="99" t="e">
        <f t="shared" ref="AB73:AB88" si="90">AA73*1.2</f>
        <v>#REF!</v>
      </c>
      <c r="AC73" s="100"/>
      <c r="AD73" s="162">
        <f t="shared" ref="AD73:AD88" si="91">$P62</f>
        <v>16.267722772239296</v>
      </c>
    </row>
    <row r="74" spans="2:30" x14ac:dyDescent="0.25">
      <c r="B74" s="122">
        <v>1339</v>
      </c>
      <c r="C74" s="123" t="s">
        <v>43</v>
      </c>
      <c r="D74" s="76">
        <v>1.25</v>
      </c>
      <c r="E74" s="77">
        <v>21.3</v>
      </c>
      <c r="F74" s="32"/>
      <c r="G74" s="78">
        <f t="shared" si="76"/>
        <v>1.227184630308513</v>
      </c>
      <c r="H74" s="79">
        <f t="shared" si="77"/>
        <v>5.7614301892418451E-2</v>
      </c>
      <c r="I74" s="80">
        <f t="shared" si="78"/>
        <v>26.139032625571328</v>
      </c>
      <c r="J74" s="81">
        <v>9.5307700000000004</v>
      </c>
      <c r="K74" s="117">
        <v>10.183250000000001</v>
      </c>
      <c r="L74" s="118">
        <v>43606.701423611114</v>
      </c>
      <c r="M74" s="78">
        <f t="shared" si="79"/>
        <v>0.65248000000000062</v>
      </c>
      <c r="N74" s="82">
        <f t="shared" si="80"/>
        <v>120.11606882371636</v>
      </c>
      <c r="O74" s="128">
        <f t="shared" si="81"/>
        <v>43726.817492434828</v>
      </c>
      <c r="P74" s="83">
        <v>5.4320792079666491</v>
      </c>
      <c r="Q74" s="84">
        <f t="shared" si="82"/>
        <v>0.22633663366527704</v>
      </c>
      <c r="R74" s="122">
        <v>1339</v>
      </c>
      <c r="S74" s="123" t="s">
        <v>43</v>
      </c>
      <c r="T74" s="80">
        <f t="shared" si="83"/>
        <v>7.0617029703566443</v>
      </c>
      <c r="U74" s="83">
        <v>5.4320792079666491</v>
      </c>
      <c r="W74" s="24" t="s">
        <v>5</v>
      </c>
      <c r="X74" s="96">
        <f t="shared" si="88"/>
        <v>20.063762376397193</v>
      </c>
      <c r="Y74" s="97" t="e">
        <f>VLOOKUP(W74,Odpary!$C$5:$C$10,3,0)</f>
        <v>#REF!</v>
      </c>
      <c r="Z74" s="153">
        <f t="shared" si="89"/>
        <v>401.27524752794386</v>
      </c>
      <c r="AA74" s="98" t="e">
        <f t="shared" si="87"/>
        <v>#REF!</v>
      </c>
      <c r="AB74" s="99" t="e">
        <f t="shared" si="90"/>
        <v>#REF!</v>
      </c>
      <c r="AC74" s="100"/>
      <c r="AD74" s="162">
        <f t="shared" si="91"/>
        <v>15.433663366459379</v>
      </c>
    </row>
    <row r="75" spans="2:30" x14ac:dyDescent="0.25">
      <c r="B75" s="122">
        <v>3361</v>
      </c>
      <c r="C75" s="123" t="s">
        <v>43</v>
      </c>
      <c r="D75" s="76">
        <v>1.35</v>
      </c>
      <c r="E75" s="77">
        <v>29</v>
      </c>
      <c r="F75" s="32"/>
      <c r="G75" s="78">
        <f t="shared" ref="G75:G77" si="92">PI()*D75*D75/4</f>
        <v>1.4313881527918495</v>
      </c>
      <c r="H75" s="79">
        <f t="shared" ref="H75:H77" si="93">G75/E75</f>
        <v>4.9358212165236191E-2</v>
      </c>
      <c r="I75" s="80">
        <f t="shared" ref="I75:I77" si="94">G75*E75</f>
        <v>41.510256430963636</v>
      </c>
      <c r="J75" s="81">
        <v>7.9052699999999998</v>
      </c>
      <c r="K75" s="117">
        <v>8.6123149999999988</v>
      </c>
      <c r="L75" s="118">
        <v>43606.701666666668</v>
      </c>
      <c r="M75" s="78">
        <f t="shared" ref="M75:M77" si="95">K75-J75</f>
        <v>0.70704499999999904</v>
      </c>
      <c r="N75" s="82">
        <f t="shared" ref="N75:N77" si="96">M75/Q75*1000/24</f>
        <v>141.08492373991905</v>
      </c>
      <c r="O75" s="128">
        <f t="shared" ref="O75:O77" si="97">L75+N75</f>
        <v>43747.786590406584</v>
      </c>
      <c r="P75" s="83">
        <v>5.0114851485009897</v>
      </c>
      <c r="Q75" s="84">
        <f t="shared" ref="Q75:Q77" si="98">P75/24</f>
        <v>0.20881188118754124</v>
      </c>
      <c r="R75" s="122">
        <v>3361</v>
      </c>
      <c r="S75" s="123" t="s">
        <v>43</v>
      </c>
      <c r="T75" s="80">
        <f t="shared" si="83"/>
        <v>6.5149306930512871</v>
      </c>
      <c r="U75" s="83">
        <v>5.0114851485009897</v>
      </c>
      <c r="W75" s="139" t="s">
        <v>4</v>
      </c>
      <c r="X75" s="147">
        <f t="shared" si="88"/>
        <v>24.178455445488769</v>
      </c>
      <c r="Y75" s="92" t="e">
        <f>VLOOKUP(W75,Odpary!$C$5:$C$10,3,0)</f>
        <v>#REF!</v>
      </c>
      <c r="Z75" s="152">
        <f t="shared" si="89"/>
        <v>483.56910890977537</v>
      </c>
      <c r="AA75" s="148" t="e">
        <f t="shared" ref="AA75:AA88" si="99">Z75/Y75</f>
        <v>#REF!</v>
      </c>
      <c r="AB75" s="145" t="e">
        <f t="shared" si="90"/>
        <v>#REF!</v>
      </c>
      <c r="AC75" s="95">
        <v>350</v>
      </c>
      <c r="AD75" s="162">
        <f t="shared" si="91"/>
        <v>18.598811881145206</v>
      </c>
    </row>
    <row r="76" spans="2:30" x14ac:dyDescent="0.25">
      <c r="B76" s="122">
        <v>3362</v>
      </c>
      <c r="C76" s="123" t="s">
        <v>43</v>
      </c>
      <c r="D76" s="76">
        <v>1.35</v>
      </c>
      <c r="E76" s="77">
        <v>29</v>
      </c>
      <c r="F76" s="32"/>
      <c r="G76" s="78">
        <f t="shared" si="92"/>
        <v>1.4313881527918495</v>
      </c>
      <c r="H76" s="79">
        <f t="shared" si="93"/>
        <v>4.9358212165236191E-2</v>
      </c>
      <c r="I76" s="80">
        <f t="shared" si="94"/>
        <v>41.510256430963636</v>
      </c>
      <c r="J76" s="81">
        <v>7.9967699999999997</v>
      </c>
      <c r="K76" s="117">
        <v>8.3754400000000011</v>
      </c>
      <c r="L76" s="118">
        <v>43606.701909722222</v>
      </c>
      <c r="M76" s="78">
        <f t="shared" si="95"/>
        <v>0.37867000000000139</v>
      </c>
      <c r="N76" s="82">
        <f t="shared" si="96"/>
        <v>74.188528088289431</v>
      </c>
      <c r="O76" s="128">
        <f t="shared" si="97"/>
        <v>43680.890437810514</v>
      </c>
      <c r="P76" s="83">
        <v>5.1041584158315985</v>
      </c>
      <c r="Q76" s="84">
        <f t="shared" si="98"/>
        <v>0.21267326732631661</v>
      </c>
      <c r="R76" s="122">
        <v>3362</v>
      </c>
      <c r="S76" s="123" t="s">
        <v>43</v>
      </c>
      <c r="T76" s="80">
        <f t="shared" si="83"/>
        <v>6.6354059405810784</v>
      </c>
      <c r="U76" s="83">
        <v>5.1041584158315985</v>
      </c>
      <c r="W76" s="139" t="s">
        <v>4</v>
      </c>
      <c r="X76" s="149">
        <f t="shared" si="88"/>
        <v>24.780831683111384</v>
      </c>
      <c r="Y76" s="97" t="e">
        <f>VLOOKUP(W76,Odpary!$C$5:$C$10,3,0)</f>
        <v>#REF!</v>
      </c>
      <c r="Z76" s="153">
        <f t="shared" si="89"/>
        <v>495.61663366222768</v>
      </c>
      <c r="AA76" s="150" t="e">
        <f t="shared" si="99"/>
        <v>#REF!</v>
      </c>
      <c r="AB76" s="146" t="e">
        <f t="shared" si="90"/>
        <v>#REF!</v>
      </c>
      <c r="AC76" s="100"/>
      <c r="AD76" s="162">
        <f t="shared" si="91"/>
        <v>19.062178217777987</v>
      </c>
    </row>
    <row r="77" spans="2:30" x14ac:dyDescent="0.25">
      <c r="B77" s="122">
        <v>6071</v>
      </c>
      <c r="C77" s="123" t="s">
        <v>43</v>
      </c>
      <c r="D77" s="76">
        <v>1.8</v>
      </c>
      <c r="E77" s="77">
        <v>20</v>
      </c>
      <c r="F77" s="32"/>
      <c r="G77" s="78">
        <f t="shared" si="92"/>
        <v>2.5446900494077327</v>
      </c>
      <c r="H77" s="79">
        <f t="shared" si="93"/>
        <v>0.12723450247038665</v>
      </c>
      <c r="I77" s="80">
        <f t="shared" si="94"/>
        <v>50.893800988154652</v>
      </c>
      <c r="J77" s="81">
        <v>7.4431399999999996</v>
      </c>
      <c r="K77" s="117">
        <v>7.8582800000000006</v>
      </c>
      <c r="L77" s="118">
        <v>43606.702152777776</v>
      </c>
      <c r="M77" s="78">
        <f t="shared" si="95"/>
        <v>0.41514000000000095</v>
      </c>
      <c r="N77" s="82">
        <f t="shared" si="96"/>
        <v>35.903154541799644</v>
      </c>
      <c r="O77" s="128">
        <f t="shared" si="97"/>
        <v>43642.605307319573</v>
      </c>
      <c r="P77" s="83">
        <v>11.562772277201471</v>
      </c>
      <c r="Q77" s="84">
        <f t="shared" si="98"/>
        <v>0.48178217821672797</v>
      </c>
      <c r="R77" s="122">
        <v>6071</v>
      </c>
      <c r="S77" s="123" t="s">
        <v>43</v>
      </c>
      <c r="T77" s="80">
        <f t="shared" si="83"/>
        <v>15.031603960361913</v>
      </c>
      <c r="U77" s="83">
        <v>11.562772277201471</v>
      </c>
      <c r="W77" s="139" t="s">
        <v>4</v>
      </c>
      <c r="X77" s="151">
        <f t="shared" si="88"/>
        <v>24.159920792020873</v>
      </c>
      <c r="Y77" s="101" t="e">
        <f>VLOOKUP(W77,Odpary!$C$5:$C$10,3,0)</f>
        <v>#REF!</v>
      </c>
      <c r="Z77" s="154">
        <f t="shared" si="89"/>
        <v>483.19841584041745</v>
      </c>
      <c r="AA77" s="102" t="e">
        <f t="shared" si="99"/>
        <v>#REF!</v>
      </c>
      <c r="AB77" s="146" t="e">
        <f t="shared" si="90"/>
        <v>#REF!</v>
      </c>
      <c r="AC77" s="100"/>
      <c r="AD77" s="162">
        <f t="shared" si="91"/>
        <v>18.584554455400671</v>
      </c>
    </row>
    <row r="78" spans="2:30" x14ac:dyDescent="0.25">
      <c r="B78" s="124"/>
      <c r="C78" s="125"/>
      <c r="D78" s="76"/>
      <c r="E78" s="77"/>
      <c r="F78" s="32"/>
      <c r="G78" s="78"/>
      <c r="H78" s="79"/>
      <c r="I78" s="80"/>
      <c r="J78" s="81"/>
      <c r="K78" s="117"/>
      <c r="L78" s="118"/>
      <c r="M78" s="78"/>
      <c r="N78" s="82"/>
      <c r="O78" s="128"/>
      <c r="P78" s="83"/>
      <c r="Q78" s="84"/>
      <c r="R78" s="124"/>
      <c r="S78" s="125"/>
      <c r="T78" s="80"/>
      <c r="U78" s="83"/>
      <c r="W78" s="140" t="s">
        <v>6</v>
      </c>
      <c r="X78" s="149">
        <f t="shared" si="88"/>
        <v>22.11184158410661</v>
      </c>
      <c r="Y78" s="97" t="e">
        <f>VLOOKUP(W78,Odpary!$C$5:$C$10,3,0)</f>
        <v>#REF!</v>
      </c>
      <c r="Z78" s="153">
        <f t="shared" si="89"/>
        <v>442.23683168213222</v>
      </c>
      <c r="AA78" s="150" t="e">
        <f t="shared" si="99"/>
        <v>#REF!</v>
      </c>
      <c r="AB78" s="145" t="e">
        <f t="shared" si="90"/>
        <v>#REF!</v>
      </c>
      <c r="AC78" s="95">
        <v>300</v>
      </c>
      <c r="AD78" s="162">
        <f t="shared" si="91"/>
        <v>17.009108910851239</v>
      </c>
    </row>
    <row r="79" spans="2:30" x14ac:dyDescent="0.25">
      <c r="B79" s="124"/>
      <c r="C79" s="125"/>
      <c r="D79" s="76"/>
      <c r="E79" s="77"/>
      <c r="F79" s="32"/>
      <c r="G79" s="78"/>
      <c r="H79" s="79"/>
      <c r="I79" s="80"/>
      <c r="J79" s="81"/>
      <c r="K79" s="117"/>
      <c r="L79" s="118"/>
      <c r="M79" s="78"/>
      <c r="N79" s="82"/>
      <c r="O79" s="128"/>
      <c r="P79" s="83"/>
      <c r="Q79" s="84"/>
      <c r="R79" s="124"/>
      <c r="S79" s="125"/>
      <c r="T79" s="80"/>
      <c r="U79" s="83"/>
      <c r="W79" s="140" t="s">
        <v>6</v>
      </c>
      <c r="X79" s="151">
        <f t="shared" si="88"/>
        <v>22.67714851503527</v>
      </c>
      <c r="Y79" s="101" t="e">
        <f>VLOOKUP(W79,Odpary!$C$5:$C$10,3,0)</f>
        <v>#REF!</v>
      </c>
      <c r="Z79" s="154">
        <f t="shared" si="89"/>
        <v>453.54297030070541</v>
      </c>
      <c r="AA79" s="102" t="e">
        <f t="shared" si="99"/>
        <v>#REF!</v>
      </c>
      <c r="AB79" s="146" t="e">
        <f t="shared" si="90"/>
        <v>#REF!</v>
      </c>
      <c r="AC79" s="100"/>
      <c r="AD79" s="162">
        <f t="shared" si="91"/>
        <v>17.443960396180977</v>
      </c>
    </row>
    <row r="80" spans="2:30" x14ac:dyDescent="0.25">
      <c r="B80" s="124"/>
      <c r="C80" s="125"/>
      <c r="D80" s="76"/>
      <c r="E80" s="77"/>
      <c r="F80" s="32"/>
      <c r="G80" s="78"/>
      <c r="H80" s="79"/>
      <c r="I80" s="80"/>
      <c r="J80" s="81"/>
      <c r="K80" s="117"/>
      <c r="L80" s="118"/>
      <c r="M80" s="78"/>
      <c r="N80" s="82"/>
      <c r="O80" s="128"/>
      <c r="P80" s="83"/>
      <c r="Q80" s="84"/>
      <c r="R80" s="124"/>
      <c r="S80" s="125"/>
      <c r="T80" s="80"/>
      <c r="U80" s="83"/>
      <c r="W80" s="141" t="s">
        <v>7</v>
      </c>
      <c r="X80" s="149">
        <f t="shared" si="88"/>
        <v>21.759683168493378</v>
      </c>
      <c r="Y80" s="97" t="e">
        <f>VLOOKUP(W80,Odpary!$C$5:$C$10,3,0)</f>
        <v>#REF!</v>
      </c>
      <c r="Z80" s="153">
        <f t="shared" si="89"/>
        <v>435.19366336986758</v>
      </c>
      <c r="AA80" s="150" t="e">
        <f t="shared" si="99"/>
        <v>#REF!</v>
      </c>
      <c r="AB80" s="145" t="e">
        <f t="shared" si="90"/>
        <v>#REF!</v>
      </c>
      <c r="AC80" s="95">
        <v>300</v>
      </c>
      <c r="AD80" s="162">
        <f t="shared" si="91"/>
        <v>16.738217821917981</v>
      </c>
    </row>
    <row r="81" spans="2:30" x14ac:dyDescent="0.25">
      <c r="B81" s="124"/>
      <c r="C81" s="125"/>
      <c r="D81" s="76"/>
      <c r="E81" s="77"/>
      <c r="F81" s="32"/>
      <c r="G81" s="78"/>
      <c r="H81" s="79"/>
      <c r="I81" s="80"/>
      <c r="J81" s="81"/>
      <c r="K81" s="117"/>
      <c r="L81" s="118"/>
      <c r="M81" s="78"/>
      <c r="N81" s="82"/>
      <c r="O81" s="128"/>
      <c r="P81" s="83"/>
      <c r="Q81" s="84"/>
      <c r="R81" s="124"/>
      <c r="S81" s="125"/>
      <c r="T81" s="80"/>
      <c r="U81" s="83"/>
      <c r="W81" s="141" t="s">
        <v>7</v>
      </c>
      <c r="X81" s="151">
        <f t="shared" si="88"/>
        <v>22.723485148461528</v>
      </c>
      <c r="Y81" s="101" t="e">
        <f>VLOOKUP(W81,Odpary!$C$5:$C$10,3,0)</f>
        <v>#REF!</v>
      </c>
      <c r="Z81" s="154">
        <f t="shared" si="89"/>
        <v>454.46970296923053</v>
      </c>
      <c r="AA81" s="102" t="e">
        <f t="shared" si="99"/>
        <v>#REF!</v>
      </c>
      <c r="AB81" s="146" t="e">
        <f t="shared" si="90"/>
        <v>#REF!</v>
      </c>
      <c r="AC81" s="100"/>
      <c r="AD81" s="162">
        <f t="shared" si="91"/>
        <v>17.479603960355021</v>
      </c>
    </row>
    <row r="82" spans="2:30" x14ac:dyDescent="0.25">
      <c r="W82" s="142" t="s">
        <v>42</v>
      </c>
      <c r="X82" s="149">
        <f t="shared" si="88"/>
        <v>17.709861386095692</v>
      </c>
      <c r="Y82" s="97" t="e">
        <f>VLOOKUP(W82,Odpary!$C$5:$C$10,3,0)</f>
        <v>#REF!</v>
      </c>
      <c r="Z82" s="153">
        <f t="shared" si="89"/>
        <v>354.19722772191386</v>
      </c>
      <c r="AA82" s="150" t="e">
        <f t="shared" si="99"/>
        <v>#REF!</v>
      </c>
      <c r="AB82" s="145" t="e">
        <f t="shared" si="90"/>
        <v>#REF!</v>
      </c>
      <c r="AC82" s="95">
        <v>300</v>
      </c>
      <c r="AD82" s="162">
        <f t="shared" si="91"/>
        <v>13.622970296996687</v>
      </c>
    </row>
    <row r="83" spans="2:30" x14ac:dyDescent="0.25">
      <c r="W83" s="143" t="s">
        <v>42</v>
      </c>
      <c r="X83" s="151">
        <f t="shared" si="88"/>
        <v>18.460514851441712</v>
      </c>
      <c r="Y83" s="101" t="e">
        <f>VLOOKUP(W83,Odpary!$C$5:$C$10,3,0)</f>
        <v>#REF!</v>
      </c>
      <c r="Z83" s="154">
        <f t="shared" si="89"/>
        <v>369.21029702883425</v>
      </c>
      <c r="AA83" s="102" t="e">
        <f t="shared" si="99"/>
        <v>#REF!</v>
      </c>
      <c r="AB83" s="157" t="e">
        <f t="shared" si="90"/>
        <v>#REF!</v>
      </c>
      <c r="AC83" s="103"/>
      <c r="AD83" s="162">
        <f t="shared" si="91"/>
        <v>14.200396039570547</v>
      </c>
    </row>
    <row r="84" spans="2:30" x14ac:dyDescent="0.25">
      <c r="W84" s="144" t="s">
        <v>43</v>
      </c>
      <c r="X84" s="149">
        <f t="shared" si="88"/>
        <v>7.3026534653265101</v>
      </c>
      <c r="Y84" s="92" t="e">
        <f>VLOOKUP(W84,Odpary!$C$5:$C$10,3,0)</f>
        <v>#REF!</v>
      </c>
      <c r="Z84" s="152">
        <f t="shared" si="89"/>
        <v>146.0530693065302</v>
      </c>
      <c r="AA84" s="150" t="e">
        <f t="shared" si="99"/>
        <v>#REF!</v>
      </c>
      <c r="AB84" s="146" t="e">
        <f t="shared" si="90"/>
        <v>#REF!</v>
      </c>
      <c r="AC84" s="100">
        <v>120</v>
      </c>
      <c r="AD84" s="162">
        <f t="shared" si="91"/>
        <v>5.6174257425588534</v>
      </c>
    </row>
    <row r="85" spans="2:30" x14ac:dyDescent="0.25">
      <c r="W85" s="144" t="s">
        <v>43</v>
      </c>
      <c r="X85" s="149">
        <f t="shared" si="88"/>
        <v>7.0617029703566443</v>
      </c>
      <c r="Y85" s="97" t="e">
        <f>VLOOKUP(W85,Odpary!$C$5:$C$10,3,0)</f>
        <v>#REF!</v>
      </c>
      <c r="Z85" s="153">
        <f t="shared" si="89"/>
        <v>141.23405940713289</v>
      </c>
      <c r="AA85" s="150" t="e">
        <f t="shared" si="99"/>
        <v>#REF!</v>
      </c>
      <c r="AB85" s="155" t="e">
        <f t="shared" si="90"/>
        <v>#REF!</v>
      </c>
      <c r="AC85" s="156"/>
      <c r="AD85" s="162">
        <f t="shared" si="91"/>
        <v>5.4320792079666491</v>
      </c>
    </row>
    <row r="86" spans="2:30" x14ac:dyDescent="0.25">
      <c r="W86" s="144" t="s">
        <v>43</v>
      </c>
      <c r="X86" s="149">
        <f t="shared" si="88"/>
        <v>6.5149306930512871</v>
      </c>
      <c r="Y86" s="97" t="e">
        <f>VLOOKUP(W86,Odpary!$C$5:$C$10,3,0)</f>
        <v>#REF!</v>
      </c>
      <c r="Z86" s="153">
        <f t="shared" si="89"/>
        <v>130.29861386102573</v>
      </c>
      <c r="AA86" s="150" t="e">
        <f t="shared" si="99"/>
        <v>#REF!</v>
      </c>
      <c r="AB86" s="155" t="e">
        <f t="shared" si="90"/>
        <v>#REF!</v>
      </c>
      <c r="AC86" s="156"/>
      <c r="AD86" s="162">
        <f t="shared" si="91"/>
        <v>5.0114851485009897</v>
      </c>
    </row>
    <row r="87" spans="2:30" x14ac:dyDescent="0.25">
      <c r="W87" s="158" t="s">
        <v>43</v>
      </c>
      <c r="X87" s="151">
        <f t="shared" si="88"/>
        <v>6.6354059405810784</v>
      </c>
      <c r="Y87" s="101" t="e">
        <f>VLOOKUP(W87,Odpary!$C$5:$C$10,3,0)</f>
        <v>#REF!</v>
      </c>
      <c r="Z87" s="154">
        <f t="shared" si="89"/>
        <v>132.70811881162157</v>
      </c>
      <c r="AA87" s="102" t="e">
        <f t="shared" si="99"/>
        <v>#REF!</v>
      </c>
      <c r="AB87" s="157" t="e">
        <f t="shared" si="90"/>
        <v>#REF!</v>
      </c>
      <c r="AC87" s="103"/>
      <c r="AD87" s="162">
        <f t="shared" si="91"/>
        <v>5.1041584158315985</v>
      </c>
    </row>
    <row r="88" spans="2:30" x14ac:dyDescent="0.25">
      <c r="W88" s="144" t="s">
        <v>43</v>
      </c>
      <c r="X88" s="151">
        <f t="shared" si="88"/>
        <v>15.031603960361913</v>
      </c>
      <c r="Y88" s="101" t="e">
        <f>VLOOKUP(W88,Odpary!$C$5:$C$10,3,0)</f>
        <v>#REF!</v>
      </c>
      <c r="Z88" s="154">
        <f t="shared" si="89"/>
        <v>300.63207920723823</v>
      </c>
      <c r="AA88" s="102" t="e">
        <f t="shared" si="99"/>
        <v>#REF!</v>
      </c>
      <c r="AB88" s="157" t="e">
        <f t="shared" si="90"/>
        <v>#REF!</v>
      </c>
      <c r="AC88" s="103">
        <v>250</v>
      </c>
      <c r="AD88" s="163">
        <f t="shared" si="91"/>
        <v>11.562772277201471</v>
      </c>
    </row>
  </sheetData>
  <conditionalFormatting sqref="N166:N180 N62:N70">
    <cfRule type="cellIs" dxfId="28" priority="50" operator="lessThan">
      <formula>10</formula>
    </cfRule>
  </conditionalFormatting>
  <conditionalFormatting sqref="N192:N201">
    <cfRule type="cellIs" dxfId="27" priority="46" operator="lessThan">
      <formula>10</formula>
    </cfRule>
  </conditionalFormatting>
  <conditionalFormatting sqref="O192:O201">
    <cfRule type="cellIs" dxfId="26" priority="47" operator="lessThan">
      <formula>$O$161+7</formula>
    </cfRule>
    <cfRule type="cellIs" dxfId="25" priority="48" operator="lessThan">
      <formula>$O$161</formula>
    </cfRule>
  </conditionalFormatting>
  <conditionalFormatting sqref="N181:N191">
    <cfRule type="cellIs" dxfId="24" priority="37" operator="lessThan">
      <formula>10</formula>
    </cfRule>
  </conditionalFormatting>
  <conditionalFormatting sqref="O181:O191">
    <cfRule type="cellIs" dxfId="23" priority="38" operator="lessThan">
      <formula>$O$161+7</formula>
    </cfRule>
    <cfRule type="cellIs" dxfId="22" priority="39" operator="lessThan">
      <formula>$O$161</formula>
    </cfRule>
  </conditionalFormatting>
  <conditionalFormatting sqref="N111:N125">
    <cfRule type="cellIs" dxfId="21" priority="25" operator="lessThan">
      <formula>10</formula>
    </cfRule>
  </conditionalFormatting>
  <conditionalFormatting sqref="O111:O125">
    <cfRule type="cellIs" dxfId="20" priority="26" operator="lessThan">
      <formula>$O$161+7</formula>
    </cfRule>
    <cfRule type="cellIs" dxfId="19" priority="27" operator="lessThan">
      <formula>$O$161</formula>
    </cfRule>
  </conditionalFormatting>
  <conditionalFormatting sqref="N137:N146">
    <cfRule type="cellIs" dxfId="18" priority="22" operator="lessThan">
      <formula>10</formula>
    </cfRule>
  </conditionalFormatting>
  <conditionalFormatting sqref="O137:O146">
    <cfRule type="cellIs" dxfId="17" priority="23" operator="lessThan">
      <formula>$O$161+7</formula>
    </cfRule>
    <cfRule type="cellIs" dxfId="16" priority="24" operator="lessThan">
      <formula>$O$161</formula>
    </cfRule>
  </conditionalFormatting>
  <conditionalFormatting sqref="N126:N136">
    <cfRule type="cellIs" dxfId="15" priority="19" operator="lessThan">
      <formula>10</formula>
    </cfRule>
  </conditionalFormatting>
  <conditionalFormatting sqref="O126:O136">
    <cfRule type="cellIs" dxfId="14" priority="20" operator="lessThan">
      <formula>$O$161+7</formula>
    </cfRule>
    <cfRule type="cellIs" dxfId="13" priority="21" operator="lessThan">
      <formula>$O$161</formula>
    </cfRule>
  </conditionalFormatting>
  <conditionalFormatting sqref="N111:N125">
    <cfRule type="cellIs" dxfId="12" priority="16" operator="lessThan">
      <formula>10</formula>
    </cfRule>
  </conditionalFormatting>
  <conditionalFormatting sqref="O111:O125">
    <cfRule type="cellIs" dxfId="11" priority="17" operator="lessThan">
      <formula>$O$161+7</formula>
    </cfRule>
    <cfRule type="cellIs" dxfId="10" priority="18" operator="lessThan">
      <formula>$O$161</formula>
    </cfRule>
  </conditionalFormatting>
  <conditionalFormatting sqref="N137:N146">
    <cfRule type="cellIs" dxfId="9" priority="13" operator="lessThan">
      <formula>10</formula>
    </cfRule>
  </conditionalFormatting>
  <conditionalFormatting sqref="O137:O146">
    <cfRule type="cellIs" dxfId="8" priority="14" operator="lessThan">
      <formula>$O$161+7</formula>
    </cfRule>
    <cfRule type="cellIs" dxfId="7" priority="15" operator="lessThan">
      <formula>$O$161</formula>
    </cfRule>
  </conditionalFormatting>
  <conditionalFormatting sqref="N126:N136">
    <cfRule type="cellIs" dxfId="6" priority="10" operator="lessThan">
      <formula>10</formula>
    </cfRule>
  </conditionalFormatting>
  <conditionalFormatting sqref="O126:O136">
    <cfRule type="cellIs" dxfId="5" priority="11" operator="lessThan">
      <formula>$O$161+7</formula>
    </cfRule>
    <cfRule type="cellIs" dxfId="4" priority="12" operator="lessThan">
      <formula>$O$161</formula>
    </cfRule>
  </conditionalFormatting>
  <conditionalFormatting sqref="N77:N81">
    <cfRule type="cellIs" dxfId="3" priority="4" operator="lessThan">
      <formula>10</formula>
    </cfRule>
  </conditionalFormatting>
  <conditionalFormatting sqref="N71:N76">
    <cfRule type="cellIs" dxfId="2" priority="1" operator="lessThan">
      <formula>10</formula>
    </cfRule>
  </conditionalFormatting>
  <conditionalFormatting sqref="O61:O81">
    <cfRule type="cellIs" dxfId="1" priority="3" operator="lessThan">
      <formula>$O$57</formula>
    </cfRule>
    <cfRule type="cellIs" dxfId="0" priority="5" operator="lessThan">
      <formula>$O$57+7</formula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Odpary</vt:lpstr>
      <vt:lpstr>vážení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Jan Lenk</dc:creator>
  <cp:lastModifiedBy>Ing. Jan Lenk</cp:lastModifiedBy>
  <cp:revision>2</cp:revision>
  <cp:lastPrinted>2018-11-20T12:34:29Z</cp:lastPrinted>
  <dcterms:created xsi:type="dcterms:W3CDTF">2017-10-23T10:38:47Z</dcterms:created>
  <dcterms:modified xsi:type="dcterms:W3CDTF">2019-07-29T13:53:10Z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