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24226"/>
  <mc:AlternateContent xmlns:mc="http://schemas.openxmlformats.org/markup-compatibility/2006">
    <mc:Choice Requires="x15">
      <x15ac:absPath xmlns:x15ac="http://schemas.microsoft.com/office/spreadsheetml/2010/11/ac" url="/Users/sandroetalle/Documents/Surfdrive/VoloAliante/spreadsheets/"/>
    </mc:Choice>
  </mc:AlternateContent>
  <xr:revisionPtr revIDLastSave="0" documentId="13_ncr:1_{AEBA1ADD-5812-7C4E-AC01-36FF1D8D6CE6}" xr6:coauthVersionLast="46" xr6:coauthVersionMax="46" xr10:uidLastSave="{00000000-0000-0000-0000-000000000000}"/>
  <bookViews>
    <workbookView xWindow="2600" yWindow="500" windowWidth="27260" windowHeight="18840" xr2:uid="{00000000-000D-0000-FFFF-FFFF00000000}"/>
  </bookViews>
  <sheets>
    <sheet name="Polar Analysis" sheetId="9" r:id="rId1"/>
    <sheet name="V2 18m" sheetId="10" r:id="rId2"/>
    <sheet name="V2 15m" sheetId="11" r:id="rId3"/>
    <sheet name="Taurus" sheetId="13" r:id="rId4"/>
    <sheet name="NOTE" sheetId="6" r:id="rId5"/>
    <sheet name="Esempi" sheetId="14" r:id="rId6"/>
    <sheet name="Taurus (2)" sheetId="15" r:id="rId7"/>
  </sheets>
  <definedNames>
    <definedName name="AllUpWeightWetKg">#REF!</definedName>
    <definedName name="AllUpWeightWetLb">#REF!</definedName>
    <definedName name="aN">#REF!</definedName>
    <definedName name="aNprime">#REF!</definedName>
    <definedName name="aR">#REF!</definedName>
    <definedName name="aRprime">#REF!</definedName>
    <definedName name="Ballast">#REF!</definedName>
    <definedName name="bN">#REF!</definedName>
    <definedName name="bNprime">#REF!</definedName>
    <definedName name="bR">#REF!</definedName>
    <definedName name="bRprime">#REF!</definedName>
    <definedName name="cN">#REF!</definedName>
    <definedName name="cNprime">#REF!</definedName>
    <definedName name="cR">#REF!</definedName>
    <definedName name="cRprime">#REF!</definedName>
    <definedName name="E1C">#REF!</definedName>
    <definedName name="E1Cprime">#REF!</definedName>
    <definedName name="Eairmass">#REF!</definedName>
    <definedName name="Eground">#REF!</definedName>
    <definedName name="FtToM">#REF!</definedName>
    <definedName name="FtToSmi">#REF!</definedName>
    <definedName name="GallonToKg">#REF!</definedName>
    <definedName name="GallonToLb">#REF!</definedName>
    <definedName name="Glider">#REF!</definedName>
    <definedName name="HWind">#REF!</definedName>
    <definedName name="ID">#REF!</definedName>
    <definedName name="KgToGallon">#REF!</definedName>
    <definedName name="KgToLb">#REF!</definedName>
    <definedName name="KmToNmi">#REF!</definedName>
    <definedName name="KmToSmi">#REF!</definedName>
    <definedName name="KphToKts">#REF!</definedName>
    <definedName name="KphToMps">#REF!</definedName>
    <definedName name="KtsToKph">#REF!</definedName>
    <definedName name="KtsToMps">#REF!</definedName>
    <definedName name="LbToGallon">#REF!</definedName>
    <definedName name="LbToKg">#REF!</definedName>
    <definedName name="Max_Water">#REF!</definedName>
    <definedName name="MaxAllUpWeight">#REF!</definedName>
    <definedName name="MC">#REF!</definedName>
    <definedName name="MCwind">#REF!</definedName>
    <definedName name="Method">#REF!</definedName>
    <definedName name="MpsToKph">#REF!</definedName>
    <definedName name="MpsToKts">#REF!</definedName>
    <definedName name="MToFt">#REF!</definedName>
    <definedName name="NmiToKm">#REF!</definedName>
    <definedName name="NmiToSmi">#REF!</definedName>
    <definedName name="SlopeRedLine">#REF!</definedName>
    <definedName name="SmiToFt">#REF!</definedName>
    <definedName name="SmiToKm">#REF!</definedName>
    <definedName name="SmiToNmi">#REF!</definedName>
    <definedName name="SqrRtRatio">#REF!</definedName>
    <definedName name="V1C">#REF!</definedName>
    <definedName name="V1CPrime">#REF!</definedName>
    <definedName name="V1Nk">#REF!</definedName>
    <definedName name="V1Nm">#REF!</definedName>
    <definedName name="V1R">#REF!</definedName>
    <definedName name="V1Rprime">#REF!</definedName>
    <definedName name="V2C">#REF!</definedName>
    <definedName name="V2Cprime">#REF!</definedName>
    <definedName name="V2Nk">#REF!</definedName>
    <definedName name="V2Nm">#REF!</definedName>
    <definedName name="V2R">#REF!</definedName>
    <definedName name="V2Rprime">#REF!</definedName>
    <definedName name="V3Nk">#REF!</definedName>
    <definedName name="V3Nm">#REF!</definedName>
    <definedName name="V3R">#REF!</definedName>
    <definedName name="V3Rprime">#REF!</definedName>
    <definedName name="Vcc">#REF!</definedName>
    <definedName name="Vstf">#REF!</definedName>
    <definedName name="W1Nk">#REF!</definedName>
    <definedName name="W1Nm">#REF!</definedName>
    <definedName name="W1R">#REF!</definedName>
    <definedName name="W1Rprimek">#REF!</definedName>
    <definedName name="W1Rprimem">#REF!</definedName>
    <definedName name="W2C">#REF!</definedName>
    <definedName name="W2Nk">#REF!</definedName>
    <definedName name="W2Nm">#REF!</definedName>
    <definedName name="W2R">#REF!</definedName>
    <definedName name="W2Rprimek">#REF!</definedName>
    <definedName name="W2Rprimem">#REF!</definedName>
    <definedName name="W3Nk">#REF!</definedName>
    <definedName name="W3Nm">#REF!</definedName>
    <definedName name="W3R">#REF!</definedName>
    <definedName name="W3Rprimek">#REF!</definedName>
    <definedName name="W3Rprimem">#REF!</definedName>
    <definedName name="WeightGlider">#REF!</definedName>
    <definedName name="WeightPolar">#REF!</definedName>
    <definedName name="WingArea">#REF!</definedName>
    <definedName name="WingLoadingKg">#REF!</definedName>
    <definedName name="WingLoadingLb">#REF!</definedName>
    <definedName name="Wm">#REF!</definedName>
    <definedName name="Wstf">#REF!</definedName>
    <definedName name="Wtotal">#REF!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W64" i="15" l="1"/>
  <c r="V60" i="15"/>
  <c r="W59" i="15"/>
  <c r="Y59" i="15" s="1"/>
  <c r="AC59" i="15" s="1"/>
  <c r="V59" i="15"/>
  <c r="BM58" i="15"/>
  <c r="BK58" i="15"/>
  <c r="BO60" i="15" s="1"/>
  <c r="BH58" i="15"/>
  <c r="BF58" i="15"/>
  <c r="BJ60" i="15" s="1"/>
  <c r="BC58" i="15"/>
  <c r="BB58" i="15"/>
  <c r="BA58" i="15"/>
  <c r="AX58" i="15"/>
  <c r="AW58" i="15"/>
  <c r="AV58" i="15"/>
  <c r="AZ60" i="15" s="1"/>
  <c r="AS58" i="15"/>
  <c r="AR58" i="15"/>
  <c r="AQ58" i="15"/>
  <c r="AN58" i="15"/>
  <c r="AM58" i="15"/>
  <c r="AL58" i="15"/>
  <c r="AI58" i="15"/>
  <c r="AH58" i="15"/>
  <c r="AG58" i="15"/>
  <c r="V58" i="15"/>
  <c r="Y58" i="15" s="1"/>
  <c r="AC58" i="15" s="1"/>
  <c r="W46" i="15"/>
  <c r="V42" i="15"/>
  <c r="W41" i="15"/>
  <c r="Y41" i="15" s="1"/>
  <c r="AC41" i="15" s="1"/>
  <c r="V41" i="15"/>
  <c r="BM40" i="15"/>
  <c r="BK40" i="15"/>
  <c r="BO42" i="15" s="1"/>
  <c r="BH40" i="15"/>
  <c r="BF40" i="15"/>
  <c r="BJ42" i="15" s="1"/>
  <c r="BC40" i="15"/>
  <c r="BB40" i="15"/>
  <c r="BE42" i="15" s="1"/>
  <c r="BA40" i="15"/>
  <c r="AX40" i="15"/>
  <c r="AW40" i="15"/>
  <c r="AV40" i="15"/>
  <c r="AZ42" i="15" s="1"/>
  <c r="AS40" i="15"/>
  <c r="AR40" i="15"/>
  <c r="AU42" i="15" s="1"/>
  <c r="AQ40" i="15"/>
  <c r="AN40" i="15"/>
  <c r="AM40" i="15"/>
  <c r="AL40" i="15"/>
  <c r="AP42" i="15" s="1"/>
  <c r="AI40" i="15"/>
  <c r="AH40" i="15"/>
  <c r="AK42" i="15" s="1"/>
  <c r="AG40" i="15"/>
  <c r="V40" i="15"/>
  <c r="K26" i="15"/>
  <c r="I26" i="15"/>
  <c r="L25" i="15"/>
  <c r="M25" i="15" s="1"/>
  <c r="K25" i="15"/>
  <c r="AT25" i="15" s="1"/>
  <c r="AP24" i="15"/>
  <c r="AO24" i="15"/>
  <c r="AN24" i="15"/>
  <c r="AM24" i="15"/>
  <c r="AL24" i="15"/>
  <c r="AK24" i="15"/>
  <c r="AJ24" i="15"/>
  <c r="AI24" i="15"/>
  <c r="AH24" i="15"/>
  <c r="AG24" i="15"/>
  <c r="AF24" i="15"/>
  <c r="AE24" i="15"/>
  <c r="AD24" i="15"/>
  <c r="AC24" i="15"/>
  <c r="AB24" i="15"/>
  <c r="AA24" i="15"/>
  <c r="Z24" i="15"/>
  <c r="Y24" i="15"/>
  <c r="X24" i="15"/>
  <c r="W24" i="15"/>
  <c r="V24" i="15"/>
  <c r="U24" i="15"/>
  <c r="T24" i="15"/>
  <c r="S24" i="15"/>
  <c r="R24" i="15"/>
  <c r="Q24" i="15"/>
  <c r="P24" i="15"/>
  <c r="O24" i="15"/>
  <c r="N24" i="15"/>
  <c r="M24" i="15"/>
  <c r="L24" i="15"/>
  <c r="K24" i="15"/>
  <c r="AT22" i="15"/>
  <c r="AE11" i="15"/>
  <c r="AD11" i="15"/>
  <c r="AC11" i="15"/>
  <c r="O11" i="15"/>
  <c r="N11" i="15"/>
  <c r="M11" i="15"/>
  <c r="I11" i="15"/>
  <c r="AI11" i="15" s="1"/>
  <c r="AM10" i="15"/>
  <c r="AL10" i="15"/>
  <c r="AK10" i="15"/>
  <c r="AH10" i="15"/>
  <c r="BQ7" i="15" s="1"/>
  <c r="AE10" i="15"/>
  <c r="BN11" i="15" s="1"/>
  <c r="AD10" i="15"/>
  <c r="BM10" i="15" s="1"/>
  <c r="AC10" i="15"/>
  <c r="BL10" i="15" s="1"/>
  <c r="Z10" i="15"/>
  <c r="BI7" i="15" s="1"/>
  <c r="W10" i="15"/>
  <c r="V10" i="15"/>
  <c r="U10" i="15"/>
  <c r="R10" i="15"/>
  <c r="BA7" i="15" s="1"/>
  <c r="O10" i="15"/>
  <c r="AX11" i="15" s="1"/>
  <c r="N10" i="15"/>
  <c r="AW10" i="15" s="1"/>
  <c r="M10" i="15"/>
  <c r="AV10" i="15" s="1"/>
  <c r="AP9" i="15"/>
  <c r="AO9" i="15"/>
  <c r="AN9" i="15"/>
  <c r="AM9" i="15"/>
  <c r="AL9" i="15"/>
  <c r="AK9" i="15"/>
  <c r="AJ9" i="15"/>
  <c r="AI9" i="15"/>
  <c r="AH9" i="15"/>
  <c r="AG9" i="15"/>
  <c r="AF9" i="15"/>
  <c r="AE9" i="15"/>
  <c r="AD9" i="15"/>
  <c r="AC9" i="15"/>
  <c r="AB9" i="15"/>
  <c r="AA9" i="15"/>
  <c r="Z9" i="15"/>
  <c r="Y9" i="15"/>
  <c r="X9" i="15"/>
  <c r="W9" i="15"/>
  <c r="V9" i="15"/>
  <c r="U9" i="15"/>
  <c r="T9" i="15"/>
  <c r="S9" i="15"/>
  <c r="R9" i="15"/>
  <c r="Q9" i="15"/>
  <c r="P9" i="15"/>
  <c r="O9" i="15"/>
  <c r="N9" i="15"/>
  <c r="M9" i="15"/>
  <c r="L9" i="15"/>
  <c r="K9" i="15"/>
  <c r="BN8" i="15"/>
  <c r="BM8" i="15"/>
  <c r="BV7" i="15"/>
  <c r="BN7" i="15"/>
  <c r="BF7" i="15"/>
  <c r="AX7" i="15"/>
  <c r="AN3" i="15"/>
  <c r="W64" i="14"/>
  <c r="X64" i="14" s="1"/>
  <c r="Y64" i="14" s="1"/>
  <c r="V60" i="14"/>
  <c r="W59" i="14"/>
  <c r="V59" i="14"/>
  <c r="Y59" i="14" s="1"/>
  <c r="AC59" i="14" s="1"/>
  <c r="BM58" i="14"/>
  <c r="BK58" i="14"/>
  <c r="BO60" i="14" s="1"/>
  <c r="BH58" i="14"/>
  <c r="BF58" i="14"/>
  <c r="BJ60" i="14" s="1"/>
  <c r="BC58" i="14"/>
  <c r="BB58" i="14"/>
  <c r="BA58" i="14"/>
  <c r="AX58" i="14"/>
  <c r="AW58" i="14"/>
  <c r="AV58" i="14"/>
  <c r="AS58" i="14"/>
  <c r="AR58" i="14"/>
  <c r="AU60" i="14" s="1"/>
  <c r="AQ58" i="14"/>
  <c r="AN58" i="14"/>
  <c r="AM58" i="14"/>
  <c r="AL58" i="14"/>
  <c r="AI58" i="14"/>
  <c r="AH58" i="14"/>
  <c r="AK60" i="14" s="1"/>
  <c r="AG58" i="14"/>
  <c r="V58" i="14"/>
  <c r="X46" i="14"/>
  <c r="Y46" i="14" s="1"/>
  <c r="W46" i="14"/>
  <c r="BO42" i="14"/>
  <c r="V42" i="14"/>
  <c r="W41" i="14"/>
  <c r="X40" i="14" s="1"/>
  <c r="AA40" i="14" s="1"/>
  <c r="V41" i="14"/>
  <c r="BM40" i="14"/>
  <c r="BK40" i="14"/>
  <c r="BH40" i="14"/>
  <c r="BF40" i="14"/>
  <c r="BJ42" i="14" s="1"/>
  <c r="BC40" i="14"/>
  <c r="BB40" i="14"/>
  <c r="BA40" i="14"/>
  <c r="BE42" i="14" s="1"/>
  <c r="AX40" i="14"/>
  <c r="AW40" i="14"/>
  <c r="AZ42" i="14" s="1"/>
  <c r="AV40" i="14"/>
  <c r="AS40" i="14"/>
  <c r="AR40" i="14"/>
  <c r="AU42" i="14" s="1"/>
  <c r="AQ40" i="14"/>
  <c r="AN40" i="14"/>
  <c r="AM40" i="14"/>
  <c r="AP42" i="14" s="1"/>
  <c r="AL40" i="14"/>
  <c r="AI40" i="14"/>
  <c r="AH40" i="14"/>
  <c r="AK42" i="14" s="1"/>
  <c r="AG40" i="14"/>
  <c r="V40" i="14"/>
  <c r="Y26" i="14"/>
  <c r="X26" i="14"/>
  <c r="V26" i="14"/>
  <c r="I26" i="14"/>
  <c r="AH26" i="14" s="1"/>
  <c r="AL25" i="14"/>
  <c r="AJ25" i="14"/>
  <c r="BS22" i="14" s="1"/>
  <c r="AI25" i="14"/>
  <c r="BR22" i="14" s="1"/>
  <c r="AD25" i="14"/>
  <c r="AA25" i="14"/>
  <c r="Z25" i="14"/>
  <c r="BI22" i="14" s="1"/>
  <c r="Y25" i="14"/>
  <c r="BH26" i="14" s="1"/>
  <c r="S25" i="14"/>
  <c r="Q25" i="14"/>
  <c r="O25" i="14"/>
  <c r="AX22" i="14" s="1"/>
  <c r="N25" i="14"/>
  <c r="AP24" i="14"/>
  <c r="AO24" i="14"/>
  <c r="AN24" i="14"/>
  <c r="AM24" i="14"/>
  <c r="AL24" i="14"/>
  <c r="AK24" i="14"/>
  <c r="AJ24" i="14"/>
  <c r="AI24" i="14"/>
  <c r="AH24" i="14"/>
  <c r="AG24" i="14"/>
  <c r="AF24" i="14"/>
  <c r="AE24" i="14"/>
  <c r="AD24" i="14"/>
  <c r="AC24" i="14"/>
  <c r="AB24" i="14"/>
  <c r="AA24" i="14"/>
  <c r="Z24" i="14"/>
  <c r="Y24" i="14"/>
  <c r="X24" i="14"/>
  <c r="W24" i="14"/>
  <c r="V24" i="14"/>
  <c r="U24" i="14"/>
  <c r="T24" i="14"/>
  <c r="S24" i="14"/>
  <c r="R24" i="14"/>
  <c r="Q24" i="14"/>
  <c r="P24" i="14"/>
  <c r="O24" i="14"/>
  <c r="N24" i="14"/>
  <c r="M24" i="14"/>
  <c r="L24" i="14"/>
  <c r="K24" i="14"/>
  <c r="BU22" i="14"/>
  <c r="BM22" i="14"/>
  <c r="BJ22" i="14"/>
  <c r="BB22" i="14"/>
  <c r="AZ22" i="14"/>
  <c r="AL11" i="14"/>
  <c r="AD11" i="14"/>
  <c r="AB11" i="14"/>
  <c r="I11" i="14"/>
  <c r="AA11" i="14" s="1"/>
  <c r="AN10" i="14"/>
  <c r="BW7" i="14" s="1"/>
  <c r="AM10" i="14"/>
  <c r="X10" i="14"/>
  <c r="W10" i="14"/>
  <c r="BF7" i="14" s="1"/>
  <c r="V10" i="14"/>
  <c r="BE7" i="14" s="1"/>
  <c r="AP9" i="14"/>
  <c r="AO9" i="14"/>
  <c r="AN9" i="14"/>
  <c r="AM9" i="14"/>
  <c r="AL9" i="14"/>
  <c r="AK9" i="14"/>
  <c r="AJ9" i="14"/>
  <c r="AI9" i="14"/>
  <c r="AH9" i="14"/>
  <c r="AG9" i="14"/>
  <c r="AF9" i="14"/>
  <c r="AE9" i="14"/>
  <c r="AD9" i="14"/>
  <c r="AC9" i="14"/>
  <c r="AB9" i="14"/>
  <c r="AA9" i="14"/>
  <c r="Z9" i="14"/>
  <c r="Y9" i="14"/>
  <c r="X9" i="14"/>
  <c r="W9" i="14"/>
  <c r="V9" i="14"/>
  <c r="U9" i="14"/>
  <c r="T9" i="14"/>
  <c r="S9" i="14"/>
  <c r="R9" i="14"/>
  <c r="Q9" i="14"/>
  <c r="P9" i="14"/>
  <c r="O9" i="14"/>
  <c r="N9" i="14"/>
  <c r="M9" i="14"/>
  <c r="L9" i="14"/>
  <c r="K9" i="14"/>
  <c r="BG7" i="14"/>
  <c r="AN3" i="14"/>
  <c r="AP60" i="15" l="1"/>
  <c r="AK60" i="15"/>
  <c r="AU60" i="15"/>
  <c r="BE60" i="15"/>
  <c r="Y60" i="15"/>
  <c r="AC60" i="15" s="1"/>
  <c r="BL9" i="15"/>
  <c r="BM9" i="15"/>
  <c r="BL11" i="15"/>
  <c r="BM11" i="15"/>
  <c r="BV11" i="15"/>
  <c r="P10" i="15"/>
  <c r="AY7" i="15" s="1"/>
  <c r="X10" i="15"/>
  <c r="BG7" i="15" s="1"/>
  <c r="AF10" i="15"/>
  <c r="BO7" i="15" s="1"/>
  <c r="AN10" i="15"/>
  <c r="BW7" i="15" s="1"/>
  <c r="T11" i="15"/>
  <c r="AJ11" i="15"/>
  <c r="BN9" i="15"/>
  <c r="AW8" i="15"/>
  <c r="Q10" i="15"/>
  <c r="AZ7" i="15" s="1"/>
  <c r="Y10" i="15"/>
  <c r="BH7" i="15" s="1"/>
  <c r="AG10" i="15"/>
  <c r="BP7" i="15" s="1"/>
  <c r="AO10" i="15"/>
  <c r="BX7" i="15" s="1"/>
  <c r="U11" i="15"/>
  <c r="BD9" i="15" s="1"/>
  <c r="AK11" i="15"/>
  <c r="BT8" i="15" s="1"/>
  <c r="AV9" i="15"/>
  <c r="AX8" i="15"/>
  <c r="AW9" i="15"/>
  <c r="V11" i="15"/>
  <c r="BE9" i="15" s="1"/>
  <c r="AL11" i="15"/>
  <c r="BU9" i="15" s="1"/>
  <c r="AV7" i="15"/>
  <c r="BD7" i="15"/>
  <c r="BL7" i="15"/>
  <c r="BT7" i="15"/>
  <c r="AX9" i="15"/>
  <c r="K10" i="15"/>
  <c r="S10" i="15"/>
  <c r="BB7" i="15" s="1"/>
  <c r="AA10" i="15"/>
  <c r="BJ7" i="15" s="1"/>
  <c r="AI10" i="15"/>
  <c r="BR7" i="15" s="1"/>
  <c r="K11" i="15"/>
  <c r="W11" i="15"/>
  <c r="BF9" i="15" s="1"/>
  <c r="AM11" i="15"/>
  <c r="BV8" i="15" s="1"/>
  <c r="AW7" i="15"/>
  <c r="BE7" i="15"/>
  <c r="BM7" i="15"/>
  <c r="BU7" i="15"/>
  <c r="L10" i="15"/>
  <c r="T10" i="15"/>
  <c r="AB10" i="15"/>
  <c r="AJ10" i="15"/>
  <c r="L11" i="15"/>
  <c r="AU8" i="15" s="1"/>
  <c r="AB11" i="15"/>
  <c r="BK9" i="15" s="1"/>
  <c r="X41" i="15"/>
  <c r="AA41" i="15" s="1"/>
  <c r="Y42" i="15"/>
  <c r="AC42" i="15" s="1"/>
  <c r="Y40" i="15"/>
  <c r="AC40" i="15" s="1"/>
  <c r="AV22" i="15"/>
  <c r="N25" i="15"/>
  <c r="AZ11" i="15"/>
  <c r="AZ10" i="15"/>
  <c r="BC10" i="15"/>
  <c r="AV11" i="15"/>
  <c r="AV8" i="15"/>
  <c r="BL8" i="15"/>
  <c r="AW11" i="15"/>
  <c r="J32" i="15"/>
  <c r="I32" i="15"/>
  <c r="M31" i="15"/>
  <c r="L31" i="15"/>
  <c r="BS10" i="15"/>
  <c r="AU22" i="15"/>
  <c r="AT24" i="15"/>
  <c r="AT23" i="15"/>
  <c r="AT26" i="15"/>
  <c r="BF11" i="15"/>
  <c r="AX10" i="15"/>
  <c r="BF10" i="15"/>
  <c r="BN10" i="15"/>
  <c r="BV10" i="15"/>
  <c r="L26" i="15"/>
  <c r="AP10" i="15"/>
  <c r="AT10" i="15"/>
  <c r="BF8" i="15"/>
  <c r="X59" i="15"/>
  <c r="X46" i="15"/>
  <c r="X64" i="15"/>
  <c r="X42" i="15"/>
  <c r="X60" i="15"/>
  <c r="P11" i="15"/>
  <c r="X11" i="15"/>
  <c r="BG11" i="15" s="1"/>
  <c r="AF11" i="15"/>
  <c r="AN11" i="15"/>
  <c r="Q11" i="15"/>
  <c r="Y11" i="15"/>
  <c r="BH10" i="15" s="1"/>
  <c r="AG11" i="15"/>
  <c r="BP8" i="15" s="1"/>
  <c r="AO11" i="15"/>
  <c r="BX10" i="15" s="1"/>
  <c r="X40" i="15"/>
  <c r="X58" i="15"/>
  <c r="R11" i="15"/>
  <c r="BA11" i="15" s="1"/>
  <c r="Z11" i="15"/>
  <c r="AH11" i="15"/>
  <c r="BQ10" i="15" s="1"/>
  <c r="S11" i="15"/>
  <c r="AA11" i="15"/>
  <c r="BJ11" i="15" s="1"/>
  <c r="AZ60" i="14"/>
  <c r="AP60" i="14"/>
  <c r="Y58" i="14"/>
  <c r="AC58" i="14" s="1"/>
  <c r="BE60" i="14"/>
  <c r="Y60" i="14"/>
  <c r="AC60" i="14" s="1"/>
  <c r="X58" i="14"/>
  <c r="Y40" i="14"/>
  <c r="AC40" i="14" s="1"/>
  <c r="Y42" i="14"/>
  <c r="AC42" i="14" s="1"/>
  <c r="X41" i="14"/>
  <c r="Z40" i="14"/>
  <c r="Y41" i="14"/>
  <c r="AC41" i="14" s="1"/>
  <c r="BH24" i="14"/>
  <c r="R25" i="14"/>
  <c r="BA22" i="14" s="1"/>
  <c r="AB25" i="14"/>
  <c r="BK22" i="14" s="1"/>
  <c r="AM25" i="14"/>
  <c r="BV22" i="14" s="1"/>
  <c r="AD26" i="14"/>
  <c r="BM24" i="14" s="1"/>
  <c r="BM26" i="14"/>
  <c r="AF26" i="14"/>
  <c r="BH23" i="14"/>
  <c r="BU24" i="14"/>
  <c r="T25" i="14"/>
  <c r="BC22" i="14" s="1"/>
  <c r="AE25" i="14"/>
  <c r="BN22" i="14" s="1"/>
  <c r="N26" i="14"/>
  <c r="AW26" i="14" s="1"/>
  <c r="AL26" i="14"/>
  <c r="BU26" i="14" s="1"/>
  <c r="AW22" i="14"/>
  <c r="BH22" i="14"/>
  <c r="BM23" i="14"/>
  <c r="K25" i="14"/>
  <c r="AT22" i="14" s="1"/>
  <c r="V25" i="14"/>
  <c r="AG25" i="14"/>
  <c r="BP22" i="14" s="1"/>
  <c r="P26" i="14"/>
  <c r="AN26" i="14"/>
  <c r="AO26" i="14" s="1"/>
  <c r="AP26" i="14" s="1"/>
  <c r="L25" i="14"/>
  <c r="AU22" i="14" s="1"/>
  <c r="W25" i="14"/>
  <c r="BF22" i="14" s="1"/>
  <c r="AH25" i="14"/>
  <c r="BQ22" i="14" s="1"/>
  <c r="Q26" i="14"/>
  <c r="AZ24" i="14" s="1"/>
  <c r="Y10" i="14"/>
  <c r="BH7" i="14" s="1"/>
  <c r="BV8" i="14"/>
  <c r="N10" i="14"/>
  <c r="AW7" i="14" s="1"/>
  <c r="AD10" i="14"/>
  <c r="Q11" i="14"/>
  <c r="AM11" i="14"/>
  <c r="BV10" i="14" s="1"/>
  <c r="O10" i="14"/>
  <c r="AX7" i="14" s="1"/>
  <c r="AE10" i="14"/>
  <c r="BN7" i="14" s="1"/>
  <c r="R11" i="14"/>
  <c r="AF10" i="14"/>
  <c r="BO7" i="14" s="1"/>
  <c r="BV7" i="14"/>
  <c r="P10" i="14"/>
  <c r="AY7" i="14" s="1"/>
  <c r="S11" i="14"/>
  <c r="Q10" i="14"/>
  <c r="AZ10" i="14" s="1"/>
  <c r="AL10" i="14"/>
  <c r="BO10" i="14"/>
  <c r="BU11" i="14"/>
  <c r="BS26" i="14"/>
  <c r="BM11" i="14"/>
  <c r="BU9" i="14"/>
  <c r="Z46" i="14"/>
  <c r="AN11" i="14"/>
  <c r="AF11" i="14"/>
  <c r="BO11" i="14" s="1"/>
  <c r="X11" i="14"/>
  <c r="BG11" i="14" s="1"/>
  <c r="P11" i="14"/>
  <c r="AY10" i="14" s="1"/>
  <c r="AK11" i="14"/>
  <c r="AC11" i="14"/>
  <c r="U11" i="14"/>
  <c r="M11" i="14"/>
  <c r="AE11" i="14"/>
  <c r="BN10" i="14" s="1"/>
  <c r="R10" i="14"/>
  <c r="AH10" i="14"/>
  <c r="V11" i="14"/>
  <c r="BE8" i="14" s="1"/>
  <c r="AG10" i="14"/>
  <c r="T11" i="14"/>
  <c r="Z10" i="14"/>
  <c r="K11" i="14"/>
  <c r="AG11" i="14"/>
  <c r="K10" i="14"/>
  <c r="S10" i="14"/>
  <c r="AA10" i="14"/>
  <c r="AI10" i="14"/>
  <c r="L11" i="14"/>
  <c r="W11" i="14"/>
  <c r="BF10" i="14" s="1"/>
  <c r="AH11" i="14"/>
  <c r="BF11" i="14"/>
  <c r="AA41" i="14"/>
  <c r="Z41" i="14"/>
  <c r="AO10" i="14"/>
  <c r="L10" i="14"/>
  <c r="T10" i="14"/>
  <c r="AB10" i="14"/>
  <c r="AJ10" i="14"/>
  <c r="N11" i="14"/>
  <c r="Y11" i="14"/>
  <c r="BH8" i="14" s="1"/>
  <c r="AI11" i="14"/>
  <c r="M10" i="14"/>
  <c r="U10" i="14"/>
  <c r="AC10" i="14"/>
  <c r="AK10" i="14"/>
  <c r="O11" i="14"/>
  <c r="Z11" i="14"/>
  <c r="AJ11" i="14"/>
  <c r="BQ26" i="14"/>
  <c r="Z64" i="14"/>
  <c r="BC25" i="14"/>
  <c r="K26" i="14"/>
  <c r="S26" i="14"/>
  <c r="BB25" i="14" s="1"/>
  <c r="AA26" i="14"/>
  <c r="BJ25" i="14" s="1"/>
  <c r="AI26" i="14"/>
  <c r="BR26" i="14" s="1"/>
  <c r="M25" i="14"/>
  <c r="U25" i="14"/>
  <c r="AC25" i="14"/>
  <c r="AK25" i="14"/>
  <c r="L26" i="14"/>
  <c r="T26" i="14"/>
  <c r="AB26" i="14"/>
  <c r="AJ26" i="14"/>
  <c r="BS25" i="14" s="1"/>
  <c r="X59" i="14"/>
  <c r="BE25" i="14"/>
  <c r="BM25" i="14"/>
  <c r="BU25" i="14"/>
  <c r="M26" i="14"/>
  <c r="U26" i="14"/>
  <c r="AC26" i="14"/>
  <c r="AK26" i="14"/>
  <c r="BN25" i="14"/>
  <c r="X42" i="14"/>
  <c r="X60" i="14"/>
  <c r="P25" i="14"/>
  <c r="X25" i="14"/>
  <c r="AF25" i="14"/>
  <c r="AN25" i="14"/>
  <c r="O26" i="14"/>
  <c r="AX25" i="14" s="1"/>
  <c r="W26" i="14"/>
  <c r="AE26" i="14"/>
  <c r="AM26" i="14"/>
  <c r="BH25" i="14"/>
  <c r="BQ25" i="14"/>
  <c r="AG26" i="14"/>
  <c r="R26" i="14"/>
  <c r="Z26" i="14"/>
  <c r="BI26" i="14" s="1"/>
  <c r="W64" i="13"/>
  <c r="V60" i="13"/>
  <c r="W59" i="13"/>
  <c r="V59" i="13"/>
  <c r="BM58" i="13"/>
  <c r="BK58" i="13"/>
  <c r="BO60" i="13" s="1"/>
  <c r="BH58" i="13"/>
  <c r="BF58" i="13"/>
  <c r="BJ60" i="13" s="1"/>
  <c r="BC58" i="13"/>
  <c r="BB58" i="13"/>
  <c r="BA58" i="13"/>
  <c r="AX58" i="13"/>
  <c r="AW58" i="13"/>
  <c r="AV58" i="13"/>
  <c r="AZ60" i="13" s="1"/>
  <c r="AS58" i="13"/>
  <c r="AR58" i="13"/>
  <c r="AQ58" i="13"/>
  <c r="AN58" i="13"/>
  <c r="AM58" i="13"/>
  <c r="AL58" i="13"/>
  <c r="AI58" i="13"/>
  <c r="AH58" i="13"/>
  <c r="AG58" i="13"/>
  <c r="V58" i="13"/>
  <c r="W46" i="13"/>
  <c r="V42" i="13"/>
  <c r="W41" i="13"/>
  <c r="V41" i="13"/>
  <c r="BM40" i="13"/>
  <c r="BK40" i="13"/>
  <c r="BO42" i="13" s="1"/>
  <c r="BH40" i="13"/>
  <c r="BF40" i="13"/>
  <c r="BJ42" i="13" s="1"/>
  <c r="BC40" i="13"/>
  <c r="BB40" i="13"/>
  <c r="BE42" i="13" s="1"/>
  <c r="BA40" i="13"/>
  <c r="AX40" i="13"/>
  <c r="AW40" i="13"/>
  <c r="AV40" i="13"/>
  <c r="AS40" i="13"/>
  <c r="AR40" i="13"/>
  <c r="AQ40" i="13"/>
  <c r="AN40" i="13"/>
  <c r="AM40" i="13"/>
  <c r="AL40" i="13"/>
  <c r="AI40" i="13"/>
  <c r="AH40" i="13"/>
  <c r="AG40" i="13"/>
  <c r="V40" i="13"/>
  <c r="K26" i="13"/>
  <c r="L26" i="13" s="1"/>
  <c r="I26" i="13"/>
  <c r="K25" i="13" s="1"/>
  <c r="AT22" i="13" s="1"/>
  <c r="AP24" i="13"/>
  <c r="AO24" i="13"/>
  <c r="AN24" i="13"/>
  <c r="AM24" i="13"/>
  <c r="AL24" i="13"/>
  <c r="AK24" i="13"/>
  <c r="AJ24" i="13"/>
  <c r="AI24" i="13"/>
  <c r="AH24" i="13"/>
  <c r="AG24" i="13"/>
  <c r="AF24" i="13"/>
  <c r="AE24" i="13"/>
  <c r="AD24" i="13"/>
  <c r="AC24" i="13"/>
  <c r="AB24" i="13"/>
  <c r="AA24" i="13"/>
  <c r="Z24" i="13"/>
  <c r="Y24" i="13"/>
  <c r="X24" i="13"/>
  <c r="W24" i="13"/>
  <c r="V24" i="13"/>
  <c r="U24" i="13"/>
  <c r="T24" i="13"/>
  <c r="S24" i="13"/>
  <c r="R24" i="13"/>
  <c r="Q24" i="13"/>
  <c r="P24" i="13"/>
  <c r="O24" i="13"/>
  <c r="N24" i="13"/>
  <c r="M24" i="13"/>
  <c r="L24" i="13"/>
  <c r="K24" i="13"/>
  <c r="I11" i="13"/>
  <c r="K10" i="13" s="1"/>
  <c r="AT7" i="13" s="1"/>
  <c r="AP9" i="13"/>
  <c r="AO9" i="13"/>
  <c r="AN9" i="13"/>
  <c r="AM9" i="13"/>
  <c r="AL9" i="13"/>
  <c r="AK9" i="13"/>
  <c r="AJ9" i="13"/>
  <c r="AI9" i="13"/>
  <c r="AH9" i="13"/>
  <c r="AG9" i="13"/>
  <c r="AF9" i="13"/>
  <c r="AE9" i="13"/>
  <c r="AD9" i="13"/>
  <c r="AC9" i="13"/>
  <c r="AB9" i="13"/>
  <c r="AA9" i="13"/>
  <c r="Z9" i="13"/>
  <c r="Y9" i="13"/>
  <c r="X9" i="13"/>
  <c r="W9" i="13"/>
  <c r="V9" i="13"/>
  <c r="U9" i="13"/>
  <c r="T9" i="13"/>
  <c r="S9" i="13"/>
  <c r="R9" i="13"/>
  <c r="Q9" i="13"/>
  <c r="P9" i="13"/>
  <c r="O9" i="13"/>
  <c r="N9" i="13"/>
  <c r="M9" i="13"/>
  <c r="L9" i="13"/>
  <c r="K9" i="13"/>
  <c r="AN3" i="13"/>
  <c r="W64" i="11"/>
  <c r="V60" i="11"/>
  <c r="W59" i="11"/>
  <c r="V59" i="11"/>
  <c r="BM58" i="11"/>
  <c r="BK58" i="11"/>
  <c r="BO60" i="11" s="1"/>
  <c r="BH58" i="11"/>
  <c r="BF58" i="11"/>
  <c r="BJ60" i="11" s="1"/>
  <c r="BC58" i="11"/>
  <c r="BB58" i="11"/>
  <c r="BA58" i="11"/>
  <c r="AX58" i="11"/>
  <c r="AW58" i="11"/>
  <c r="AV58" i="11"/>
  <c r="AS58" i="11"/>
  <c r="AR58" i="11"/>
  <c r="AQ58" i="11"/>
  <c r="AN58" i="11"/>
  <c r="AM58" i="11"/>
  <c r="AL58" i="11"/>
  <c r="AI58" i="11"/>
  <c r="AH58" i="11"/>
  <c r="AG58" i="11"/>
  <c r="V58" i="11"/>
  <c r="W46" i="11"/>
  <c r="X46" i="11" s="1"/>
  <c r="Y46" i="11" s="1"/>
  <c r="Z46" i="11" s="1"/>
  <c r="AA46" i="11" s="1"/>
  <c r="V42" i="11"/>
  <c r="W41" i="11"/>
  <c r="V41" i="11"/>
  <c r="BM40" i="11"/>
  <c r="BK40" i="11"/>
  <c r="BO42" i="11" s="1"/>
  <c r="BH40" i="11"/>
  <c r="BF40" i="11"/>
  <c r="BJ42" i="11" s="1"/>
  <c r="BC40" i="11"/>
  <c r="BB40" i="11"/>
  <c r="BA40" i="11"/>
  <c r="BE42" i="11" s="1"/>
  <c r="AX40" i="11"/>
  <c r="AW40" i="11"/>
  <c r="AV40" i="11"/>
  <c r="AS40" i="11"/>
  <c r="AR40" i="11"/>
  <c r="AQ40" i="11"/>
  <c r="AN40" i="11"/>
  <c r="AM40" i="11"/>
  <c r="AL40" i="11"/>
  <c r="AI40" i="11"/>
  <c r="AH40" i="11"/>
  <c r="AG40" i="11"/>
  <c r="V40" i="11"/>
  <c r="I26" i="11"/>
  <c r="AH26" i="11" s="1"/>
  <c r="AP24" i="11"/>
  <c r="AO24" i="11"/>
  <c r="AN24" i="11"/>
  <c r="AM24" i="11"/>
  <c r="AL24" i="11"/>
  <c r="AK24" i="11"/>
  <c r="AJ24" i="11"/>
  <c r="AI24" i="11"/>
  <c r="AH24" i="11"/>
  <c r="AG24" i="11"/>
  <c r="AF24" i="11"/>
  <c r="AE24" i="11"/>
  <c r="AD24" i="11"/>
  <c r="AC24" i="11"/>
  <c r="AB24" i="11"/>
  <c r="AA24" i="11"/>
  <c r="Z24" i="11"/>
  <c r="Y24" i="11"/>
  <c r="X24" i="11"/>
  <c r="W24" i="11"/>
  <c r="V24" i="11"/>
  <c r="U24" i="11"/>
  <c r="T24" i="11"/>
  <c r="S24" i="11"/>
  <c r="R24" i="11"/>
  <c r="Q24" i="11"/>
  <c r="P24" i="11"/>
  <c r="O24" i="11"/>
  <c r="N24" i="11"/>
  <c r="M24" i="11"/>
  <c r="L24" i="11"/>
  <c r="K24" i="11"/>
  <c r="I11" i="11"/>
  <c r="AK11" i="11" s="1"/>
  <c r="AP9" i="11"/>
  <c r="AO9" i="11"/>
  <c r="AN9" i="11"/>
  <c r="AM9" i="11"/>
  <c r="AL9" i="11"/>
  <c r="AK9" i="11"/>
  <c r="AJ9" i="11"/>
  <c r="AI9" i="11"/>
  <c r="AH9" i="11"/>
  <c r="AG9" i="11"/>
  <c r="AF9" i="11"/>
  <c r="AE9" i="11"/>
  <c r="AD9" i="11"/>
  <c r="AC9" i="11"/>
  <c r="AB9" i="11"/>
  <c r="AA9" i="11"/>
  <c r="Z9" i="11"/>
  <c r="Y9" i="11"/>
  <c r="X9" i="11"/>
  <c r="W9" i="11"/>
  <c r="V9" i="11"/>
  <c r="U9" i="11"/>
  <c r="T9" i="11"/>
  <c r="S9" i="11"/>
  <c r="R9" i="11"/>
  <c r="Q9" i="11"/>
  <c r="P9" i="11"/>
  <c r="O9" i="11"/>
  <c r="N9" i="11"/>
  <c r="M9" i="11"/>
  <c r="L9" i="11"/>
  <c r="K9" i="11"/>
  <c r="AN3" i="11"/>
  <c r="W64" i="10"/>
  <c r="V60" i="10"/>
  <c r="W59" i="10"/>
  <c r="V59" i="10"/>
  <c r="BM58" i="10"/>
  <c r="BK58" i="10"/>
  <c r="BO60" i="10" s="1"/>
  <c r="BH58" i="10"/>
  <c r="BF58" i="10"/>
  <c r="BJ60" i="10" s="1"/>
  <c r="BC58" i="10"/>
  <c r="BB58" i="10"/>
  <c r="BA58" i="10"/>
  <c r="AX58" i="10"/>
  <c r="AW58" i="10"/>
  <c r="AV58" i="10"/>
  <c r="AS58" i="10"/>
  <c r="AR58" i="10"/>
  <c r="AQ58" i="10"/>
  <c r="AN58" i="10"/>
  <c r="AM58" i="10"/>
  <c r="AL58" i="10"/>
  <c r="AI58" i="10"/>
  <c r="AH58" i="10"/>
  <c r="AG58" i="10"/>
  <c r="V58" i="10"/>
  <c r="X46" i="10"/>
  <c r="Y46" i="10" s="1"/>
  <c r="W46" i="10"/>
  <c r="BO42" i="10"/>
  <c r="BE42" i="10"/>
  <c r="V42" i="10"/>
  <c r="W41" i="10"/>
  <c r="V41" i="10"/>
  <c r="BM40" i="10"/>
  <c r="BK40" i="10"/>
  <c r="BH40" i="10"/>
  <c r="BF40" i="10"/>
  <c r="BJ42" i="10" s="1"/>
  <c r="BC40" i="10"/>
  <c r="BB40" i="10"/>
  <c r="BA40" i="10"/>
  <c r="AX40" i="10"/>
  <c r="AW40" i="10"/>
  <c r="AZ42" i="10" s="1"/>
  <c r="AV40" i="10"/>
  <c r="AS40" i="10"/>
  <c r="AR40" i="10"/>
  <c r="AQ40" i="10"/>
  <c r="AU42" i="10" s="1"/>
  <c r="AN40" i="10"/>
  <c r="AM40" i="10"/>
  <c r="AP42" i="10" s="1"/>
  <c r="AL40" i="10"/>
  <c r="AI40" i="10"/>
  <c r="AH40" i="10"/>
  <c r="AG40" i="10"/>
  <c r="AK42" i="10" s="1"/>
  <c r="V40" i="10"/>
  <c r="I26" i="10"/>
  <c r="AH26" i="10" s="1"/>
  <c r="AP24" i="10"/>
  <c r="AO24" i="10"/>
  <c r="AN24" i="10"/>
  <c r="AM24" i="10"/>
  <c r="AL24" i="10"/>
  <c r="AK24" i="10"/>
  <c r="AJ24" i="10"/>
  <c r="AI24" i="10"/>
  <c r="AH24" i="10"/>
  <c r="AG24" i="10"/>
  <c r="AF24" i="10"/>
  <c r="AE24" i="10"/>
  <c r="AD24" i="10"/>
  <c r="AC24" i="10"/>
  <c r="AB24" i="10"/>
  <c r="AA24" i="10"/>
  <c r="Z24" i="10"/>
  <c r="Y24" i="10"/>
  <c r="X24" i="10"/>
  <c r="W24" i="10"/>
  <c r="V24" i="10"/>
  <c r="U24" i="10"/>
  <c r="T24" i="10"/>
  <c r="S24" i="10"/>
  <c r="R24" i="10"/>
  <c r="Q24" i="10"/>
  <c r="P24" i="10"/>
  <c r="O24" i="10"/>
  <c r="N24" i="10"/>
  <c r="M24" i="10"/>
  <c r="L24" i="10"/>
  <c r="K24" i="10"/>
  <c r="I11" i="10"/>
  <c r="AI11" i="10" s="1"/>
  <c r="AP9" i="10"/>
  <c r="AO9" i="10"/>
  <c r="AN9" i="10"/>
  <c r="AM9" i="10"/>
  <c r="AL9" i="10"/>
  <c r="AK9" i="10"/>
  <c r="AJ9" i="10"/>
  <c r="AI9" i="10"/>
  <c r="AH9" i="10"/>
  <c r="AG9" i="10"/>
  <c r="AF9" i="10"/>
  <c r="AE9" i="10"/>
  <c r="AD9" i="10"/>
  <c r="AC9" i="10"/>
  <c r="AB9" i="10"/>
  <c r="AA9" i="10"/>
  <c r="Z9" i="10"/>
  <c r="Y9" i="10"/>
  <c r="X9" i="10"/>
  <c r="W9" i="10"/>
  <c r="V9" i="10"/>
  <c r="U9" i="10"/>
  <c r="T9" i="10"/>
  <c r="S9" i="10"/>
  <c r="R9" i="10"/>
  <c r="Q9" i="10"/>
  <c r="P9" i="10"/>
  <c r="O9" i="10"/>
  <c r="N9" i="10"/>
  <c r="M9" i="10"/>
  <c r="L9" i="10"/>
  <c r="K9" i="10"/>
  <c r="AN3" i="10"/>
  <c r="AP24" i="9"/>
  <c r="AO24" i="9"/>
  <c r="AN24" i="9"/>
  <c r="AM24" i="9"/>
  <c r="AL24" i="9"/>
  <c r="AK24" i="9"/>
  <c r="AJ24" i="9"/>
  <c r="AI24" i="9"/>
  <c r="AH24" i="9"/>
  <c r="AG24" i="9"/>
  <c r="AF24" i="9"/>
  <c r="AE24" i="9"/>
  <c r="AD24" i="9"/>
  <c r="AC24" i="9"/>
  <c r="AB24" i="9"/>
  <c r="AA24" i="9"/>
  <c r="Z24" i="9"/>
  <c r="Y24" i="9"/>
  <c r="X24" i="9"/>
  <c r="W24" i="9"/>
  <c r="V24" i="9"/>
  <c r="U24" i="9"/>
  <c r="T24" i="9"/>
  <c r="S24" i="9"/>
  <c r="R24" i="9"/>
  <c r="Q24" i="9"/>
  <c r="P24" i="9"/>
  <c r="O24" i="9"/>
  <c r="N24" i="9"/>
  <c r="M24" i="9"/>
  <c r="L24" i="9"/>
  <c r="K24" i="9"/>
  <c r="M9" i="9"/>
  <c r="N9" i="9"/>
  <c r="O9" i="9"/>
  <c r="P9" i="9"/>
  <c r="Q9" i="9"/>
  <c r="R9" i="9"/>
  <c r="S9" i="9"/>
  <c r="T9" i="9"/>
  <c r="U9" i="9"/>
  <c r="V9" i="9"/>
  <c r="W9" i="9"/>
  <c r="X9" i="9"/>
  <c r="Y9" i="9"/>
  <c r="Z9" i="9"/>
  <c r="AA9" i="9"/>
  <c r="AB9" i="9"/>
  <c r="AC9" i="9"/>
  <c r="AD9" i="9"/>
  <c r="AE9" i="9"/>
  <c r="AF9" i="9"/>
  <c r="AG9" i="9"/>
  <c r="AH9" i="9"/>
  <c r="AI9" i="9"/>
  <c r="AJ9" i="9"/>
  <c r="AK9" i="9"/>
  <c r="AL9" i="9"/>
  <c r="AM9" i="9"/>
  <c r="AN9" i="9"/>
  <c r="AO9" i="9"/>
  <c r="AP9" i="9"/>
  <c r="W64" i="9"/>
  <c r="X64" i="9" s="1"/>
  <c r="Y64" i="9" s="1"/>
  <c r="V60" i="9"/>
  <c r="W59" i="9"/>
  <c r="V59" i="9"/>
  <c r="BM58" i="9"/>
  <c r="BK58" i="9"/>
  <c r="BO60" i="9" s="1"/>
  <c r="BH58" i="9"/>
  <c r="BF58" i="9"/>
  <c r="BJ60" i="9" s="1"/>
  <c r="BC58" i="9"/>
  <c r="BB58" i="9"/>
  <c r="BA58" i="9"/>
  <c r="AX58" i="9"/>
  <c r="AW58" i="9"/>
  <c r="AV58" i="9"/>
  <c r="AS58" i="9"/>
  <c r="AR58" i="9"/>
  <c r="AQ58" i="9"/>
  <c r="AN58" i="9"/>
  <c r="AM58" i="9"/>
  <c r="AL58" i="9"/>
  <c r="AI58" i="9"/>
  <c r="AH58" i="9"/>
  <c r="AG58" i="9"/>
  <c r="V58" i="9"/>
  <c r="BB40" i="9"/>
  <c r="BC40" i="9"/>
  <c r="BA40" i="9"/>
  <c r="V40" i="9"/>
  <c r="I26" i="9"/>
  <c r="AI26" i="9" s="1"/>
  <c r="L9" i="9"/>
  <c r="K9" i="9"/>
  <c r="W46" i="9"/>
  <c r="X46" i="9" s="1"/>
  <c r="V42" i="9"/>
  <c r="W41" i="9"/>
  <c r="V41" i="9"/>
  <c r="BM40" i="9"/>
  <c r="BK40" i="9"/>
  <c r="BH40" i="9"/>
  <c r="BF40" i="9"/>
  <c r="AX40" i="9"/>
  <c r="AW40" i="9"/>
  <c r="AV40" i="9"/>
  <c r="AS40" i="9"/>
  <c r="AR40" i="9"/>
  <c r="AQ40" i="9"/>
  <c r="AN40" i="9"/>
  <c r="AM40" i="9"/>
  <c r="AL40" i="9"/>
  <c r="AI40" i="9"/>
  <c r="AH40" i="9"/>
  <c r="AG40" i="9"/>
  <c r="I11" i="9"/>
  <c r="M10" i="9" s="1"/>
  <c r="AN3" i="9"/>
  <c r="AZ42" i="13" l="1"/>
  <c r="AU42" i="13"/>
  <c r="AK42" i="13"/>
  <c r="AP42" i="13"/>
  <c r="AT11" i="15"/>
  <c r="AT7" i="15"/>
  <c r="AT8" i="15"/>
  <c r="BU10" i="15"/>
  <c r="BD10" i="15"/>
  <c r="BP10" i="15"/>
  <c r="AU11" i="15"/>
  <c r="BE10" i="15"/>
  <c r="BR10" i="15"/>
  <c r="BK10" i="15"/>
  <c r="BK7" i="15"/>
  <c r="BK11" i="15"/>
  <c r="BV9" i="15"/>
  <c r="BS11" i="15"/>
  <c r="BS7" i="15"/>
  <c r="BS8" i="15"/>
  <c r="BS9" i="15"/>
  <c r="BR8" i="15"/>
  <c r="BT11" i="15"/>
  <c r="BB11" i="15"/>
  <c r="BX11" i="15"/>
  <c r="BJ10" i="15"/>
  <c r="BU8" i="15"/>
  <c r="BR11" i="15"/>
  <c r="BC11" i="15"/>
  <c r="BC9" i="15"/>
  <c r="BC8" i="15"/>
  <c r="BC7" i="15"/>
  <c r="AY11" i="15"/>
  <c r="BK8" i="15"/>
  <c r="BE8" i="15"/>
  <c r="BT10" i="15"/>
  <c r="BR9" i="15"/>
  <c r="AU10" i="15"/>
  <c r="AU7" i="15"/>
  <c r="AT9" i="15"/>
  <c r="BD8" i="15"/>
  <c r="BU11" i="15"/>
  <c r="BT9" i="15"/>
  <c r="BO11" i="15"/>
  <c r="AU9" i="15"/>
  <c r="BD11" i="15"/>
  <c r="BE11" i="15"/>
  <c r="Z41" i="15"/>
  <c r="BI8" i="15"/>
  <c r="BI9" i="15"/>
  <c r="BW9" i="15"/>
  <c r="BW8" i="15"/>
  <c r="AA59" i="15"/>
  <c r="Z59" i="15"/>
  <c r="M26" i="15"/>
  <c r="AU23" i="15"/>
  <c r="O25" i="15"/>
  <c r="AW22" i="15"/>
  <c r="BA8" i="15"/>
  <c r="J15" i="15" s="1"/>
  <c r="BA9" i="15"/>
  <c r="BO9" i="15"/>
  <c r="BO8" i="15"/>
  <c r="M32" i="15"/>
  <c r="L32" i="15"/>
  <c r="Z58" i="15"/>
  <c r="AA58" i="15"/>
  <c r="BG9" i="15"/>
  <c r="BG8" i="15"/>
  <c r="BI11" i="15"/>
  <c r="J30" i="15"/>
  <c r="I30" i="15"/>
  <c r="AU25" i="15"/>
  <c r="BP11" i="15"/>
  <c r="Z40" i="15"/>
  <c r="AA40" i="15"/>
  <c r="AY9" i="15"/>
  <c r="AY8" i="15"/>
  <c r="BW10" i="15"/>
  <c r="M30" i="15"/>
  <c r="L30" i="15"/>
  <c r="I31" i="15"/>
  <c r="J31" i="15"/>
  <c r="E15" i="15"/>
  <c r="E16" i="15" s="1"/>
  <c r="AP11" i="15"/>
  <c r="BY9" i="15" s="1"/>
  <c r="BX9" i="15"/>
  <c r="BX8" i="15"/>
  <c r="AA60" i="15"/>
  <c r="Z60" i="15"/>
  <c r="BO10" i="15"/>
  <c r="AU24" i="15"/>
  <c r="L17" i="15"/>
  <c r="BJ9" i="15"/>
  <c r="BJ8" i="15"/>
  <c r="AA42" i="15"/>
  <c r="Z42" i="15"/>
  <c r="BG10" i="15"/>
  <c r="BA10" i="15"/>
  <c r="BB9" i="15"/>
  <c r="BB8" i="15"/>
  <c r="BH9" i="15"/>
  <c r="BH8" i="15"/>
  <c r="Y64" i="15"/>
  <c r="AY10" i="15"/>
  <c r="BI10" i="15"/>
  <c r="BB10" i="15"/>
  <c r="BQ8" i="15"/>
  <c r="BQ9" i="15"/>
  <c r="AZ9" i="15"/>
  <c r="AZ8" i="15"/>
  <c r="Y46" i="15"/>
  <c r="BW11" i="15"/>
  <c r="BY11" i="15"/>
  <c r="BY10" i="15"/>
  <c r="BY7" i="15"/>
  <c r="BY8" i="15"/>
  <c r="AU26" i="15"/>
  <c r="BH11" i="15"/>
  <c r="BQ11" i="15"/>
  <c r="BP9" i="15"/>
  <c r="AA58" i="14"/>
  <c r="Z58" i="14"/>
  <c r="AW25" i="14"/>
  <c r="BE26" i="14"/>
  <c r="BE22" i="14"/>
  <c r="BE24" i="14"/>
  <c r="BE23" i="14"/>
  <c r="BP25" i="14"/>
  <c r="BP26" i="14"/>
  <c r="BB26" i="14"/>
  <c r="AZ25" i="14"/>
  <c r="BK25" i="14"/>
  <c r="BU23" i="14"/>
  <c r="BV26" i="14"/>
  <c r="BN26" i="14"/>
  <c r="BQ23" i="14"/>
  <c r="AZ26" i="14"/>
  <c r="AW24" i="14"/>
  <c r="BC26" i="14"/>
  <c r="BQ24" i="14"/>
  <c r="AW23" i="14"/>
  <c r="BA26" i="14"/>
  <c r="BF25" i="14"/>
  <c r="BV25" i="14"/>
  <c r="AZ23" i="14"/>
  <c r="AZ8" i="14"/>
  <c r="BV11" i="14"/>
  <c r="BM10" i="14"/>
  <c r="BM9" i="14"/>
  <c r="BM8" i="14"/>
  <c r="BM7" i="14"/>
  <c r="AX8" i="14"/>
  <c r="BV9" i="14"/>
  <c r="AZ9" i="14"/>
  <c r="AZ7" i="14"/>
  <c r="AZ11" i="14"/>
  <c r="AY11" i="14"/>
  <c r="BU10" i="14"/>
  <c r="BU8" i="14"/>
  <c r="BU7" i="14"/>
  <c r="AT24" i="14"/>
  <c r="AT23" i="14"/>
  <c r="F30" i="14"/>
  <c r="F31" i="14" s="1"/>
  <c r="E30" i="14"/>
  <c r="E31" i="14" s="1"/>
  <c r="AO11" i="14"/>
  <c r="AP11" i="14" s="1"/>
  <c r="BW9" i="14"/>
  <c r="BW8" i="14"/>
  <c r="BW10" i="14"/>
  <c r="BI25" i="14"/>
  <c r="AX24" i="14"/>
  <c r="AX23" i="14"/>
  <c r="BT26" i="14"/>
  <c r="BT25" i="14"/>
  <c r="BT24" i="14"/>
  <c r="BT23" i="14"/>
  <c r="BT22" i="14"/>
  <c r="BF26" i="14"/>
  <c r="AV11" i="14"/>
  <c r="AV10" i="14"/>
  <c r="AV9" i="14"/>
  <c r="AV8" i="14"/>
  <c r="AV7" i="14"/>
  <c r="BJ10" i="14"/>
  <c r="BJ9" i="14"/>
  <c r="BJ8" i="14"/>
  <c r="BJ7" i="14"/>
  <c r="BJ11" i="14"/>
  <c r="BH9" i="14"/>
  <c r="BE10" i="14"/>
  <c r="AU24" i="14"/>
  <c r="AU23" i="14"/>
  <c r="BD11" i="14"/>
  <c r="BD10" i="14"/>
  <c r="BD9" i="14"/>
  <c r="BD8" i="14"/>
  <c r="BD7" i="14"/>
  <c r="BR11" i="14"/>
  <c r="BR10" i="14"/>
  <c r="BR9" i="14"/>
  <c r="BR8" i="14"/>
  <c r="BR7" i="14"/>
  <c r="BN9" i="14"/>
  <c r="BN8" i="14"/>
  <c r="BA25" i="14"/>
  <c r="BW26" i="14"/>
  <c r="AO25" i="14"/>
  <c r="BW25" i="14"/>
  <c r="BW24" i="14"/>
  <c r="BW23" i="14"/>
  <c r="BW22" i="14"/>
  <c r="BL26" i="14"/>
  <c r="BL25" i="14"/>
  <c r="BL24" i="14"/>
  <c r="BL23" i="14"/>
  <c r="BL22" i="14"/>
  <c r="BJ26" i="14"/>
  <c r="AU26" i="14"/>
  <c r="AW9" i="14"/>
  <c r="AW8" i="14"/>
  <c r="BB11" i="14"/>
  <c r="BB10" i="14"/>
  <c r="BB9" i="14"/>
  <c r="BB8" i="14"/>
  <c r="BB7" i="14"/>
  <c r="AX10" i="14"/>
  <c r="AX26" i="14"/>
  <c r="AX11" i="14"/>
  <c r="BF24" i="14"/>
  <c r="BF23" i="14"/>
  <c r="BP11" i="14"/>
  <c r="BP10" i="14"/>
  <c r="BP8" i="14"/>
  <c r="BP7" i="14"/>
  <c r="BP9" i="14"/>
  <c r="BO26" i="14"/>
  <c r="BO25" i="14"/>
  <c r="BO24" i="14"/>
  <c r="BO23" i="14"/>
  <c r="BO22" i="14"/>
  <c r="BD26" i="14"/>
  <c r="BD25" i="14"/>
  <c r="BD24" i="14"/>
  <c r="BD23" i="14"/>
  <c r="BD22" i="14"/>
  <c r="BS11" i="14"/>
  <c r="BS10" i="14"/>
  <c r="BS9" i="14"/>
  <c r="BS8" i="14"/>
  <c r="BS7" i="14"/>
  <c r="AT10" i="14"/>
  <c r="AT9" i="14"/>
  <c r="AT8" i="14"/>
  <c r="AT7" i="14"/>
  <c r="AT11" i="14"/>
  <c r="AX9" i="14"/>
  <c r="BE9" i="14"/>
  <c r="BH10" i="14"/>
  <c r="AA59" i="14"/>
  <c r="Z59" i="14"/>
  <c r="BK7" i="14"/>
  <c r="BK10" i="14"/>
  <c r="BK9" i="14"/>
  <c r="BK8" i="14"/>
  <c r="BK11" i="14"/>
  <c r="AW11" i="14"/>
  <c r="BG26" i="14"/>
  <c r="BG25" i="14"/>
  <c r="BG24" i="14"/>
  <c r="BG23" i="14"/>
  <c r="BG22" i="14"/>
  <c r="AV26" i="14"/>
  <c r="AV25" i="14"/>
  <c r="AV24" i="14"/>
  <c r="AV23" i="14"/>
  <c r="AV22" i="14"/>
  <c r="AT26" i="14"/>
  <c r="AU25" i="14"/>
  <c r="BI24" i="14"/>
  <c r="BI23" i="14"/>
  <c r="AY26" i="14"/>
  <c r="AY25" i="14"/>
  <c r="AY24" i="14"/>
  <c r="AY23" i="14"/>
  <c r="AY22" i="14"/>
  <c r="BS24" i="14"/>
  <c r="BS23" i="14"/>
  <c r="BR24" i="14"/>
  <c r="BR23" i="14"/>
  <c r="BC8" i="14"/>
  <c r="BC10" i="14"/>
  <c r="BC9" i="14"/>
  <c r="BC7" i="14"/>
  <c r="BC11" i="14"/>
  <c r="BQ11" i="14"/>
  <c r="BQ10" i="14"/>
  <c r="BQ7" i="14"/>
  <c r="BQ9" i="14"/>
  <c r="BQ8" i="14"/>
  <c r="AY9" i="14"/>
  <c r="AY8" i="14"/>
  <c r="BR25" i="14"/>
  <c r="BT11" i="14"/>
  <c r="BT10" i="14"/>
  <c r="BT9" i="14"/>
  <c r="BT8" i="14"/>
  <c r="BT7" i="14"/>
  <c r="AT25" i="14"/>
  <c r="AU9" i="14"/>
  <c r="AU7" i="14"/>
  <c r="AU10" i="14"/>
  <c r="AU8" i="14"/>
  <c r="AU11" i="14"/>
  <c r="BF8" i="14"/>
  <c r="BF9" i="14"/>
  <c r="BN11" i="14"/>
  <c r="BA10" i="14"/>
  <c r="BA9" i="14"/>
  <c r="BA8" i="14"/>
  <c r="BA7" i="14"/>
  <c r="BA11" i="14"/>
  <c r="BG9" i="14"/>
  <c r="BG8" i="14"/>
  <c r="AA46" i="14"/>
  <c r="BW11" i="14"/>
  <c r="BG10" i="14"/>
  <c r="BA24" i="14"/>
  <c r="BA23" i="14"/>
  <c r="BV24" i="14"/>
  <c r="BV23" i="14"/>
  <c r="AA60" i="14"/>
  <c r="Z60" i="14"/>
  <c r="BK24" i="14"/>
  <c r="BK23" i="14"/>
  <c r="BJ24" i="14"/>
  <c r="BJ23" i="14"/>
  <c r="BP24" i="14"/>
  <c r="BP23" i="14"/>
  <c r="BN24" i="14"/>
  <c r="BN23" i="14"/>
  <c r="AA42" i="14"/>
  <c r="Z42" i="14"/>
  <c r="AD40" i="14" s="1" a="1"/>
  <c r="AD40" i="14" s="1"/>
  <c r="O42" i="14" s="1" a="1"/>
  <c r="BC24" i="14"/>
  <c r="BC23" i="14"/>
  <c r="BB24" i="14"/>
  <c r="BB23" i="14"/>
  <c r="AA64" i="14"/>
  <c r="BL11" i="14"/>
  <c r="BL10" i="14"/>
  <c r="BL9" i="14"/>
  <c r="BL8" i="14"/>
  <c r="BL7" i="14"/>
  <c r="BH11" i="14"/>
  <c r="BX10" i="14"/>
  <c r="BX7" i="14"/>
  <c r="AP10" i="14"/>
  <c r="BI11" i="14"/>
  <c r="BI9" i="14"/>
  <c r="BI8" i="14"/>
  <c r="BI7" i="14"/>
  <c r="BI10" i="14"/>
  <c r="BK26" i="14"/>
  <c r="BO9" i="14"/>
  <c r="BO8" i="14"/>
  <c r="AW10" i="14"/>
  <c r="BE11" i="14"/>
  <c r="AU60" i="11"/>
  <c r="AP42" i="11"/>
  <c r="T11" i="10"/>
  <c r="AD11" i="10"/>
  <c r="AN11" i="10"/>
  <c r="AO11" i="10" s="1"/>
  <c r="AP11" i="10" s="1"/>
  <c r="X58" i="13"/>
  <c r="Z58" i="13" s="1"/>
  <c r="AU60" i="13"/>
  <c r="AP60" i="13"/>
  <c r="BE60" i="13"/>
  <c r="AK60" i="13"/>
  <c r="Y40" i="13"/>
  <c r="AC40" i="13" s="1"/>
  <c r="Y60" i="13"/>
  <c r="AC60" i="13" s="1"/>
  <c r="Y58" i="13"/>
  <c r="AC58" i="13" s="1"/>
  <c r="AT25" i="13"/>
  <c r="AT26" i="13"/>
  <c r="L25" i="13"/>
  <c r="AU26" i="13" s="1"/>
  <c r="L10" i="13"/>
  <c r="X40" i="13"/>
  <c r="Y41" i="13"/>
  <c r="AC41" i="13" s="1"/>
  <c r="X41" i="13"/>
  <c r="Y42" i="13"/>
  <c r="AC42" i="13" s="1"/>
  <c r="AT24" i="13"/>
  <c r="AT23" i="13"/>
  <c r="X59" i="13"/>
  <c r="M26" i="13"/>
  <c r="N26" i="13" s="1"/>
  <c r="O26" i="13" s="1"/>
  <c r="P26" i="13" s="1"/>
  <c r="Q26" i="13" s="1"/>
  <c r="R26" i="13" s="1"/>
  <c r="S26" i="13" s="1"/>
  <c r="X46" i="13"/>
  <c r="Y59" i="13"/>
  <c r="AC59" i="13" s="1"/>
  <c r="X64" i="13"/>
  <c r="X42" i="13"/>
  <c r="X60" i="13"/>
  <c r="K11" i="13"/>
  <c r="AB10" i="9"/>
  <c r="AZ42" i="11"/>
  <c r="AU42" i="11"/>
  <c r="Y41" i="11"/>
  <c r="AC41" i="11" s="1"/>
  <c r="Y40" i="11"/>
  <c r="AC40" i="11" s="1"/>
  <c r="AK42" i="11"/>
  <c r="Y59" i="11"/>
  <c r="AC59" i="11" s="1"/>
  <c r="AZ60" i="11"/>
  <c r="AP60" i="11"/>
  <c r="X25" i="11"/>
  <c r="BG22" i="11" s="1"/>
  <c r="M26" i="11"/>
  <c r="U26" i="11"/>
  <c r="V25" i="11"/>
  <c r="BE22" i="11" s="1"/>
  <c r="Y25" i="11"/>
  <c r="BH22" i="11" s="1"/>
  <c r="K25" i="11"/>
  <c r="AT22" i="11" s="1"/>
  <c r="AB25" i="11"/>
  <c r="BK22" i="11" s="1"/>
  <c r="AA26" i="11"/>
  <c r="N25" i="11"/>
  <c r="AW22" i="11" s="1"/>
  <c r="AF25" i="11"/>
  <c r="BO22" i="11" s="1"/>
  <c r="AJ26" i="11"/>
  <c r="O25" i="11"/>
  <c r="AX22" i="11" s="1"/>
  <c r="AG25" i="11"/>
  <c r="BP22" i="11" s="1"/>
  <c r="P25" i="11"/>
  <c r="AY22" i="11" s="1"/>
  <c r="AH25" i="11"/>
  <c r="BQ22" i="11" s="1"/>
  <c r="S25" i="11"/>
  <c r="AK25" i="11"/>
  <c r="BT22" i="11" s="1"/>
  <c r="AB26" i="11"/>
  <c r="Q25" i="11"/>
  <c r="AZ22" i="11" s="1"/>
  <c r="Z25" i="11"/>
  <c r="BI22" i="11" s="1"/>
  <c r="AI25" i="11"/>
  <c r="K26" i="11"/>
  <c r="AT24" i="11" s="1"/>
  <c r="AC26" i="11"/>
  <c r="R25" i="11"/>
  <c r="BA22" i="11" s="1"/>
  <c r="AA25" i="11"/>
  <c r="BJ22" i="11" s="1"/>
  <c r="AJ25" i="11"/>
  <c r="L26" i="11"/>
  <c r="AI26" i="11"/>
  <c r="L25" i="11"/>
  <c r="T25" i="11"/>
  <c r="AC25" i="11"/>
  <c r="AL25" i="11"/>
  <c r="BU22" i="11" s="1"/>
  <c r="S26" i="11"/>
  <c r="AK26" i="11"/>
  <c r="M25" i="11"/>
  <c r="U25" i="11"/>
  <c r="AD25" i="11"/>
  <c r="BM22" i="11" s="1"/>
  <c r="AN25" i="11"/>
  <c r="BW22" i="11" s="1"/>
  <c r="T26" i="11"/>
  <c r="Q25" i="10"/>
  <c r="AZ22" i="10" s="1"/>
  <c r="AD25" i="10"/>
  <c r="BM22" i="10" s="1"/>
  <c r="N26" i="10"/>
  <c r="AM26" i="10"/>
  <c r="AL26" i="10"/>
  <c r="S25" i="10"/>
  <c r="AE25" i="10"/>
  <c r="BN22" i="10" s="1"/>
  <c r="P26" i="10"/>
  <c r="AC25" i="10"/>
  <c r="BL23" i="10" s="1"/>
  <c r="U25" i="10"/>
  <c r="BD22" i="10" s="1"/>
  <c r="AG25" i="10"/>
  <c r="BP22" i="10" s="1"/>
  <c r="S26" i="10"/>
  <c r="V25" i="10"/>
  <c r="BE22" i="10" s="1"/>
  <c r="AI25" i="10"/>
  <c r="BR22" i="10" s="1"/>
  <c r="X26" i="10"/>
  <c r="K25" i="10"/>
  <c r="AT22" i="10" s="1"/>
  <c r="W25" i="10"/>
  <c r="BF22" i="10" s="1"/>
  <c r="AK25" i="10"/>
  <c r="BT22" i="10" s="1"/>
  <c r="AB26" i="10"/>
  <c r="M25" i="10"/>
  <c r="AV22" i="10" s="1"/>
  <c r="Y25" i="10"/>
  <c r="BH22" i="10" s="1"/>
  <c r="AL25" i="10"/>
  <c r="BU24" i="10" s="1"/>
  <c r="AC26" i="10"/>
  <c r="O25" i="10"/>
  <c r="AX22" i="10" s="1"/>
  <c r="N25" i="10"/>
  <c r="AW22" i="10" s="1"/>
  <c r="AA25" i="10"/>
  <c r="BJ22" i="10" s="1"/>
  <c r="AM25" i="10"/>
  <c r="AJ26" i="10"/>
  <c r="AZ60" i="10"/>
  <c r="BE60" i="11"/>
  <c r="X59" i="11"/>
  <c r="AA59" i="11" s="1"/>
  <c r="Y58" i="11"/>
  <c r="AC58" i="11" s="1"/>
  <c r="AK60" i="11"/>
  <c r="X41" i="11"/>
  <c r="AA41" i="11" s="1"/>
  <c r="Z10" i="11"/>
  <c r="BI7" i="11" s="1"/>
  <c r="R10" i="11"/>
  <c r="BA7" i="11" s="1"/>
  <c r="AD11" i="11"/>
  <c r="AA10" i="11"/>
  <c r="K11" i="11"/>
  <c r="AJ10" i="11"/>
  <c r="AJ11" i="11"/>
  <c r="M10" i="11"/>
  <c r="U10" i="11"/>
  <c r="AC10" i="11"/>
  <c r="AK10" i="11"/>
  <c r="M11" i="11"/>
  <c r="V11" i="11"/>
  <c r="AI11" i="11"/>
  <c r="AA11" i="11"/>
  <c r="AH11" i="11"/>
  <c r="Z11" i="11"/>
  <c r="AN11" i="11"/>
  <c r="AO11" i="11" s="1"/>
  <c r="AP11" i="11" s="1"/>
  <c r="AF11" i="11"/>
  <c r="AM11" i="11"/>
  <c r="AE11" i="11"/>
  <c r="W11" i="11"/>
  <c r="O11" i="11"/>
  <c r="S10" i="11"/>
  <c r="L11" i="11"/>
  <c r="N10" i="11"/>
  <c r="V10" i="11"/>
  <c r="AD10" i="11"/>
  <c r="AL10" i="11"/>
  <c r="N11" i="11"/>
  <c r="X11" i="11"/>
  <c r="AL11" i="11"/>
  <c r="Y42" i="11"/>
  <c r="AC42" i="11" s="1"/>
  <c r="X42" i="11"/>
  <c r="Y60" i="11"/>
  <c r="AC60" i="11" s="1"/>
  <c r="X60" i="11"/>
  <c r="S11" i="11"/>
  <c r="T11" i="11"/>
  <c r="T10" i="11"/>
  <c r="U11" i="11"/>
  <c r="O10" i="11"/>
  <c r="W10" i="11"/>
  <c r="AE10" i="11"/>
  <c r="AM10" i="11"/>
  <c r="P11" i="11"/>
  <c r="Y11" i="11"/>
  <c r="AH10" i="11"/>
  <c r="AI10" i="11"/>
  <c r="L10" i="11"/>
  <c r="P10" i="11"/>
  <c r="X10" i="11"/>
  <c r="AF10" i="11"/>
  <c r="AN10" i="11"/>
  <c r="Q11" i="11"/>
  <c r="AB11" i="11"/>
  <c r="AB46" i="11"/>
  <c r="X64" i="11"/>
  <c r="K10" i="11"/>
  <c r="AG11" i="11"/>
  <c r="AB10" i="11"/>
  <c r="Q10" i="11"/>
  <c r="Y10" i="11"/>
  <c r="AG10" i="11"/>
  <c r="R11" i="11"/>
  <c r="AC11" i="11"/>
  <c r="W25" i="11"/>
  <c r="AE25" i="11"/>
  <c r="AM25" i="11"/>
  <c r="N26" i="11"/>
  <c r="V26" i="11"/>
  <c r="AD26" i="11"/>
  <c r="AL26" i="11"/>
  <c r="O26" i="11"/>
  <c r="W26" i="11"/>
  <c r="AE26" i="11"/>
  <c r="AM26" i="11"/>
  <c r="P26" i="11"/>
  <c r="X26" i="11"/>
  <c r="AF26" i="11"/>
  <c r="AN26" i="11"/>
  <c r="X40" i="11"/>
  <c r="X58" i="11"/>
  <c r="Q26" i="11"/>
  <c r="Y26" i="11"/>
  <c r="AG26" i="11"/>
  <c r="R26" i="11"/>
  <c r="Z26" i="11"/>
  <c r="BE60" i="10"/>
  <c r="AU60" i="10"/>
  <c r="Q10" i="10"/>
  <c r="Y10" i="10"/>
  <c r="BH7" i="10" s="1"/>
  <c r="AG10" i="10"/>
  <c r="BP9" i="10" s="1"/>
  <c r="AK60" i="10"/>
  <c r="AP60" i="10"/>
  <c r="X58" i="10"/>
  <c r="Z58" i="10" s="1"/>
  <c r="T26" i="10"/>
  <c r="AD26" i="10"/>
  <c r="BM24" i="10" s="1"/>
  <c r="AN26" i="10"/>
  <c r="AO26" i="10" s="1"/>
  <c r="AP26" i="10" s="1"/>
  <c r="P25" i="10"/>
  <c r="X25" i="10"/>
  <c r="BG25" i="10" s="1"/>
  <c r="AF25" i="10"/>
  <c r="AN25" i="10"/>
  <c r="K26" i="10"/>
  <c r="AT25" i="10" s="1"/>
  <c r="U26" i="10"/>
  <c r="AE26" i="10"/>
  <c r="BN25" i="10" s="1"/>
  <c r="L26" i="10"/>
  <c r="V26" i="10"/>
  <c r="AF26" i="10"/>
  <c r="BO25" i="10" s="1"/>
  <c r="BL24" i="10"/>
  <c r="R25" i="10"/>
  <c r="BA22" i="10" s="1"/>
  <c r="Z25" i="10"/>
  <c r="BI22" i="10" s="1"/>
  <c r="AH25" i="10"/>
  <c r="BQ22" i="10" s="1"/>
  <c r="M26" i="10"/>
  <c r="W26" i="10"/>
  <c r="AI26" i="10"/>
  <c r="L25" i="10"/>
  <c r="T25" i="10"/>
  <c r="AB25" i="10"/>
  <c r="AJ25" i="10"/>
  <c r="O26" i="10"/>
  <c r="AA26" i="10"/>
  <c r="BJ26" i="10" s="1"/>
  <c r="AK26" i="10"/>
  <c r="R10" i="10"/>
  <c r="BA7" i="10" s="1"/>
  <c r="U11" i="10"/>
  <c r="BD9" i="10" s="1"/>
  <c r="AA10" i="10"/>
  <c r="BJ7" i="10" s="1"/>
  <c r="L11" i="10"/>
  <c r="L10" i="10"/>
  <c r="M11" i="10"/>
  <c r="AG11" i="10"/>
  <c r="M10" i="10"/>
  <c r="U10" i="10"/>
  <c r="BD7" i="10" s="1"/>
  <c r="AC10" i="10"/>
  <c r="AK10" i="10"/>
  <c r="BT8" i="10" s="1"/>
  <c r="N11" i="10"/>
  <c r="X11" i="10"/>
  <c r="AJ11" i="10"/>
  <c r="AH10" i="10"/>
  <c r="S10" i="10"/>
  <c r="BB7" i="10" s="1"/>
  <c r="V11" i="10"/>
  <c r="T10" i="10"/>
  <c r="BC7" i="10" s="1"/>
  <c r="N10" i="10"/>
  <c r="AD10" i="10"/>
  <c r="BM7" i="10" s="1"/>
  <c r="AL10" i="10"/>
  <c r="BU10" i="10" s="1"/>
  <c r="Y11" i="10"/>
  <c r="AK11" i="10"/>
  <c r="K10" i="10"/>
  <c r="AT7" i="10" s="1"/>
  <c r="AJ10" i="10"/>
  <c r="W10" i="10"/>
  <c r="P11" i="10"/>
  <c r="AL11" i="10"/>
  <c r="Z10" i="10"/>
  <c r="AE11" i="10"/>
  <c r="AI10" i="10"/>
  <c r="BR7" i="10" s="1"/>
  <c r="AF11" i="10"/>
  <c r="AB10" i="10"/>
  <c r="W11" i="10"/>
  <c r="V10" i="10"/>
  <c r="BE7" i="10" s="1"/>
  <c r="O11" i="10"/>
  <c r="O10" i="10"/>
  <c r="AX10" i="10" s="1"/>
  <c r="AE10" i="10"/>
  <c r="BN7" i="10" s="1"/>
  <c r="AM10" i="10"/>
  <c r="AB11" i="10"/>
  <c r="P10" i="10"/>
  <c r="X10" i="10"/>
  <c r="AF10" i="10"/>
  <c r="BO7" i="10" s="1"/>
  <c r="AN10" i="10"/>
  <c r="Q11" i="10"/>
  <c r="AZ11" i="10" s="1"/>
  <c r="AC11" i="10"/>
  <c r="AM11" i="10"/>
  <c r="AZ7" i="10"/>
  <c r="AZ8" i="10"/>
  <c r="BN10" i="10"/>
  <c r="Y58" i="10"/>
  <c r="AC58" i="10" s="1"/>
  <c r="Y59" i="10"/>
  <c r="AC59" i="10" s="1"/>
  <c r="X59" i="10"/>
  <c r="BM11" i="10"/>
  <c r="BQ24" i="10"/>
  <c r="BW8" i="10"/>
  <c r="Y42" i="10"/>
  <c r="AC42" i="10" s="1"/>
  <c r="Y60" i="10"/>
  <c r="AC60" i="10" s="1"/>
  <c r="BR9" i="10"/>
  <c r="BI7" i="10"/>
  <c r="BQ7" i="10"/>
  <c r="Z46" i="10"/>
  <c r="Y41" i="10"/>
  <c r="AC41" i="10" s="1"/>
  <c r="X41" i="10"/>
  <c r="Y40" i="10"/>
  <c r="AC40" i="10" s="1"/>
  <c r="BV10" i="10"/>
  <c r="BN9" i="10"/>
  <c r="BW9" i="10"/>
  <c r="BM10" i="10"/>
  <c r="BW11" i="10"/>
  <c r="BR11" i="10"/>
  <c r="X64" i="10"/>
  <c r="X42" i="10"/>
  <c r="X60" i="10"/>
  <c r="X40" i="10"/>
  <c r="BR10" i="10"/>
  <c r="R11" i="10"/>
  <c r="Z11" i="10"/>
  <c r="BI10" i="10" s="1"/>
  <c r="AH11" i="10"/>
  <c r="BQ8" i="10" s="1"/>
  <c r="Q26" i="10"/>
  <c r="Y26" i="10"/>
  <c r="AG26" i="10"/>
  <c r="K11" i="10"/>
  <c r="AT10" i="10" s="1"/>
  <c r="S11" i="10"/>
  <c r="BB11" i="10" s="1"/>
  <c r="AA11" i="10"/>
  <c r="R26" i="10"/>
  <c r="Z26" i="10"/>
  <c r="T10" i="9"/>
  <c r="L10" i="9"/>
  <c r="AM11" i="9"/>
  <c r="AH11" i="9"/>
  <c r="AE11" i="9"/>
  <c r="W11" i="9"/>
  <c r="O11" i="9"/>
  <c r="AJ10" i="9"/>
  <c r="BS7" i="9" s="1"/>
  <c r="AK60" i="9"/>
  <c r="Y59" i="9"/>
  <c r="AC59" i="9" s="1"/>
  <c r="AP60" i="9"/>
  <c r="AZ60" i="9"/>
  <c r="V11" i="9"/>
  <c r="N11" i="9"/>
  <c r="S10" i="9"/>
  <c r="BB7" i="9" s="1"/>
  <c r="AK11" i="9"/>
  <c r="AC11" i="9"/>
  <c r="U11" i="9"/>
  <c r="M11" i="9"/>
  <c r="AH10" i="9"/>
  <c r="Z10" i="9"/>
  <c r="R10" i="9"/>
  <c r="AL11" i="9"/>
  <c r="AI10" i="9"/>
  <c r="BR7" i="9" s="1"/>
  <c r="K10" i="9"/>
  <c r="AB11" i="9"/>
  <c r="T11" i="9"/>
  <c r="BC9" i="9" s="1"/>
  <c r="AG10" i="9"/>
  <c r="Y10" i="9"/>
  <c r="Q10" i="9"/>
  <c r="AD11" i="9"/>
  <c r="AA10" i="9"/>
  <c r="BJ7" i="9" s="1"/>
  <c r="AJ11" i="9"/>
  <c r="K11" i="9"/>
  <c r="AI11" i="9"/>
  <c r="AA11" i="9"/>
  <c r="S11" i="9"/>
  <c r="AN10" i="9"/>
  <c r="AO10" i="9" s="1"/>
  <c r="AP10" i="9" s="1"/>
  <c r="AF10" i="9"/>
  <c r="X10" i="9"/>
  <c r="P10" i="9"/>
  <c r="Z11" i="9"/>
  <c r="R11" i="9"/>
  <c r="AM10" i="9"/>
  <c r="AE10" i="9"/>
  <c r="W10" i="9"/>
  <c r="O10" i="9"/>
  <c r="L11" i="9"/>
  <c r="AG11" i="9"/>
  <c r="Y11" i="9"/>
  <c r="Q11" i="9"/>
  <c r="AL10" i="9"/>
  <c r="AD10" i="9"/>
  <c r="V10" i="9"/>
  <c r="N10" i="9"/>
  <c r="AN11" i="9"/>
  <c r="AO11" i="9" s="1"/>
  <c r="AP11" i="9" s="1"/>
  <c r="AF11" i="9"/>
  <c r="X11" i="9"/>
  <c r="P11" i="9"/>
  <c r="AK10" i="9"/>
  <c r="BT7" i="9" s="1"/>
  <c r="AC10" i="9"/>
  <c r="U10" i="9"/>
  <c r="BD7" i="9" s="1"/>
  <c r="L26" i="9"/>
  <c r="T25" i="9"/>
  <c r="AC26" i="9"/>
  <c r="M25" i="9"/>
  <c r="AC25" i="9"/>
  <c r="N26" i="9"/>
  <c r="AL26" i="9"/>
  <c r="N25" i="9"/>
  <c r="V25" i="9"/>
  <c r="AD25" i="9"/>
  <c r="AL25" i="9"/>
  <c r="O26" i="9"/>
  <c r="W26" i="9"/>
  <c r="AE26" i="9"/>
  <c r="AM26" i="9"/>
  <c r="K25" i="9"/>
  <c r="AJ26" i="9"/>
  <c r="AB25" i="9"/>
  <c r="M26" i="9"/>
  <c r="U25" i="9"/>
  <c r="AK25" i="9"/>
  <c r="V26" i="9"/>
  <c r="AD26" i="9"/>
  <c r="O25" i="9"/>
  <c r="W25" i="9"/>
  <c r="AE25" i="9"/>
  <c r="AM25" i="9"/>
  <c r="P26" i="9"/>
  <c r="X26" i="9"/>
  <c r="AF26" i="9"/>
  <c r="AN26" i="9"/>
  <c r="AO26" i="9" s="1"/>
  <c r="AP26" i="9" s="1"/>
  <c r="S25" i="9"/>
  <c r="AI25" i="9"/>
  <c r="L25" i="9"/>
  <c r="AU25" i="9" s="1"/>
  <c r="AK26" i="9"/>
  <c r="P25" i="9"/>
  <c r="AF25" i="9"/>
  <c r="AN25" i="9"/>
  <c r="AO25" i="9" s="1"/>
  <c r="AP25" i="9" s="1"/>
  <c r="Q26" i="9"/>
  <c r="Y26" i="9"/>
  <c r="AG26" i="9"/>
  <c r="T26" i="9"/>
  <c r="AJ25" i="9"/>
  <c r="Q25" i="9"/>
  <c r="Y25" i="9"/>
  <c r="AG25" i="9"/>
  <c r="R26" i="9"/>
  <c r="Z26" i="9"/>
  <c r="AH26" i="9"/>
  <c r="AA25" i="9"/>
  <c r="AB26" i="9"/>
  <c r="U26" i="9"/>
  <c r="X25" i="9"/>
  <c r="R25" i="9"/>
  <c r="Z25" i="9"/>
  <c r="AH25" i="9"/>
  <c r="K26" i="9"/>
  <c r="S26" i="9"/>
  <c r="AA26" i="9"/>
  <c r="BE60" i="9"/>
  <c r="AU60" i="9"/>
  <c r="Y60" i="9"/>
  <c r="AC60" i="9" s="1"/>
  <c r="Y58" i="9"/>
  <c r="AC58" i="9" s="1"/>
  <c r="Z64" i="9"/>
  <c r="X59" i="9"/>
  <c r="X60" i="9"/>
  <c r="X58" i="9"/>
  <c r="AP42" i="9"/>
  <c r="Y40" i="9"/>
  <c r="AC40" i="9" s="1"/>
  <c r="BE42" i="9"/>
  <c r="X42" i="9"/>
  <c r="AA42" i="9" s="1"/>
  <c r="X40" i="9"/>
  <c r="AA40" i="9" s="1"/>
  <c r="BO42" i="9"/>
  <c r="AV7" i="9"/>
  <c r="BL7" i="9"/>
  <c r="BK7" i="9"/>
  <c r="Y42" i="9"/>
  <c r="AC42" i="9" s="1"/>
  <c r="AZ42" i="9"/>
  <c r="AK42" i="9"/>
  <c r="Y46" i="9"/>
  <c r="Y41" i="9"/>
  <c r="AC41" i="9" s="1"/>
  <c r="X41" i="9"/>
  <c r="BJ42" i="9"/>
  <c r="AU42" i="9"/>
  <c r="BV26" i="10" l="1"/>
  <c r="AV24" i="10"/>
  <c r="BB26" i="10"/>
  <c r="AT25" i="11"/>
  <c r="M17" i="15"/>
  <c r="F15" i="15"/>
  <c r="F16" i="15" s="1"/>
  <c r="I17" i="15"/>
  <c r="J17" i="15"/>
  <c r="L15" i="15"/>
  <c r="I15" i="15"/>
  <c r="J16" i="15"/>
  <c r="I16" i="15"/>
  <c r="Z64" i="15"/>
  <c r="M15" i="15"/>
  <c r="M16" i="15"/>
  <c r="P25" i="15"/>
  <c r="AX22" i="15"/>
  <c r="L16" i="15"/>
  <c r="Z46" i="15"/>
  <c r="AD40" i="15" a="1"/>
  <c r="AD40" i="15" s="1"/>
  <c r="O42" i="15" s="1" a="1"/>
  <c r="AD58" i="15" a="1"/>
  <c r="AD58" i="15" s="1"/>
  <c r="O60" i="15" s="1" a="1"/>
  <c r="N26" i="15"/>
  <c r="AV23" i="15"/>
  <c r="AV26" i="15"/>
  <c r="AV24" i="15"/>
  <c r="AV25" i="15"/>
  <c r="O42" i="14"/>
  <c r="BK42" i="14" s="1"/>
  <c r="AB46" i="14"/>
  <c r="BX11" i="14"/>
  <c r="M17" i="14" s="1"/>
  <c r="BX9" i="14"/>
  <c r="F15" i="14"/>
  <c r="F16" i="14" s="1"/>
  <c r="AD58" i="14" a="1"/>
  <c r="AD58" i="14" s="1"/>
  <c r="O60" i="14" s="1" a="1"/>
  <c r="BY9" i="14"/>
  <c r="L15" i="14" s="1"/>
  <c r="BY8" i="14"/>
  <c r="BY11" i="14"/>
  <c r="BY7" i="14"/>
  <c r="BY10" i="14"/>
  <c r="J17" i="14" s="1"/>
  <c r="M16" i="14"/>
  <c r="BX8" i="14"/>
  <c r="AB64" i="14"/>
  <c r="BX26" i="14"/>
  <c r="AP25" i="14"/>
  <c r="BX25" i="14"/>
  <c r="BX24" i="14"/>
  <c r="BX23" i="14"/>
  <c r="BX22" i="14"/>
  <c r="E15" i="14"/>
  <c r="E16" i="14" s="1"/>
  <c r="BA11" i="11"/>
  <c r="BI10" i="11"/>
  <c r="BD26" i="11"/>
  <c r="BQ25" i="11"/>
  <c r="AZ26" i="11"/>
  <c r="AU25" i="11"/>
  <c r="BS23" i="11"/>
  <c r="BP26" i="10"/>
  <c r="BC25" i="10"/>
  <c r="BJ25" i="10"/>
  <c r="BT25" i="10"/>
  <c r="BJ24" i="10"/>
  <c r="BJ23" i="10"/>
  <c r="BQ23" i="10"/>
  <c r="BT24" i="10"/>
  <c r="BU25" i="10"/>
  <c r="BU23" i="10"/>
  <c r="BU26" i="10"/>
  <c r="BR24" i="10"/>
  <c r="BB23" i="10"/>
  <c r="BE24" i="10"/>
  <c r="BH25" i="10"/>
  <c r="BD24" i="10"/>
  <c r="BF10" i="10"/>
  <c r="BP7" i="10"/>
  <c r="BK11" i="10"/>
  <c r="BS9" i="10"/>
  <c r="BL9" i="10"/>
  <c r="BM9" i="10"/>
  <c r="BW10" i="10"/>
  <c r="BE9" i="10"/>
  <c r="BD11" i="10"/>
  <c r="BO9" i="10"/>
  <c r="BM8" i="10"/>
  <c r="BP11" i="10"/>
  <c r="BT11" i="10"/>
  <c r="AY9" i="10"/>
  <c r="BH11" i="10"/>
  <c r="BD10" i="10"/>
  <c r="BJ11" i="10"/>
  <c r="BA9" i="10"/>
  <c r="AZ10" i="10"/>
  <c r="AU11" i="10"/>
  <c r="BW25" i="10"/>
  <c r="BL25" i="10"/>
  <c r="AZ25" i="10"/>
  <c r="BF25" i="10"/>
  <c r="BQ25" i="10"/>
  <c r="BB24" i="10"/>
  <c r="AT23" i="10"/>
  <c r="AX26" i="10"/>
  <c r="BL22" i="10"/>
  <c r="AT24" i="10"/>
  <c r="AY25" i="10"/>
  <c r="BD25" i="10"/>
  <c r="BN26" i="10"/>
  <c r="BU22" i="10"/>
  <c r="AW24" i="10"/>
  <c r="BN23" i="10"/>
  <c r="AA58" i="13"/>
  <c r="AU25" i="13"/>
  <c r="T26" i="13"/>
  <c r="AU23" i="13"/>
  <c r="AU24" i="13"/>
  <c r="AU22" i="13"/>
  <c r="M25" i="13"/>
  <c r="AT10" i="13"/>
  <c r="L11" i="13"/>
  <c r="AU10" i="13" s="1"/>
  <c r="AU7" i="13"/>
  <c r="M10" i="13"/>
  <c r="AA60" i="13"/>
  <c r="Z60" i="13"/>
  <c r="Y46" i="13"/>
  <c r="AA42" i="13"/>
  <c r="Z42" i="13"/>
  <c r="AT11" i="13"/>
  <c r="AA41" i="13"/>
  <c r="Z41" i="13"/>
  <c r="Z40" i="13"/>
  <c r="AA40" i="13"/>
  <c r="AA59" i="13"/>
  <c r="Z59" i="13"/>
  <c r="Y64" i="13"/>
  <c r="AT9" i="13"/>
  <c r="AT8" i="13"/>
  <c r="BQ24" i="11"/>
  <c r="AO25" i="11"/>
  <c r="BX22" i="11" s="1"/>
  <c r="BB24" i="11"/>
  <c r="BP26" i="11"/>
  <c r="BG26" i="11"/>
  <c r="BM23" i="11"/>
  <c r="BR23" i="11"/>
  <c r="BH26" i="11"/>
  <c r="AY25" i="11"/>
  <c r="BS22" i="11"/>
  <c r="BJ23" i="11"/>
  <c r="BK26" i="11"/>
  <c r="BB22" i="11"/>
  <c r="BJ25" i="11"/>
  <c r="BJ24" i="11"/>
  <c r="BB23" i="11"/>
  <c r="BB25" i="11"/>
  <c r="BR26" i="11"/>
  <c r="BS25" i="11"/>
  <c r="AW25" i="11"/>
  <c r="BW26" i="11"/>
  <c r="BQ26" i="11"/>
  <c r="BT24" i="11"/>
  <c r="BL25" i="11"/>
  <c r="BO25" i="11"/>
  <c r="BU23" i="11"/>
  <c r="BQ23" i="11"/>
  <c r="Z59" i="11"/>
  <c r="BR24" i="11"/>
  <c r="BH25" i="11"/>
  <c r="BE23" i="11"/>
  <c r="BT25" i="11"/>
  <c r="AU24" i="11"/>
  <c r="BK24" i="11"/>
  <c r="BK25" i="11"/>
  <c r="BB26" i="11"/>
  <c r="AX26" i="11"/>
  <c r="BO26" i="11"/>
  <c r="BT23" i="11"/>
  <c r="BK23" i="11"/>
  <c r="BG25" i="11"/>
  <c r="BL24" i="11"/>
  <c r="AV24" i="11"/>
  <c r="AV26" i="11"/>
  <c r="AV23" i="11"/>
  <c r="AV22" i="11"/>
  <c r="BR25" i="11"/>
  <c r="BR22" i="11"/>
  <c r="AT26" i="11"/>
  <c r="BU26" i="11"/>
  <c r="AT23" i="11"/>
  <c r="BS24" i="11"/>
  <c r="BS26" i="11"/>
  <c r="AW26" i="11"/>
  <c r="BA25" i="11"/>
  <c r="AZ25" i="11"/>
  <c r="AV25" i="11"/>
  <c r="BL26" i="11"/>
  <c r="BL22" i="11"/>
  <c r="BL23" i="11"/>
  <c r="BJ26" i="11"/>
  <c r="BM24" i="11"/>
  <c r="BC23" i="11"/>
  <c r="BC22" i="11"/>
  <c r="BC25" i="11"/>
  <c r="BC24" i="11"/>
  <c r="BC26" i="11"/>
  <c r="BD23" i="11"/>
  <c r="BD24" i="11"/>
  <c r="BD25" i="11"/>
  <c r="BD22" i="11"/>
  <c r="AU26" i="11"/>
  <c r="AU22" i="11"/>
  <c r="AU23" i="11"/>
  <c r="BT26" i="11"/>
  <c r="BV25" i="10"/>
  <c r="BE25" i="10"/>
  <c r="AW25" i="10"/>
  <c r="BE23" i="10"/>
  <c r="BB25" i="10"/>
  <c r="BB22" i="10"/>
  <c r="AT26" i="10"/>
  <c r="BV24" i="10"/>
  <c r="AV25" i="10"/>
  <c r="BV23" i="10"/>
  <c r="BV22" i="10"/>
  <c r="AV26" i="10"/>
  <c r="BQ26" i="10"/>
  <c r="AW26" i="10"/>
  <c r="AW23" i="10"/>
  <c r="BL26" i="10"/>
  <c r="Z41" i="11"/>
  <c r="BV26" i="11"/>
  <c r="BV25" i="11"/>
  <c r="BV24" i="11"/>
  <c r="BV23" i="11"/>
  <c r="BV22" i="11"/>
  <c r="BU10" i="11"/>
  <c r="BU9" i="11"/>
  <c r="BU8" i="11"/>
  <c r="BU7" i="11"/>
  <c r="BU11" i="11"/>
  <c r="BA24" i="11"/>
  <c r="BA23" i="11"/>
  <c r="Z40" i="11"/>
  <c r="AA40" i="11"/>
  <c r="BF26" i="11"/>
  <c r="BF25" i="11"/>
  <c r="BF24" i="11"/>
  <c r="BF23" i="11"/>
  <c r="BF22" i="11"/>
  <c r="Y64" i="11"/>
  <c r="BW11" i="11"/>
  <c r="BW10" i="11"/>
  <c r="AO10" i="11"/>
  <c r="BW9" i="11"/>
  <c r="BW8" i="11"/>
  <c r="BW7" i="11"/>
  <c r="BM11" i="11"/>
  <c r="BM10" i="11"/>
  <c r="BM9" i="11"/>
  <c r="BM8" i="11"/>
  <c r="BM7" i="11"/>
  <c r="BT11" i="11"/>
  <c r="BT7" i="11"/>
  <c r="BT10" i="11"/>
  <c r="BT9" i="11"/>
  <c r="BT8" i="11"/>
  <c r="E15" i="11"/>
  <c r="E16" i="11" s="1"/>
  <c r="F15" i="11"/>
  <c r="F16" i="11" s="1"/>
  <c r="BI24" i="11"/>
  <c r="BI23" i="11"/>
  <c r="AO26" i="11"/>
  <c r="AP26" i="11" s="1"/>
  <c r="BW24" i="11"/>
  <c r="BW23" i="11"/>
  <c r="BU24" i="11"/>
  <c r="BU25" i="11"/>
  <c r="BA9" i="11"/>
  <c r="BA8" i="11"/>
  <c r="BO11" i="11"/>
  <c r="BO10" i="11"/>
  <c r="BO9" i="11"/>
  <c r="BO8" i="11"/>
  <c r="BO7" i="11"/>
  <c r="BQ11" i="11"/>
  <c r="BQ7" i="11"/>
  <c r="BQ10" i="11"/>
  <c r="BQ8" i="11"/>
  <c r="BQ9" i="11"/>
  <c r="BC10" i="11"/>
  <c r="BC7" i="11"/>
  <c r="BC11" i="11"/>
  <c r="BC8" i="11"/>
  <c r="BC9" i="11"/>
  <c r="BM26" i="11"/>
  <c r="BE11" i="11"/>
  <c r="BE10" i="11"/>
  <c r="BE9" i="11"/>
  <c r="BE8" i="11"/>
  <c r="BE7" i="11"/>
  <c r="BL8" i="11"/>
  <c r="BL11" i="11"/>
  <c r="BL7" i="11"/>
  <c r="BL10" i="11"/>
  <c r="BL9" i="11"/>
  <c r="BJ11" i="11"/>
  <c r="BJ10" i="11"/>
  <c r="BJ7" i="11"/>
  <c r="BJ8" i="11"/>
  <c r="BJ9" i="11"/>
  <c r="BR11" i="11"/>
  <c r="BR8" i="11"/>
  <c r="BR10" i="11"/>
  <c r="BR7" i="11"/>
  <c r="BR9" i="11"/>
  <c r="BN26" i="11"/>
  <c r="BN25" i="11"/>
  <c r="BN24" i="11"/>
  <c r="BN23" i="11"/>
  <c r="BN22" i="11"/>
  <c r="BS10" i="11"/>
  <c r="BS11" i="11"/>
  <c r="BS7" i="11"/>
  <c r="BS9" i="11"/>
  <c r="BS8" i="11"/>
  <c r="BP24" i="11"/>
  <c r="BP23" i="11"/>
  <c r="BH24" i="11"/>
  <c r="BH23" i="11"/>
  <c r="BO24" i="11"/>
  <c r="BO23" i="11"/>
  <c r="BP11" i="11"/>
  <c r="BP10" i="11"/>
  <c r="BP9" i="11"/>
  <c r="BP8" i="11"/>
  <c r="BP7" i="11"/>
  <c r="BG11" i="11"/>
  <c r="BG10" i="11"/>
  <c r="BG9" i="11"/>
  <c r="BG8" i="11"/>
  <c r="BG7" i="11"/>
  <c r="BM25" i="11"/>
  <c r="AW11" i="11"/>
  <c r="AW10" i="11"/>
  <c r="AW9" i="11"/>
  <c r="AW8" i="11"/>
  <c r="AW7" i="11"/>
  <c r="BD8" i="11"/>
  <c r="BD10" i="11"/>
  <c r="BD9" i="11"/>
  <c r="BD7" i="11"/>
  <c r="BD11" i="11"/>
  <c r="BI26" i="11"/>
  <c r="Z58" i="11"/>
  <c r="AA58" i="11"/>
  <c r="AZ24" i="11"/>
  <c r="AZ23" i="11"/>
  <c r="BG24" i="11"/>
  <c r="BG23" i="11"/>
  <c r="BE25" i="11"/>
  <c r="BE24" i="11"/>
  <c r="BH11" i="11"/>
  <c r="BH10" i="11"/>
  <c r="BH9" i="11"/>
  <c r="BH8" i="11"/>
  <c r="BH7" i="11"/>
  <c r="AT11" i="11"/>
  <c r="AT9" i="11"/>
  <c r="AT8" i="11"/>
  <c r="AT10" i="11"/>
  <c r="AT7" i="11"/>
  <c r="AY11" i="11"/>
  <c r="AY10" i="11"/>
  <c r="AY9" i="11"/>
  <c r="AY8" i="11"/>
  <c r="AY7" i="11"/>
  <c r="BV11" i="11"/>
  <c r="BV10" i="11"/>
  <c r="BV9" i="11"/>
  <c r="BV8" i="11"/>
  <c r="BV7" i="11"/>
  <c r="AA60" i="11"/>
  <c r="Z60" i="11"/>
  <c r="BI9" i="11"/>
  <c r="BI8" i="11"/>
  <c r="AV11" i="11"/>
  <c r="AV10" i="11"/>
  <c r="AV9" i="11"/>
  <c r="AV8" i="11"/>
  <c r="AV7" i="11"/>
  <c r="BI11" i="11"/>
  <c r="BK9" i="11"/>
  <c r="BK8" i="11"/>
  <c r="BK7" i="11"/>
  <c r="BK11" i="11"/>
  <c r="BK10" i="11"/>
  <c r="AX11" i="11"/>
  <c r="AX10" i="11"/>
  <c r="AX9" i="11"/>
  <c r="AX8" i="11"/>
  <c r="AX7" i="11"/>
  <c r="AY24" i="11"/>
  <c r="AY23" i="11"/>
  <c r="AX24" i="11"/>
  <c r="AX23" i="11"/>
  <c r="AW24" i="11"/>
  <c r="AW23" i="11"/>
  <c r="AZ11" i="11"/>
  <c r="AZ10" i="11"/>
  <c r="AZ9" i="11"/>
  <c r="AZ8" i="11"/>
  <c r="AZ7" i="11"/>
  <c r="AC46" i="11"/>
  <c r="AU10" i="11"/>
  <c r="AU11" i="11"/>
  <c r="AU8" i="11"/>
  <c r="AU9" i="11"/>
  <c r="AU7" i="11"/>
  <c r="BN11" i="11"/>
  <c r="BN10" i="11"/>
  <c r="BN9" i="11"/>
  <c r="BN8" i="11"/>
  <c r="BN7" i="11"/>
  <c r="BB11" i="11"/>
  <c r="BB10" i="11"/>
  <c r="BB8" i="11"/>
  <c r="BB9" i="11"/>
  <c r="BB7" i="11"/>
  <c r="BI25" i="11"/>
  <c r="BP25" i="11"/>
  <c r="BW25" i="11"/>
  <c r="AX25" i="11"/>
  <c r="AY26" i="11"/>
  <c r="BA26" i="11"/>
  <c r="BE26" i="11"/>
  <c r="BF11" i="11"/>
  <c r="BF10" i="11"/>
  <c r="BF9" i="11"/>
  <c r="BF8" i="11"/>
  <c r="BF7" i="11"/>
  <c r="AA42" i="11"/>
  <c r="Z42" i="11"/>
  <c r="BA10" i="11"/>
  <c r="BK9" i="10"/>
  <c r="AW9" i="10"/>
  <c r="AY10" i="10"/>
  <c r="BC11" i="10"/>
  <c r="BL10" i="10"/>
  <c r="BT9" i="10"/>
  <c r="AZ9" i="10"/>
  <c r="BC9" i="10"/>
  <c r="AU10" i="10"/>
  <c r="BF11" i="10"/>
  <c r="BC8" i="10"/>
  <c r="BN8" i="10"/>
  <c r="AA58" i="10"/>
  <c r="BM25" i="10"/>
  <c r="AU26" i="10"/>
  <c r="AU23" i="10"/>
  <c r="AU25" i="10"/>
  <c r="AU24" i="10"/>
  <c r="AU22" i="10"/>
  <c r="BM23" i="10"/>
  <c r="BR25" i="10"/>
  <c r="AX25" i="10"/>
  <c r="AX23" i="10"/>
  <c r="BT23" i="10"/>
  <c r="AX24" i="10"/>
  <c r="BD23" i="10"/>
  <c r="BW26" i="10"/>
  <c r="BW24" i="10"/>
  <c r="BW22" i="10"/>
  <c r="BW23" i="10"/>
  <c r="AO25" i="10"/>
  <c r="BT26" i="10"/>
  <c r="BM26" i="10"/>
  <c r="BO26" i="10"/>
  <c r="BO22" i="10"/>
  <c r="BO23" i="10"/>
  <c r="BO24" i="10"/>
  <c r="BE26" i="10"/>
  <c r="BF23" i="10"/>
  <c r="BF24" i="10"/>
  <c r="BG26" i="10"/>
  <c r="BG23" i="10"/>
  <c r="BG22" i="10"/>
  <c r="BG24" i="10"/>
  <c r="BR23" i="10"/>
  <c r="BK26" i="10"/>
  <c r="BK25" i="10"/>
  <c r="BK23" i="10"/>
  <c r="BK24" i="10"/>
  <c r="BK22" i="10"/>
  <c r="AV23" i="10"/>
  <c r="BD26" i="10"/>
  <c r="AY26" i="10"/>
  <c r="AY24" i="10"/>
  <c r="AY22" i="10"/>
  <c r="AY23" i="10"/>
  <c r="BN24" i="10"/>
  <c r="BS26" i="10"/>
  <c r="BS23" i="10"/>
  <c r="BS25" i="10"/>
  <c r="BS22" i="10"/>
  <c r="BS24" i="10"/>
  <c r="BR26" i="10"/>
  <c r="BC26" i="10"/>
  <c r="BC24" i="10"/>
  <c r="BC22" i="10"/>
  <c r="BC23" i="10"/>
  <c r="BF26" i="10"/>
  <c r="BO10" i="10"/>
  <c r="BH10" i="10"/>
  <c r="BP8" i="10"/>
  <c r="AY11" i="10"/>
  <c r="AY7" i="10"/>
  <c r="AY8" i="10"/>
  <c r="BK10" i="10"/>
  <c r="BK8" i="10"/>
  <c r="BK7" i="10"/>
  <c r="BH9" i="10"/>
  <c r="BH8" i="10"/>
  <c r="BO8" i="10"/>
  <c r="BF9" i="10"/>
  <c r="BF8" i="10"/>
  <c r="BF7" i="10"/>
  <c r="AW11" i="10"/>
  <c r="AW7" i="10"/>
  <c r="AW8" i="10"/>
  <c r="AW10" i="10"/>
  <c r="AU8" i="10"/>
  <c r="AU9" i="10"/>
  <c r="AU7" i="10"/>
  <c r="AV11" i="10"/>
  <c r="AV7" i="10"/>
  <c r="AV9" i="10"/>
  <c r="AV8" i="10"/>
  <c r="BE11" i="10"/>
  <c r="BO11" i="10"/>
  <c r="BV11" i="10"/>
  <c r="BV8" i="10"/>
  <c r="BV7" i="10"/>
  <c r="BV9" i="10"/>
  <c r="BS10" i="10"/>
  <c r="BS7" i="10"/>
  <c r="BS8" i="10"/>
  <c r="BG11" i="10"/>
  <c r="BG9" i="10"/>
  <c r="BG8" i="10"/>
  <c r="BG7" i="10"/>
  <c r="BS11" i="10"/>
  <c r="BQ10" i="10"/>
  <c r="BP10" i="10"/>
  <c r="BE8" i="10"/>
  <c r="BE10" i="10"/>
  <c r="BN11" i="10"/>
  <c r="BT10" i="10"/>
  <c r="BT7" i="10"/>
  <c r="AV10" i="10"/>
  <c r="AX11" i="10"/>
  <c r="AX7" i="10"/>
  <c r="AX9" i="10"/>
  <c r="AX8" i="10"/>
  <c r="BR8" i="10"/>
  <c r="BL11" i="10"/>
  <c r="BL7" i="10"/>
  <c r="BL8" i="10"/>
  <c r="BD8" i="10"/>
  <c r="BU11" i="10"/>
  <c r="BU9" i="10"/>
  <c r="BU7" i="10"/>
  <c r="BU8" i="10"/>
  <c r="BC10" i="10"/>
  <c r="BG10" i="10"/>
  <c r="AO10" i="10"/>
  <c r="BW7" i="10"/>
  <c r="BQ11" i="10"/>
  <c r="BJ10" i="10"/>
  <c r="BB10" i="10"/>
  <c r="AZ24" i="10"/>
  <c r="AZ23" i="10"/>
  <c r="BI24" i="10"/>
  <c r="BI23" i="10"/>
  <c r="BA24" i="10"/>
  <c r="BA23" i="10"/>
  <c r="BJ8" i="10"/>
  <c r="BJ9" i="10"/>
  <c r="BA25" i="10"/>
  <c r="AA46" i="10"/>
  <c r="AA59" i="10"/>
  <c r="Z59" i="10"/>
  <c r="BH24" i="10"/>
  <c r="BH23" i="10"/>
  <c r="AA41" i="10"/>
  <c r="Z41" i="10"/>
  <c r="BB9" i="10"/>
  <c r="BB8" i="10"/>
  <c r="Z40" i="10"/>
  <c r="AA40" i="10"/>
  <c r="BA10" i="10"/>
  <c r="BI11" i="10"/>
  <c r="BQ9" i="10"/>
  <c r="BH26" i="10"/>
  <c r="Y64" i="10"/>
  <c r="E15" i="10"/>
  <c r="E16" i="10" s="1"/>
  <c r="AT9" i="10"/>
  <c r="AT8" i="10"/>
  <c r="F15" i="10"/>
  <c r="F16" i="10" s="1"/>
  <c r="AA60" i="10"/>
  <c r="Z60" i="10"/>
  <c r="E30" i="10"/>
  <c r="E31" i="10" s="1"/>
  <c r="BI9" i="10"/>
  <c r="BI8" i="10"/>
  <c r="BI26" i="10"/>
  <c r="AZ26" i="10"/>
  <c r="F30" i="10"/>
  <c r="F31" i="10" s="1"/>
  <c r="BI25" i="10"/>
  <c r="BP24" i="10"/>
  <c r="BP23" i="10"/>
  <c r="BP25" i="10"/>
  <c r="AA42" i="10"/>
  <c r="Z42" i="10"/>
  <c r="BA11" i="10"/>
  <c r="AT11" i="10"/>
  <c r="BA8" i="10"/>
  <c r="BA26" i="10"/>
  <c r="BO25" i="9"/>
  <c r="BB26" i="9"/>
  <c r="AT26" i="9"/>
  <c r="AT9" i="9"/>
  <c r="AT8" i="9"/>
  <c r="AV25" i="9"/>
  <c r="AA60" i="9"/>
  <c r="Z60" i="9"/>
  <c r="Z58" i="9"/>
  <c r="AA58" i="9"/>
  <c r="AA59" i="9"/>
  <c r="Z59" i="9"/>
  <c r="AA64" i="9"/>
  <c r="F30" i="9"/>
  <c r="F31" i="9" s="1"/>
  <c r="E30" i="9"/>
  <c r="E31" i="9" s="1"/>
  <c r="BC25" i="9"/>
  <c r="AW25" i="9"/>
  <c r="BW25" i="9"/>
  <c r="BQ24" i="9"/>
  <c r="BS25" i="9"/>
  <c r="BD25" i="9"/>
  <c r="BK25" i="9"/>
  <c r="BH24" i="9"/>
  <c r="BQ25" i="9"/>
  <c r="BE25" i="9"/>
  <c r="AY25" i="9"/>
  <c r="BF25" i="9"/>
  <c r="BT25" i="9"/>
  <c r="BA25" i="9"/>
  <c r="BU25" i="9"/>
  <c r="BN25" i="9"/>
  <c r="BJ26" i="9"/>
  <c r="BP23" i="9"/>
  <c r="BH26" i="9"/>
  <c r="BH23" i="9"/>
  <c r="BI26" i="9"/>
  <c r="BI22" i="9"/>
  <c r="BI23" i="9"/>
  <c r="BA26" i="9"/>
  <c r="BA24" i="9"/>
  <c r="BA22" i="9"/>
  <c r="BA23" i="9"/>
  <c r="BI24" i="9"/>
  <c r="BP26" i="9"/>
  <c r="AT25" i="9"/>
  <c r="AT24" i="9"/>
  <c r="AT23" i="9"/>
  <c r="AT22" i="9"/>
  <c r="AY26" i="9"/>
  <c r="AY24" i="9"/>
  <c r="AY23" i="9"/>
  <c r="AY22" i="9"/>
  <c r="BF26" i="9"/>
  <c r="BF23" i="9"/>
  <c r="BF24" i="9"/>
  <c r="BF22" i="9"/>
  <c r="BM26" i="9"/>
  <c r="BM24" i="9"/>
  <c r="BM22" i="9"/>
  <c r="BM23" i="9"/>
  <c r="BT26" i="9"/>
  <c r="BT22" i="9"/>
  <c r="BT24" i="9"/>
  <c r="BT23" i="9"/>
  <c r="BN26" i="9"/>
  <c r="BN23" i="9"/>
  <c r="BN22" i="9"/>
  <c r="BN24" i="9"/>
  <c r="BJ25" i="9"/>
  <c r="BJ24" i="9"/>
  <c r="BJ22" i="9"/>
  <c r="BJ23" i="9"/>
  <c r="AX26" i="9"/>
  <c r="AX24" i="9"/>
  <c r="AX23" i="9"/>
  <c r="AX22" i="9"/>
  <c r="BE26" i="9"/>
  <c r="BE22" i="9"/>
  <c r="BE23" i="9"/>
  <c r="BE24" i="9"/>
  <c r="BL26" i="9"/>
  <c r="BL24" i="9"/>
  <c r="BL22" i="9"/>
  <c r="BL23" i="9"/>
  <c r="BS26" i="9"/>
  <c r="BS22" i="9"/>
  <c r="BS24" i="9"/>
  <c r="BS23" i="9"/>
  <c r="BV26" i="9"/>
  <c r="BV24" i="9"/>
  <c r="BV22" i="9"/>
  <c r="BV23" i="9"/>
  <c r="AX25" i="9"/>
  <c r="BL25" i="9"/>
  <c r="BP24" i="9"/>
  <c r="AW26" i="9"/>
  <c r="AW23" i="9"/>
  <c r="AW22" i="9"/>
  <c r="AW24" i="9"/>
  <c r="BD26" i="9"/>
  <c r="BD22" i="9"/>
  <c r="BD23" i="9"/>
  <c r="BD24" i="9"/>
  <c r="BK26" i="9"/>
  <c r="BK24" i="9"/>
  <c r="BK22" i="9"/>
  <c r="BK23" i="9"/>
  <c r="BV25" i="9"/>
  <c r="BG26" i="9"/>
  <c r="BG23" i="9"/>
  <c r="BG24" i="9"/>
  <c r="BG22" i="9"/>
  <c r="BG25" i="9"/>
  <c r="AV26" i="9"/>
  <c r="AV23" i="9"/>
  <c r="AV22" i="9"/>
  <c r="AV24" i="9"/>
  <c r="BC26" i="9"/>
  <c r="BC24" i="9"/>
  <c r="BC22" i="9"/>
  <c r="BC23" i="9"/>
  <c r="AZ25" i="9"/>
  <c r="AZ22" i="9"/>
  <c r="BR25" i="9"/>
  <c r="BR22" i="9"/>
  <c r="BR24" i="9"/>
  <c r="BR23" i="9"/>
  <c r="BP25" i="9"/>
  <c r="BP22" i="9"/>
  <c r="AU26" i="9"/>
  <c r="AU23" i="9"/>
  <c r="AU22" i="9"/>
  <c r="AU24" i="9"/>
  <c r="BO26" i="9"/>
  <c r="BO23" i="9"/>
  <c r="BO24" i="9"/>
  <c r="BO22" i="9"/>
  <c r="BI25" i="9"/>
  <c r="BU26" i="9"/>
  <c r="BU22" i="9"/>
  <c r="BU24" i="9"/>
  <c r="BU23" i="9"/>
  <c r="AZ24" i="9"/>
  <c r="AZ23" i="9"/>
  <c r="AZ26" i="9"/>
  <c r="BM25" i="9"/>
  <c r="BR26" i="9"/>
  <c r="BQ26" i="9"/>
  <c r="BQ22" i="9"/>
  <c r="BQ23" i="9"/>
  <c r="BH25" i="9"/>
  <c r="BH22" i="9"/>
  <c r="BW26" i="9"/>
  <c r="BW24" i="9"/>
  <c r="BW23" i="9"/>
  <c r="BW22" i="9"/>
  <c r="BB25" i="9"/>
  <c r="BB24" i="9"/>
  <c r="BB22" i="9"/>
  <c r="BB23" i="9"/>
  <c r="Z40" i="9"/>
  <c r="BT8" i="9"/>
  <c r="Z42" i="9"/>
  <c r="BH9" i="9"/>
  <c r="BC11" i="9"/>
  <c r="BK9" i="9"/>
  <c r="BB10" i="9"/>
  <c r="BR9" i="9"/>
  <c r="BC7" i="9"/>
  <c r="BS9" i="9"/>
  <c r="BC10" i="9"/>
  <c r="BD10" i="9"/>
  <c r="BJ11" i="9"/>
  <c r="BD9" i="9"/>
  <c r="BJ8" i="9"/>
  <c r="BH10" i="9"/>
  <c r="BJ10" i="9"/>
  <c r="BJ9" i="9"/>
  <c r="AV8" i="9"/>
  <c r="BP8" i="9"/>
  <c r="BH8" i="9"/>
  <c r="BK11" i="9"/>
  <c r="BP10" i="9"/>
  <c r="BP9" i="9"/>
  <c r="BT9" i="9"/>
  <c r="BP11" i="9"/>
  <c r="BP7" i="9"/>
  <c r="BL9" i="9"/>
  <c r="BB11" i="9"/>
  <c r="BC8" i="9"/>
  <c r="BR11" i="9"/>
  <c r="BH11" i="9"/>
  <c r="BH7" i="9"/>
  <c r="BT11" i="9"/>
  <c r="BB8" i="9"/>
  <c r="BR8" i="9"/>
  <c r="BR10" i="9"/>
  <c r="BB9" i="9"/>
  <c r="BQ11" i="9"/>
  <c r="BQ8" i="9"/>
  <c r="BQ10" i="9"/>
  <c r="BQ9" i="9"/>
  <c r="BQ7" i="9"/>
  <c r="AV9" i="9"/>
  <c r="AZ11" i="9"/>
  <c r="AZ10" i="9"/>
  <c r="AZ7" i="9"/>
  <c r="AZ9" i="9"/>
  <c r="AZ8" i="9"/>
  <c r="BE10" i="9"/>
  <c r="BE9" i="9"/>
  <c r="BE8" i="9"/>
  <c r="BE7" i="9"/>
  <c r="BE11" i="9"/>
  <c r="AV11" i="9"/>
  <c r="E15" i="9"/>
  <c r="E16" i="9" s="1"/>
  <c r="F15" i="9"/>
  <c r="BM10" i="9"/>
  <c r="BM9" i="9"/>
  <c r="BM8" i="9"/>
  <c r="BM11" i="9"/>
  <c r="BM7" i="9"/>
  <c r="BT10" i="9"/>
  <c r="AV10" i="9"/>
  <c r="BD11" i="9"/>
  <c r="BI8" i="9"/>
  <c r="BI11" i="9"/>
  <c r="BI7" i="9"/>
  <c r="BI10" i="9"/>
  <c r="BI9" i="9"/>
  <c r="AT7" i="9"/>
  <c r="AT10" i="9"/>
  <c r="AT11" i="9"/>
  <c r="BU10" i="9"/>
  <c r="BU9" i="9"/>
  <c r="BU8" i="9"/>
  <c r="BU7" i="9"/>
  <c r="BU11" i="9"/>
  <c r="AX11" i="9"/>
  <c r="AX10" i="9"/>
  <c r="AX9" i="9"/>
  <c r="AX8" i="9"/>
  <c r="AX7" i="9"/>
  <c r="AY11" i="9"/>
  <c r="AY10" i="9"/>
  <c r="AY9" i="9"/>
  <c r="AY8" i="9"/>
  <c r="AY7" i="9"/>
  <c r="BK8" i="9"/>
  <c r="AW10" i="9"/>
  <c r="AW11" i="9"/>
  <c r="AW9" i="9"/>
  <c r="AW8" i="9"/>
  <c r="AW7" i="9"/>
  <c r="AU8" i="9"/>
  <c r="AU7" i="9"/>
  <c r="AU11" i="9"/>
  <c r="AU10" i="9"/>
  <c r="AU9" i="9"/>
  <c r="BD8" i="9"/>
  <c r="BF11" i="9"/>
  <c r="BF10" i="9"/>
  <c r="BF9" i="9"/>
  <c r="BF8" i="9"/>
  <c r="BF7" i="9"/>
  <c r="BG11" i="9"/>
  <c r="BG10" i="9"/>
  <c r="BG9" i="9"/>
  <c r="BG8" i="9"/>
  <c r="BG7" i="9"/>
  <c r="BL10" i="9"/>
  <c r="BS8" i="9"/>
  <c r="BS11" i="9"/>
  <c r="BL8" i="9"/>
  <c r="BN11" i="9"/>
  <c r="BN10" i="9"/>
  <c r="BN9" i="9"/>
  <c r="BN8" i="9"/>
  <c r="BN7" i="9"/>
  <c r="BO11" i="9"/>
  <c r="BO10" i="9"/>
  <c r="BO9" i="9"/>
  <c r="BO8" i="9"/>
  <c r="BO7" i="9"/>
  <c r="BK10" i="9"/>
  <c r="BS10" i="9"/>
  <c r="BV11" i="9"/>
  <c r="BV10" i="9"/>
  <c r="BV9" i="9"/>
  <c r="BV8" i="9"/>
  <c r="BV7" i="9"/>
  <c r="BW11" i="9"/>
  <c r="BW10" i="9"/>
  <c r="BW9" i="9"/>
  <c r="BW8" i="9"/>
  <c r="BW7" i="9"/>
  <c r="BA7" i="9"/>
  <c r="BA8" i="9"/>
  <c r="BA11" i="9"/>
  <c r="BA10" i="9"/>
  <c r="BA9" i="9"/>
  <c r="BL11" i="9"/>
  <c r="AA41" i="9"/>
  <c r="Z41" i="9"/>
  <c r="Z46" i="9"/>
  <c r="AP25" i="11" l="1"/>
  <c r="BY22" i="11" s="1"/>
  <c r="AA46" i="15"/>
  <c r="O26" i="15"/>
  <c r="AW23" i="15"/>
  <c r="AW26" i="15"/>
  <c r="AW24" i="15"/>
  <c r="AW25" i="15"/>
  <c r="BK60" i="15"/>
  <c r="BA60" i="15"/>
  <c r="AQ60" i="15"/>
  <c r="O60" i="15"/>
  <c r="AV60" i="15" s="1"/>
  <c r="AA64" i="15"/>
  <c r="Z65" i="15"/>
  <c r="Z66" i="15" s="1"/>
  <c r="O42" i="15"/>
  <c r="Z47" i="15" s="1"/>
  <c r="Z48" i="15" s="1"/>
  <c r="Q25" i="15"/>
  <c r="AY22" i="15"/>
  <c r="I15" i="14"/>
  <c r="I17" i="14"/>
  <c r="L16" i="14"/>
  <c r="AQ42" i="14"/>
  <c r="BA42" i="14"/>
  <c r="L30" i="14"/>
  <c r="M15" i="14"/>
  <c r="AC46" i="14"/>
  <c r="AB47" i="14"/>
  <c r="AB48" i="14" s="1"/>
  <c r="AL42" i="14"/>
  <c r="AA47" i="14"/>
  <c r="AA48" i="14" s="1"/>
  <c r="J16" i="14"/>
  <c r="BY26" i="14"/>
  <c r="M32" i="14" s="1"/>
  <c r="BY25" i="14"/>
  <c r="L31" i="14" s="1"/>
  <c r="BY24" i="14"/>
  <c r="I31" i="14" s="1"/>
  <c r="BY23" i="14"/>
  <c r="J30" i="14" s="1"/>
  <c r="BY22" i="14"/>
  <c r="I16" i="14"/>
  <c r="J15" i="14"/>
  <c r="L17" i="14"/>
  <c r="L45" i="14"/>
  <c r="AV60" i="14"/>
  <c r="BK60" i="14"/>
  <c r="L63" i="14"/>
  <c r="O60" i="14"/>
  <c r="AL60" i="14" s="1"/>
  <c r="AG60" i="14"/>
  <c r="W47" i="14"/>
  <c r="W48" i="14" s="1"/>
  <c r="BL42" i="14"/>
  <c r="BN42" i="14" s="1"/>
  <c r="BN40" i="14" s="1"/>
  <c r="V47" i="14"/>
  <c r="V48" i="14" s="1"/>
  <c r="AM42" i="14"/>
  <c r="BB42" i="14"/>
  <c r="AR42" i="14"/>
  <c r="BG42" i="14"/>
  <c r="AH42" i="14"/>
  <c r="AW42" i="14"/>
  <c r="Y47" i="14"/>
  <c r="Y48" i="14" s="1"/>
  <c r="M48" i="14"/>
  <c r="L48" i="14" s="1"/>
  <c r="X47" i="14"/>
  <c r="X48" i="14" s="1"/>
  <c r="Z47" i="14"/>
  <c r="Z48" i="14" s="1"/>
  <c r="AC64" i="14"/>
  <c r="AB65" i="14"/>
  <c r="AB66" i="14" s="1"/>
  <c r="BF42" i="14"/>
  <c r="BI42" i="14" s="1"/>
  <c r="BI40" i="14" s="1"/>
  <c r="AG42" i="14"/>
  <c r="AJ42" i="14" s="1"/>
  <c r="AJ40" i="14" s="1"/>
  <c r="AV42" i="14"/>
  <c r="AY42" i="14" s="1"/>
  <c r="AY40" i="14" s="1"/>
  <c r="AD58" i="13" a="1"/>
  <c r="AD58" i="13" s="1"/>
  <c r="O60" i="13" s="1" a="1"/>
  <c r="O60" i="13" s="1"/>
  <c r="AU8" i="13"/>
  <c r="AV22" i="13"/>
  <c r="N25" i="13"/>
  <c r="AV23" i="13"/>
  <c r="AV25" i="13"/>
  <c r="U26" i="13"/>
  <c r="AV26" i="13"/>
  <c r="AV24" i="13"/>
  <c r="AV7" i="13"/>
  <c r="N10" i="13"/>
  <c r="AU11" i="13"/>
  <c r="AU9" i="13"/>
  <c r="M11" i="13"/>
  <c r="AV11" i="13" s="1"/>
  <c r="Z64" i="13"/>
  <c r="AD40" i="13" a="1"/>
  <c r="AD40" i="13" s="1"/>
  <c r="O42" i="13" s="1" a="1"/>
  <c r="Z46" i="13"/>
  <c r="BX26" i="11"/>
  <c r="BX11" i="11"/>
  <c r="BX9" i="11"/>
  <c r="BX8" i="11"/>
  <c r="BX7" i="11"/>
  <c r="AP10" i="11"/>
  <c r="BX10" i="11"/>
  <c r="AD40" i="11" a="1"/>
  <c r="AD40" i="11" s="1"/>
  <c r="O42" i="11" s="1" a="1"/>
  <c r="E30" i="11"/>
  <c r="E31" i="11" s="1"/>
  <c r="AD58" i="11" a="1"/>
  <c r="AD58" i="11" s="1"/>
  <c r="O60" i="11" s="1" a="1"/>
  <c r="BX23" i="11"/>
  <c r="BX24" i="11"/>
  <c r="Z64" i="11"/>
  <c r="F30" i="11"/>
  <c r="F31" i="11" s="1"/>
  <c r="BX25" i="11"/>
  <c r="AD46" i="11"/>
  <c r="BY25" i="11"/>
  <c r="BY24" i="11"/>
  <c r="BY23" i="11"/>
  <c r="AD58" i="10" a="1"/>
  <c r="AD58" i="10" s="1"/>
  <c r="O60" i="10" s="1" a="1"/>
  <c r="O60" i="10" s="1"/>
  <c r="BK60" i="10" s="1"/>
  <c r="BX22" i="10"/>
  <c r="BX25" i="10"/>
  <c r="BX23" i="10"/>
  <c r="BX24" i="10"/>
  <c r="BX26" i="10"/>
  <c r="AP25" i="10"/>
  <c r="BX8" i="10"/>
  <c r="AP10" i="10"/>
  <c r="BX7" i="10"/>
  <c r="BX10" i="10"/>
  <c r="BX11" i="10"/>
  <c r="BX9" i="10"/>
  <c r="AD40" i="10" a="1"/>
  <c r="AD40" i="10" s="1"/>
  <c r="O42" i="10" s="1" a="1"/>
  <c r="AB46" i="10"/>
  <c r="Z64" i="10"/>
  <c r="AD58" i="9" a="1"/>
  <c r="AD58" i="9" s="1"/>
  <c r="O60" i="9" s="1" a="1"/>
  <c r="AB64" i="9"/>
  <c r="BX25" i="9"/>
  <c r="BX22" i="9"/>
  <c r="BX26" i="9"/>
  <c r="BX23" i="9"/>
  <c r="BX24" i="9"/>
  <c r="AD40" i="9" a="1"/>
  <c r="AD40" i="9" s="1"/>
  <c r="O42" i="9" s="1" a="1"/>
  <c r="O42" i="9" s="1"/>
  <c r="BK42" i="9" s="1"/>
  <c r="BX11" i="9"/>
  <c r="BX10" i="9"/>
  <c r="BX9" i="9"/>
  <c r="BX8" i="9"/>
  <c r="BX7" i="9"/>
  <c r="AA46" i="9"/>
  <c r="BY26" i="11" l="1"/>
  <c r="M32" i="11" s="1"/>
  <c r="BK42" i="15"/>
  <c r="AG42" i="15"/>
  <c r="AL60" i="15"/>
  <c r="BF42" i="15"/>
  <c r="L63" i="15"/>
  <c r="AQ42" i="15"/>
  <c r="P26" i="15"/>
  <c r="AX25" i="15"/>
  <c r="AX24" i="15"/>
  <c r="AX23" i="15"/>
  <c r="AX26" i="15"/>
  <c r="BA42" i="15"/>
  <c r="AG60" i="15"/>
  <c r="BL42" i="15"/>
  <c r="V47" i="15"/>
  <c r="V48" i="15" s="1"/>
  <c r="AM42" i="15"/>
  <c r="BB42" i="15"/>
  <c r="AR42" i="15"/>
  <c r="BG42" i="15"/>
  <c r="AW42" i="15"/>
  <c r="AH42" i="15"/>
  <c r="M48" i="15"/>
  <c r="L48" i="15" s="1"/>
  <c r="W47" i="15"/>
  <c r="W48" i="15" s="1"/>
  <c r="X47" i="15"/>
  <c r="X48" i="15" s="1"/>
  <c r="Y47" i="15"/>
  <c r="Y48" i="15" s="1"/>
  <c r="AV42" i="15"/>
  <c r="AB64" i="15"/>
  <c r="AA65" i="15"/>
  <c r="AA66" i="15" s="1"/>
  <c r="AL42" i="15"/>
  <c r="BL60" i="15"/>
  <c r="BN60" i="15" s="1"/>
  <c r="BN58" i="15" s="1"/>
  <c r="V65" i="15"/>
  <c r="V66" i="15" s="1"/>
  <c r="AM60" i="15"/>
  <c r="BB60" i="15"/>
  <c r="BD60" i="15" s="1"/>
  <c r="BD58" i="15" s="1"/>
  <c r="AR60" i="15"/>
  <c r="AT60" i="15" s="1"/>
  <c r="AT58" i="15" s="1"/>
  <c r="BG60" i="15"/>
  <c r="AH60" i="15"/>
  <c r="AW60" i="15"/>
  <c r="AY60" i="15" s="1"/>
  <c r="AY58" i="15" s="1"/>
  <c r="M66" i="15"/>
  <c r="L66" i="15" s="1"/>
  <c r="W65" i="15"/>
  <c r="W66" i="15" s="1"/>
  <c r="X65" i="15"/>
  <c r="X66" i="15" s="1"/>
  <c r="Y65" i="15"/>
  <c r="Y66" i="15" s="1"/>
  <c r="R25" i="15"/>
  <c r="AZ22" i="15"/>
  <c r="L45" i="15"/>
  <c r="BF60" i="15"/>
  <c r="BI60" i="15" s="1"/>
  <c r="BI58" i="15" s="1"/>
  <c r="AB46" i="15"/>
  <c r="AA47" i="15"/>
  <c r="AA48" i="15" s="1"/>
  <c r="AQ60" i="14"/>
  <c r="BA60" i="14"/>
  <c r="BF60" i="14"/>
  <c r="M30" i="14"/>
  <c r="L50" i="14"/>
  <c r="BM42" i="14"/>
  <c r="BO40" i="14" s="1"/>
  <c r="M50" i="14" s="1"/>
  <c r="AT42" i="14"/>
  <c r="AT40" i="14" s="1"/>
  <c r="AO42" i="14"/>
  <c r="AO40" i="14" s="1"/>
  <c r="L32" i="14"/>
  <c r="L49" i="14"/>
  <c r="BH42" i="14"/>
  <c r="BJ40" i="14"/>
  <c r="M49" i="14" s="1"/>
  <c r="AC65" i="14"/>
  <c r="AC66" i="14" s="1"/>
  <c r="AD64" i="14"/>
  <c r="AY60" i="14"/>
  <c r="AY58" i="14" s="1"/>
  <c r="AC47" i="14"/>
  <c r="AC48" i="14" s="1"/>
  <c r="AD46" i="14"/>
  <c r="J31" i="14"/>
  <c r="BD42" i="14"/>
  <c r="BD40" i="14" s="1"/>
  <c r="L42" i="14"/>
  <c r="AX42" i="14"/>
  <c r="AZ40" i="14" s="1"/>
  <c r="M42" i="14" s="1"/>
  <c r="AI42" i="14"/>
  <c r="AK40" i="14" s="1"/>
  <c r="M39" i="14" s="1"/>
  <c r="L39" i="14"/>
  <c r="L64" i="14"/>
  <c r="M63" i="14"/>
  <c r="M64" i="14" s="1"/>
  <c r="W65" i="14"/>
  <c r="W66" i="14" s="1"/>
  <c r="BL60" i="14"/>
  <c r="BN60" i="14" s="1"/>
  <c r="BN58" i="14" s="1"/>
  <c r="V65" i="14"/>
  <c r="V66" i="14" s="1"/>
  <c r="AM60" i="14"/>
  <c r="AO60" i="14" s="1"/>
  <c r="AO58" i="14" s="1"/>
  <c r="BB60" i="14"/>
  <c r="BD60" i="14" s="1"/>
  <c r="BD58" i="14" s="1"/>
  <c r="AR60" i="14"/>
  <c r="AT60" i="14" s="1"/>
  <c r="AT58" i="14" s="1"/>
  <c r="BG60" i="14"/>
  <c r="BI60" i="14" s="1"/>
  <c r="BI58" i="14" s="1"/>
  <c r="AH60" i="14"/>
  <c r="AJ60" i="14" s="1"/>
  <c r="AJ58" i="14" s="1"/>
  <c r="AW60" i="14"/>
  <c r="X65" i="14"/>
  <c r="X66" i="14" s="1"/>
  <c r="Y65" i="14"/>
  <c r="Y66" i="14" s="1"/>
  <c r="M66" i="14"/>
  <c r="L66" i="14" s="1"/>
  <c r="Z65" i="14"/>
  <c r="Z66" i="14" s="1"/>
  <c r="AA65" i="14"/>
  <c r="AA66" i="14" s="1"/>
  <c r="L46" i="14"/>
  <c r="M45" i="14"/>
  <c r="M46" i="14" s="1"/>
  <c r="J32" i="14"/>
  <c r="I32" i="14"/>
  <c r="M31" i="14"/>
  <c r="I30" i="14"/>
  <c r="L63" i="13"/>
  <c r="L64" i="13" s="1"/>
  <c r="BK60" i="13"/>
  <c r="AV60" i="13"/>
  <c r="AG60" i="13"/>
  <c r="BF60" i="13"/>
  <c r="AQ60" i="13"/>
  <c r="AL60" i="13"/>
  <c r="AV9" i="13"/>
  <c r="AV8" i="13"/>
  <c r="V26" i="13"/>
  <c r="AW22" i="13"/>
  <c r="O25" i="13"/>
  <c r="AW24" i="13"/>
  <c r="AW23" i="13"/>
  <c r="AW25" i="13"/>
  <c r="AW26" i="13"/>
  <c r="AW7" i="13"/>
  <c r="O10" i="13"/>
  <c r="N11" i="13"/>
  <c r="AW9" i="13" s="1"/>
  <c r="AV10" i="13"/>
  <c r="J32" i="13"/>
  <c r="M30" i="13"/>
  <c r="BL60" i="13"/>
  <c r="V65" i="13"/>
  <c r="V66" i="13" s="1"/>
  <c r="AM60" i="13"/>
  <c r="BB60" i="13"/>
  <c r="AR60" i="13"/>
  <c r="BG60" i="13"/>
  <c r="AH60" i="13"/>
  <c r="AW60" i="13"/>
  <c r="M66" i="13"/>
  <c r="L66" i="13" s="1"/>
  <c r="W65" i="13"/>
  <c r="W66" i="13" s="1"/>
  <c r="X65" i="13"/>
  <c r="X66" i="13" s="1"/>
  <c r="Y65" i="13"/>
  <c r="Y66" i="13" s="1"/>
  <c r="AA46" i="13"/>
  <c r="J31" i="13"/>
  <c r="I31" i="13"/>
  <c r="M32" i="13"/>
  <c r="O42" i="13"/>
  <c r="AV42" i="13" s="1"/>
  <c r="I32" i="13"/>
  <c r="L31" i="13"/>
  <c r="AA64" i="13"/>
  <c r="Z65" i="13"/>
  <c r="Z66" i="13" s="1"/>
  <c r="BA60" i="13"/>
  <c r="M31" i="11"/>
  <c r="I31" i="11"/>
  <c r="J30" i="11"/>
  <c r="L31" i="11"/>
  <c r="O42" i="11"/>
  <c r="BK42" i="11" s="1"/>
  <c r="O60" i="11"/>
  <c r="AQ60" i="11" s="1"/>
  <c r="M30" i="11"/>
  <c r="J31" i="11"/>
  <c r="I30" i="11"/>
  <c r="J32" i="11"/>
  <c r="BY11" i="11"/>
  <c r="M17" i="11" s="1"/>
  <c r="BY10" i="11"/>
  <c r="BY7" i="11"/>
  <c r="BY8" i="11"/>
  <c r="BY9" i="11"/>
  <c r="M15" i="11" s="1"/>
  <c r="AA64" i="11"/>
  <c r="I32" i="11"/>
  <c r="AE46" i="11"/>
  <c r="L30" i="11"/>
  <c r="AG60" i="10"/>
  <c r="AV60" i="10"/>
  <c r="BA60" i="10"/>
  <c r="M32" i="10"/>
  <c r="BY23" i="10"/>
  <c r="J30" i="10" s="1"/>
  <c r="BY22" i="10"/>
  <c r="BY26" i="10"/>
  <c r="L32" i="10" s="1"/>
  <c r="BY25" i="10"/>
  <c r="BY24" i="10"/>
  <c r="I31" i="10" s="1"/>
  <c r="BY11" i="10"/>
  <c r="BY8" i="10"/>
  <c r="BY7" i="10"/>
  <c r="BY10" i="10"/>
  <c r="BY9" i="10"/>
  <c r="M15" i="10" s="1"/>
  <c r="AL60" i="10"/>
  <c r="AA64" i="10"/>
  <c r="Z65" i="10"/>
  <c r="Z66" i="10" s="1"/>
  <c r="L63" i="10"/>
  <c r="AC46" i="10"/>
  <c r="BL60" i="10"/>
  <c r="BN60" i="10" s="1"/>
  <c r="BN58" i="10" s="1"/>
  <c r="V65" i="10"/>
  <c r="V66" i="10" s="1"/>
  <c r="AM60" i="10"/>
  <c r="BB60" i="10"/>
  <c r="AR60" i="10"/>
  <c r="BG60" i="10"/>
  <c r="AH60" i="10"/>
  <c r="AW60" i="10"/>
  <c r="W65" i="10"/>
  <c r="W66" i="10" s="1"/>
  <c r="M66" i="10"/>
  <c r="L66" i="10" s="1"/>
  <c r="X65" i="10"/>
  <c r="X66" i="10" s="1"/>
  <c r="O42" i="10"/>
  <c r="BF42" i="10" s="1"/>
  <c r="BF60" i="10"/>
  <c r="AQ60" i="10"/>
  <c r="Y65" i="10"/>
  <c r="Y66" i="10" s="1"/>
  <c r="O60" i="9"/>
  <c r="BK60" i="9" s="1"/>
  <c r="AL60" i="9"/>
  <c r="AH60" i="9"/>
  <c r="Y65" i="9"/>
  <c r="Y66" i="9" s="1"/>
  <c r="AC64" i="9"/>
  <c r="AB65" i="9"/>
  <c r="AB66" i="9" s="1"/>
  <c r="BY26" i="9"/>
  <c r="M32" i="9" s="1"/>
  <c r="BY22" i="9"/>
  <c r="BY25" i="9"/>
  <c r="BY24" i="9"/>
  <c r="BY23" i="9"/>
  <c r="J30" i="9" s="1"/>
  <c r="BA42" i="9"/>
  <c r="BF42" i="9"/>
  <c r="AV42" i="9"/>
  <c r="AQ42" i="9"/>
  <c r="Z47" i="9"/>
  <c r="Z48" i="9" s="1"/>
  <c r="L45" i="9"/>
  <c r="BY7" i="9"/>
  <c r="BY11" i="9"/>
  <c r="M17" i="9" s="1"/>
  <c r="BY10" i="9"/>
  <c r="BY9" i="9"/>
  <c r="BY8" i="9"/>
  <c r="AL42" i="9"/>
  <c r="AG42" i="9"/>
  <c r="F16" i="9"/>
  <c r="AM42" i="9"/>
  <c r="BB42" i="9"/>
  <c r="W47" i="9"/>
  <c r="W48" i="9" s="1"/>
  <c r="V47" i="9"/>
  <c r="V48" i="9" s="1"/>
  <c r="BL42" i="9"/>
  <c r="BN42" i="9" s="1"/>
  <c r="BN40" i="9" s="1"/>
  <c r="L50" i="9" s="1"/>
  <c r="AW42" i="9"/>
  <c r="BG42" i="9"/>
  <c r="AH42" i="9"/>
  <c r="AR42" i="9"/>
  <c r="X47" i="9"/>
  <c r="X48" i="9" s="1"/>
  <c r="M48" i="9"/>
  <c r="L48" i="9" s="1"/>
  <c r="Y47" i="9"/>
  <c r="Y48" i="9" s="1"/>
  <c r="AA47" i="9"/>
  <c r="AA48" i="9" s="1"/>
  <c r="AB46" i="9"/>
  <c r="J31" i="10" l="1"/>
  <c r="L30" i="10"/>
  <c r="L32" i="11"/>
  <c r="AO60" i="15"/>
  <c r="AO58" i="15" s="1"/>
  <c r="BN42" i="15"/>
  <c r="BN40" i="15" s="1"/>
  <c r="BM42" i="15" s="1"/>
  <c r="BO40" i="15" s="1"/>
  <c r="M50" i="15" s="1"/>
  <c r="BI42" i="15"/>
  <c r="BI40" i="15" s="1"/>
  <c r="BH42" i="15" s="1"/>
  <c r="BJ40" i="15" s="1"/>
  <c r="M49" i="15" s="1"/>
  <c r="AJ42" i="15"/>
  <c r="AJ40" i="15" s="1"/>
  <c r="AI42" i="15" s="1"/>
  <c r="AK40" i="15" s="1"/>
  <c r="M39" i="15" s="1"/>
  <c r="L60" i="15"/>
  <c r="AX60" i="15"/>
  <c r="AZ58" i="15" s="1"/>
  <c r="M60" i="15" s="1"/>
  <c r="L68" i="15"/>
  <c r="BM60" i="15"/>
  <c r="BO58" i="15" s="1"/>
  <c r="M68" i="15" s="1"/>
  <c r="L59" i="15"/>
  <c r="AS60" i="15"/>
  <c r="AU58" i="15" s="1"/>
  <c r="M59" i="15" s="1"/>
  <c r="BC60" i="15"/>
  <c r="BE58" i="15" s="1"/>
  <c r="M61" i="15" s="1"/>
  <c r="L61" i="15"/>
  <c r="AC46" i="15"/>
  <c r="AB47" i="15"/>
  <c r="AB48" i="15" s="1"/>
  <c r="AC64" i="15"/>
  <c r="AB65" i="15"/>
  <c r="AB66" i="15" s="1"/>
  <c r="BD42" i="15"/>
  <c r="BD40" i="15" s="1"/>
  <c r="L67" i="15"/>
  <c r="BH60" i="15"/>
  <c r="BJ58" i="15" s="1"/>
  <c r="M67" i="15" s="1"/>
  <c r="AY42" i="15"/>
  <c r="AY40" i="15" s="1"/>
  <c r="L64" i="15"/>
  <c r="M63" i="15"/>
  <c r="M64" i="15" s="1"/>
  <c r="L46" i="15"/>
  <c r="M45" i="15"/>
  <c r="M46" i="15" s="1"/>
  <c r="AO42" i="15"/>
  <c r="AO40" i="15" s="1"/>
  <c r="AN60" i="15"/>
  <c r="AP58" i="15" s="1"/>
  <c r="M58" i="15" s="1"/>
  <c r="L58" i="15"/>
  <c r="Q26" i="15"/>
  <c r="AY25" i="15"/>
  <c r="AY26" i="15"/>
  <c r="AY24" i="15"/>
  <c r="AY23" i="15"/>
  <c r="S25" i="15"/>
  <c r="BA22" i="15"/>
  <c r="AJ60" i="15"/>
  <c r="AJ58" i="15" s="1"/>
  <c r="AT42" i="15"/>
  <c r="AT40" i="15" s="1"/>
  <c r="AY60" i="13"/>
  <c r="AY58" i="13" s="1"/>
  <c r="L67" i="14"/>
  <c r="BH60" i="14"/>
  <c r="BJ58" i="14" s="1"/>
  <c r="M67" i="14" s="1"/>
  <c r="AI60" i="14"/>
  <c r="AK58" i="14" s="1"/>
  <c r="M57" i="14" s="1"/>
  <c r="L57" i="14"/>
  <c r="AN60" i="14"/>
  <c r="AP58" i="14" s="1"/>
  <c r="M58" i="14" s="1"/>
  <c r="L58" i="14"/>
  <c r="BC60" i="14"/>
  <c r="BE58" i="14" s="1"/>
  <c r="M61" i="14" s="1"/>
  <c r="L61" i="14"/>
  <c r="L68" i="14"/>
  <c r="BM60" i="14"/>
  <c r="BO58" i="14" s="1"/>
  <c r="M68" i="14" s="1"/>
  <c r="L59" i="14"/>
  <c r="AS60" i="14"/>
  <c r="AU58" i="14"/>
  <c r="M59" i="14" s="1"/>
  <c r="BC42" i="14"/>
  <c r="BE40" i="14" s="1"/>
  <c r="M43" i="14" s="1"/>
  <c r="L43" i="14"/>
  <c r="AN42" i="14"/>
  <c r="AP40" i="14" s="1"/>
  <c r="M40" i="14" s="1"/>
  <c r="L40" i="14"/>
  <c r="AD47" i="14"/>
  <c r="AD48" i="14" s="1"/>
  <c r="AE46" i="14"/>
  <c r="L41" i="14"/>
  <c r="AS42" i="14"/>
  <c r="AU40" i="14" s="1"/>
  <c r="M41" i="14" s="1"/>
  <c r="AZ58" i="14"/>
  <c r="M60" i="14" s="1"/>
  <c r="L60" i="14"/>
  <c r="AX60" i="14"/>
  <c r="AD65" i="14"/>
  <c r="AD66" i="14" s="1"/>
  <c r="AE64" i="14"/>
  <c r="BG60" i="9"/>
  <c r="AQ60" i="9"/>
  <c r="AA65" i="9"/>
  <c r="AA66" i="9" s="1"/>
  <c r="BF60" i="9"/>
  <c r="AV60" i="9"/>
  <c r="AW60" i="9"/>
  <c r="BA60" i="9"/>
  <c r="AR60" i="9"/>
  <c r="AT60" i="9" s="1"/>
  <c r="AT58" i="9" s="1"/>
  <c r="AS60" i="9" s="1"/>
  <c r="AU58" i="9" s="1"/>
  <c r="M59" i="9" s="1"/>
  <c r="X65" i="9"/>
  <c r="X66" i="9" s="1"/>
  <c r="BB60" i="9"/>
  <c r="W65" i="9"/>
  <c r="W66" i="9" s="1"/>
  <c r="AM60" i="9"/>
  <c r="Z65" i="9"/>
  <c r="Z66" i="9" s="1"/>
  <c r="M66" i="9"/>
  <c r="L66" i="9" s="1"/>
  <c r="V65" i="9"/>
  <c r="V66" i="9" s="1"/>
  <c r="BL60" i="9"/>
  <c r="BN60" i="9" s="1"/>
  <c r="BN58" i="9" s="1"/>
  <c r="L68" i="9" s="1"/>
  <c r="BN60" i="13"/>
  <c r="BN58" i="13" s="1"/>
  <c r="L68" i="13" s="1"/>
  <c r="BI60" i="13"/>
  <c r="BI58" i="13" s="1"/>
  <c r="BH60" i="13" s="1"/>
  <c r="BJ58" i="13" s="1"/>
  <c r="M67" i="13" s="1"/>
  <c r="AJ60" i="13"/>
  <c r="AJ58" i="13" s="1"/>
  <c r="AI60" i="13" s="1"/>
  <c r="AK58" i="13" s="1"/>
  <c r="M57" i="13" s="1"/>
  <c r="AG42" i="13"/>
  <c r="AT60" i="13"/>
  <c r="AT58" i="13" s="1"/>
  <c r="AS60" i="13" s="1"/>
  <c r="AU58" i="13" s="1"/>
  <c r="M59" i="13" s="1"/>
  <c r="AO60" i="13"/>
  <c r="AO58" i="13" s="1"/>
  <c r="L58" i="13" s="1"/>
  <c r="AX22" i="13"/>
  <c r="P25" i="13"/>
  <c r="AX26" i="13"/>
  <c r="AX24" i="13"/>
  <c r="AX25" i="13"/>
  <c r="AX23" i="13"/>
  <c r="W26" i="13"/>
  <c r="AW11" i="13"/>
  <c r="O11" i="13"/>
  <c r="AX9" i="13" s="1"/>
  <c r="AW10" i="13"/>
  <c r="AW8" i="13"/>
  <c r="AX7" i="13"/>
  <c r="P10" i="13"/>
  <c r="BL42" i="13"/>
  <c r="V47" i="13"/>
  <c r="V48" i="13" s="1"/>
  <c r="AM42" i="13"/>
  <c r="BB42" i="13"/>
  <c r="AR42" i="13"/>
  <c r="BG42" i="13"/>
  <c r="AH42" i="13"/>
  <c r="AW42" i="13"/>
  <c r="AY42" i="13" s="1"/>
  <c r="AY40" i="13" s="1"/>
  <c r="M48" i="13"/>
  <c r="L48" i="13" s="1"/>
  <c r="W47" i="13"/>
  <c r="W48" i="13" s="1"/>
  <c r="X47" i="13"/>
  <c r="X48" i="13" s="1"/>
  <c r="Y47" i="13"/>
  <c r="Y48" i="13" s="1"/>
  <c r="AB46" i="13"/>
  <c r="AA47" i="13"/>
  <c r="AA48" i="13" s="1"/>
  <c r="BF42" i="13"/>
  <c r="J30" i="13"/>
  <c r="AB64" i="13"/>
  <c r="AA65" i="13"/>
  <c r="AA66" i="13" s="1"/>
  <c r="AQ42" i="13"/>
  <c r="BA42" i="13"/>
  <c r="AL42" i="13"/>
  <c r="L45" i="13"/>
  <c r="L60" i="13"/>
  <c r="AX60" i="13"/>
  <c r="AZ58" i="13" s="1"/>
  <c r="M60" i="13" s="1"/>
  <c r="BD60" i="13"/>
  <c r="BD58" i="13" s="1"/>
  <c r="BK42" i="13"/>
  <c r="Z47" i="13"/>
  <c r="Z48" i="13" s="1"/>
  <c r="M63" i="13"/>
  <c r="M64" i="13" s="1"/>
  <c r="AJ60" i="10"/>
  <c r="AJ58" i="10" s="1"/>
  <c r="L57" i="10" s="1"/>
  <c r="AG60" i="11"/>
  <c r="AL60" i="11"/>
  <c r="BF60" i="11"/>
  <c r="Z65" i="11"/>
  <c r="Z66" i="11" s="1"/>
  <c r="L63" i="11"/>
  <c r="M63" i="11" s="1"/>
  <c r="M64" i="11" s="1"/>
  <c r="BK60" i="11"/>
  <c r="AV60" i="11"/>
  <c r="AQ42" i="11"/>
  <c r="AG42" i="11"/>
  <c r="AD47" i="11"/>
  <c r="AD48" i="11" s="1"/>
  <c r="BA42" i="11"/>
  <c r="AL42" i="11"/>
  <c r="L45" i="11"/>
  <c r="L46" i="11" s="1"/>
  <c r="J16" i="11"/>
  <c r="AB64" i="11"/>
  <c r="AA65" i="11"/>
  <c r="AA66" i="11" s="1"/>
  <c r="AE47" i="11"/>
  <c r="AE48" i="11" s="1"/>
  <c r="AF46" i="11"/>
  <c r="I15" i="11"/>
  <c r="J15" i="11"/>
  <c r="I17" i="11"/>
  <c r="M16" i="11"/>
  <c r="L16" i="11"/>
  <c r="BL60" i="11"/>
  <c r="V65" i="11"/>
  <c r="V66" i="11" s="1"/>
  <c r="AM60" i="11"/>
  <c r="BB60" i="11"/>
  <c r="AR60" i="11"/>
  <c r="AT60" i="11" s="1"/>
  <c r="AT58" i="11" s="1"/>
  <c r="AH60" i="11"/>
  <c r="AW60" i="11"/>
  <c r="BG60" i="11"/>
  <c r="M66" i="11"/>
  <c r="L66" i="11" s="1"/>
  <c r="W65" i="11"/>
  <c r="W66" i="11" s="1"/>
  <c r="X65" i="11"/>
  <c r="X66" i="11" s="1"/>
  <c r="Y65" i="11"/>
  <c r="Y66" i="11" s="1"/>
  <c r="BL42" i="11"/>
  <c r="BN42" i="11" s="1"/>
  <c r="BN40" i="11" s="1"/>
  <c r="V47" i="11"/>
  <c r="V48" i="11" s="1"/>
  <c r="AM42" i="11"/>
  <c r="BB42" i="11"/>
  <c r="AR42" i="11"/>
  <c r="AT42" i="11" s="1"/>
  <c r="AT40" i="11" s="1"/>
  <c r="AH42" i="11"/>
  <c r="Y47" i="11"/>
  <c r="Y48" i="11" s="1"/>
  <c r="BG42" i="11"/>
  <c r="AW42" i="11"/>
  <c r="Z47" i="11"/>
  <c r="Z48" i="11" s="1"/>
  <c r="X47" i="11"/>
  <c r="X48" i="11" s="1"/>
  <c r="W47" i="11"/>
  <c r="W48" i="11" s="1"/>
  <c r="AA47" i="11"/>
  <c r="AA48" i="11" s="1"/>
  <c r="M48" i="11"/>
  <c r="L48" i="11" s="1"/>
  <c r="AB47" i="11"/>
  <c r="AB48" i="11" s="1"/>
  <c r="AC47" i="11"/>
  <c r="AC48" i="11" s="1"/>
  <c r="AV42" i="11"/>
  <c r="AY42" i="11" s="1"/>
  <c r="AY40" i="11" s="1"/>
  <c r="L17" i="11"/>
  <c r="L15" i="11"/>
  <c r="I16" i="11"/>
  <c r="BA60" i="11"/>
  <c r="BF42" i="11"/>
  <c r="J17" i="11"/>
  <c r="AY60" i="10"/>
  <c r="AY58" i="10" s="1"/>
  <c r="L60" i="10" s="1"/>
  <c r="BD60" i="10"/>
  <c r="BD58" i="10" s="1"/>
  <c r="BC60" i="10" s="1"/>
  <c r="BE58" i="10" s="1"/>
  <c r="M61" i="10" s="1"/>
  <c r="BI60" i="10"/>
  <c r="BI58" i="10" s="1"/>
  <c r="L67" i="10" s="1"/>
  <c r="AG42" i="10"/>
  <c r="I16" i="10"/>
  <c r="J16" i="10"/>
  <c r="AV42" i="10"/>
  <c r="L31" i="10"/>
  <c r="I32" i="10"/>
  <c r="M31" i="10"/>
  <c r="M30" i="10"/>
  <c r="J32" i="10"/>
  <c r="I30" i="10"/>
  <c r="I17" i="10"/>
  <c r="M16" i="10"/>
  <c r="J15" i="10"/>
  <c r="I15" i="10"/>
  <c r="L16" i="10"/>
  <c r="L17" i="10"/>
  <c r="M17" i="10"/>
  <c r="J17" i="10"/>
  <c r="L15" i="10"/>
  <c r="L68" i="10"/>
  <c r="BM60" i="10"/>
  <c r="BO58" i="10" s="1"/>
  <c r="M68" i="10" s="1"/>
  <c r="BK42" i="10"/>
  <c r="AC47" i="10"/>
  <c r="AC48" i="10" s="1"/>
  <c r="AD46" i="10"/>
  <c r="L64" i="10"/>
  <c r="M63" i="10"/>
  <c r="M64" i="10" s="1"/>
  <c r="BL42" i="10"/>
  <c r="V47" i="10"/>
  <c r="V48" i="10" s="1"/>
  <c r="AM42" i="10"/>
  <c r="BB42" i="10"/>
  <c r="AR42" i="10"/>
  <c r="BG42" i="10"/>
  <c r="BI42" i="10" s="1"/>
  <c r="BI40" i="10" s="1"/>
  <c r="AH42" i="10"/>
  <c r="AJ42" i="10" s="1"/>
  <c r="AJ40" i="10" s="1"/>
  <c r="X47" i="10"/>
  <c r="X48" i="10" s="1"/>
  <c r="AW42" i="10"/>
  <c r="AY42" i="10" s="1"/>
  <c r="AY40" i="10" s="1"/>
  <c r="W47" i="10"/>
  <c r="W48" i="10" s="1"/>
  <c r="M48" i="10"/>
  <c r="L48" i="10" s="1"/>
  <c r="Y47" i="10"/>
  <c r="Y48" i="10" s="1"/>
  <c r="Z47" i="10"/>
  <c r="Z48" i="10" s="1"/>
  <c r="AA47" i="10"/>
  <c r="AA48" i="10" s="1"/>
  <c r="AB64" i="10"/>
  <c r="AA65" i="10"/>
  <c r="AA66" i="10" s="1"/>
  <c r="AO60" i="10"/>
  <c r="AO58" i="10" s="1"/>
  <c r="BA42" i="10"/>
  <c r="BD42" i="10" s="1"/>
  <c r="BD40" i="10" s="1"/>
  <c r="AT60" i="10"/>
  <c r="AT58" i="10" s="1"/>
  <c r="AL42" i="10"/>
  <c r="AB47" i="10"/>
  <c r="AB48" i="10" s="1"/>
  <c r="AQ42" i="10"/>
  <c r="AT42" i="10" s="1"/>
  <c r="AT40" i="10" s="1"/>
  <c r="L45" i="10"/>
  <c r="BD60" i="9"/>
  <c r="BD58" i="9" s="1"/>
  <c r="BC60" i="9" s="1"/>
  <c r="BE58" i="9" s="1"/>
  <c r="M61" i="9" s="1"/>
  <c r="L63" i="9"/>
  <c r="L64" i="9" s="1"/>
  <c r="AG60" i="9"/>
  <c r="AJ60" i="9" s="1"/>
  <c r="AJ58" i="9" s="1"/>
  <c r="AO60" i="9"/>
  <c r="AO58" i="9" s="1"/>
  <c r="AN60" i="9" s="1"/>
  <c r="AP58" i="9" s="1"/>
  <c r="M58" i="9" s="1"/>
  <c r="AY60" i="9"/>
  <c r="AY58" i="9" s="1"/>
  <c r="L60" i="9" s="1"/>
  <c r="BM60" i="9"/>
  <c r="BO58" i="9" s="1"/>
  <c r="M68" i="9" s="1"/>
  <c r="AC65" i="9"/>
  <c r="AC66" i="9" s="1"/>
  <c r="AD64" i="9"/>
  <c r="BI60" i="9"/>
  <c r="BI58" i="9" s="1"/>
  <c r="L61" i="9"/>
  <c r="L32" i="9"/>
  <c r="I30" i="9"/>
  <c r="L31" i="9"/>
  <c r="I32" i="9"/>
  <c r="M31" i="9"/>
  <c r="J32" i="9"/>
  <c r="J31" i="9"/>
  <c r="M30" i="9"/>
  <c r="L30" i="9"/>
  <c r="I31" i="9"/>
  <c r="L46" i="9"/>
  <c r="M45" i="9"/>
  <c r="M46" i="9" s="1"/>
  <c r="BD42" i="9"/>
  <c r="BD40" i="9" s="1"/>
  <c r="AT42" i="9"/>
  <c r="AT40" i="9" s="1"/>
  <c r="AO42" i="9"/>
  <c r="AO40" i="9" s="1"/>
  <c r="L40" i="9" s="1"/>
  <c r="BI42" i="9"/>
  <c r="BI40" i="9" s="1"/>
  <c r="L49" i="9" s="1"/>
  <c r="L17" i="9"/>
  <c r="AJ42" i="9"/>
  <c r="AJ40" i="9" s="1"/>
  <c r="J16" i="9"/>
  <c r="M15" i="9"/>
  <c r="L15" i="9"/>
  <c r="I17" i="9"/>
  <c r="M16" i="9"/>
  <c r="L16" i="9"/>
  <c r="AY42" i="9"/>
  <c r="AY40" i="9" s="1"/>
  <c r="J17" i="9"/>
  <c r="I16" i="9"/>
  <c r="I15" i="9"/>
  <c r="J15" i="9"/>
  <c r="BM42" i="9"/>
  <c r="BO40" i="9" s="1"/>
  <c r="M50" i="9" s="1"/>
  <c r="AC46" i="9"/>
  <c r="AB47" i="9"/>
  <c r="AB48" i="9" s="1"/>
  <c r="AJ60" i="11" l="1"/>
  <c r="AJ58" i="11" s="1"/>
  <c r="L50" i="15"/>
  <c r="L49" i="15"/>
  <c r="L39" i="15"/>
  <c r="BB22" i="15"/>
  <c r="T25" i="15"/>
  <c r="AI60" i="15"/>
  <c r="AK58" i="15"/>
  <c r="M57" i="15" s="1"/>
  <c r="L57" i="15"/>
  <c r="AN42" i="15"/>
  <c r="AP40" i="15" s="1"/>
  <c r="M40" i="15" s="1"/>
  <c r="L40" i="15"/>
  <c r="AC47" i="15"/>
  <c r="AC48" i="15" s="1"/>
  <c r="AD46" i="15"/>
  <c r="BC42" i="15"/>
  <c r="BE40" i="15" s="1"/>
  <c r="M43" i="15" s="1"/>
  <c r="L43" i="15"/>
  <c r="L41" i="15"/>
  <c r="AS42" i="15"/>
  <c r="AU40" i="15" s="1"/>
  <c r="M41" i="15" s="1"/>
  <c r="AC65" i="15"/>
  <c r="AC66" i="15" s="1"/>
  <c r="AD64" i="15"/>
  <c r="L42" i="15"/>
  <c r="AX42" i="15"/>
  <c r="AZ40" i="15" s="1"/>
  <c r="M42" i="15" s="1"/>
  <c r="R26" i="15"/>
  <c r="AZ25" i="15"/>
  <c r="AZ24" i="15"/>
  <c r="AZ23" i="15"/>
  <c r="AZ26" i="15"/>
  <c r="L67" i="13"/>
  <c r="AE65" i="14"/>
  <c r="AE66" i="14" s="1"/>
  <c r="AF64" i="14"/>
  <c r="AE47" i="14"/>
  <c r="AE48" i="14" s="1"/>
  <c r="AF46" i="14"/>
  <c r="AI60" i="10"/>
  <c r="AK58" i="10" s="1"/>
  <c r="M57" i="10" s="1"/>
  <c r="BM60" i="13"/>
  <c r="BO58" i="13" s="1"/>
  <c r="M68" i="13" s="1"/>
  <c r="L57" i="13"/>
  <c r="L59" i="13"/>
  <c r="AN60" i="13"/>
  <c r="AP58" i="13" s="1"/>
  <c r="M58" i="13" s="1"/>
  <c r="AJ42" i="13"/>
  <c r="AJ40" i="13" s="1"/>
  <c r="AI42" i="13" s="1"/>
  <c r="AK40" i="13" s="1"/>
  <c r="M39" i="13" s="1"/>
  <c r="BN42" i="13"/>
  <c r="BN40" i="13" s="1"/>
  <c r="L50" i="13" s="1"/>
  <c r="BD42" i="13"/>
  <c r="BD40" i="13" s="1"/>
  <c r="BC42" i="13" s="1"/>
  <c r="BE40" i="13" s="1"/>
  <c r="M43" i="13" s="1"/>
  <c r="AO42" i="13"/>
  <c r="AO40" i="13" s="1"/>
  <c r="L40" i="13" s="1"/>
  <c r="X26" i="13"/>
  <c r="AY26" i="13"/>
  <c r="AY22" i="13"/>
  <c r="Q25" i="13"/>
  <c r="AY23" i="13"/>
  <c r="AY25" i="13"/>
  <c r="AY24" i="13"/>
  <c r="Q10" i="13"/>
  <c r="AY7" i="13"/>
  <c r="AX11" i="13"/>
  <c r="P11" i="13"/>
  <c r="AX10" i="13"/>
  <c r="AX8" i="13"/>
  <c r="BC60" i="13"/>
  <c r="BE58" i="13" s="1"/>
  <c r="M61" i="13" s="1"/>
  <c r="L61" i="13"/>
  <c r="AC64" i="13"/>
  <c r="AB65" i="13"/>
  <c r="AB66" i="13" s="1"/>
  <c r="L42" i="13"/>
  <c r="AX42" i="13"/>
  <c r="AZ40" i="13" s="1"/>
  <c r="M42" i="13" s="1"/>
  <c r="AC46" i="13"/>
  <c r="AB47" i="13"/>
  <c r="AB48" i="13" s="1"/>
  <c r="AT42" i="13"/>
  <c r="AT40" i="13" s="1"/>
  <c r="L46" i="13"/>
  <c r="M45" i="13"/>
  <c r="M46" i="13" s="1"/>
  <c r="BI42" i="13"/>
  <c r="BI40" i="13" s="1"/>
  <c r="AJ42" i="11"/>
  <c r="AJ40" i="11" s="1"/>
  <c r="L39" i="11" s="1"/>
  <c r="L64" i="11"/>
  <c r="AO60" i="11"/>
  <c r="AO58" i="11" s="1"/>
  <c r="L58" i="11" s="1"/>
  <c r="AY60" i="11"/>
  <c r="AY58" i="11" s="1"/>
  <c r="L60" i="11" s="1"/>
  <c r="AX60" i="10"/>
  <c r="AZ58" i="10" s="1"/>
  <c r="M60" i="10" s="1"/>
  <c r="L61" i="10"/>
  <c r="BD60" i="11"/>
  <c r="BD58" i="11" s="1"/>
  <c r="BC60" i="11" s="1"/>
  <c r="BN60" i="11"/>
  <c r="BN58" i="11" s="1"/>
  <c r="BI60" i="11"/>
  <c r="BI58" i="11" s="1"/>
  <c r="BH60" i="11" s="1"/>
  <c r="BJ58" i="11" s="1"/>
  <c r="M67" i="11" s="1"/>
  <c r="M45" i="11"/>
  <c r="M46" i="11" s="1"/>
  <c r="BI42" i="11"/>
  <c r="BI40" i="11" s="1"/>
  <c r="BH42" i="11" s="1"/>
  <c r="BJ40" i="11" s="1"/>
  <c r="M49" i="11" s="1"/>
  <c r="BD42" i="11"/>
  <c r="BD40" i="11" s="1"/>
  <c r="L43" i="11" s="1"/>
  <c r="AO42" i="11"/>
  <c r="AO40" i="11" s="1"/>
  <c r="L40" i="11" s="1"/>
  <c r="AI60" i="11"/>
  <c r="AK58" i="11" s="1"/>
  <c r="M57" i="11" s="1"/>
  <c r="L57" i="11"/>
  <c r="L59" i="11"/>
  <c r="AS60" i="11"/>
  <c r="AU58" i="11" s="1"/>
  <c r="M59" i="11" s="1"/>
  <c r="L50" i="11"/>
  <c r="BM42" i="11"/>
  <c r="BO40" i="11" s="1"/>
  <c r="M50" i="11" s="1"/>
  <c r="AG46" i="11"/>
  <c r="AF47" i="11"/>
  <c r="AF48" i="11" s="1"/>
  <c r="AC64" i="11"/>
  <c r="AB65" i="11"/>
  <c r="AB66" i="11" s="1"/>
  <c r="L41" i="11"/>
  <c r="AS42" i="11"/>
  <c r="AU40" i="11" s="1"/>
  <c r="M41" i="11" s="1"/>
  <c r="L42" i="11"/>
  <c r="AX42" i="11"/>
  <c r="AZ40" i="11" s="1"/>
  <c r="M42" i="11" s="1"/>
  <c r="BH60" i="10"/>
  <c r="BJ58" i="10" s="1"/>
  <c r="M67" i="10" s="1"/>
  <c r="L42" i="10"/>
  <c r="AX42" i="10"/>
  <c r="AZ40" i="10" s="1"/>
  <c r="M42" i="10" s="1"/>
  <c r="AI42" i="10"/>
  <c r="AK40" i="10" s="1"/>
  <c r="M39" i="10" s="1"/>
  <c r="L39" i="10"/>
  <c r="L49" i="10"/>
  <c r="BH42" i="10"/>
  <c r="BJ40" i="10" s="1"/>
  <c r="M49" i="10" s="1"/>
  <c r="L46" i="10"/>
  <c r="M45" i="10"/>
  <c r="M46" i="10" s="1"/>
  <c r="AC64" i="10"/>
  <c r="AB65" i="10"/>
  <c r="AB66" i="10" s="1"/>
  <c r="AD47" i="10"/>
  <c r="AD48" i="10" s="1"/>
  <c r="AE46" i="10"/>
  <c r="AN60" i="10"/>
  <c r="AP58" i="10" s="1"/>
  <c r="M58" i="10" s="1"/>
  <c r="L58" i="10"/>
  <c r="BN42" i="10"/>
  <c r="BN40" i="10" s="1"/>
  <c r="L59" i="10"/>
  <c r="AS60" i="10"/>
  <c r="AU58" i="10" s="1"/>
  <c r="M59" i="10" s="1"/>
  <c r="L41" i="10"/>
  <c r="AS42" i="10"/>
  <c r="AU40" i="10" s="1"/>
  <c r="M41" i="10" s="1"/>
  <c r="BC42" i="10"/>
  <c r="BE40" i="10"/>
  <c r="M43" i="10" s="1"/>
  <c r="L43" i="10"/>
  <c r="AO42" i="10"/>
  <c r="AO40" i="10" s="1"/>
  <c r="M63" i="9"/>
  <c r="M64" i="9" s="1"/>
  <c r="L59" i="9"/>
  <c r="L58" i="9"/>
  <c r="L57" i="9"/>
  <c r="AI60" i="9"/>
  <c r="AK58" i="9" s="1"/>
  <c r="M57" i="9" s="1"/>
  <c r="AX60" i="9"/>
  <c r="AZ58" i="9" s="1"/>
  <c r="M60" i="9" s="1"/>
  <c r="L67" i="9"/>
  <c r="BH60" i="9"/>
  <c r="BJ58" i="9" s="1"/>
  <c r="M67" i="9" s="1"/>
  <c r="AD65" i="9"/>
  <c r="AD66" i="9" s="1"/>
  <c r="AE64" i="9"/>
  <c r="AS42" i="9"/>
  <c r="AU40" i="9" s="1"/>
  <c r="M41" i="9" s="1"/>
  <c r="L41" i="9"/>
  <c r="AX42" i="9"/>
  <c r="AZ40" i="9" s="1"/>
  <c r="M42" i="9" s="1"/>
  <c r="L42" i="9"/>
  <c r="BC42" i="9"/>
  <c r="BE40" i="9" s="1"/>
  <c r="M43" i="9" s="1"/>
  <c r="L43" i="9"/>
  <c r="AN42" i="9"/>
  <c r="AP40" i="9" s="1"/>
  <c r="BH42" i="9"/>
  <c r="BJ40" i="9" s="1"/>
  <c r="M49" i="9" s="1"/>
  <c r="AI42" i="9"/>
  <c r="AK40" i="9" s="1"/>
  <c r="M39" i="9" s="1"/>
  <c r="L39" i="9"/>
  <c r="AD46" i="9"/>
  <c r="AC47" i="9"/>
  <c r="AC48" i="9" s="1"/>
  <c r="BC22" i="15" l="1"/>
  <c r="U25" i="15"/>
  <c r="AD65" i="15"/>
  <c r="AD66" i="15" s="1"/>
  <c r="AE64" i="15"/>
  <c r="S26" i="15"/>
  <c r="BA25" i="15"/>
  <c r="BA24" i="15"/>
  <c r="BA23" i="15"/>
  <c r="BA26" i="15"/>
  <c r="AD47" i="15"/>
  <c r="AD48" i="15" s="1"/>
  <c r="AE46" i="15"/>
  <c r="AG46" i="14"/>
  <c r="AF47" i="14"/>
  <c r="AF48" i="14" s="1"/>
  <c r="AG64" i="14"/>
  <c r="AF65" i="14"/>
  <c r="AF66" i="14" s="1"/>
  <c r="BC42" i="11"/>
  <c r="BE40" i="11" s="1"/>
  <c r="M43" i="11" s="1"/>
  <c r="AI42" i="11"/>
  <c r="AK40" i="11" s="1"/>
  <c r="M39" i="11" s="1"/>
  <c r="AN60" i="11"/>
  <c r="AP58" i="11" s="1"/>
  <c r="M58" i="11" s="1"/>
  <c r="L49" i="11"/>
  <c r="L39" i="13"/>
  <c r="BM42" i="13"/>
  <c r="BO40" i="13" s="1"/>
  <c r="M50" i="13" s="1"/>
  <c r="L43" i="13"/>
  <c r="AN42" i="13"/>
  <c r="AP40" i="13" s="1"/>
  <c r="M40" i="13" s="1"/>
  <c r="AZ22" i="13"/>
  <c r="R25" i="13"/>
  <c r="AZ26" i="13"/>
  <c r="AZ24" i="13"/>
  <c r="AZ23" i="13"/>
  <c r="AZ25" i="13"/>
  <c r="Y26" i="13"/>
  <c r="AY8" i="13"/>
  <c r="Q11" i="13"/>
  <c r="R11" i="13" s="1"/>
  <c r="S11" i="13" s="1"/>
  <c r="T11" i="13" s="1"/>
  <c r="U11" i="13" s="1"/>
  <c r="V11" i="13" s="1"/>
  <c r="AY10" i="13"/>
  <c r="AY9" i="13"/>
  <c r="AY11" i="13"/>
  <c r="R10" i="13"/>
  <c r="AZ7" i="13"/>
  <c r="L49" i="13"/>
  <c r="BH42" i="13"/>
  <c r="BJ40" i="13" s="1"/>
  <c r="M49" i="13" s="1"/>
  <c r="AC47" i="13"/>
  <c r="AC48" i="13" s="1"/>
  <c r="AD46" i="13"/>
  <c r="AC65" i="13"/>
  <c r="AC66" i="13" s="1"/>
  <c r="AD64" i="13"/>
  <c r="L41" i="13"/>
  <c r="AS42" i="13"/>
  <c r="AU40" i="13" s="1"/>
  <c r="M41" i="13" s="1"/>
  <c r="AX60" i="11"/>
  <c r="AZ58" i="11" s="1"/>
  <c r="M60" i="11" s="1"/>
  <c r="BE58" i="11"/>
  <c r="M61" i="11" s="1"/>
  <c r="L61" i="11"/>
  <c r="BM60" i="11"/>
  <c r="BO58" i="11" s="1"/>
  <c r="M68" i="11" s="1"/>
  <c r="L68" i="11"/>
  <c r="L67" i="11"/>
  <c r="AN42" i="11"/>
  <c r="AP40" i="11" s="1"/>
  <c r="M40" i="11" s="1"/>
  <c r="AC65" i="11"/>
  <c r="AC66" i="11" s="1"/>
  <c r="AD64" i="11"/>
  <c r="AH46" i="11"/>
  <c r="AG47" i="11"/>
  <c r="AG48" i="11" s="1"/>
  <c r="AC65" i="10"/>
  <c r="AC66" i="10" s="1"/>
  <c r="AD64" i="10"/>
  <c r="AN42" i="10"/>
  <c r="AP40" i="10" s="1"/>
  <c r="M40" i="10" s="1"/>
  <c r="L40" i="10"/>
  <c r="L50" i="10"/>
  <c r="BM42" i="10"/>
  <c r="BO40" i="10" s="1"/>
  <c r="M50" i="10" s="1"/>
  <c r="AE47" i="10"/>
  <c r="AE48" i="10" s="1"/>
  <c r="AF46" i="10"/>
  <c r="AE65" i="9"/>
  <c r="AE66" i="9" s="1"/>
  <c r="AF64" i="9"/>
  <c r="M40" i="9"/>
  <c r="AE46" i="9"/>
  <c r="AD47" i="9"/>
  <c r="AD48" i="9" s="1"/>
  <c r="T26" i="15" l="1"/>
  <c r="BB25" i="15"/>
  <c r="BB23" i="15"/>
  <c r="BB24" i="15"/>
  <c r="BB26" i="15"/>
  <c r="V25" i="15"/>
  <c r="BD22" i="15"/>
  <c r="AE47" i="15"/>
  <c r="AE48" i="15" s="1"/>
  <c r="AF46" i="15"/>
  <c r="AE65" i="15"/>
  <c r="AE66" i="15" s="1"/>
  <c r="AF64" i="15"/>
  <c r="AH64" i="14"/>
  <c r="AG65" i="14"/>
  <c r="AG66" i="14" s="1"/>
  <c r="AH46" i="14"/>
  <c r="AG47" i="14"/>
  <c r="AG48" i="14" s="1"/>
  <c r="AZ10" i="13"/>
  <c r="AZ9" i="13"/>
  <c r="AZ8" i="13"/>
  <c r="Z26" i="13"/>
  <c r="AA26" i="13" s="1"/>
  <c r="AB26" i="13" s="1"/>
  <c r="AC26" i="13" s="1"/>
  <c r="BA22" i="13"/>
  <c r="S25" i="13"/>
  <c r="BA24" i="13"/>
  <c r="BA23" i="13"/>
  <c r="BA25" i="13"/>
  <c r="BA26" i="13"/>
  <c r="W11" i="13"/>
  <c r="AZ11" i="13"/>
  <c r="BA7" i="13"/>
  <c r="S10" i="13"/>
  <c r="BA9" i="13"/>
  <c r="BA8" i="13"/>
  <c r="BA10" i="13"/>
  <c r="BA11" i="13"/>
  <c r="AD47" i="13"/>
  <c r="AD48" i="13" s="1"/>
  <c r="AE46" i="13"/>
  <c r="AD65" i="13"/>
  <c r="AD66" i="13" s="1"/>
  <c r="AE64" i="13"/>
  <c r="AI46" i="11"/>
  <c r="AH47" i="11"/>
  <c r="AH48" i="11" s="1"/>
  <c r="AD65" i="11"/>
  <c r="AD66" i="11" s="1"/>
  <c r="AE64" i="11"/>
  <c r="AG46" i="10"/>
  <c r="AF47" i="10"/>
  <c r="AF48" i="10" s="1"/>
  <c r="AD65" i="10"/>
  <c r="AD66" i="10" s="1"/>
  <c r="AE64" i="10"/>
  <c r="AF65" i="9"/>
  <c r="AF66" i="9" s="1"/>
  <c r="AG64" i="9"/>
  <c r="AE47" i="9"/>
  <c r="AE48" i="9" s="1"/>
  <c r="AF46" i="9"/>
  <c r="AG46" i="15" l="1"/>
  <c r="AF47" i="15"/>
  <c r="AF48" i="15" s="1"/>
  <c r="W25" i="15"/>
  <c r="BE22" i="15"/>
  <c r="AG64" i="15"/>
  <c r="AF65" i="15"/>
  <c r="AF66" i="15" s="1"/>
  <c r="U26" i="15"/>
  <c r="BC26" i="15"/>
  <c r="BC24" i="15"/>
  <c r="BC25" i="15"/>
  <c r="BC23" i="15"/>
  <c r="AI46" i="14"/>
  <c r="AH47" i="14"/>
  <c r="AH48" i="14" s="1"/>
  <c r="AI64" i="14"/>
  <c r="AH65" i="14"/>
  <c r="AH66" i="14" s="1"/>
  <c r="T25" i="13"/>
  <c r="BB22" i="13"/>
  <c r="BB24" i="13"/>
  <c r="BB23" i="13"/>
  <c r="BB25" i="13"/>
  <c r="BB26" i="13"/>
  <c r="AD26" i="13"/>
  <c r="BB7" i="13"/>
  <c r="T10" i="13"/>
  <c r="BB11" i="13"/>
  <c r="BB10" i="13"/>
  <c r="BB9" i="13"/>
  <c r="BB8" i="13"/>
  <c r="X11" i="13"/>
  <c r="AE65" i="13"/>
  <c r="AE66" i="13" s="1"/>
  <c r="AF64" i="13"/>
  <c r="AE47" i="13"/>
  <c r="AE48" i="13" s="1"/>
  <c r="AF46" i="13"/>
  <c r="AE65" i="11"/>
  <c r="AE66" i="11" s="1"/>
  <c r="AF64" i="11"/>
  <c r="AJ46" i="11"/>
  <c r="AI47" i="11"/>
  <c r="AI48" i="11" s="1"/>
  <c r="AE65" i="10"/>
  <c r="AE66" i="10" s="1"/>
  <c r="AF64" i="10"/>
  <c r="AH46" i="10"/>
  <c r="AG47" i="10"/>
  <c r="AG48" i="10" s="1"/>
  <c r="AH64" i="9"/>
  <c r="AG65" i="9"/>
  <c r="AG66" i="9" s="1"/>
  <c r="AF47" i="9"/>
  <c r="AF48" i="9" s="1"/>
  <c r="AG46" i="9"/>
  <c r="V26" i="15" l="1"/>
  <c r="BD24" i="15"/>
  <c r="BD23" i="15"/>
  <c r="BD25" i="15"/>
  <c r="BD26" i="15"/>
  <c r="X25" i="15"/>
  <c r="BF22" i="15"/>
  <c r="AH64" i="15"/>
  <c r="AG65" i="15"/>
  <c r="AG66" i="15" s="1"/>
  <c r="AH46" i="15"/>
  <c r="AG47" i="15"/>
  <c r="AG48" i="15" s="1"/>
  <c r="AJ64" i="14"/>
  <c r="AI65" i="14"/>
  <c r="AI66" i="14" s="1"/>
  <c r="AJ46" i="14"/>
  <c r="AI47" i="14"/>
  <c r="AI48" i="14" s="1"/>
  <c r="AE26" i="13"/>
  <c r="AF26" i="13" s="1"/>
  <c r="AG26" i="13" s="1"/>
  <c r="AH26" i="13" s="1"/>
  <c r="AI26" i="13" s="1"/>
  <c r="U25" i="13"/>
  <c r="BC22" i="13"/>
  <c r="BC26" i="13"/>
  <c r="BC23" i="13"/>
  <c r="BC24" i="13"/>
  <c r="BC25" i="13"/>
  <c r="BC10" i="13"/>
  <c r="BC11" i="13"/>
  <c r="BC8" i="13"/>
  <c r="BC7" i="13"/>
  <c r="BC9" i="13"/>
  <c r="U10" i="13"/>
  <c r="Y11" i="13"/>
  <c r="AG46" i="13"/>
  <c r="AF47" i="13"/>
  <c r="AF48" i="13" s="1"/>
  <c r="AG64" i="13"/>
  <c r="AF65" i="13"/>
  <c r="AF66" i="13" s="1"/>
  <c r="AK46" i="11"/>
  <c r="AJ47" i="11"/>
  <c r="AJ48" i="11" s="1"/>
  <c r="AG64" i="11"/>
  <c r="AF65" i="11"/>
  <c r="AF66" i="11" s="1"/>
  <c r="AI46" i="10"/>
  <c r="AH47" i="10"/>
  <c r="AH48" i="10" s="1"/>
  <c r="AG64" i="10"/>
  <c r="AF65" i="10"/>
  <c r="AF66" i="10" s="1"/>
  <c r="AI64" i="9"/>
  <c r="AH65" i="9"/>
  <c r="AH66" i="9" s="1"/>
  <c r="AG47" i="9"/>
  <c r="AG48" i="9" s="1"/>
  <c r="AH46" i="9"/>
  <c r="AI46" i="15" l="1"/>
  <c r="AH47" i="15"/>
  <c r="AH48" i="15" s="1"/>
  <c r="AI64" i="15"/>
  <c r="AH65" i="15"/>
  <c r="AH66" i="15" s="1"/>
  <c r="Y25" i="15"/>
  <c r="BG22" i="15"/>
  <c r="W26" i="15"/>
  <c r="BE25" i="15"/>
  <c r="BE26" i="15"/>
  <c r="BE24" i="15"/>
  <c r="BE23" i="15"/>
  <c r="AK46" i="14"/>
  <c r="AJ47" i="14"/>
  <c r="AJ48" i="14" s="1"/>
  <c r="AK64" i="14"/>
  <c r="AJ65" i="14"/>
  <c r="AJ66" i="14" s="1"/>
  <c r="BD22" i="13"/>
  <c r="V25" i="13"/>
  <c r="BD25" i="13"/>
  <c r="BD24" i="13"/>
  <c r="BD23" i="13"/>
  <c r="BD26" i="13"/>
  <c r="AJ26" i="13"/>
  <c r="AK26" i="13" s="1"/>
  <c r="AL26" i="13" s="1"/>
  <c r="AM26" i="13" s="1"/>
  <c r="AN26" i="13" s="1"/>
  <c r="AO26" i="13" s="1"/>
  <c r="AP26" i="13" s="1"/>
  <c r="F30" i="13" s="1"/>
  <c r="F31" i="13" s="1"/>
  <c r="Z11" i="13"/>
  <c r="BD10" i="13"/>
  <c r="BD8" i="13"/>
  <c r="BD7" i="13"/>
  <c r="BD9" i="13"/>
  <c r="V10" i="13"/>
  <c r="BD11" i="13"/>
  <c r="AH64" i="13"/>
  <c r="AG65" i="13"/>
  <c r="AG66" i="13" s="1"/>
  <c r="AH46" i="13"/>
  <c r="AG47" i="13"/>
  <c r="AG48" i="13" s="1"/>
  <c r="AH64" i="11"/>
  <c r="AG65" i="11"/>
  <c r="AG66" i="11" s="1"/>
  <c r="AK47" i="11"/>
  <c r="AK48" i="11" s="1"/>
  <c r="AL46" i="11"/>
  <c r="AH64" i="10"/>
  <c r="AG65" i="10"/>
  <c r="AG66" i="10" s="1"/>
  <c r="AJ46" i="10"/>
  <c r="AI47" i="10"/>
  <c r="AI48" i="10" s="1"/>
  <c r="AJ64" i="9"/>
  <c r="AI65" i="9"/>
  <c r="AI66" i="9" s="1"/>
  <c r="AI46" i="9"/>
  <c r="AH47" i="9"/>
  <c r="AH48" i="9" s="1"/>
  <c r="AJ64" i="15" l="1"/>
  <c r="AI65" i="15"/>
  <c r="AI66" i="15" s="1"/>
  <c r="Z25" i="15"/>
  <c r="BH22" i="15"/>
  <c r="X26" i="15"/>
  <c r="BF24" i="15"/>
  <c r="BF23" i="15"/>
  <c r="BF25" i="15"/>
  <c r="BF26" i="15"/>
  <c r="AJ46" i="15"/>
  <c r="AI47" i="15"/>
  <c r="AI48" i="15" s="1"/>
  <c r="AK65" i="14"/>
  <c r="AK66" i="14" s="1"/>
  <c r="AL64" i="14"/>
  <c r="AK47" i="14"/>
  <c r="AK48" i="14" s="1"/>
  <c r="AL46" i="14"/>
  <c r="E30" i="13"/>
  <c r="E31" i="13" s="1"/>
  <c r="BE22" i="13"/>
  <c r="W25" i="13"/>
  <c r="BE24" i="13"/>
  <c r="BE23" i="13"/>
  <c r="BE25" i="13"/>
  <c r="BE26" i="13"/>
  <c r="BE7" i="13"/>
  <c r="W10" i="13"/>
  <c r="BE10" i="13"/>
  <c r="BE9" i="13"/>
  <c r="BE8" i="13"/>
  <c r="BE11" i="13"/>
  <c r="AA11" i="13"/>
  <c r="AB11" i="13" s="1"/>
  <c r="AI46" i="13"/>
  <c r="AH47" i="13"/>
  <c r="AH48" i="13" s="1"/>
  <c r="AI64" i="13"/>
  <c r="AH65" i="13"/>
  <c r="AH66" i="13" s="1"/>
  <c r="AL47" i="11"/>
  <c r="AL48" i="11" s="1"/>
  <c r="AM46" i="11"/>
  <c r="AI64" i="11"/>
  <c r="AH65" i="11"/>
  <c r="AH66" i="11" s="1"/>
  <c r="AK46" i="10"/>
  <c r="AJ47" i="10"/>
  <c r="AJ48" i="10" s="1"/>
  <c r="AI64" i="10"/>
  <c r="AH65" i="10"/>
  <c r="AH66" i="10" s="1"/>
  <c r="AK64" i="9"/>
  <c r="AJ65" i="9"/>
  <c r="AJ66" i="9" s="1"/>
  <c r="AI47" i="9"/>
  <c r="AI48" i="9" s="1"/>
  <c r="AJ46" i="9"/>
  <c r="AK46" i="15" l="1"/>
  <c r="AJ47" i="15"/>
  <c r="AJ48" i="15" s="1"/>
  <c r="AA25" i="15"/>
  <c r="BI22" i="15"/>
  <c r="Y26" i="15"/>
  <c r="BG25" i="15"/>
  <c r="BG23" i="15"/>
  <c r="BG24" i="15"/>
  <c r="BG26" i="15"/>
  <c r="AK64" i="15"/>
  <c r="AJ65" i="15"/>
  <c r="AJ66" i="15" s="1"/>
  <c r="AL47" i="14"/>
  <c r="AL48" i="14" s="1"/>
  <c r="AM46" i="14"/>
  <c r="AL65" i="14"/>
  <c r="AL66" i="14" s="1"/>
  <c r="AM64" i="14"/>
  <c r="BF22" i="13"/>
  <c r="X25" i="13"/>
  <c r="BF26" i="13"/>
  <c r="BF25" i="13"/>
  <c r="BF24" i="13"/>
  <c r="BF23" i="13"/>
  <c r="AC11" i="13"/>
  <c r="BF7" i="13"/>
  <c r="X10" i="13"/>
  <c r="BF9" i="13"/>
  <c r="BF10" i="13"/>
  <c r="BF8" i="13"/>
  <c r="BF11" i="13"/>
  <c r="AJ64" i="13"/>
  <c r="AI65" i="13"/>
  <c r="AI66" i="13" s="1"/>
  <c r="AJ46" i="13"/>
  <c r="AI47" i="13"/>
  <c r="AI48" i="13" s="1"/>
  <c r="AJ64" i="11"/>
  <c r="AI65" i="11"/>
  <c r="AI66" i="11" s="1"/>
  <c r="AM47" i="11"/>
  <c r="AM48" i="11" s="1"/>
  <c r="AN46" i="11"/>
  <c r="AJ64" i="10"/>
  <c r="AI65" i="10"/>
  <c r="AI66" i="10" s="1"/>
  <c r="AK47" i="10"/>
  <c r="AK48" i="10" s="1"/>
  <c r="AL46" i="10"/>
  <c r="AK65" i="9"/>
  <c r="AK66" i="9" s="1"/>
  <c r="AL64" i="9"/>
  <c r="AK46" i="9"/>
  <c r="AJ47" i="9"/>
  <c r="AJ48" i="9" s="1"/>
  <c r="Z26" i="15" l="1"/>
  <c r="BH24" i="15"/>
  <c r="BH26" i="15"/>
  <c r="BH25" i="15"/>
  <c r="BH23" i="15"/>
  <c r="AK65" i="15"/>
  <c r="AK66" i="15" s="1"/>
  <c r="AL64" i="15"/>
  <c r="BJ22" i="15"/>
  <c r="AB25" i="15"/>
  <c r="AK47" i="15"/>
  <c r="AK48" i="15" s="1"/>
  <c r="AL46" i="15"/>
  <c r="AM47" i="14"/>
  <c r="AM48" i="14" s="1"/>
  <c r="AN46" i="14"/>
  <c r="AM65" i="14"/>
  <c r="AM66" i="14" s="1"/>
  <c r="AN64" i="14"/>
  <c r="BG26" i="13"/>
  <c r="BG22" i="13"/>
  <c r="Y25" i="13"/>
  <c r="BG23" i="13"/>
  <c r="BG25" i="13"/>
  <c r="BG24" i="13"/>
  <c r="Y10" i="13"/>
  <c r="BG7" i="13"/>
  <c r="BG10" i="13"/>
  <c r="BG9" i="13"/>
  <c r="BG11" i="13"/>
  <c r="BG8" i="13"/>
  <c r="AD11" i="13"/>
  <c r="AK46" i="13"/>
  <c r="AJ47" i="13"/>
  <c r="AJ48" i="13" s="1"/>
  <c r="AK64" i="13"/>
  <c r="AJ65" i="13"/>
  <c r="AJ66" i="13" s="1"/>
  <c r="AO46" i="11"/>
  <c r="AN47" i="11"/>
  <c r="AN48" i="11" s="1"/>
  <c r="AK64" i="11"/>
  <c r="AJ65" i="11"/>
  <c r="AJ66" i="11" s="1"/>
  <c r="AL47" i="10"/>
  <c r="AL48" i="10" s="1"/>
  <c r="AM46" i="10"/>
  <c r="AK64" i="10"/>
  <c r="AJ65" i="10"/>
  <c r="AJ66" i="10" s="1"/>
  <c r="AL65" i="9"/>
  <c r="AL66" i="9" s="1"/>
  <c r="AM64" i="9"/>
  <c r="AL46" i="9"/>
  <c r="AK47" i="9"/>
  <c r="AK48" i="9" s="1"/>
  <c r="AC25" i="15" l="1"/>
  <c r="BK22" i="15"/>
  <c r="AL65" i="15"/>
  <c r="AL66" i="15" s="1"/>
  <c r="AM64" i="15"/>
  <c r="AL47" i="15"/>
  <c r="AL48" i="15" s="1"/>
  <c r="AM46" i="15"/>
  <c r="AA26" i="15"/>
  <c r="BI25" i="15"/>
  <c r="BI23" i="15"/>
  <c r="BI26" i="15"/>
  <c r="BI24" i="15"/>
  <c r="AO64" i="14"/>
  <c r="AN65" i="14"/>
  <c r="AN66" i="14" s="1"/>
  <c r="AO46" i="14"/>
  <c r="AN47" i="14"/>
  <c r="AN48" i="14" s="1"/>
  <c r="BH22" i="13"/>
  <c r="Z25" i="13"/>
  <c r="BH26" i="13"/>
  <c r="BH24" i="13"/>
  <c r="BH25" i="13"/>
  <c r="BH23" i="13"/>
  <c r="AE11" i="13"/>
  <c r="AF11" i="13" s="1"/>
  <c r="Z10" i="13"/>
  <c r="BH7" i="13"/>
  <c r="BH11" i="13"/>
  <c r="BH8" i="13"/>
  <c r="BH10" i="13"/>
  <c r="BH9" i="13"/>
  <c r="AK65" i="13"/>
  <c r="AK66" i="13" s="1"/>
  <c r="AL64" i="13"/>
  <c r="AK47" i="13"/>
  <c r="AK48" i="13" s="1"/>
  <c r="AL46" i="13"/>
  <c r="AK65" i="11"/>
  <c r="AK66" i="11" s="1"/>
  <c r="AL64" i="11"/>
  <c r="AP46" i="11"/>
  <c r="AO47" i="11"/>
  <c r="AO48" i="11" s="1"/>
  <c r="AM47" i="10"/>
  <c r="AM48" i="10" s="1"/>
  <c r="AN46" i="10"/>
  <c r="AK65" i="10"/>
  <c r="AK66" i="10" s="1"/>
  <c r="AL64" i="10"/>
  <c r="AM65" i="9"/>
  <c r="AM66" i="9" s="1"/>
  <c r="AN64" i="9"/>
  <c r="AM46" i="9"/>
  <c r="AL47" i="9"/>
  <c r="AL48" i="9" s="1"/>
  <c r="AB26" i="15" l="1"/>
  <c r="BJ25" i="15"/>
  <c r="BJ24" i="15"/>
  <c r="BJ23" i="15"/>
  <c r="BJ26" i="15"/>
  <c r="AM47" i="15"/>
  <c r="AM48" i="15" s="1"/>
  <c r="AN46" i="15"/>
  <c r="AD25" i="15"/>
  <c r="BL22" i="15"/>
  <c r="AM65" i="15"/>
  <c r="AM66" i="15" s="1"/>
  <c r="AN64" i="15"/>
  <c r="AP46" i="14"/>
  <c r="AO47" i="14"/>
  <c r="AO48" i="14" s="1"/>
  <c r="AP64" i="14"/>
  <c r="AO65" i="14"/>
  <c r="AO66" i="14" s="1"/>
  <c r="BI22" i="13"/>
  <c r="AA25" i="13"/>
  <c r="BI23" i="13"/>
  <c r="BI25" i="13"/>
  <c r="BI24" i="13"/>
  <c r="BI26" i="13"/>
  <c r="AG11" i="13"/>
  <c r="AH11" i="13" s="1"/>
  <c r="AI11" i="13" s="1"/>
  <c r="AA10" i="13"/>
  <c r="BI7" i="13"/>
  <c r="BI10" i="13"/>
  <c r="BI9" i="13"/>
  <c r="BI8" i="13"/>
  <c r="BI11" i="13"/>
  <c r="AL47" i="13"/>
  <c r="AL48" i="13" s="1"/>
  <c r="AM46" i="13"/>
  <c r="AL65" i="13"/>
  <c r="AL66" i="13" s="1"/>
  <c r="AM64" i="13"/>
  <c r="AQ46" i="11"/>
  <c r="AP47" i="11"/>
  <c r="AP48" i="11" s="1"/>
  <c r="AL65" i="11"/>
  <c r="AL66" i="11" s="1"/>
  <c r="AM64" i="11"/>
  <c r="AL65" i="10"/>
  <c r="AL66" i="10" s="1"/>
  <c r="AM64" i="10"/>
  <c r="AO46" i="10"/>
  <c r="AN47" i="10"/>
  <c r="AN48" i="10" s="1"/>
  <c r="AN65" i="9"/>
  <c r="AN66" i="9" s="1"/>
  <c r="AO64" i="9"/>
  <c r="AM47" i="9"/>
  <c r="AM48" i="9" s="1"/>
  <c r="AN46" i="9"/>
  <c r="AO46" i="15" l="1"/>
  <c r="AN47" i="15"/>
  <c r="AN48" i="15" s="1"/>
  <c r="AE25" i="15"/>
  <c r="BM22" i="15"/>
  <c r="AO64" i="15"/>
  <c r="AN65" i="15"/>
  <c r="AN66" i="15" s="1"/>
  <c r="AC26" i="15"/>
  <c r="BK23" i="15"/>
  <c r="BK25" i="15"/>
  <c r="BK24" i="15"/>
  <c r="BK26" i="15"/>
  <c r="AQ64" i="14"/>
  <c r="AP65" i="14"/>
  <c r="AP66" i="14" s="1"/>
  <c r="AQ46" i="14"/>
  <c r="AP47" i="14"/>
  <c r="AP48" i="14" s="1"/>
  <c r="BJ25" i="13"/>
  <c r="AB25" i="13"/>
  <c r="BJ22" i="13"/>
  <c r="BJ23" i="13"/>
  <c r="BJ26" i="13"/>
  <c r="BJ24" i="13"/>
  <c r="BJ7" i="13"/>
  <c r="AB10" i="13"/>
  <c r="BJ8" i="13"/>
  <c r="BJ11" i="13"/>
  <c r="BJ10" i="13"/>
  <c r="BJ9" i="13"/>
  <c r="AJ11" i="13"/>
  <c r="AK11" i="13" s="1"/>
  <c r="AL11" i="13" s="1"/>
  <c r="AM47" i="13"/>
  <c r="AM48" i="13" s="1"/>
  <c r="AN46" i="13"/>
  <c r="AM65" i="13"/>
  <c r="AM66" i="13" s="1"/>
  <c r="AN64" i="13"/>
  <c r="AM65" i="11"/>
  <c r="AM66" i="11" s="1"/>
  <c r="AN64" i="11"/>
  <c r="AR46" i="11"/>
  <c r="AQ47" i="11"/>
  <c r="AQ48" i="11" s="1"/>
  <c r="AP46" i="10"/>
  <c r="AO47" i="10"/>
  <c r="AO48" i="10" s="1"/>
  <c r="AM65" i="10"/>
  <c r="AM66" i="10" s="1"/>
  <c r="AN64" i="10"/>
  <c r="AP64" i="9"/>
  <c r="AO65" i="9"/>
  <c r="AO66" i="9" s="1"/>
  <c r="AN47" i="9"/>
  <c r="AN48" i="9" s="1"/>
  <c r="AO46" i="9"/>
  <c r="AD26" i="15" l="1"/>
  <c r="BL26" i="15"/>
  <c r="BL25" i="15"/>
  <c r="BL24" i="15"/>
  <c r="BL23" i="15"/>
  <c r="AF25" i="15"/>
  <c r="BN22" i="15"/>
  <c r="AP64" i="15"/>
  <c r="AO65" i="15"/>
  <c r="AO66" i="15" s="1"/>
  <c r="AP46" i="15"/>
  <c r="AO47" i="15"/>
  <c r="AO48" i="15" s="1"/>
  <c r="AR46" i="14"/>
  <c r="AQ47" i="14"/>
  <c r="AQ48" i="14" s="1"/>
  <c r="AR64" i="14"/>
  <c r="AQ65" i="14"/>
  <c r="AQ66" i="14" s="1"/>
  <c r="BK26" i="13"/>
  <c r="BK25" i="13"/>
  <c r="BK24" i="13"/>
  <c r="AC25" i="13"/>
  <c r="BK23" i="13"/>
  <c r="BK22" i="13"/>
  <c r="AM11" i="13"/>
  <c r="AN11" i="13" s="1"/>
  <c r="BK11" i="13"/>
  <c r="BK7" i="13"/>
  <c r="AC10" i="13"/>
  <c r="BK8" i="13"/>
  <c r="BK10" i="13"/>
  <c r="BK9" i="13"/>
  <c r="AO64" i="13"/>
  <c r="AN65" i="13"/>
  <c r="AN66" i="13" s="1"/>
  <c r="AO46" i="13"/>
  <c r="AN47" i="13"/>
  <c r="AN48" i="13" s="1"/>
  <c r="AS46" i="11"/>
  <c r="AR47" i="11"/>
  <c r="AR48" i="11" s="1"/>
  <c r="AO64" i="11"/>
  <c r="AN65" i="11"/>
  <c r="AN66" i="11" s="1"/>
  <c r="AO64" i="10"/>
  <c r="AN65" i="10"/>
  <c r="AN66" i="10" s="1"/>
  <c r="AQ46" i="10"/>
  <c r="AP47" i="10"/>
  <c r="AP48" i="10" s="1"/>
  <c r="AQ64" i="9"/>
  <c r="AP65" i="9"/>
  <c r="AP66" i="9" s="1"/>
  <c r="AO47" i="9"/>
  <c r="AO48" i="9" s="1"/>
  <c r="AP46" i="9"/>
  <c r="AQ46" i="15" l="1"/>
  <c r="AP47" i="15"/>
  <c r="AP48" i="15" s="1"/>
  <c r="AG25" i="15"/>
  <c r="BO22" i="15"/>
  <c r="AQ64" i="15"/>
  <c r="AP65" i="15"/>
  <c r="AP66" i="15" s="1"/>
  <c r="AE26" i="15"/>
  <c r="BM23" i="15"/>
  <c r="BM24" i="15"/>
  <c r="BM26" i="15"/>
  <c r="BM25" i="15"/>
  <c r="AS64" i="14"/>
  <c r="AR65" i="14"/>
  <c r="AR66" i="14" s="1"/>
  <c r="AS46" i="14"/>
  <c r="AR47" i="14"/>
  <c r="AR48" i="14" s="1"/>
  <c r="BL22" i="13"/>
  <c r="AD25" i="13"/>
  <c r="BL23" i="13"/>
  <c r="BL25" i="13"/>
  <c r="BL24" i="13"/>
  <c r="BL26" i="13"/>
  <c r="AO11" i="13"/>
  <c r="AP11" i="13" s="1"/>
  <c r="BL11" i="13"/>
  <c r="BL7" i="13"/>
  <c r="AD10" i="13"/>
  <c r="BL10" i="13"/>
  <c r="BL8" i="13"/>
  <c r="BL9" i="13"/>
  <c r="AP46" i="13"/>
  <c r="AO47" i="13"/>
  <c r="AO48" i="13" s="1"/>
  <c r="AP64" i="13"/>
  <c r="AO65" i="13"/>
  <c r="AO66" i="13" s="1"/>
  <c r="AP64" i="11"/>
  <c r="AO65" i="11"/>
  <c r="AO66" i="11" s="1"/>
  <c r="AS47" i="11"/>
  <c r="AS48" i="11" s="1"/>
  <c r="AT46" i="11"/>
  <c r="AR46" i="10"/>
  <c r="AQ47" i="10"/>
  <c r="AQ48" i="10" s="1"/>
  <c r="AP64" i="10"/>
  <c r="AO65" i="10"/>
  <c r="AO66" i="10" s="1"/>
  <c r="AR64" i="9"/>
  <c r="AQ65" i="9"/>
  <c r="AQ66" i="9" s="1"/>
  <c r="AQ46" i="9"/>
  <c r="AP47" i="9"/>
  <c r="AP48" i="9" s="1"/>
  <c r="AF26" i="15" l="1"/>
  <c r="BN24" i="15"/>
  <c r="BN23" i="15"/>
  <c r="BN26" i="15"/>
  <c r="BN25" i="15"/>
  <c r="AR64" i="15"/>
  <c r="AQ65" i="15"/>
  <c r="AQ66" i="15" s="1"/>
  <c r="AH25" i="15"/>
  <c r="BP22" i="15"/>
  <c r="AR46" i="15"/>
  <c r="AQ47" i="15"/>
  <c r="AQ48" i="15" s="1"/>
  <c r="AS47" i="14"/>
  <c r="AS48" i="14" s="1"/>
  <c r="AT46" i="14"/>
  <c r="AS65" i="14"/>
  <c r="AS66" i="14" s="1"/>
  <c r="AT64" i="14"/>
  <c r="BM22" i="13"/>
  <c r="AE25" i="13"/>
  <c r="BM24" i="13"/>
  <c r="BM23" i="13"/>
  <c r="BM25" i="13"/>
  <c r="BM26" i="13"/>
  <c r="F15" i="13"/>
  <c r="F16" i="13" s="1"/>
  <c r="E15" i="13"/>
  <c r="E16" i="13" s="1"/>
  <c r="BM7" i="13"/>
  <c r="AE10" i="13"/>
  <c r="BM10" i="13"/>
  <c r="BM9" i="13"/>
  <c r="BM11" i="13"/>
  <c r="BM8" i="13"/>
  <c r="AQ64" i="13"/>
  <c r="AP65" i="13"/>
  <c r="AP66" i="13" s="1"/>
  <c r="AQ46" i="13"/>
  <c r="AP47" i="13"/>
  <c r="AP48" i="13" s="1"/>
  <c r="AT47" i="11"/>
  <c r="AT48" i="11" s="1"/>
  <c r="AU46" i="11"/>
  <c r="AQ64" i="11"/>
  <c r="AP65" i="11"/>
  <c r="AP66" i="11" s="1"/>
  <c r="AQ64" i="10"/>
  <c r="AP65" i="10"/>
  <c r="AP66" i="10" s="1"/>
  <c r="AS46" i="10"/>
  <c r="AR47" i="10"/>
  <c r="AR48" i="10" s="1"/>
  <c r="AS64" i="9"/>
  <c r="AR65" i="9"/>
  <c r="AR66" i="9" s="1"/>
  <c r="AQ47" i="9"/>
  <c r="AQ48" i="9" s="1"/>
  <c r="AR46" i="9"/>
  <c r="AS46" i="15" l="1"/>
  <c r="AR47" i="15"/>
  <c r="AR48" i="15" s="1"/>
  <c r="AS64" i="15"/>
  <c r="AR65" i="15"/>
  <c r="AR66" i="15" s="1"/>
  <c r="AI25" i="15"/>
  <c r="BQ22" i="15"/>
  <c r="AG26" i="15"/>
  <c r="BO26" i="15"/>
  <c r="BO25" i="15"/>
  <c r="BO24" i="15"/>
  <c r="BO23" i="15"/>
  <c r="AT65" i="14"/>
  <c r="AT66" i="14" s="1"/>
  <c r="AU64" i="14"/>
  <c r="AT47" i="14"/>
  <c r="AT48" i="14" s="1"/>
  <c r="AU46" i="14"/>
  <c r="AF25" i="13"/>
  <c r="BN26" i="13"/>
  <c r="BN23" i="13"/>
  <c r="BN25" i="13"/>
  <c r="BN24" i="13"/>
  <c r="BN22" i="13"/>
  <c r="BN7" i="13"/>
  <c r="AF10" i="13"/>
  <c r="BN9" i="13"/>
  <c r="BN11" i="13"/>
  <c r="BN8" i="13"/>
  <c r="BN10" i="13"/>
  <c r="AR46" i="13"/>
  <c r="AQ47" i="13"/>
  <c r="AQ48" i="13" s="1"/>
  <c r="AR64" i="13"/>
  <c r="AQ65" i="13"/>
  <c r="AQ66" i="13" s="1"/>
  <c r="AR64" i="11"/>
  <c r="AQ65" i="11"/>
  <c r="AQ66" i="11" s="1"/>
  <c r="AU47" i="11"/>
  <c r="AU48" i="11" s="1"/>
  <c r="AV46" i="11"/>
  <c r="AS47" i="10"/>
  <c r="AS48" i="10" s="1"/>
  <c r="AT46" i="10"/>
  <c r="AR64" i="10"/>
  <c r="AQ65" i="10"/>
  <c r="AQ66" i="10" s="1"/>
  <c r="AS65" i="9"/>
  <c r="AS66" i="9" s="1"/>
  <c r="AT64" i="9"/>
  <c r="AS46" i="9"/>
  <c r="AR47" i="9"/>
  <c r="AR48" i="9" s="1"/>
  <c r="BR22" i="15" l="1"/>
  <c r="AJ25" i="15"/>
  <c r="AH26" i="15"/>
  <c r="BP26" i="15"/>
  <c r="BP25" i="15"/>
  <c r="BP24" i="15"/>
  <c r="BP23" i="15"/>
  <c r="AS65" i="15"/>
  <c r="AS66" i="15" s="1"/>
  <c r="AT64" i="15"/>
  <c r="AS47" i="15"/>
  <c r="AS48" i="15" s="1"/>
  <c r="AT46" i="15"/>
  <c r="AU47" i="14"/>
  <c r="AU48" i="14" s="1"/>
  <c r="AV46" i="14"/>
  <c r="AU65" i="14"/>
  <c r="AU66" i="14" s="1"/>
  <c r="AV64" i="14"/>
  <c r="AG25" i="13"/>
  <c r="BO24" i="13"/>
  <c r="BO25" i="13"/>
  <c r="BO26" i="13"/>
  <c r="BO23" i="13"/>
  <c r="BO22" i="13"/>
  <c r="BO7" i="13"/>
  <c r="AG10" i="13"/>
  <c r="BO11" i="13"/>
  <c r="BO9" i="13"/>
  <c r="BO10" i="13"/>
  <c r="BO8" i="13"/>
  <c r="AS64" i="13"/>
  <c r="AR65" i="13"/>
  <c r="AR66" i="13" s="1"/>
  <c r="AS46" i="13"/>
  <c r="AR47" i="13"/>
  <c r="AR48" i="13" s="1"/>
  <c r="AW46" i="11"/>
  <c r="AV47" i="11"/>
  <c r="AV48" i="11" s="1"/>
  <c r="AS64" i="11"/>
  <c r="AR65" i="11"/>
  <c r="AR66" i="11" s="1"/>
  <c r="AT47" i="10"/>
  <c r="AT48" i="10" s="1"/>
  <c r="AU46" i="10"/>
  <c r="AS64" i="10"/>
  <c r="AR65" i="10"/>
  <c r="AR66" i="10" s="1"/>
  <c r="AT65" i="9"/>
  <c r="AT66" i="9" s="1"/>
  <c r="AU64" i="9"/>
  <c r="AT46" i="9"/>
  <c r="AS47" i="9"/>
  <c r="AS48" i="9" s="1"/>
  <c r="AT65" i="15" l="1"/>
  <c r="AT66" i="15" s="1"/>
  <c r="AU64" i="15"/>
  <c r="BS22" i="15"/>
  <c r="AK25" i="15"/>
  <c r="AI26" i="15"/>
  <c r="BQ25" i="15"/>
  <c r="BQ24" i="15"/>
  <c r="BQ23" i="15"/>
  <c r="BQ26" i="15"/>
  <c r="AT47" i="15"/>
  <c r="AT48" i="15" s="1"/>
  <c r="AU46" i="15"/>
  <c r="AW64" i="14"/>
  <c r="AV65" i="14"/>
  <c r="AV66" i="14" s="1"/>
  <c r="AW46" i="14"/>
  <c r="AV47" i="14"/>
  <c r="AV48" i="14" s="1"/>
  <c r="BP22" i="13"/>
  <c r="BP25" i="13"/>
  <c r="AH25" i="13"/>
  <c r="BP24" i="13"/>
  <c r="BP23" i="13"/>
  <c r="BP26" i="13"/>
  <c r="BP10" i="13"/>
  <c r="AH10" i="13"/>
  <c r="BP8" i="13"/>
  <c r="BP9" i="13"/>
  <c r="BP7" i="13"/>
  <c r="BP11" i="13"/>
  <c r="AS47" i="13"/>
  <c r="AS48" i="13" s="1"/>
  <c r="AT46" i="13"/>
  <c r="AS65" i="13"/>
  <c r="AS66" i="13" s="1"/>
  <c r="AT64" i="13"/>
  <c r="AS65" i="11"/>
  <c r="AS66" i="11" s="1"/>
  <c r="AT64" i="11"/>
  <c r="AX46" i="11"/>
  <c r="AW47" i="11"/>
  <c r="AW48" i="11" s="1"/>
  <c r="AU47" i="10"/>
  <c r="AU48" i="10" s="1"/>
  <c r="AV46" i="10"/>
  <c r="AS65" i="10"/>
  <c r="AS66" i="10" s="1"/>
  <c r="AT64" i="10"/>
  <c r="AU65" i="9"/>
  <c r="AU66" i="9" s="1"/>
  <c r="AV64" i="9"/>
  <c r="AU46" i="9"/>
  <c r="AT47" i="9"/>
  <c r="AT48" i="9" s="1"/>
  <c r="AU65" i="15" l="1"/>
  <c r="AU66" i="15" s="1"/>
  <c r="AV64" i="15"/>
  <c r="AJ26" i="15"/>
  <c r="BR25" i="15"/>
  <c r="BR24" i="15"/>
  <c r="BR23" i="15"/>
  <c r="BR26" i="15"/>
  <c r="AU47" i="15"/>
  <c r="AU48" i="15" s="1"/>
  <c r="AV46" i="15"/>
  <c r="AL25" i="15"/>
  <c r="BT22" i="15"/>
  <c r="AX46" i="14"/>
  <c r="AW47" i="14"/>
  <c r="AW48" i="14" s="1"/>
  <c r="AX64" i="14"/>
  <c r="AW65" i="14"/>
  <c r="AW66" i="14" s="1"/>
  <c r="AI25" i="13"/>
  <c r="BQ23" i="13"/>
  <c r="BQ25" i="13"/>
  <c r="BQ26" i="13"/>
  <c r="BQ22" i="13"/>
  <c r="BQ24" i="13"/>
  <c r="AI10" i="13"/>
  <c r="BQ7" i="13"/>
  <c r="BQ11" i="13"/>
  <c r="BQ8" i="13"/>
  <c r="BQ10" i="13"/>
  <c r="BQ9" i="13"/>
  <c r="AT65" i="13"/>
  <c r="AT66" i="13" s="1"/>
  <c r="AU64" i="13"/>
  <c r="AT47" i="13"/>
  <c r="AT48" i="13" s="1"/>
  <c r="AU46" i="13"/>
  <c r="AY46" i="11"/>
  <c r="AX47" i="11"/>
  <c r="AX48" i="11" s="1"/>
  <c r="AT65" i="11"/>
  <c r="AT66" i="11" s="1"/>
  <c r="AU64" i="11"/>
  <c r="AT65" i="10"/>
  <c r="AT66" i="10" s="1"/>
  <c r="AU64" i="10"/>
  <c r="AW46" i="10"/>
  <c r="AV47" i="10"/>
  <c r="AV48" i="10" s="1"/>
  <c r="AW64" i="9"/>
  <c r="AV65" i="9"/>
  <c r="AV66" i="9" s="1"/>
  <c r="AU47" i="9"/>
  <c r="AU48" i="9" s="1"/>
  <c r="AV46" i="9"/>
  <c r="AM25" i="15" l="1"/>
  <c r="BU22" i="15"/>
  <c r="AW64" i="15"/>
  <c r="AV65" i="15"/>
  <c r="AV66" i="15" s="1"/>
  <c r="AK26" i="15"/>
  <c r="BS25" i="15"/>
  <c r="BS23" i="15"/>
  <c r="BS24" i="15"/>
  <c r="BS26" i="15"/>
  <c r="AW46" i="15"/>
  <c r="AV47" i="15"/>
  <c r="AV48" i="15" s="1"/>
  <c r="AY64" i="14"/>
  <c r="AX65" i="14"/>
  <c r="AX66" i="14" s="1"/>
  <c r="AY46" i="14"/>
  <c r="AX47" i="14"/>
  <c r="AX48" i="14" s="1"/>
  <c r="BR25" i="13"/>
  <c r="BR22" i="13"/>
  <c r="AJ25" i="13"/>
  <c r="BR24" i="13"/>
  <c r="BR23" i="13"/>
  <c r="BR26" i="13"/>
  <c r="BR7" i="13"/>
  <c r="AJ10" i="13"/>
  <c r="BR8" i="13"/>
  <c r="BR11" i="13"/>
  <c r="BR10" i="13"/>
  <c r="BR9" i="13"/>
  <c r="AU47" i="13"/>
  <c r="AU48" i="13" s="1"/>
  <c r="AV46" i="13"/>
  <c r="AU65" i="13"/>
  <c r="AU66" i="13" s="1"/>
  <c r="AV64" i="13"/>
  <c r="AU65" i="11"/>
  <c r="AU66" i="11" s="1"/>
  <c r="AV64" i="11"/>
  <c r="AY47" i="11"/>
  <c r="AY48" i="11" s="1"/>
  <c r="AU65" i="10"/>
  <c r="AU66" i="10" s="1"/>
  <c r="AV64" i="10"/>
  <c r="AX46" i="10"/>
  <c r="AW47" i="10"/>
  <c r="AW48" i="10" s="1"/>
  <c r="AX64" i="9"/>
  <c r="AW65" i="9"/>
  <c r="AW66" i="9" s="1"/>
  <c r="AV47" i="9"/>
  <c r="AV48" i="9" s="1"/>
  <c r="AW46" i="9"/>
  <c r="AX64" i="15" l="1"/>
  <c r="AW65" i="15"/>
  <c r="AW66" i="15" s="1"/>
  <c r="AX46" i="15"/>
  <c r="AW47" i="15"/>
  <c r="AW48" i="15" s="1"/>
  <c r="AN25" i="15"/>
  <c r="BV22" i="15"/>
  <c r="AL26" i="15"/>
  <c r="BT23" i="15"/>
  <c r="BT26" i="15"/>
  <c r="BT25" i="15"/>
  <c r="BT24" i="15"/>
  <c r="AY47" i="14"/>
  <c r="AY48" i="14" s="1"/>
  <c r="AY65" i="14"/>
  <c r="AY66" i="14" s="1"/>
  <c r="BS26" i="13"/>
  <c r="AK25" i="13"/>
  <c r="BS24" i="13"/>
  <c r="BS25" i="13"/>
  <c r="BS22" i="13"/>
  <c r="BS23" i="13"/>
  <c r="BS10" i="13"/>
  <c r="BS8" i="13"/>
  <c r="BS11" i="13"/>
  <c r="BS9" i="13"/>
  <c r="BS7" i="13"/>
  <c r="AK10" i="13"/>
  <c r="AW64" i="13"/>
  <c r="AV65" i="13"/>
  <c r="AV66" i="13" s="1"/>
  <c r="AW46" i="13"/>
  <c r="AV47" i="13"/>
  <c r="AV48" i="13" s="1"/>
  <c r="AW64" i="11"/>
  <c r="AV65" i="11"/>
  <c r="AV66" i="11" s="1"/>
  <c r="AW64" i="10"/>
  <c r="AV65" i="10"/>
  <c r="AV66" i="10" s="1"/>
  <c r="AY46" i="10"/>
  <c r="AX47" i="10"/>
  <c r="AX48" i="10" s="1"/>
  <c r="AY64" i="9"/>
  <c r="AX65" i="9"/>
  <c r="AX66" i="9" s="1"/>
  <c r="AW47" i="9"/>
  <c r="AW48" i="9" s="1"/>
  <c r="AX46" i="9"/>
  <c r="AY46" i="15" l="1"/>
  <c r="AX47" i="15"/>
  <c r="AX48" i="15" s="1"/>
  <c r="AO25" i="15"/>
  <c r="BW22" i="15"/>
  <c r="AM26" i="15"/>
  <c r="BU26" i="15"/>
  <c r="BU24" i="15"/>
  <c r="BU25" i="15"/>
  <c r="BU23" i="15"/>
  <c r="AY64" i="15"/>
  <c r="AX65" i="15"/>
  <c r="AX66" i="15" s="1"/>
  <c r="AL25" i="13"/>
  <c r="BT22" i="13"/>
  <c r="BT26" i="13"/>
  <c r="BT25" i="13"/>
  <c r="BT24" i="13"/>
  <c r="BT23" i="13"/>
  <c r="BT10" i="13"/>
  <c r="BT11" i="13"/>
  <c r="BT9" i="13"/>
  <c r="BT7" i="13"/>
  <c r="AL10" i="13"/>
  <c r="BT8" i="13"/>
  <c r="AX46" i="13"/>
  <c r="AW47" i="13"/>
  <c r="AW48" i="13" s="1"/>
  <c r="AX64" i="13"/>
  <c r="AW65" i="13"/>
  <c r="AW66" i="13" s="1"/>
  <c r="AX64" i="11"/>
  <c r="AW65" i="11"/>
  <c r="AW66" i="11" s="1"/>
  <c r="AX64" i="10"/>
  <c r="AW65" i="10"/>
  <c r="AW66" i="10" s="1"/>
  <c r="AY47" i="10"/>
  <c r="AY48" i="10" s="1"/>
  <c r="AY65" i="9"/>
  <c r="AY66" i="9" s="1"/>
  <c r="AY46" i="9"/>
  <c r="AX47" i="9"/>
  <c r="AX48" i="9" s="1"/>
  <c r="AY65" i="15" l="1"/>
  <c r="AY66" i="15" s="1"/>
  <c r="AP25" i="15"/>
  <c r="BX22" i="15"/>
  <c r="AN26" i="15"/>
  <c r="BV25" i="15"/>
  <c r="BV23" i="15"/>
  <c r="BV24" i="15"/>
  <c r="BV26" i="15"/>
  <c r="AY47" i="15"/>
  <c r="AY48" i="15" s="1"/>
  <c r="BU22" i="13"/>
  <c r="BU25" i="13"/>
  <c r="AM25" i="13"/>
  <c r="BU26" i="13"/>
  <c r="BU24" i="13"/>
  <c r="BU23" i="13"/>
  <c r="BU7" i="13"/>
  <c r="AM10" i="13"/>
  <c r="BU10" i="13"/>
  <c r="BU9" i="13"/>
  <c r="BU11" i="13"/>
  <c r="BU8" i="13"/>
  <c r="AY64" i="13"/>
  <c r="AX65" i="13"/>
  <c r="AX66" i="13" s="1"/>
  <c r="AY46" i="13"/>
  <c r="AX47" i="13"/>
  <c r="AX48" i="13" s="1"/>
  <c r="AY64" i="11"/>
  <c r="AX65" i="11"/>
  <c r="AX66" i="11" s="1"/>
  <c r="AY64" i="10"/>
  <c r="AX65" i="10"/>
  <c r="AX66" i="10" s="1"/>
  <c r="AY47" i="9"/>
  <c r="AY48" i="9" s="1"/>
  <c r="BY22" i="15" l="1"/>
  <c r="AO26" i="15"/>
  <c r="BW26" i="15"/>
  <c r="BW24" i="15"/>
  <c r="BW23" i="15"/>
  <c r="BW25" i="15"/>
  <c r="AN25" i="13"/>
  <c r="BV22" i="13"/>
  <c r="BV26" i="13"/>
  <c r="BV25" i="13"/>
  <c r="BV23" i="13"/>
  <c r="BV24" i="13"/>
  <c r="BV7" i="13"/>
  <c r="AN10" i="13"/>
  <c r="BV10" i="13"/>
  <c r="BV8" i="13"/>
  <c r="BV9" i="13"/>
  <c r="BV11" i="13"/>
  <c r="AY47" i="13"/>
  <c r="AY48" i="13" s="1"/>
  <c r="AY65" i="13"/>
  <c r="AY66" i="13" s="1"/>
  <c r="AY65" i="11"/>
  <c r="AY66" i="11" s="1"/>
  <c r="AY65" i="10"/>
  <c r="AY66" i="10" s="1"/>
  <c r="AP26" i="15" l="1"/>
  <c r="BX24" i="15"/>
  <c r="BX26" i="15"/>
  <c r="BX25" i="15"/>
  <c r="BX23" i="15"/>
  <c r="BW23" i="13"/>
  <c r="BW22" i="13"/>
  <c r="AO25" i="13"/>
  <c r="BW26" i="13"/>
  <c r="BW24" i="13"/>
  <c r="BW25" i="13"/>
  <c r="BW7" i="13"/>
  <c r="AO10" i="13"/>
  <c r="BW9" i="13"/>
  <c r="BW10" i="13"/>
  <c r="BW8" i="13"/>
  <c r="BW11" i="13"/>
  <c r="E30" i="15" l="1"/>
  <c r="E31" i="15" s="1"/>
  <c r="F30" i="15"/>
  <c r="F31" i="15" s="1"/>
  <c r="BY26" i="15"/>
  <c r="BY25" i="15"/>
  <c r="BY24" i="15"/>
  <c r="BY23" i="15"/>
  <c r="BX26" i="13"/>
  <c r="BX22" i="13"/>
  <c r="AP25" i="13"/>
  <c r="BX25" i="13"/>
  <c r="BX24" i="13"/>
  <c r="BX23" i="13"/>
  <c r="BX7" i="13"/>
  <c r="BX9" i="13"/>
  <c r="BX10" i="13"/>
  <c r="AP10" i="13"/>
  <c r="BX8" i="13"/>
  <c r="BX11" i="13"/>
  <c r="BY22" i="13" l="1"/>
  <c r="BY26" i="13"/>
  <c r="L32" i="13" s="1"/>
  <c r="BY25" i="13"/>
  <c r="M31" i="13" s="1"/>
  <c r="BY24" i="13"/>
  <c r="L30" i="13" s="1"/>
  <c r="BY23" i="13"/>
  <c r="I30" i="13" s="1"/>
  <c r="BY8" i="13"/>
  <c r="BY7" i="13"/>
  <c r="BY10" i="13"/>
  <c r="BY11" i="13"/>
  <c r="L17" i="13" s="1"/>
  <c r="BY9" i="13"/>
  <c r="J15" i="13" l="1"/>
  <c r="I15" i="13"/>
  <c r="J16" i="13"/>
  <c r="I16" i="13"/>
  <c r="M15" i="13"/>
  <c r="L15" i="13"/>
  <c r="J17" i="13"/>
  <c r="I17" i="13"/>
  <c r="M16" i="13"/>
  <c r="L16" i="13"/>
  <c r="M17"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<sst xmlns="http://schemas.openxmlformats.org/spreadsheetml/2006/main" count="2073" uniqueCount="133">
  <si>
    <t>m/s</t>
  </si>
  <si>
    <t>kg</t>
  </si>
  <si>
    <t>Wind</t>
  </si>
  <si>
    <t>sink</t>
  </si>
  <si>
    <t>MC</t>
  </si>
  <si>
    <t>wind</t>
  </si>
  <si>
    <t>STF</t>
  </si>
  <si>
    <t>l/d</t>
  </si>
  <si>
    <t>kmh</t>
  </si>
  <si>
    <t>Glider Name</t>
  </si>
  <si>
    <t>speed kmh</t>
  </si>
  <si>
    <t>Ventus 2 18m</t>
  </si>
  <si>
    <t>Reference weight (kg)</t>
  </si>
  <si>
    <t>Actual weight (kg)</t>
  </si>
  <si>
    <t>Matrix</t>
  </si>
  <si>
    <t>Inverse Matrix</t>
  </si>
  <si>
    <t>A</t>
  </si>
  <si>
    <t>B</t>
  </si>
  <si>
    <t>C</t>
  </si>
  <si>
    <t>degrees</t>
  </si>
  <si>
    <t>100kmh to m/s</t>
  </si>
  <si>
    <t>B'</t>
  </si>
  <si>
    <t>C'</t>
  </si>
  <si>
    <t>slope</t>
  </si>
  <si>
    <t>WIND e’ espress n centinaia di kmh</t>
  </si>
  <si>
    <t xml:space="preserve">WIND e’ negativo quando e’ contro </t>
  </si>
  <si>
    <t>SINK e’ un valore NEGATIVO quando l’aria scende</t>
  </si>
  <si>
    <t>Vconst = 27.77 (sono i metri al secondo per 100kmh)</t>
  </si>
  <si>
    <t>(faccio partire la retta tangente dal punto Y0=-SINK e X0 = - WIND</t>
  </si>
  <si>
    <t>ORA SI PONE IL DISCRIMINANTE = 0 PER CALCOLARE LA SLOPE</t>
  </si>
  <si>
    <t>SLOPE^2 + (2B-4A*WIND)*SLOPE + B^2 -4AC +4A*SINK = 0</t>
  </si>
  <si>
    <t>B’= 2B-4A*WIND</t>
  </si>
  <si>
    <t>C’= B^2 -4AC +4A*SINK</t>
  </si>
  <si>
    <t>E INFINE PER LA SOLITA FORMULA (IN CUI PRENDIAMO SOLO LA PARTE NEGATIVA, L’ALTRA SOLUZIONE NON CI SERVE)</t>
  </si>
  <si>
    <t xml:space="preserve">SLOPE = (- B’ – (B’^2 – 4*C’)^0.5)/2 </t>
  </si>
  <si>
    <t>E DA QUI si risale alla velocita’, derivando la parabola</t>
  </si>
  <si>
    <t>-SLOPE = 2A*X  + B, ove X e’ la velocita’ cercata</t>
  </si>
  <si>
    <t xml:space="preserve">-(Ax^2 + Bx + C) = SLOPE (x+WIND) - SINK </t>
  </si>
  <si>
    <t>----&gt;</t>
  </si>
  <si>
    <t>Ax^2 + Bx + C = -SLOPE (x+WIND) + SINK = -SLOPE*x - SLOPE * WIND + SINK  (***)</t>
  </si>
  <si>
    <t>Ax^2 + (B+SLOPE)x +C + SLOPE*WIND - SINK = 0</t>
  </si>
  <si>
    <t>(B+SLOPE)^2 -4A*(C+SLOPE*WIND-SINK) = 0</t>
  </si>
  <si>
    <t>B^2 + SLOPE^2 + 2B*SLOPE -4AC  - 4A * WIND * SLOPE +4A*SINK = 0</t>
  </si>
  <si>
    <t>---- PONGO:</t>
  </si>
  <si>
    <t>EFF_GND = Vconst/SLOPE</t>
  </si>
  <si>
    <t>-(Ax^2 + Bx + C =) -VCONV/EFF_GND *x - SINK</t>
  </si>
  <si>
    <t>Ax^2 + Bx + C = VCONV/EFF_GND *x + SINK</t>
  </si>
  <si>
    <t>Ax^2 + (B- VCONV/EFF_GND)x + C – SINK = 0</t>
  </si>
  <si>
    <t>Azzeriamo il determinante</t>
  </si>
  <si>
    <t>(B - VCONV/EFF_GND)^2 -4A*(C-SINK) = 0</t>
  </si>
  <si>
    <t>B - VCONV/EFF_GND = (4A*(C-SINK))^0.5</t>
  </si>
  <si>
    <t>VCONV/EFF_GND = (4A*(C-SINK))^0.5 + B</t>
  </si>
  <si>
    <t>EFF_GND = VCONST/(4A*(C-SINK))^0.5 + B)</t>
  </si>
  <si>
    <t>A questo punto la velocita’ di massima efficienza si ottiene derivando la parabola</t>
  </si>
  <si>
    <t>d/dx (Ax^2 + Bx + C) = VCONST/ EFF_GND (ho gia’ tolto il segno meno ovunque)</t>
  </si>
  <si>
    <t>2AX +B = VCONST/ EFF_GND</t>
  </si>
  <si>
    <t>V_eff_ground = X = (VCONST/ EFF_GND – B)/2A (*100 visto che il risultato e’ in centinaia di kmh)</t>
  </si>
  <si>
    <t>speed</t>
  </si>
  <si>
    <t>MIN SINK</t>
  </si>
  <si>
    <t>sink m/s</t>
  </si>
  <si>
    <t>straight</t>
  </si>
  <si>
    <t>no sink</t>
  </si>
  <si>
    <t>MAXEFF</t>
  </si>
  <si>
    <t>1 m/s sink</t>
  </si>
  <si>
    <t>2 m/s sink</t>
  </si>
  <si>
    <t>SINK</t>
  </si>
  <si>
    <t>SINK-MC</t>
  </si>
  <si>
    <t>virtual</t>
  </si>
  <si>
    <t>weight</t>
  </si>
  <si>
    <t>POINT 1</t>
  </si>
  <si>
    <t>POINT 3</t>
  </si>
  <si>
    <t>POINT 2</t>
  </si>
  <si>
    <t>leave blank to use method 1</t>
  </si>
  <si>
    <t>3 pts from ABC</t>
  </si>
  <si>
    <t>INPUT, adj</t>
  </si>
  <si>
    <t>45 deg. bank</t>
  </si>
  <si>
    <t>SANDRO's POLAR ANALYSIS SHEET</t>
  </si>
  <si>
    <t>POLAR 1 (INPUT BY HAND, LEAVE BLANK IF NOT NEEDED)</t>
  </si>
  <si>
    <t>Metric Units: speeds are in kmh, sink and MC values are in m/s, weight is in kg</t>
  </si>
  <si>
    <t xml:space="preserve">Allows to compare 3 polar, the first is entered "by hand" the second and the third one can be entered either using providing the ABC factors of the parabole or using the "three points method", indicating the sink speed at three different flying speeds </t>
  </si>
  <si>
    <t>Yellow fields are input</t>
  </si>
  <si>
    <t>Blue fields are output</t>
  </si>
  <si>
    <t>l/d gnd</t>
  </si>
  <si>
    <t xml:space="preserve">Actual weight, with pilot &amp; ballast </t>
  </si>
  <si>
    <t>netto sink</t>
  </si>
  <si>
    <t>Const:</t>
  </si>
  <si>
    <t>Polar specs, method 1: three points</t>
  </si>
  <si>
    <t xml:space="preserve">Polar specs, method 2: ABC </t>
  </si>
  <si>
    <t>lift/sink</t>
  </si>
  <si>
    <t>GLIDER PERFORMANCES</t>
  </si>
  <si>
    <t>COMPUTED ABC values, adjusted for weight and bank</t>
  </si>
  <si>
    <t>In the yellow fields you can specify: MC value (positive), the vertical airmass movement in m/s (if negative: sink), the wind in kmh (if negative: the wind is against). Output (blue): speed to Fly (kmh) and l/d wrt ground</t>
  </si>
  <si>
    <t>POLAR MODEL 1 SHIFTED FOR WEIGHT AND BANK</t>
  </si>
  <si>
    <t>POLAR MODEL 2 SHIFTED FOR WEIGHT AND BANK</t>
  </si>
  <si>
    <t>Bank (degrees) - just for fun</t>
  </si>
  <si>
    <t>ANNOTAZIONI SUI CONTI FATTI PER NELLA SPREADSHEET (DA NON LEGGERE)</t>
  </si>
  <si>
    <t>Formula per calcolare l’efficienza in presenza di SINK (negativo, in m/s) e WIND (negativo se contro, in kmh), e di un valore di MC arbitrario</t>
  </si>
  <si>
    <t>SLOPE = inclinazione della retta tangente alla curva E’ UN VALORE NEGATIVO</t>
  </si>
  <si>
    <t xml:space="preserve">SE MC=0 allora SLOPE COINCIDE CON </t>
  </si>
  <si>
    <t>SLOPE = - Vconst/EFF_GND</t>
  </si>
  <si>
    <t>Equazione della retta tangente: y = SLOPE(x + WIND) + SINK</t>
  </si>
  <si>
    <t>SINK e’ espressa in m/s</t>
  </si>
  <si>
    <t>EFF_GND = efficienza rispetto al terreno</t>
  </si>
  <si>
    <t>Assumo che MC = 0 altrimenti SINK := SINK - MC</t>
  </si>
  <si>
    <t>SPEED_to_fly = X*100 = (-SLOPE-B)/2*A*100 (*100 visto che e’ in centinaia di kmh)</t>
  </si>
  <si>
    <t xml:space="preserve">Se MC = 0 allora EFF_GND = Vconst/SLOPE, altrimenti e’ piu’ facile calcolare la EFF_GND dal sink e dalla velocita’ </t>
  </si>
  <si>
    <t>FORMULA PIU’ SEMPLICE PER CALCOLARE LA MAXEFF (EVENTUALMENTE IN PRESENZA DI DISCENDENZA, ma con MC=0 e senza vento)</t>
  </si>
  <si>
    <t>Use the group/ungroup excel function (see cells B79 and beyond, to hide/unhide a polar)</t>
  </si>
  <si>
    <t>Ventus 2 15m</t>
  </si>
  <si>
    <t>corr wt.</t>
  </si>
  <si>
    <t xml:space="preserve">l/d  with 1ms sink </t>
  </si>
  <si>
    <t xml:space="preserve">l/d  with 2ms sink </t>
  </si>
  <si>
    <t>45 bank</t>
  </si>
  <si>
    <t xml:space="preserve">l/d  with 3ms sink </t>
  </si>
  <si>
    <t>MC=1</t>
  </si>
  <si>
    <t>MC=2</t>
  </si>
  <si>
    <t>MC=3</t>
  </si>
  <si>
    <t>&lt;- click on the +/- to unhide/hide polar 1</t>
  </si>
  <si>
    <t>GLIDER APPROX. PERFORMANCE</t>
  </si>
  <si>
    <t>MINSINK</t>
  </si>
  <si>
    <t>no interpolation is done to compute these values, they are this "approximated"</t>
  </si>
  <si>
    <t>"-1 m/s sink"</t>
  </si>
  <si>
    <t>"-2 m/s sink"</t>
  </si>
  <si>
    <t>&lt;- click on the +/- to unhide/hide polar 2</t>
  </si>
  <si>
    <t>POLAR 2 (INPUT BY HAND, HIDE IF NOT NEEDED)</t>
  </si>
  <si>
    <t>&lt;- click on the +/- to unhide/hide MODEL 1</t>
  </si>
  <si>
    <t>MODEL 1: (parabola) INPUT WITH ABC or 3 Points method</t>
  </si>
  <si>
    <t>MODEL 2: (parabola) INPUT WITH ABC or 3 Points method</t>
  </si>
  <si>
    <t>&lt;- click on the +/- to unhide/hide MODEL 2</t>
  </si>
  <si>
    <r>
      <rPr>
        <b/>
        <sz val="10"/>
        <rFont val="Calibri"/>
        <family val="2"/>
        <scheme val="minor"/>
      </rPr>
      <t>POLAR SPECIFICATION</t>
    </r>
    <r>
      <rPr>
        <sz val="10"/>
        <rFont val="Calibri"/>
        <family val="2"/>
        <scheme val="minor"/>
      </rPr>
      <t xml:space="preserve">: by hand. Input in the yellow fieds speed and (negative) sink </t>
    </r>
  </si>
  <si>
    <t>Taurus 503 (CZIL)</t>
  </si>
  <si>
    <t>Taurus 503 Interpolated</t>
  </si>
  <si>
    <t>Taurus 503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</si>
</sst>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0"/>
      <name val="Arial"/>
    </font>
    <font>
      <sz val="12"/>
      <name val="Calibri"/>
      <family val="2"/>
    </font>
    <font>
      <sz val="12"/>
      <name val="Calibri"/>
      <family val="2"/>
      <scheme val="minor"/>
    </font>
    <font>
      <sz val="12"/>
      <color rgb="FF3F3F3F"/>
      <name val="Helvetica"/>
      <family val="2"/>
    </font>
    <font>
      <sz val="11"/>
      <name val="Calibri"/>
      <family val="2"/>
      <scheme val="minor"/>
    </font>
    <font>
      <b/>
      <sz val="11"/>
      <name val="Calibri"/>
      <family val="2"/>
      <scheme val="minor"/>
    </font>
    <font>
      <sz val="11"/>
      <color theme="0" tint="-0.499984740745262"/>
      <name val="Calibri"/>
      <family val="2"/>
      <scheme val="minor"/>
    </font>
    <font>
      <sz val="11"/>
      <color theme="1" tint="0.499984740745262"/>
      <name val="Calibri"/>
      <family val="2"/>
      <scheme val="minor"/>
    </font>
    <font>
      <b/>
      <sz val="18"/>
      <name val="Calibri"/>
      <family val="2"/>
      <scheme val="minor"/>
    </font>
    <font>
      <b/>
      <sz val="12"/>
      <name val="Calibri"/>
      <family val="2"/>
    </font>
    <font>
      <sz val="10"/>
      <name val="Calibri"/>
      <family val="2"/>
      <scheme val="minor"/>
    </font>
    <font>
      <b/>
      <sz val="10"/>
      <name val="Calibri"/>
      <family val="2"/>
      <scheme val="minor"/>
    </font>
    <font>
      <sz val="10"/>
      <color theme="0" tint="-0.34998626667073579"/>
      <name val="Calibri"/>
      <family val="2"/>
      <scheme val="minor"/>
    </font>
    <font>
      <sz val="11"/>
      <color theme="0" tint="-0.34998626667073579"/>
      <name val="Calibri"/>
      <family val="2"/>
      <scheme val="minor"/>
    </font>
    <font>
      <sz val="11"/>
      <color theme="3" tint="0.39997558519241921"/>
      <name val="Calibri"/>
      <family val="2"/>
      <scheme val="minor"/>
    </font>
    <font>
      <sz val="10"/>
      <color theme="0" tint="-0.499984740745262"/>
      <name val="Calibri"/>
      <family val="2"/>
      <scheme val="minor"/>
    </font>
    <font>
      <b/>
      <sz val="12"/>
      <color theme="3" tint="0.3999755851924192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CFFB4"/>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double">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s>
  <cellStyleXfs count="1">
    <xf numFmtId="0" fontId="0" fillId="0" borderId="0"/>
  </cellStyleXfs>
  <cellXfs count="175">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vertical="center"/>
    </xf>
    <xf numFmtId="0" fontId="4" fillId="0" borderId="0" xfId="0" applyFont="1"/>
    <xf numFmtId="0" fontId="4" fillId="2" borderId="0" xfId="0" applyFont="1" applyFill="1"/>
    <xf numFmtId="0" fontId="4" fillId="0" borderId="0" xfId="0" applyFont="1" applyFill="1"/>
    <xf numFmtId="0" fontId="5" fillId="0" borderId="0" xfId="0" applyFont="1" applyFill="1"/>
    <xf numFmtId="0" fontId="4" fillId="0" borderId="11" xfId="0" applyFont="1" applyBorder="1" applyAlignment="1">
      <alignment horizontal="right"/>
    </xf>
    <xf numFmtId="0" fontId="4" fillId="3" borderId="0" xfId="0" applyFont="1" applyFill="1" applyBorder="1"/>
    <xf numFmtId="0" fontId="4" fillId="0" borderId="12" xfId="0" applyFont="1" applyFill="1" applyBorder="1"/>
    <xf numFmtId="0" fontId="4" fillId="0" borderId="11" xfId="0" applyFont="1" applyBorder="1"/>
    <xf numFmtId="0" fontId="4" fillId="0" borderId="0" xfId="0" applyFont="1" applyBorder="1"/>
    <xf numFmtId="0" fontId="4" fillId="3" borderId="12" xfId="0" applyFont="1" applyFill="1" applyBorder="1"/>
    <xf numFmtId="0" fontId="4" fillId="0" borderId="8" xfId="0" applyFont="1" applyBorder="1"/>
    <xf numFmtId="0" fontId="4" fillId="0" borderId="9" xfId="0" applyFont="1" applyBorder="1"/>
    <xf numFmtId="0" fontId="4" fillId="0" borderId="8" xfId="0" applyFont="1" applyBorder="1" applyAlignment="1">
      <alignment horizontal="right"/>
    </xf>
    <xf numFmtId="0" fontId="4" fillId="3" borderId="9" xfId="0" applyFont="1" applyFill="1" applyBorder="1"/>
    <xf numFmtId="0" fontId="4" fillId="0" borderId="10" xfId="0" applyFont="1" applyFill="1" applyBorder="1"/>
    <xf numFmtId="0" fontId="4" fillId="0" borderId="6" xfId="0" applyFont="1" applyBorder="1" applyAlignment="1">
      <alignment horizontal="center"/>
    </xf>
    <xf numFmtId="0" fontId="5" fillId="5" borderId="1" xfId="0" applyFont="1" applyFill="1" applyBorder="1" applyAlignment="1">
      <alignment horizontal="right"/>
    </xf>
    <xf numFmtId="0" fontId="4" fillId="0" borderId="7" xfId="0" applyFont="1" applyFill="1" applyBorder="1" applyAlignment="1">
      <alignment horizontal="center"/>
    </xf>
    <xf numFmtId="4" fontId="6" fillId="0" borderId="0" xfId="0" applyNumberFormat="1" applyFont="1"/>
    <xf numFmtId="0" fontId="4" fillId="4" borderId="11" xfId="0" applyFont="1" applyFill="1" applyBorder="1"/>
    <xf numFmtId="0" fontId="4" fillId="0" borderId="12" xfId="0" applyFont="1" applyBorder="1"/>
    <xf numFmtId="0" fontId="4" fillId="3" borderId="6" xfId="0" applyFont="1" applyFill="1" applyBorder="1"/>
    <xf numFmtId="0" fontId="4" fillId="0" borderId="7" xfId="0" applyFont="1" applyFill="1" applyBorder="1"/>
    <xf numFmtId="0" fontId="4" fillId="4" borderId="8" xfId="0" applyFont="1" applyFill="1" applyBorder="1"/>
    <xf numFmtId="0" fontId="4" fillId="0" borderId="10" xfId="0" applyFont="1" applyBorder="1"/>
    <xf numFmtId="0" fontId="4" fillId="3" borderId="16" xfId="0" applyFont="1" applyFill="1" applyBorder="1"/>
    <xf numFmtId="0" fontId="5" fillId="0" borderId="5" xfId="0" applyFont="1" applyBorder="1" applyAlignment="1">
      <alignment horizontal="right"/>
    </xf>
    <xf numFmtId="0" fontId="4" fillId="0" borderId="17" xfId="0" applyFont="1" applyBorder="1" applyAlignment="1">
      <alignment horizontal="center"/>
    </xf>
    <xf numFmtId="0" fontId="4" fillId="0" borderId="18" xfId="0" applyFont="1" applyFill="1" applyBorder="1" applyAlignment="1">
      <alignment horizontal="center"/>
    </xf>
    <xf numFmtId="0" fontId="4" fillId="0" borderId="19" xfId="0" applyFont="1" applyBorder="1" applyAlignment="1">
      <alignment horizontal="center"/>
    </xf>
    <xf numFmtId="0" fontId="4" fillId="0" borderId="19" xfId="0" applyFont="1" applyFill="1" applyBorder="1" applyAlignment="1">
      <alignment horizontal="center"/>
    </xf>
    <xf numFmtId="0" fontId="4" fillId="3" borderId="20" xfId="0" applyFont="1" applyFill="1" applyBorder="1"/>
    <xf numFmtId="0" fontId="4" fillId="3" borderId="21" xfId="0" applyFont="1" applyFill="1" applyBorder="1"/>
    <xf numFmtId="0" fontId="4" fillId="3" borderId="22" xfId="0" applyFont="1" applyFill="1" applyBorder="1"/>
    <xf numFmtId="164" fontId="4" fillId="4" borderId="21" xfId="0" applyNumberFormat="1" applyFont="1" applyFill="1" applyBorder="1"/>
    <xf numFmtId="164" fontId="4" fillId="4" borderId="22" xfId="0" applyNumberFormat="1" applyFont="1" applyFill="1" applyBorder="1"/>
    <xf numFmtId="164" fontId="4" fillId="3" borderId="20" xfId="0" applyNumberFormat="1" applyFont="1" applyFill="1" applyBorder="1"/>
    <xf numFmtId="164" fontId="4" fillId="3" borderId="23" xfId="0" applyNumberFormat="1" applyFont="1" applyFill="1" applyBorder="1"/>
    <xf numFmtId="0" fontId="4" fillId="3" borderId="24" xfId="0" applyFont="1" applyFill="1" applyBorder="1"/>
    <xf numFmtId="0" fontId="4" fillId="3" borderId="25" xfId="0" applyFont="1" applyFill="1" applyBorder="1"/>
    <xf numFmtId="164" fontId="4" fillId="4" borderId="24" xfId="0" applyNumberFormat="1" applyFont="1" applyFill="1" applyBorder="1"/>
    <xf numFmtId="164" fontId="4" fillId="4" borderId="25" xfId="0" applyNumberFormat="1" applyFont="1" applyFill="1" applyBorder="1"/>
    <xf numFmtId="0" fontId="5" fillId="0" borderId="5" xfId="0" applyFont="1" applyBorder="1" applyAlignment="1"/>
    <xf numFmtId="0" fontId="5" fillId="0" borderId="6" xfId="0" applyFont="1" applyBorder="1" applyAlignment="1"/>
    <xf numFmtId="0" fontId="5" fillId="0" borderId="7" xfId="0" applyFont="1" applyBorder="1" applyAlignment="1">
      <alignment horizontal="right"/>
    </xf>
    <xf numFmtId="164" fontId="4" fillId="0" borderId="0" xfId="0" applyNumberFormat="1" applyFont="1" applyBorder="1" applyAlignment="1">
      <alignment horizontal="center"/>
    </xf>
    <xf numFmtId="2" fontId="4" fillId="0" borderId="12" xfId="0" applyNumberFormat="1" applyFont="1" applyFill="1" applyBorder="1" applyAlignment="1">
      <alignment horizontal="center"/>
    </xf>
    <xf numFmtId="0" fontId="4" fillId="0" borderId="11" xfId="0" applyFont="1" applyBorder="1" applyAlignment="1"/>
    <xf numFmtId="0" fontId="4" fillId="0" borderId="0" xfId="0" applyFont="1" applyBorder="1" applyAlignment="1"/>
    <xf numFmtId="0" fontId="4" fillId="0" borderId="12" xfId="0" applyFont="1" applyBorder="1" applyAlignment="1">
      <alignment horizontal="right"/>
    </xf>
    <xf numFmtId="164" fontId="4" fillId="4" borderId="0" xfId="0" applyNumberFormat="1" applyFont="1" applyFill="1" applyBorder="1"/>
    <xf numFmtId="2" fontId="4" fillId="4" borderId="12" xfId="0" applyNumberFormat="1" applyFont="1" applyFill="1" applyBorder="1"/>
    <xf numFmtId="0" fontId="4" fillId="0" borderId="8" xfId="0" applyFont="1" applyBorder="1" applyAlignment="1"/>
    <xf numFmtId="0" fontId="4" fillId="0" borderId="9" xfId="0" applyFont="1" applyBorder="1" applyAlignment="1"/>
    <xf numFmtId="0" fontId="4" fillId="0" borderId="10" xfId="0" applyFont="1" applyBorder="1" applyAlignment="1">
      <alignment horizontal="right"/>
    </xf>
    <xf numFmtId="164" fontId="4" fillId="4" borderId="9" xfId="0" applyNumberFormat="1" applyFont="1" applyFill="1" applyBorder="1"/>
    <xf numFmtId="2" fontId="4" fillId="4" borderId="10" xfId="0" applyNumberFormat="1" applyFont="1" applyFill="1" applyBorder="1"/>
    <xf numFmtId="0" fontId="4" fillId="0" borderId="5" xfId="0" applyFont="1" applyBorder="1"/>
    <xf numFmtId="0" fontId="4" fillId="0" borderId="6" xfId="0" applyFont="1" applyBorder="1"/>
    <xf numFmtId="164" fontId="4" fillId="0" borderId="6" xfId="0" applyNumberFormat="1" applyFont="1" applyBorder="1" applyAlignment="1">
      <alignment horizontal="center"/>
    </xf>
    <xf numFmtId="164" fontId="4" fillId="4" borderId="12" xfId="0" applyNumberFormat="1" applyFont="1" applyFill="1" applyBorder="1"/>
    <xf numFmtId="164" fontId="4" fillId="4" borderId="10" xfId="0" applyNumberFormat="1" applyFont="1" applyFill="1" applyBorder="1"/>
    <xf numFmtId="0" fontId="8" fillId="2" borderId="0" xfId="0" applyFont="1" applyFill="1"/>
    <xf numFmtId="0" fontId="6" fillId="0" borderId="0" xfId="0" applyFont="1" applyBorder="1"/>
    <xf numFmtId="0" fontId="6" fillId="3" borderId="0" xfId="0" applyFont="1" applyFill="1" applyBorder="1" applyAlignment="1">
      <alignment horizontal="center"/>
    </xf>
    <xf numFmtId="0" fontId="6" fillId="4" borderId="0" xfId="0" applyFont="1" applyFill="1" applyBorder="1" applyAlignment="1">
      <alignment horizontal="center"/>
    </xf>
    <xf numFmtId="164" fontId="6" fillId="3" borderId="0" xfId="0" applyNumberFormat="1" applyFont="1" applyFill="1" applyBorder="1" applyAlignment="1">
      <alignment horizontal="center"/>
    </xf>
    <xf numFmtId="0" fontId="6" fillId="0" borderId="0" xfId="0" applyFont="1" applyBorder="1" applyAlignment="1">
      <alignment horizontal="center"/>
    </xf>
    <xf numFmtId="0" fontId="9" fillId="0" borderId="0" xfId="0" applyFont="1" applyAlignment="1">
      <alignment vertical="center"/>
    </xf>
    <xf numFmtId="0" fontId="4" fillId="0" borderId="0" xfId="0" applyFont="1" applyFill="1" applyBorder="1"/>
    <xf numFmtId="0" fontId="7" fillId="0" borderId="0" xfId="0" applyFont="1" applyFill="1"/>
    <xf numFmtId="0" fontId="5" fillId="3" borderId="0" xfId="0" applyFont="1" applyFill="1" applyBorder="1"/>
    <xf numFmtId="0" fontId="13" fillId="0" borderId="0" xfId="0" applyFont="1" applyBorder="1"/>
    <xf numFmtId="4" fontId="6" fillId="0" borderId="0" xfId="0" applyNumberFormat="1" applyFont="1" applyBorder="1"/>
    <xf numFmtId="0" fontId="12" fillId="0" borderId="0" xfId="0" applyFont="1" applyBorder="1"/>
    <xf numFmtId="0" fontId="4" fillId="3" borderId="7" xfId="0" applyFont="1" applyFill="1" applyBorder="1"/>
    <xf numFmtId="0" fontId="12" fillId="0" borderId="9" xfId="0" applyFont="1" applyBorder="1"/>
    <xf numFmtId="0" fontId="13" fillId="0" borderId="9" xfId="0" applyFont="1" applyBorder="1"/>
    <xf numFmtId="0" fontId="14" fillId="0" borderId="0" xfId="0" applyFont="1"/>
    <xf numFmtId="0" fontId="15" fillId="0" borderId="0" xfId="0" applyFont="1" applyFill="1"/>
    <xf numFmtId="0" fontId="4" fillId="0" borderId="0" xfId="0" applyFont="1" applyFill="1" applyAlignment="1">
      <alignment horizontal="right"/>
    </xf>
    <xf numFmtId="0" fontId="4" fillId="0" borderId="0" xfId="0" applyFont="1" applyFill="1" applyBorder="1" applyAlignment="1">
      <alignment horizontal="right"/>
    </xf>
    <xf numFmtId="0" fontId="10" fillId="0" borderId="0" xfId="0" applyNumberFormat="1" applyFont="1" applyFill="1" applyBorder="1" applyAlignment="1">
      <alignment horizontal="left" vertical="top" wrapText="1"/>
    </xf>
    <xf numFmtId="0" fontId="12" fillId="0" borderId="0" xfId="0" applyFont="1" applyFill="1" applyBorder="1"/>
    <xf numFmtId="0" fontId="13" fillId="0" borderId="0" xfId="0" applyFont="1" applyFill="1" applyBorder="1"/>
    <xf numFmtId="0" fontId="12" fillId="0" borderId="0" xfId="0" applyFont="1" applyFill="1"/>
    <xf numFmtId="0" fontId="13" fillId="0" borderId="0" xfId="0" applyFont="1"/>
    <xf numFmtId="0" fontId="13" fillId="0" borderId="0" xfId="0" applyFont="1" applyFill="1"/>
    <xf numFmtId="0" fontId="5" fillId="0" borderId="5" xfId="0" applyFont="1" applyBorder="1" applyAlignment="1">
      <alignment horizontal="center"/>
    </xf>
    <xf numFmtId="0" fontId="4" fillId="0" borderId="11" xfId="0" applyFont="1" applyBorder="1" applyAlignment="1">
      <alignment horizontal="center"/>
    </xf>
    <xf numFmtId="0" fontId="4" fillId="0" borderId="8" xfId="0" applyFont="1" applyBorder="1" applyAlignment="1">
      <alignment horizontal="center"/>
    </xf>
    <xf numFmtId="2" fontId="4" fillId="0" borderId="7" xfId="0" applyNumberFormat="1" applyFont="1" applyFill="1" applyBorder="1" applyAlignment="1">
      <alignment horizontal="center"/>
    </xf>
    <xf numFmtId="0" fontId="4" fillId="0" borderId="33" xfId="0" applyFont="1" applyBorder="1"/>
    <xf numFmtId="0" fontId="4" fillId="0" borderId="26" xfId="0" applyFont="1" applyBorder="1"/>
    <xf numFmtId="0" fontId="4" fillId="0" borderId="26" xfId="0" applyFont="1" applyFill="1" applyBorder="1"/>
    <xf numFmtId="0" fontId="4" fillId="0" borderId="27" xfId="0" applyFont="1" applyBorder="1"/>
    <xf numFmtId="0" fontId="5" fillId="0" borderId="28" xfId="0" applyFont="1" applyFill="1" applyBorder="1"/>
    <xf numFmtId="0" fontId="5" fillId="0" borderId="0" xfId="0" applyFont="1" applyFill="1" applyBorder="1"/>
    <xf numFmtId="0" fontId="5" fillId="0" borderId="29" xfId="0" applyFont="1" applyFill="1" applyBorder="1"/>
    <xf numFmtId="0" fontId="4" fillId="0" borderId="28" xfId="0" applyFont="1" applyBorder="1"/>
    <xf numFmtId="0" fontId="4" fillId="0" borderId="29" xfId="0" applyFont="1" applyBorder="1"/>
    <xf numFmtId="0" fontId="4" fillId="0" borderId="28" xfId="0" applyFont="1" applyFill="1" applyBorder="1"/>
    <xf numFmtId="0" fontId="4" fillId="0" borderId="29" xfId="0" applyFont="1" applyFill="1" applyBorder="1"/>
    <xf numFmtId="0" fontId="4" fillId="0" borderId="30" xfId="0" applyFont="1" applyFill="1" applyBorder="1"/>
    <xf numFmtId="4" fontId="6" fillId="0" borderId="12" xfId="0" applyNumberFormat="1" applyFont="1" applyBorder="1"/>
    <xf numFmtId="0" fontId="12" fillId="0" borderId="12" xfId="0" applyFont="1" applyBorder="1"/>
    <xf numFmtId="0" fontId="12" fillId="0" borderId="10" xfId="0" applyFont="1" applyBorder="1"/>
    <xf numFmtId="0" fontId="7" fillId="0" borderId="0" xfId="0" applyFont="1" applyFill="1" applyBorder="1"/>
    <xf numFmtId="0" fontId="13" fillId="0" borderId="31" xfId="0" applyFont="1" applyFill="1" applyBorder="1" applyAlignment="1">
      <alignment horizontal="left" vertical="top" wrapText="1"/>
    </xf>
    <xf numFmtId="0" fontId="4" fillId="0" borderId="31" xfId="0" applyFont="1" applyFill="1" applyBorder="1" applyAlignment="1">
      <alignment horizontal="right"/>
    </xf>
    <xf numFmtId="164" fontId="4" fillId="0" borderId="31" xfId="0" applyNumberFormat="1" applyFont="1" applyFill="1" applyBorder="1"/>
    <xf numFmtId="2" fontId="4" fillId="0" borderId="31" xfId="0" applyNumberFormat="1" applyFont="1" applyFill="1" applyBorder="1"/>
    <xf numFmtId="0" fontId="4" fillId="0" borderId="31" xfId="0" applyFont="1" applyFill="1" applyBorder="1" applyAlignment="1">
      <alignment horizontal="center"/>
    </xf>
    <xf numFmtId="0" fontId="12" fillId="0" borderId="31" xfId="0" applyFont="1" applyFill="1" applyBorder="1"/>
    <xf numFmtId="0" fontId="4" fillId="0" borderId="32" xfId="0" applyFont="1" applyFill="1" applyBorder="1"/>
    <xf numFmtId="0" fontId="6" fillId="0" borderId="0" xfId="0" applyFont="1" applyFill="1" applyBorder="1" applyAlignment="1">
      <alignment horizontal="center"/>
    </xf>
    <xf numFmtId="164" fontId="6" fillId="0" borderId="0" xfId="0" applyNumberFormat="1" applyFont="1" applyFill="1" applyBorder="1" applyAlignment="1">
      <alignment horizontal="center"/>
    </xf>
    <xf numFmtId="0" fontId="5" fillId="0" borderId="33" xfId="0" applyFont="1" applyFill="1" applyBorder="1"/>
    <xf numFmtId="0" fontId="5" fillId="0" borderId="26" xfId="0" applyFont="1" applyFill="1" applyBorder="1"/>
    <xf numFmtId="0" fontId="5" fillId="0" borderId="27" xfId="0" applyFont="1" applyFill="1" applyBorder="1"/>
    <xf numFmtId="4" fontId="6" fillId="0" borderId="29" xfId="0" applyNumberFormat="1" applyFont="1" applyBorder="1"/>
    <xf numFmtId="0" fontId="4" fillId="0" borderId="30" xfId="0" applyFont="1" applyBorder="1"/>
    <xf numFmtId="0" fontId="4" fillId="0" borderId="31" xfId="0" applyFont="1" applyBorder="1"/>
    <xf numFmtId="0" fontId="4" fillId="0" borderId="32" xfId="0" applyFont="1" applyBorder="1"/>
    <xf numFmtId="0" fontId="6" fillId="0" borderId="0" xfId="0" applyFont="1" applyBorder="1" applyAlignment="1">
      <alignment horizontal="left"/>
    </xf>
    <xf numFmtId="0" fontId="15" fillId="0" borderId="0" xfId="0" applyFont="1" applyFill="1" applyBorder="1"/>
    <xf numFmtId="0" fontId="6" fillId="0" borderId="0" xfId="0" applyFont="1" applyBorder="1" applyAlignment="1">
      <alignment horizontal="center"/>
    </xf>
    <xf numFmtId="0" fontId="4" fillId="0" borderId="8" xfId="0" applyFont="1" applyBorder="1" applyAlignment="1">
      <alignment horizontal="center"/>
    </xf>
    <xf numFmtId="0" fontId="5" fillId="0" borderId="5" xfId="0" applyFont="1" applyBorder="1" applyAlignment="1">
      <alignment horizontal="center"/>
    </xf>
    <xf numFmtId="0" fontId="4" fillId="0" borderId="11" xfId="0" applyFont="1" applyBorder="1" applyAlignment="1">
      <alignment horizontal="center"/>
    </xf>
    <xf numFmtId="0" fontId="4" fillId="5" borderId="5" xfId="0" applyFont="1" applyFill="1" applyBorder="1" applyAlignment="1">
      <alignment horizontal="center" wrapText="1"/>
    </xf>
    <xf numFmtId="0" fontId="4" fillId="5" borderId="7" xfId="0" applyFont="1" applyFill="1" applyBorder="1" applyAlignment="1">
      <alignment horizontal="center" wrapText="1"/>
    </xf>
    <xf numFmtId="0" fontId="4" fillId="5" borderId="11" xfId="0" applyFont="1" applyFill="1" applyBorder="1" applyAlignment="1">
      <alignment horizontal="center" wrapText="1"/>
    </xf>
    <xf numFmtId="0" fontId="4" fillId="5" borderId="12" xfId="0" applyFont="1" applyFill="1" applyBorder="1" applyAlignment="1">
      <alignment horizontal="center" wrapText="1"/>
    </xf>
    <xf numFmtId="0" fontId="4" fillId="5" borderId="8" xfId="0" applyFont="1" applyFill="1" applyBorder="1" applyAlignment="1">
      <alignment horizontal="center" wrapText="1"/>
    </xf>
    <xf numFmtId="0" fontId="4" fillId="5" borderId="10" xfId="0" applyFont="1" applyFill="1" applyBorder="1" applyAlignment="1">
      <alignment horizontal="center" wrapText="1"/>
    </xf>
    <xf numFmtId="0" fontId="6" fillId="0" borderId="0" xfId="0" applyFont="1" applyBorder="1" applyAlignment="1">
      <alignment horizontal="center"/>
    </xf>
    <xf numFmtId="0" fontId="4" fillId="3" borderId="0" xfId="0" applyFont="1" applyFill="1" applyAlignment="1">
      <alignment horizontal="center"/>
    </xf>
    <xf numFmtId="0" fontId="4" fillId="4" borderId="0" xfId="0" applyFont="1" applyFill="1" applyAlignment="1">
      <alignment horizontal="center"/>
    </xf>
    <xf numFmtId="0" fontId="5" fillId="6" borderId="2" xfId="0" applyFont="1" applyFill="1" applyBorder="1" applyAlignment="1">
      <alignment horizontal="center"/>
    </xf>
    <xf numFmtId="0" fontId="5" fillId="6" borderId="3" xfId="0" applyFont="1" applyFill="1" applyBorder="1" applyAlignment="1">
      <alignment horizontal="center"/>
    </xf>
    <xf numFmtId="0" fontId="5" fillId="6" borderId="4" xfId="0" applyFont="1" applyFill="1" applyBorder="1" applyAlignment="1">
      <alignment horizontal="center"/>
    </xf>
    <xf numFmtId="0" fontId="10" fillId="6" borderId="5" xfId="0" applyNumberFormat="1" applyFont="1" applyFill="1" applyBorder="1" applyAlignment="1">
      <alignment horizontal="left" vertical="top" wrapText="1"/>
    </xf>
    <xf numFmtId="0" fontId="10" fillId="6" borderId="6" xfId="0" applyNumberFormat="1" applyFont="1" applyFill="1" applyBorder="1" applyAlignment="1">
      <alignment horizontal="left" vertical="top" wrapText="1"/>
    </xf>
    <xf numFmtId="0" fontId="10" fillId="6" borderId="11" xfId="0" applyNumberFormat="1" applyFont="1" applyFill="1" applyBorder="1" applyAlignment="1">
      <alignment horizontal="left" vertical="top" wrapText="1"/>
    </xf>
    <xf numFmtId="0" fontId="10" fillId="6" borderId="0" xfId="0" applyNumberFormat="1" applyFont="1" applyFill="1" applyBorder="1" applyAlignment="1">
      <alignment horizontal="left" vertical="top" wrapText="1"/>
    </xf>
    <xf numFmtId="0" fontId="10" fillId="6" borderId="8" xfId="0" applyNumberFormat="1" applyFont="1" applyFill="1" applyBorder="1" applyAlignment="1">
      <alignment horizontal="left" vertical="top" wrapText="1"/>
    </xf>
    <xf numFmtId="0" fontId="10" fillId="6" borderId="9" xfId="0" applyNumberFormat="1" applyFont="1" applyFill="1" applyBorder="1" applyAlignment="1">
      <alignment horizontal="left" vertical="top" wrapText="1"/>
    </xf>
    <xf numFmtId="0" fontId="4" fillId="0" borderId="11" xfId="0" applyFont="1" applyBorder="1" applyAlignment="1">
      <alignment horizontal="center"/>
    </xf>
    <xf numFmtId="0" fontId="4" fillId="0" borderId="0"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13" fillId="0" borderId="14" xfId="0" applyFont="1" applyFill="1" applyBorder="1" applyAlignment="1">
      <alignment horizontal="center" vertical="top" wrapText="1"/>
    </xf>
    <xf numFmtId="0" fontId="13" fillId="0" borderId="13" xfId="0" applyFont="1" applyFill="1" applyBorder="1" applyAlignment="1">
      <alignment horizontal="center" vertical="top" wrapText="1"/>
    </xf>
    <xf numFmtId="0" fontId="13" fillId="0" borderId="15" xfId="0" applyFont="1" applyFill="1" applyBorder="1" applyAlignment="1">
      <alignment horizontal="center" vertical="top" wrapText="1"/>
    </xf>
    <xf numFmtId="0" fontId="5" fillId="5" borderId="2" xfId="0" applyFont="1" applyFill="1" applyBorder="1" applyAlignment="1">
      <alignment horizontal="center"/>
    </xf>
    <xf numFmtId="0" fontId="5" fillId="5" borderId="3" xfId="0" applyFont="1" applyFill="1" applyBorder="1" applyAlignment="1">
      <alignment horizontal="center"/>
    </xf>
    <xf numFmtId="0" fontId="5" fillId="5" borderId="4" xfId="0" applyFont="1" applyFill="1" applyBorder="1" applyAlignment="1">
      <alignment horizontal="center"/>
    </xf>
    <xf numFmtId="0" fontId="16" fillId="0" borderId="0" xfId="0" applyFont="1" applyBorder="1" applyAlignment="1">
      <alignment horizontal="left"/>
    </xf>
    <xf numFmtId="0" fontId="4" fillId="0" borderId="8" xfId="0" applyFont="1" applyBorder="1" applyAlignment="1">
      <alignment horizontal="center"/>
    </xf>
    <xf numFmtId="0" fontId="4" fillId="0" borderId="9" xfId="0" applyFont="1" applyBorder="1" applyAlignment="1">
      <alignment horizontal="center"/>
    </xf>
    <xf numFmtId="0" fontId="10" fillId="0" borderId="11" xfId="0" applyFont="1" applyBorder="1" applyAlignment="1">
      <alignment horizontal="center" vertical="top" wrapText="1"/>
    </xf>
    <xf numFmtId="0" fontId="10" fillId="0" borderId="12" xfId="0" applyFont="1" applyBorder="1" applyAlignment="1">
      <alignment horizontal="center" vertical="top" wrapText="1"/>
    </xf>
    <xf numFmtId="0" fontId="10" fillId="0" borderId="8" xfId="0" applyFont="1" applyBorder="1" applyAlignment="1">
      <alignment horizontal="center" vertical="top" wrapText="1"/>
    </xf>
    <xf numFmtId="0" fontId="10" fillId="0" borderId="10" xfId="0" applyFont="1" applyBorder="1" applyAlignment="1">
      <alignment horizontal="center" vertical="top" wrapText="1"/>
    </xf>
    <xf numFmtId="0" fontId="5" fillId="5" borderId="5" xfId="0" applyFont="1" applyFill="1" applyBorder="1" applyAlignment="1">
      <alignment horizontal="center"/>
    </xf>
    <xf numFmtId="0" fontId="5" fillId="5" borderId="6" xfId="0" applyFont="1" applyFill="1" applyBorder="1" applyAlignment="1">
      <alignment horizontal="center"/>
    </xf>
    <xf numFmtId="0" fontId="5" fillId="5" borderId="7" xfId="0" applyFont="1" applyFill="1" applyBorder="1" applyAlignment="1">
      <alignment horizontal="center"/>
    </xf>
    <xf numFmtId="0" fontId="5" fillId="4" borderId="2" xfId="0" applyFont="1" applyFill="1" applyBorder="1" applyAlignment="1">
      <alignment horizontal="center"/>
    </xf>
    <xf numFmtId="0" fontId="5" fillId="4" borderId="3" xfId="0" applyFont="1" applyFill="1" applyBorder="1" applyAlignment="1">
      <alignment horizontal="center"/>
    </xf>
    <xf numFmtId="0" fontId="5" fillId="4" borderId="4" xfId="0" applyFont="1" applyFill="1" applyBorder="1" applyAlignment="1">
      <alignment horizontal="center"/>
    </xf>
  </cellXfs>
  <cellStyles count="1">
    <cellStyle name="Normal" xfId="0" builtinId="0"/>
  </cellStyles>
  <dxfs count="0"/>
  <tableStyles count="0" defaultTableStyle="TableStyleMedium9" defaultPivotStyle="PivotStyleLight16"/>
  <colors>
    <mruColors>
      <color rgb="FFFCFFB4"/>
      <color rgb="FF00FF00"/>
      <color rgb="FF66FF66"/>
      <color rgb="FFFF8B8B"/>
      <color rgb="FFFF0D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4632652853685414E-2"/>
          <c:y val="3.6235050825841109E-2"/>
          <c:w val="0.93774810607586911"/>
          <c:h val="0.95070948179152859"/>
        </c:manualLayout>
      </c:layout>
      <c:scatterChart>
        <c:scatterStyle val="smoothMarker"/>
        <c:varyColors val="0"/>
        <c:ser>
          <c:idx val="2"/>
          <c:order val="0"/>
          <c:tx>
            <c:v>Polar 1</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'Polar Analysis'!$K$10:$AP$10</c:f>
              <c:numCache>
                <c:formatCode>General</c:formatCode>
                <c:ptCount val="32"/>
                <c:pt idx="0">
                  <c:v>83.032568019622161</c:v>
                </c:pt>
                <c:pt idx="1">
                  <c:v>88.96346573530947</c:v>
                </c:pt>
                <c:pt idx="2">
                  <c:v>94.894363450996764</c:v>
                </c:pt>
                <c:pt idx="3">
                  <c:v>100.82526116668406</c:v>
                </c:pt>
                <c:pt idx="4">
                  <c:v>106.75615888237137</c:v>
                </c:pt>
                <c:pt idx="5">
                  <c:v>112.68705659805866</c:v>
                </c:pt>
                <c:pt idx="6">
                  <c:v>118.61795431374597</c:v>
                </c:pt>
                <c:pt idx="7">
                  <c:v>124.54885202943325</c:v>
                </c:pt>
                <c:pt idx="8">
                  <c:v>130.47974974512056</c:v>
                </c:pt>
                <c:pt idx="9">
                  <c:v>136.41064746080784</c:v>
                </c:pt>
                <c:pt idx="10">
                  <c:v>142.34154517649515</c:v>
                </c:pt>
                <c:pt idx="11">
                  <c:v>148.27244289218245</c:v>
                </c:pt>
                <c:pt idx="12">
                  <c:v>154.20334060786973</c:v>
                </c:pt>
                <c:pt idx="13">
                  <c:v>160.13423832355704</c:v>
                </c:pt>
                <c:pt idx="14">
                  <c:v>166.06513603924432</c:v>
                </c:pt>
                <c:pt idx="15">
                  <c:v>171.99603375493163</c:v>
                </c:pt>
                <c:pt idx="16">
                  <c:v>177.92693147061894</c:v>
                </c:pt>
                <c:pt idx="17">
                  <c:v>183.85782918630622</c:v>
                </c:pt>
                <c:pt idx="18">
                  <c:v>189.78872690199353</c:v>
                </c:pt>
                <c:pt idx="19">
                  <c:v>195.71962461768084</c:v>
                </c:pt>
                <c:pt idx="20">
                  <c:v>201.65052233336812</c:v>
                </c:pt>
                <c:pt idx="21">
                  <c:v>207.58142004905542</c:v>
                </c:pt>
                <c:pt idx="22">
                  <c:v>213.51231776474273</c:v>
                </c:pt>
                <c:pt idx="23">
                  <c:v>219.44321548043004</c:v>
                </c:pt>
                <c:pt idx="24">
                  <c:v>225.37411319611732</c:v>
                </c:pt>
                <c:pt idx="25">
                  <c:v>231.30501091180463</c:v>
                </c:pt>
                <c:pt idx="26">
                  <c:v>237.23590862749194</c:v>
                </c:pt>
                <c:pt idx="27">
                  <c:v>243.16680634317919</c:v>
                </c:pt>
                <c:pt idx="28">
                  <c:v>249.0977040588665</c:v>
                </c:pt>
                <c:pt idx="29">
                  <c:v>255.02860177455381</c:v>
                </c:pt>
                <c:pt idx="30">
                  <c:v>255.02860177455381</c:v>
                </c:pt>
                <c:pt idx="31">
                  <c:v>255.02860177455381</c:v>
                </c:pt>
              </c:numCache>
            </c:numRef>
          </c:xVal>
          <c:yVal>
            <c:numRef>
              <c:f>'Polar Analysis'!$K$11:$AP$11</c:f>
              <c:numCache>
                <c:formatCode>General</c:formatCode>
                <c:ptCount val="32"/>
                <c:pt idx="0">
                  <c:v>-0.95277584886573308</c:v>
                </c:pt>
                <c:pt idx="1">
                  <c:v>-0.78392949590218541</c:v>
                </c:pt>
                <c:pt idx="2">
                  <c:v>-0.71156677320352213</c:v>
                </c:pt>
                <c:pt idx="3">
                  <c:v>-0.66332495807108005</c:v>
                </c:pt>
                <c:pt idx="4">
                  <c:v>-0.66379200323743803</c:v>
                </c:pt>
                <c:pt idx="5">
                  <c:v>-0.69208683351455325</c:v>
                </c:pt>
                <c:pt idx="6">
                  <c:v>-0.72225428187788099</c:v>
                </c:pt>
                <c:pt idx="7">
                  <c:v>-0.75120714169801295</c:v>
                </c:pt>
                <c:pt idx="8">
                  <c:v>-0.78805586732837585</c:v>
                </c:pt>
                <c:pt idx="9">
                  <c:v>-0.83912224060186569</c:v>
                </c:pt>
                <c:pt idx="10">
                  <c:v>-0.89922598652094987</c:v>
                </c:pt>
                <c:pt idx="11">
                  <c:v>-0.99078720562078249</c:v>
                </c:pt>
                <c:pt idx="12">
                  <c:v>-1.0915748542203334</c:v>
                </c:pt>
                <c:pt idx="13">
                  <c:v>-1.2021640052100901</c:v>
                </c:pt>
                <c:pt idx="14">
                  <c:v>-1.3160751125055601</c:v>
                </c:pt>
                <c:pt idx="15">
                  <c:v>-1.4337244646312275</c:v>
                </c:pt>
                <c:pt idx="16">
                  <c:v>-1.5545591655093431</c:v>
                </c:pt>
                <c:pt idx="17">
                  <c:v>-1.6783059288626048</c:v>
                </c:pt>
                <c:pt idx="18">
                  <c:v>-1.8094355377460489</c:v>
                </c:pt>
                <c:pt idx="19">
                  <c:v>-1.9487574553140679</c:v>
                </c:pt>
                <c:pt idx="20">
                  <c:v>-2.0934393576389434</c:v>
                </c:pt>
                <c:pt idx="21">
                  <c:v>-2.2451613197710873</c:v>
                </c:pt>
                <c:pt idx="22">
                  <c:v>-2.4041377353596651</c:v>
                </c:pt>
                <c:pt idx="23">
                  <c:v>-2.5685203421430232</c:v>
                </c:pt>
                <c:pt idx="24">
                  <c:v>-2.7434942440556158</c:v>
                </c:pt>
                <c:pt idx="25">
                  <c:v>-2.9226067335112917</c:v>
                </c:pt>
                <c:pt idx="26">
                  <c:v>-3.1075312038110963</c:v>
                </c:pt>
                <c:pt idx="27">
                  <c:v>-3.2987259662621886</c:v>
                </c:pt>
                <c:pt idx="28">
                  <c:v>-3.5037553210241841</c:v>
                </c:pt>
                <c:pt idx="29">
                  <c:v>-3.7374843716787782</c:v>
                </c:pt>
                <c:pt idx="30">
                  <c:v>-3.7374843716787782</c:v>
                </c:pt>
                <c:pt idx="31">
                  <c:v>-3.7374843716787782</c:v>
                </c:pt>
              </c:numCache>
            </c:numRef>
          </c:yVal>
          <c:smooth val="1"/>
          <c:extLst>
            <c:ext xmlns:c16="http://schemas.microsoft.com/office/drawing/2014/chart" uri="{C3380CC4-5D6E-409C-BE32-E72D297353CC}">
              <c16:uniqueId val="{00000000-9882-9144-AD6E-B564AB7A2718}"/>
            </c:ext>
          </c:extLst>
        </c:ser>
        <c:ser>
          <c:idx val="0"/>
          <c:order val="1"/>
          <c:tx>
            <c:v>Polar 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'Polar Analysis'!$K$25:$AP$25</c:f>
            </c:numRef>
          </c:xVal>
          <c:yVal>
            <c:numRef>
              <c:f>'Polar Analysis'!$K$26:$AP$26</c:f>
            </c:numRef>
          </c:yVal>
          <c:smooth val="1"/>
          <c:extLst>
            <c:ext xmlns:c16="http://schemas.microsoft.com/office/drawing/2014/chart" uri="{C3380CC4-5D6E-409C-BE32-E72D297353CC}">
              <c16:uniqueId val="{00000002-C4CC-FB49-B50E-ECA95B1CE432}"/>
            </c:ext>
          </c:extLst>
        </c:ser>
        <c:ser>
          <c:idx val="1"/>
          <c:order val="2"/>
          <c:tx>
            <c:v>Model 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'Polar Analysis'!$V$46:$AY$46</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'Polar Analysis'!$V$47:$AY$47</c:f>
              <c:numCache>
                <c:formatCode>General</c:formatCode>
                <c:ptCount val="30"/>
                <c:pt idx="0">
                  <c:v>-0.74294208563910002</c:v>
                </c:pt>
                <c:pt idx="1">
                  <c:v>-0.70786306989663572</c:v>
                </c:pt>
                <c:pt idx="2">
                  <c:v>-0.68013379507401206</c:v>
                </c:pt>
                <c:pt idx="3">
                  <c:v>-0.65975426117122926</c:v>
                </c:pt>
                <c:pt idx="4">
                  <c:v>-0.64672446818828755</c:v>
                </c:pt>
                <c:pt idx="5">
                  <c:v>-0.64104441612518714</c:v>
                </c:pt>
                <c:pt idx="6">
                  <c:v>-0.6427141049819276</c:v>
                </c:pt>
                <c:pt idx="7">
                  <c:v>-0.65173353475850893</c:v>
                </c:pt>
                <c:pt idx="8">
                  <c:v>-0.66810270545493111</c:v>
                </c:pt>
                <c:pt idx="9">
                  <c:v>-0.69182161707119416</c:v>
                </c:pt>
                <c:pt idx="10">
                  <c:v>-0.72289026960729874</c:v>
                </c:pt>
                <c:pt idx="11">
                  <c:v>-0.76130866306324441</c:v>
                </c:pt>
                <c:pt idx="12">
                  <c:v>-0.80707679743903071</c:v>
                </c:pt>
                <c:pt idx="13">
                  <c:v>-0.86019467273465677</c:v>
                </c:pt>
                <c:pt idx="14">
                  <c:v>-0.92066228895012614</c:v>
                </c:pt>
                <c:pt idx="15">
                  <c:v>-0.98847964608543482</c:v>
                </c:pt>
                <c:pt idx="16">
                  <c:v>-1.063646744140585</c:v>
                </c:pt>
                <c:pt idx="17">
                  <c:v>-1.1461635831155768</c:v>
                </c:pt>
                <c:pt idx="18">
                  <c:v>-1.2360301630104074</c:v>
                </c:pt>
                <c:pt idx="19">
                  <c:v>-1.3332464838250813</c:v>
                </c:pt>
                <c:pt idx="20">
                  <c:v>-1.4378125455595949</c:v>
                </c:pt>
                <c:pt idx="21">
                  <c:v>-1.5497283482139501</c:v>
                </c:pt>
                <c:pt idx="22">
                  <c:v>-1.6689938917881468</c:v>
                </c:pt>
                <c:pt idx="23">
                  <c:v>-1.7956091762821824</c:v>
                </c:pt>
                <c:pt idx="24">
                  <c:v>-1.9295742016960613</c:v>
                </c:pt>
                <c:pt idx="25">
                  <c:v>-2.07088896802978</c:v>
                </c:pt>
                <c:pt idx="26">
                  <c:v>-2.2195534752833401</c:v>
                </c:pt>
                <c:pt idx="27">
                  <c:v>-2.3755677234567409</c:v>
                </c:pt>
                <c:pt idx="28">
                  <c:v>-2.5389317125499815</c:v>
                </c:pt>
                <c:pt idx="29">
                  <c:v>-2.7096454425630663</c:v>
                </c:pt>
              </c:numCache>
            </c:numRef>
          </c:yVal>
          <c:smooth val="1"/>
          <c:extLst>
            <c:ext xmlns:c16="http://schemas.microsoft.com/office/drawing/2014/chart" uri="{C3380CC4-5D6E-409C-BE32-E72D297353CC}">
              <c16:uniqueId val="{00000003-C4CC-FB49-B50E-ECA95B1CE432}"/>
            </c:ext>
          </c:extLst>
        </c:ser>
        <c:ser>
          <c:idx val="3"/>
          <c:order val="3"/>
          <c:tx>
            <c:v>Model 2</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'Polar Analysis'!$V$64:$AY$64</c:f>
            </c:numRef>
          </c:xVal>
          <c:yVal>
            <c:numRef>
              <c:f>'Polar Analysis'!$V$65:$AY$65</c:f>
            </c:numRef>
          </c:yVal>
          <c:smooth val="1"/>
          <c:extLst>
            <c:ext xmlns:c16="http://schemas.microsoft.com/office/drawing/2014/chart" uri="{C3380CC4-5D6E-409C-BE32-E72D297353CC}">
              <c16:uniqueId val="{00000004-C4CC-FB49-B50E-ECA95B1CE432}"/>
            </c:ext>
          </c:extLst>
        </c:ser>
        <c:dLbls>
          <c:showLegendKey val="0"/>
          <c:showVal val="0"/>
          <c:showCatName val="0"/>
          <c:showSerName val="0"/>
          <c:showPercent val="0"/>
          <c:showBubbleSize val="0"/>
        </c:dLbls>
        <c:axId val="790143055"/>
        <c:axId val="790378895"/>
      </c:scatterChart>
      <c:valAx>
        <c:axId val="79014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378895"/>
        <c:crosses val="autoZero"/>
        <c:crossBetween val="midCat"/>
      </c:valAx>
      <c:valAx>
        <c:axId val="79037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143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4632652853685414E-2"/>
          <c:y val="3.6235050825841109E-2"/>
          <c:w val="0.93774810607586911"/>
          <c:h val="0.95070948179152859"/>
        </c:manualLayout>
      </c:layout>
      <c:scatterChart>
        <c:scatterStyle val="smoothMarker"/>
        <c:varyColors val="0"/>
        <c:ser>
          <c:idx val="2"/>
          <c:order val="0"/>
          <c:tx>
            <c:v>Polar 1</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'V2 18m'!$K$10:$AP$10</c:f>
              <c:numCache>
                <c:formatCode>General</c:formatCode>
                <c:ptCount val="32"/>
                <c:pt idx="0">
                  <c:v>73.038850901699419</c:v>
                </c:pt>
                <c:pt idx="1">
                  <c:v>78.255911680392231</c:v>
                </c:pt>
                <c:pt idx="2">
                  <c:v>83.472972459085042</c:v>
                </c:pt>
                <c:pt idx="3">
                  <c:v>88.690033237777868</c:v>
                </c:pt>
                <c:pt idx="4">
                  <c:v>93.90709401647068</c:v>
                </c:pt>
                <c:pt idx="5">
                  <c:v>99.124154795163491</c:v>
                </c:pt>
                <c:pt idx="6">
                  <c:v>104.34121557385632</c:v>
                </c:pt>
                <c:pt idx="7">
                  <c:v>109.55827635254911</c:v>
                </c:pt>
                <c:pt idx="8">
                  <c:v>114.77533713124195</c:v>
                </c:pt>
                <c:pt idx="9">
                  <c:v>119.99239790993475</c:v>
                </c:pt>
                <c:pt idx="10">
                  <c:v>125.20945868862756</c:v>
                </c:pt>
                <c:pt idx="11">
                  <c:v>130.42651946732039</c:v>
                </c:pt>
                <c:pt idx="12">
                  <c:v>135.64358024601322</c:v>
                </c:pt>
                <c:pt idx="13">
                  <c:v>140.86064102470601</c:v>
                </c:pt>
                <c:pt idx="14">
                  <c:v>146.07770180339884</c:v>
                </c:pt>
                <c:pt idx="15">
                  <c:v>151.29476258209166</c:v>
                </c:pt>
                <c:pt idx="16">
                  <c:v>156.51182336078446</c:v>
                </c:pt>
                <c:pt idx="17">
                  <c:v>161.72888413947729</c:v>
                </c:pt>
                <c:pt idx="18">
                  <c:v>166.94594491817008</c:v>
                </c:pt>
                <c:pt idx="19">
                  <c:v>172.16300569686291</c:v>
                </c:pt>
                <c:pt idx="20">
                  <c:v>177.38006647555574</c:v>
                </c:pt>
                <c:pt idx="21">
                  <c:v>182.59712725424853</c:v>
                </c:pt>
                <c:pt idx="22">
                  <c:v>187.81418803294136</c:v>
                </c:pt>
                <c:pt idx="23">
                  <c:v>193.03124881163419</c:v>
                </c:pt>
                <c:pt idx="24">
                  <c:v>198.24830959032698</c:v>
                </c:pt>
                <c:pt idx="25">
                  <c:v>203.46537036901981</c:v>
                </c:pt>
                <c:pt idx="26">
                  <c:v>208.68243114771263</c:v>
                </c:pt>
                <c:pt idx="27">
                  <c:v>213.89949192640543</c:v>
                </c:pt>
                <c:pt idx="28">
                  <c:v>219.11655270509823</c:v>
                </c:pt>
                <c:pt idx="29">
                  <c:v>224.33361348379108</c:v>
                </c:pt>
                <c:pt idx="30">
                  <c:v>224.33361348379108</c:v>
                </c:pt>
                <c:pt idx="31">
                  <c:v>224.33361348379108</c:v>
                </c:pt>
              </c:numCache>
            </c:numRef>
          </c:xVal>
          <c:yVal>
            <c:numRef>
              <c:f>'V2 18m'!$K$11:$AP$11</c:f>
              <c:numCache>
                <c:formatCode>General</c:formatCode>
                <c:ptCount val="32"/>
                <c:pt idx="0">
                  <c:v>-0.77421181955801377</c:v>
                </c:pt>
                <c:pt idx="1">
                  <c:v>-0.56344256409882409</c:v>
                </c:pt>
                <c:pt idx="2">
                  <c:v>-0.51127195631189593</c:v>
                </c:pt>
                <c:pt idx="3">
                  <c:v>-0.50876776713812333</c:v>
                </c:pt>
                <c:pt idx="4">
                  <c:v>-0.52170607786928158</c:v>
                </c:pt>
                <c:pt idx="5">
                  <c:v>-0.54779138176274567</c:v>
                </c:pt>
                <c:pt idx="6">
                  <c:v>-0.5771112633389992</c:v>
                </c:pt>
                <c:pt idx="7">
                  <c:v>-0.60747455707099152</c:v>
                </c:pt>
                <c:pt idx="8">
                  <c:v>-0.64347227644397187</c:v>
                </c:pt>
                <c:pt idx="9">
                  <c:v>-0.69105187074565033</c:v>
                </c:pt>
                <c:pt idx="10">
                  <c:v>-0.74603969135307258</c:v>
                </c:pt>
                <c:pt idx="11">
                  <c:v>-0.82711281585395902</c:v>
                </c:pt>
                <c:pt idx="12">
                  <c:v>-0.91695060246304927</c:v>
                </c:pt>
                <c:pt idx="13">
                  <c:v>-1.0149270038869003</c:v>
                </c:pt>
                <c:pt idx="14">
                  <c:v>-1.1153032532689502</c:v>
                </c:pt>
                <c:pt idx="15">
                  <c:v>-1.2180793506091987</c:v>
                </c:pt>
                <c:pt idx="16">
                  <c:v>-1.3240900256322365</c:v>
                </c:pt>
                <c:pt idx="17">
                  <c:v>-1.4331265959069164</c:v>
                </c:pt>
                <c:pt idx="18">
                  <c:v>-1.5470672033135675</c:v>
                </c:pt>
                <c:pt idx="19">
                  <c:v>-1.6683116958103885</c:v>
                </c:pt>
                <c:pt idx="20">
                  <c:v>-1.7944602254391808</c:v>
                </c:pt>
                <c:pt idx="21">
                  <c:v>-1.9269735692179786</c:v>
                </c:pt>
                <c:pt idx="22">
                  <c:v>-2.0660604095779287</c:v>
                </c:pt>
                <c:pt idx="23">
                  <c:v>-2.2101556282854244</c:v>
                </c:pt>
                <c:pt idx="24">
                  <c:v>-2.3637458976101411</c:v>
                </c:pt>
                <c:pt idx="25">
                  <c:v>-2.5213011331266637</c:v>
                </c:pt>
                <c:pt idx="26">
                  <c:v>-2.6842821118530273</c:v>
                </c:pt>
                <c:pt idx="27">
                  <c:v>-2.8531061986515271</c:v>
                </c:pt>
                <c:pt idx="28">
                  <c:v>-3.0343468901033157</c:v>
                </c:pt>
                <c:pt idx="29">
                  <c:v>-3.2409424969395508</c:v>
                </c:pt>
                <c:pt idx="30">
                  <c:v>-3.2409424969395508</c:v>
                </c:pt>
                <c:pt idx="31">
                  <c:v>-3.2409424969395508</c:v>
                </c:pt>
              </c:numCache>
            </c:numRef>
          </c:yVal>
          <c:smooth val="1"/>
          <c:extLst>
            <c:ext xmlns:c16="http://schemas.microsoft.com/office/drawing/2014/chart" uri="{C3380CC4-5D6E-409C-BE32-E72D297353CC}">
              <c16:uniqueId val="{00000000-0259-1349-9BC8-60EB34288821}"/>
            </c:ext>
          </c:extLst>
        </c:ser>
        <c:ser>
          <c:idx val="0"/>
          <c:order val="1"/>
          <c:tx>
            <c:v>Polar 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'V2 18m'!$K$25:$AP$25</c:f>
              <c:numCache>
                <c:formatCode>General</c:formatCode>
                <c:ptCount val="32"/>
                <c:pt idx="0">
                  <c:v>81.469789684856778</c:v>
                </c:pt>
                <c:pt idx="1">
                  <c:v>87.289060376632264</c:v>
                </c:pt>
                <c:pt idx="2">
                  <c:v>93.10833106840775</c:v>
                </c:pt>
                <c:pt idx="3">
                  <c:v>98.927601760183236</c:v>
                </c:pt>
                <c:pt idx="4">
                  <c:v>104.74687245195872</c:v>
                </c:pt>
                <c:pt idx="5">
                  <c:v>110.56614314373419</c:v>
                </c:pt>
                <c:pt idx="6">
                  <c:v>116.38541383550969</c:v>
                </c:pt>
                <c:pt idx="7">
                  <c:v>122.20468452728517</c:v>
                </c:pt>
                <c:pt idx="8">
                  <c:v>128.02395521906067</c:v>
                </c:pt>
                <c:pt idx="9">
                  <c:v>133.84322591083614</c:v>
                </c:pt>
                <c:pt idx="10">
                  <c:v>139.66249660261161</c:v>
                </c:pt>
                <c:pt idx="11">
                  <c:v>145.48176729438711</c:v>
                </c:pt>
                <c:pt idx="12">
                  <c:v>151.30103798616261</c:v>
                </c:pt>
                <c:pt idx="13">
                  <c:v>157.12030867793808</c:v>
                </c:pt>
                <c:pt idx="14">
                  <c:v>162.93957936971356</c:v>
                </c:pt>
                <c:pt idx="15">
                  <c:v>168.75885006148906</c:v>
                </c:pt>
                <c:pt idx="16">
                  <c:v>174.57812075326453</c:v>
                </c:pt>
                <c:pt idx="17">
                  <c:v>180.39739144504003</c:v>
                </c:pt>
                <c:pt idx="18">
                  <c:v>186.2166621368155</c:v>
                </c:pt>
                <c:pt idx="19">
                  <c:v>192.03593282859097</c:v>
                </c:pt>
                <c:pt idx="20">
                  <c:v>197.85520352036647</c:v>
                </c:pt>
                <c:pt idx="21">
                  <c:v>203.67447421214194</c:v>
                </c:pt>
                <c:pt idx="22">
                  <c:v>209.49374490391745</c:v>
                </c:pt>
                <c:pt idx="23">
                  <c:v>215.31301559569295</c:v>
                </c:pt>
                <c:pt idx="24">
                  <c:v>221.13228628746839</c:v>
                </c:pt>
                <c:pt idx="25">
                  <c:v>226.95155697924389</c:v>
                </c:pt>
                <c:pt idx="26">
                  <c:v>232.77082767101939</c:v>
                </c:pt>
                <c:pt idx="27">
                  <c:v>238.59009836279486</c:v>
                </c:pt>
                <c:pt idx="28">
                  <c:v>244.40936905457033</c:v>
                </c:pt>
                <c:pt idx="29">
                  <c:v>250.22863974634586</c:v>
                </c:pt>
                <c:pt idx="30">
                  <c:v>250.22863974634586</c:v>
                </c:pt>
                <c:pt idx="31">
                  <c:v>250.22863974634586</c:v>
                </c:pt>
              </c:numCache>
            </c:numRef>
          </c:xVal>
          <c:yVal>
            <c:numRef>
              <c:f>'V2 18m'!$K$26:$AP$26</c:f>
              <c:numCache>
                <c:formatCode>General</c:formatCode>
                <c:ptCount val="32"/>
                <c:pt idx="0">
                  <c:v>-0.86357977065948188</c:v>
                </c:pt>
                <c:pt idx="1">
                  <c:v>-0.62848123471175232</c:v>
                </c:pt>
                <c:pt idx="2">
                  <c:v>-0.57028852779399752</c:v>
                </c:pt>
                <c:pt idx="3">
                  <c:v>-0.5674952778619452</c:v>
                </c:pt>
                <c:pt idx="4">
                  <c:v>-0.58192706917754844</c:v>
                </c:pt>
                <c:pt idx="5">
                  <c:v>-0.61102342263642595</c:v>
                </c:pt>
                <c:pt idx="6">
                  <c:v>-0.64372772392420408</c:v>
                </c:pt>
                <c:pt idx="7">
                  <c:v>-0.67759587935033749</c:v>
                </c:pt>
                <c:pt idx="8">
                  <c:v>-0.71774884712358822</c:v>
                </c:pt>
                <c:pt idx="9">
                  <c:v>-0.77082059583258067</c:v>
                </c:pt>
                <c:pt idx="10">
                  <c:v>-0.83215570892389423</c:v>
                </c:pt>
                <c:pt idx="11">
                  <c:v>-0.92258717547408531</c:v>
                </c:pt>
                <c:pt idx="12">
                  <c:v>-1.0227950167864592</c:v>
                </c:pt>
                <c:pt idx="13">
                  <c:v>-1.1320809203780027</c:v>
                </c:pt>
                <c:pt idx="14">
                  <c:v>-1.2440436884877633</c:v>
                </c:pt>
                <c:pt idx="15">
                  <c:v>-1.3586833211157403</c:v>
                </c:pt>
                <c:pt idx="16">
                  <c:v>-1.476930901572618</c:v>
                </c:pt>
                <c:pt idx="17">
                  <c:v>-1.5985536590307254</c:v>
                </c:pt>
                <c:pt idx="18">
                  <c:v>-1.7256465309391023</c:v>
                </c:pt>
                <c:pt idx="19">
                  <c:v>-1.8608863818159644</c:v>
                </c:pt>
                <c:pt idx="20">
                  <c:v>-2.0015963471430958</c:v>
                </c:pt>
                <c:pt idx="21">
                  <c:v>-2.149405822714193</c:v>
                </c:pt>
                <c:pt idx="22">
                  <c:v>-2.3045475793569272</c:v>
                </c:pt>
                <c:pt idx="23">
                  <c:v>-2.4652758358637663</c:v>
                </c:pt>
                <c:pt idx="24">
                  <c:v>-2.6365951650296369</c:v>
                </c:pt>
                <c:pt idx="25">
                  <c:v>-2.8123371399212558</c:v>
                </c:pt>
                <c:pt idx="26">
                  <c:v>-2.9941311563323221</c:v>
                </c:pt>
                <c:pt idx="27">
                  <c:v>-3.1824427559181774</c:v>
                </c:pt>
                <c:pt idx="28">
                  <c:v>-3.3846042197504578</c:v>
                </c:pt>
                <c:pt idx="29">
                  <c:v>-3.6150473391447666</c:v>
                </c:pt>
                <c:pt idx="30">
                  <c:v>-3.6150473391447666</c:v>
                </c:pt>
                <c:pt idx="31">
                  <c:v>-3.6150473391447666</c:v>
                </c:pt>
              </c:numCache>
            </c:numRef>
          </c:yVal>
          <c:smooth val="1"/>
          <c:extLst>
            <c:ext xmlns:c16="http://schemas.microsoft.com/office/drawing/2014/chart" uri="{C3380CC4-5D6E-409C-BE32-E72D297353CC}">
              <c16:uniqueId val="{00000001-0259-1349-9BC8-60EB34288821}"/>
            </c:ext>
          </c:extLst>
        </c:ser>
        <c:ser>
          <c:idx val="1"/>
          <c:order val="2"/>
          <c:tx>
            <c:v>Model 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'V2 18m'!$V$46:$AY$46</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'V2 18m'!$V$47:$AY$47</c:f>
              <c:numCache>
                <c:formatCode>General</c:formatCode>
                <c:ptCount val="30"/>
                <c:pt idx="0">
                  <c:v>-0.54527310924369576</c:v>
                </c:pt>
                <c:pt idx="1">
                  <c:v>-0.54002100840335987</c:v>
                </c:pt>
                <c:pt idx="2">
                  <c:v>-0.54159663865546048</c:v>
                </c:pt>
                <c:pt idx="3">
                  <c:v>-0.54999999999999849</c:v>
                </c:pt>
                <c:pt idx="4">
                  <c:v>-0.56523109243697345</c:v>
                </c:pt>
                <c:pt idx="5">
                  <c:v>-0.58728991596638513</c:v>
                </c:pt>
                <c:pt idx="6">
                  <c:v>-0.61617647058823377</c:v>
                </c:pt>
                <c:pt idx="7">
                  <c:v>-0.65189075630252002</c:v>
                </c:pt>
                <c:pt idx="8">
                  <c:v>-0.69443277310924234</c:v>
                </c:pt>
                <c:pt idx="9">
                  <c:v>-0.74380252100840205</c:v>
                </c:pt>
                <c:pt idx="10">
                  <c:v>-0.79999999999999893</c:v>
                </c:pt>
                <c:pt idx="11">
                  <c:v>-0.86302521008403277</c:v>
                </c:pt>
                <c:pt idx="12">
                  <c:v>-0.93287815126050333</c:v>
                </c:pt>
                <c:pt idx="13">
                  <c:v>-1.0095588235294106</c:v>
                </c:pt>
                <c:pt idx="14">
                  <c:v>-1.0930672268907555</c:v>
                </c:pt>
                <c:pt idx="15">
                  <c:v>-1.1834033613445372</c:v>
                </c:pt>
                <c:pt idx="16">
                  <c:v>-1.280567226890756</c:v>
                </c:pt>
                <c:pt idx="17">
                  <c:v>-1.384558823529412</c:v>
                </c:pt>
                <c:pt idx="18">
                  <c:v>-1.4953781512605033</c:v>
                </c:pt>
                <c:pt idx="19">
                  <c:v>-1.6130252100840328</c:v>
                </c:pt>
                <c:pt idx="20">
                  <c:v>-1.7374999999999989</c:v>
                </c:pt>
                <c:pt idx="21">
                  <c:v>-1.8688025210084032</c:v>
                </c:pt>
                <c:pt idx="22">
                  <c:v>-2.0069327731092441</c:v>
                </c:pt>
                <c:pt idx="23">
                  <c:v>-2.1518907563025209</c:v>
                </c:pt>
                <c:pt idx="24">
                  <c:v>-2.3036764705882344</c:v>
                </c:pt>
                <c:pt idx="25">
                  <c:v>-2.4622899159663865</c:v>
                </c:pt>
                <c:pt idx="26">
                  <c:v>-2.6277310924369743</c:v>
                </c:pt>
                <c:pt idx="27">
                  <c:v>-2.8</c:v>
                </c:pt>
                <c:pt idx="28">
                  <c:v>-2.9790966386554611</c:v>
                </c:pt>
                <c:pt idx="29">
                  <c:v>-3.1650210084033628</c:v>
                </c:pt>
              </c:numCache>
            </c:numRef>
          </c:yVal>
          <c:smooth val="1"/>
          <c:extLst>
            <c:ext xmlns:c16="http://schemas.microsoft.com/office/drawing/2014/chart" uri="{C3380CC4-5D6E-409C-BE32-E72D297353CC}">
              <c16:uniqueId val="{00000002-0259-1349-9BC8-60EB34288821}"/>
            </c:ext>
          </c:extLst>
        </c:ser>
        <c:ser>
          <c:idx val="3"/>
          <c:order val="3"/>
          <c:tx>
            <c:v>Model 2</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'V2 18m'!$V$64:$AY$64</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'V2 18m'!$V$65:$AY$65</c:f>
              <c:numCache>
                <c:formatCode>General</c:formatCode>
                <c:ptCount val="30"/>
                <c:pt idx="0">
                  <c:v>-0.50353019364591223</c:v>
                </c:pt>
                <c:pt idx="1">
                  <c:v>-0.5048242070421437</c:v>
                </c:pt>
                <c:pt idx="2">
                  <c:v>-0.5124188798248589</c:v>
                </c:pt>
                <c:pt idx="3">
                  <c:v>-0.52631421199405803</c:v>
                </c:pt>
                <c:pt idx="4">
                  <c:v>-0.54651020354974111</c:v>
                </c:pt>
                <c:pt idx="5">
                  <c:v>-0.57300685449190802</c:v>
                </c:pt>
                <c:pt idx="6">
                  <c:v>-0.60580416482055854</c:v>
                </c:pt>
                <c:pt idx="7">
                  <c:v>-0.64490213453569378</c:v>
                </c:pt>
                <c:pt idx="8">
                  <c:v>-0.69030076363731196</c:v>
                </c:pt>
                <c:pt idx="9">
                  <c:v>-0.74200005212541464</c:v>
                </c:pt>
                <c:pt idx="10">
                  <c:v>-0.80000000000000093</c:v>
                </c:pt>
                <c:pt idx="11">
                  <c:v>-0.86430060726107127</c:v>
                </c:pt>
                <c:pt idx="12">
                  <c:v>-0.93490187390862545</c:v>
                </c:pt>
                <c:pt idx="13">
                  <c:v>-1.0118037999426628</c:v>
                </c:pt>
                <c:pt idx="14">
                  <c:v>-1.0950063853631855</c:v>
                </c:pt>
                <c:pt idx="15">
                  <c:v>-1.184509630170191</c:v>
                </c:pt>
                <c:pt idx="16">
                  <c:v>-1.2803135343636804</c:v>
                </c:pt>
                <c:pt idx="17">
                  <c:v>-1.3824180979436544</c:v>
                </c:pt>
                <c:pt idx="18">
                  <c:v>-1.4908233209101112</c:v>
                </c:pt>
                <c:pt idx="19">
                  <c:v>-1.6055292032630524</c:v>
                </c:pt>
                <c:pt idx="20">
                  <c:v>-1.7265357450024776</c:v>
                </c:pt>
                <c:pt idx="21">
                  <c:v>-1.853842946128387</c:v>
                </c:pt>
                <c:pt idx="22">
                  <c:v>-1.9874508066407803</c:v>
                </c:pt>
                <c:pt idx="23">
                  <c:v>-2.1273593265396564</c:v>
                </c:pt>
                <c:pt idx="24">
                  <c:v>-2.273568505825017</c:v>
                </c:pt>
                <c:pt idx="25">
                  <c:v>-2.4260783444968617</c:v>
                </c:pt>
                <c:pt idx="26">
                  <c:v>-2.5848888425551895</c:v>
                </c:pt>
                <c:pt idx="27">
                  <c:v>-2.7500000000000018</c:v>
                </c:pt>
                <c:pt idx="28">
                  <c:v>-2.9214118168312986</c:v>
                </c:pt>
                <c:pt idx="29">
                  <c:v>-3.0991242930490799</c:v>
                </c:pt>
              </c:numCache>
            </c:numRef>
          </c:yVal>
          <c:smooth val="1"/>
          <c:extLst>
            <c:ext xmlns:c16="http://schemas.microsoft.com/office/drawing/2014/chart" uri="{C3380CC4-5D6E-409C-BE32-E72D297353CC}">
              <c16:uniqueId val="{00000003-0259-1349-9BC8-60EB34288821}"/>
            </c:ext>
          </c:extLst>
        </c:ser>
        <c:dLbls>
          <c:showLegendKey val="0"/>
          <c:showVal val="0"/>
          <c:showCatName val="0"/>
          <c:showSerName val="0"/>
          <c:showPercent val="0"/>
          <c:showBubbleSize val="0"/>
        </c:dLbls>
        <c:axId val="790143055"/>
        <c:axId val="790378895"/>
      </c:scatterChart>
      <c:valAx>
        <c:axId val="79014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378895"/>
        <c:crosses val="autoZero"/>
        <c:crossBetween val="midCat"/>
      </c:valAx>
      <c:valAx>
        <c:axId val="79037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143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4632652853685414E-2"/>
          <c:y val="3.6235050825841109E-2"/>
          <c:w val="0.93774810607586911"/>
          <c:h val="0.95070948179152859"/>
        </c:manualLayout>
      </c:layout>
      <c:scatterChart>
        <c:scatterStyle val="smoothMarker"/>
        <c:varyColors val="0"/>
        <c:ser>
          <c:idx val="2"/>
          <c:order val="0"/>
          <c:tx>
            <c:v>Polar 1</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'V2 15m'!$K$10:$AP$10</c:f>
              <c:numCache>
                <c:formatCode>General</c:formatCode>
                <c:ptCount val="32"/>
                <c:pt idx="0">
                  <c:v>84.319971428369755</c:v>
                </c:pt>
                <c:pt idx="1">
                  <c:v>90.342826530396167</c:v>
                </c:pt>
                <c:pt idx="2">
                  <c:v>96.365681632422579</c:v>
                </c:pt>
                <c:pt idx="3">
                  <c:v>102.38853673444899</c:v>
                </c:pt>
                <c:pt idx="4">
                  <c:v>108.4113918364754</c:v>
                </c:pt>
                <c:pt idx="5">
                  <c:v>114.43424693850183</c:v>
                </c:pt>
                <c:pt idx="6">
                  <c:v>120.45710204052824</c:v>
                </c:pt>
                <c:pt idx="7">
                  <c:v>126.47995714255464</c:v>
                </c:pt>
                <c:pt idx="8">
                  <c:v>132.50281224458104</c:v>
                </c:pt>
                <c:pt idx="9">
                  <c:v>138.52566734660746</c:v>
                </c:pt>
                <c:pt idx="10">
                  <c:v>144.54852244863386</c:v>
                </c:pt>
                <c:pt idx="11">
                  <c:v>150.57137755066029</c:v>
                </c:pt>
                <c:pt idx="12">
                  <c:v>156.59423265268671</c:v>
                </c:pt>
                <c:pt idx="13">
                  <c:v>162.61708775471308</c:v>
                </c:pt>
                <c:pt idx="14">
                  <c:v>168.63994285673951</c:v>
                </c:pt>
                <c:pt idx="15">
                  <c:v>174.66279795876594</c:v>
                </c:pt>
                <c:pt idx="16">
                  <c:v>180.68565306079233</c:v>
                </c:pt>
                <c:pt idx="17">
                  <c:v>186.70850816281876</c:v>
                </c:pt>
                <c:pt idx="18">
                  <c:v>192.73136326484516</c:v>
                </c:pt>
                <c:pt idx="19">
                  <c:v>198.75421836687158</c:v>
                </c:pt>
                <c:pt idx="20">
                  <c:v>204.77707346889798</c:v>
                </c:pt>
                <c:pt idx="21">
                  <c:v>210.79992857092441</c:v>
                </c:pt>
                <c:pt idx="22">
                  <c:v>216.82278367295081</c:v>
                </c:pt>
                <c:pt idx="23">
                  <c:v>222.84563877497723</c:v>
                </c:pt>
                <c:pt idx="24">
                  <c:v>228.86849387700366</c:v>
                </c:pt>
                <c:pt idx="25">
                  <c:v>234.89134897903006</c:v>
                </c:pt>
                <c:pt idx="26">
                  <c:v>240.91420408105648</c:v>
                </c:pt>
                <c:pt idx="27">
                  <c:v>246.93705918308285</c:v>
                </c:pt>
                <c:pt idx="28">
                  <c:v>252.95991428510928</c:v>
                </c:pt>
                <c:pt idx="29">
                  <c:v>258.9827693871357</c:v>
                </c:pt>
                <c:pt idx="30">
                  <c:v>258.9827693871357</c:v>
                </c:pt>
                <c:pt idx="31">
                  <c:v>258.9827693871357</c:v>
                </c:pt>
              </c:numCache>
            </c:numRef>
          </c:xVal>
          <c:yVal>
            <c:numRef>
              <c:f>'V2 15m'!$K$11:$AP$11</c:f>
              <c:numCache>
                <c:formatCode>General</c:formatCode>
                <c:ptCount val="32"/>
                <c:pt idx="0">
                  <c:v>-0.96754844839935528</c:v>
                </c:pt>
                <c:pt idx="1">
                  <c:v>-0.79608416640453283</c:v>
                </c:pt>
                <c:pt idx="2">
                  <c:v>-0.72259947412103742</c:v>
                </c:pt>
                <c:pt idx="3">
                  <c:v>-0.67360967926537396</c:v>
                </c:pt>
                <c:pt idx="4">
                  <c:v>-0.67408396587389796</c:v>
                </c:pt>
                <c:pt idx="5">
                  <c:v>-0.70281750185189051</c:v>
                </c:pt>
                <c:pt idx="6">
                  <c:v>-0.73345269048608386</c:v>
                </c:pt>
                <c:pt idx="7">
                  <c:v>-0.76285445862393308</c:v>
                </c:pt>
                <c:pt idx="8">
                  <c:v>-0.80027451639680325</c:v>
                </c:pt>
                <c:pt idx="9">
                  <c:v>-0.85213266360421658</c:v>
                </c:pt>
                <c:pt idx="10">
                  <c:v>-0.91316830611785682</c:v>
                </c:pt>
                <c:pt idx="11">
                  <c:v>-1.0061491636606477</c:v>
                </c:pt>
                <c:pt idx="12">
                  <c:v>-1.1084995046526109</c:v>
                </c:pt>
                <c:pt idx="13">
                  <c:v>-1.2208033183747196</c:v>
                </c:pt>
                <c:pt idx="14">
                  <c:v>-1.3364805946725953</c:v>
                </c:pt>
                <c:pt idx="15">
                  <c:v>-1.4559540765412777</c:v>
                </c:pt>
                <c:pt idx="16">
                  <c:v>-1.5786622953595915</c:v>
                </c:pt>
                <c:pt idx="17">
                  <c:v>-1.7043277276010034</c:v>
                </c:pt>
                <c:pt idx="18">
                  <c:v>-1.8374904749202527</c:v>
                </c:pt>
                <c:pt idx="19">
                  <c:v>-1.9789725510365164</c:v>
                </c:pt>
                <c:pt idx="20">
                  <c:v>-2.1258977174044014</c:v>
                </c:pt>
                <c:pt idx="21">
                  <c:v>-2.2799720983029341</c:v>
                </c:pt>
                <c:pt idx="22">
                  <c:v>-2.4414134115120554</c:v>
                </c:pt>
                <c:pt idx="23">
                  <c:v>-2.608344737832327</c:v>
                </c:pt>
                <c:pt idx="24">
                  <c:v>-2.7860315752006906</c:v>
                </c:pt>
                <c:pt idx="25">
                  <c:v>-2.9679211680866735</c:v>
                </c:pt>
                <c:pt idx="26">
                  <c:v>-3.1557128554207452</c:v>
                </c:pt>
                <c:pt idx="27">
                  <c:v>-3.3498720545354859</c:v>
                </c:pt>
                <c:pt idx="28">
                  <c:v>-3.5580803485560084</c:v>
                </c:pt>
                <c:pt idx="29">
                  <c:v>-3.7954333215306368</c:v>
                </c:pt>
                <c:pt idx="30">
                  <c:v>-3.7954333215306368</c:v>
                </c:pt>
                <c:pt idx="31">
                  <c:v>-3.7954333215306368</c:v>
                </c:pt>
              </c:numCache>
            </c:numRef>
          </c:yVal>
          <c:smooth val="1"/>
          <c:extLst>
            <c:ext xmlns:c16="http://schemas.microsoft.com/office/drawing/2014/chart" uri="{C3380CC4-5D6E-409C-BE32-E72D297353CC}">
              <c16:uniqueId val="{00000000-C6D8-904E-942B-276881FCC1EF}"/>
            </c:ext>
          </c:extLst>
        </c:ser>
        <c:ser>
          <c:idx val="0"/>
          <c:order val="1"/>
          <c:tx>
            <c:v>Polar 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'V2 15m'!$K$25:$AP$25</c:f>
              <c:numCache>
                <c:formatCode>General</c:formatCode>
                <c:ptCount val="32"/>
                <c:pt idx="0">
                  <c:v>80.704798192366439</c:v>
                </c:pt>
                <c:pt idx="1">
                  <c:v>86.469426634678328</c:v>
                </c:pt>
                <c:pt idx="2">
                  <c:v>92.234055076990217</c:v>
                </c:pt>
                <c:pt idx="3">
                  <c:v>97.998683519302119</c:v>
                </c:pt>
                <c:pt idx="4">
                  <c:v>103.76331196161399</c:v>
                </c:pt>
                <c:pt idx="5">
                  <c:v>109.52794040392588</c:v>
                </c:pt>
                <c:pt idx="6">
                  <c:v>115.29256884623778</c:v>
                </c:pt>
                <c:pt idx="7">
                  <c:v>121.05719728854965</c:v>
                </c:pt>
                <c:pt idx="8">
                  <c:v>126.82182573086156</c:v>
                </c:pt>
                <c:pt idx="9">
                  <c:v>132.58645417317342</c:v>
                </c:pt>
                <c:pt idx="10">
                  <c:v>138.35108261548532</c:v>
                </c:pt>
                <c:pt idx="11">
                  <c:v>144.11571105779723</c:v>
                </c:pt>
                <c:pt idx="12">
                  <c:v>149.88033950010913</c:v>
                </c:pt>
                <c:pt idx="13">
                  <c:v>155.64496794242098</c:v>
                </c:pt>
                <c:pt idx="14">
                  <c:v>161.40959638473288</c:v>
                </c:pt>
                <c:pt idx="15">
                  <c:v>167.17422482704478</c:v>
                </c:pt>
                <c:pt idx="16">
                  <c:v>172.93885326935666</c:v>
                </c:pt>
                <c:pt idx="17">
                  <c:v>178.70348171166856</c:v>
                </c:pt>
                <c:pt idx="18">
                  <c:v>184.46811015398043</c:v>
                </c:pt>
                <c:pt idx="19">
                  <c:v>190.23273859629234</c:v>
                </c:pt>
                <c:pt idx="20">
                  <c:v>195.99736703860424</c:v>
                </c:pt>
                <c:pt idx="21">
                  <c:v>201.76199548091608</c:v>
                </c:pt>
                <c:pt idx="22">
                  <c:v>207.52662392322799</c:v>
                </c:pt>
                <c:pt idx="23">
                  <c:v>213.29125236553989</c:v>
                </c:pt>
                <c:pt idx="24">
                  <c:v>219.05588080785176</c:v>
                </c:pt>
                <c:pt idx="25">
                  <c:v>224.82050925016367</c:v>
                </c:pt>
                <c:pt idx="26">
                  <c:v>230.58513769247557</c:v>
                </c:pt>
                <c:pt idx="27">
                  <c:v>236.34976613478744</c:v>
                </c:pt>
                <c:pt idx="28">
                  <c:v>242.11439457709929</c:v>
                </c:pt>
                <c:pt idx="29">
                  <c:v>247.87902301941122</c:v>
                </c:pt>
                <c:pt idx="30">
                  <c:v>247.87902301941122</c:v>
                </c:pt>
                <c:pt idx="31">
                  <c:v>247.87902301941122</c:v>
                </c:pt>
              </c:numCache>
            </c:numRef>
          </c:xVal>
          <c:yVal>
            <c:numRef>
              <c:f>'V2 15m'!$K$26:$AP$26</c:f>
              <c:numCache>
                <c:formatCode>General</c:formatCode>
                <c:ptCount val="32"/>
                <c:pt idx="0">
                  <c:v>-0.85547086083908419</c:v>
                </c:pt>
                <c:pt idx="1">
                  <c:v>-0.62257987176968399</c:v>
                </c:pt>
                <c:pt idx="2">
                  <c:v>-0.56493358734656507</c:v>
                </c:pt>
                <c:pt idx="3">
                  <c:v>-0.56216656569425538</c:v>
                </c:pt>
                <c:pt idx="4">
                  <c:v>-0.57646284423118888</c:v>
                </c:pt>
                <c:pt idx="5">
                  <c:v>-0.60528598644274834</c:v>
                </c:pt>
                <c:pt idx="6">
                  <c:v>-0.63768319828854103</c:v>
                </c:pt>
                <c:pt idx="7">
                  <c:v>-0.67123333582279643</c:v>
                </c:pt>
                <c:pt idx="8">
                  <c:v>-0.7110092720747484</c:v>
                </c:pt>
                <c:pt idx="9">
                  <c:v>-0.76358268346863278</c:v>
                </c:pt>
                <c:pt idx="10">
                  <c:v>-0.82434186725059999</c:v>
                </c:pt>
                <c:pt idx="11">
                  <c:v>-0.91392419324412688</c:v>
                </c:pt>
                <c:pt idx="12">
                  <c:v>-1.0131910950207377</c:v>
                </c:pt>
                <c:pt idx="13">
                  <c:v>-1.1214508171673547</c:v>
                </c:pt>
                <c:pt idx="14">
                  <c:v>-1.2323622683974356</c:v>
                </c:pt>
                <c:pt idx="15">
                  <c:v>-1.34592544871098</c:v>
                </c:pt>
                <c:pt idx="16">
                  <c:v>-1.4630626986587574</c:v>
                </c:pt>
                <c:pt idx="17">
                  <c:v>-1.5835434331030758</c:v>
                </c:pt>
                <c:pt idx="18">
                  <c:v>-1.7094429182831674</c:v>
                </c:pt>
                <c:pt idx="19">
                  <c:v>-1.8434128832824956</c:v>
                </c:pt>
                <c:pt idx="20">
                  <c:v>-1.9828015990175973</c:v>
                </c:pt>
                <c:pt idx="21">
                  <c:v>-2.1292231614523196</c:v>
                </c:pt>
                <c:pt idx="22">
                  <c:v>-2.2829081557243542</c:v>
                </c:pt>
                <c:pt idx="23">
                  <c:v>-2.4421271933010087</c:v>
                </c:pt>
                <c:pt idx="24">
                  <c:v>-2.6118378546426708</c:v>
                </c:pt>
                <c:pt idx="25">
                  <c:v>-2.7859296336004893</c:v>
                </c:pt>
                <c:pt idx="26">
                  <c:v>-2.966016626138313</c:v>
                </c:pt>
                <c:pt idx="27">
                  <c:v>-3.1525600025315259</c:v>
                </c:pt>
                <c:pt idx="28">
                  <c:v>-3.3528231946174412</c:v>
                </c:pt>
                <c:pt idx="29">
                  <c:v>-3.5811024809329917</c:v>
                </c:pt>
                <c:pt idx="30">
                  <c:v>-3.5811024809329917</c:v>
                </c:pt>
                <c:pt idx="31">
                  <c:v>-3.5811024809329917</c:v>
                </c:pt>
              </c:numCache>
            </c:numRef>
          </c:yVal>
          <c:smooth val="1"/>
          <c:extLst>
            <c:ext xmlns:c16="http://schemas.microsoft.com/office/drawing/2014/chart" uri="{C3380CC4-5D6E-409C-BE32-E72D297353CC}">
              <c16:uniqueId val="{00000001-C6D8-904E-942B-276881FCC1EF}"/>
            </c:ext>
          </c:extLst>
        </c:ser>
        <c:ser>
          <c:idx val="1"/>
          <c:order val="2"/>
          <c:tx>
            <c:v>Model 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'V2 15m'!$V$46:$AY$46</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'V2 15m'!$V$47:$AY$47</c:f>
              <c:numCache>
                <c:formatCode>General</c:formatCode>
                <c:ptCount val="30"/>
                <c:pt idx="0">
                  <c:v>-0.75375000000000059</c:v>
                </c:pt>
                <c:pt idx="1">
                  <c:v>-0.72400000000000087</c:v>
                </c:pt>
                <c:pt idx="2">
                  <c:v>-0.70175000000000054</c:v>
                </c:pt>
                <c:pt idx="3">
                  <c:v>-0.6870000000000005</c:v>
                </c:pt>
                <c:pt idx="4">
                  <c:v>-0.67975000000000052</c:v>
                </c:pt>
                <c:pt idx="5">
                  <c:v>-0.6800000000000006</c:v>
                </c:pt>
                <c:pt idx="6">
                  <c:v>-0.68775000000000075</c:v>
                </c:pt>
                <c:pt idx="7">
                  <c:v>-0.70300000000000074</c:v>
                </c:pt>
                <c:pt idx="8">
                  <c:v>-0.72575000000000056</c:v>
                </c:pt>
                <c:pt idx="9">
                  <c:v>-0.75600000000000067</c:v>
                </c:pt>
                <c:pt idx="10">
                  <c:v>-0.79375000000000062</c:v>
                </c:pt>
                <c:pt idx="11">
                  <c:v>-0.83900000000000086</c:v>
                </c:pt>
                <c:pt idx="12">
                  <c:v>-0.89175000000000093</c:v>
                </c:pt>
                <c:pt idx="13">
                  <c:v>-0.95199999999999996</c:v>
                </c:pt>
                <c:pt idx="14">
                  <c:v>-1.0197500000000006</c:v>
                </c:pt>
                <c:pt idx="15">
                  <c:v>-1.0950000000000006</c:v>
                </c:pt>
                <c:pt idx="16">
                  <c:v>-1.1777500000000014</c:v>
                </c:pt>
                <c:pt idx="17">
                  <c:v>-1.2680000000000016</c:v>
                </c:pt>
                <c:pt idx="18">
                  <c:v>-1.3657500000000002</c:v>
                </c:pt>
                <c:pt idx="19">
                  <c:v>-1.4710000000000001</c:v>
                </c:pt>
                <c:pt idx="20">
                  <c:v>-1.5837500000000011</c:v>
                </c:pt>
                <c:pt idx="21">
                  <c:v>-1.7040000000000006</c:v>
                </c:pt>
                <c:pt idx="22">
                  <c:v>-1.8317500000000013</c:v>
                </c:pt>
                <c:pt idx="23">
                  <c:v>-1.9670000000000005</c:v>
                </c:pt>
                <c:pt idx="24">
                  <c:v>-2.10975</c:v>
                </c:pt>
                <c:pt idx="25">
                  <c:v>-2.2600000000000007</c:v>
                </c:pt>
                <c:pt idx="26">
                  <c:v>-2.4177499999999998</c:v>
                </c:pt>
                <c:pt idx="27">
                  <c:v>-2.5830000000000011</c:v>
                </c:pt>
                <c:pt idx="28">
                  <c:v>-2.7557500000000008</c:v>
                </c:pt>
                <c:pt idx="29">
                  <c:v>-2.9360000000000017</c:v>
                </c:pt>
              </c:numCache>
            </c:numRef>
          </c:yVal>
          <c:smooth val="1"/>
          <c:extLst>
            <c:ext xmlns:c16="http://schemas.microsoft.com/office/drawing/2014/chart" uri="{C3380CC4-5D6E-409C-BE32-E72D297353CC}">
              <c16:uniqueId val="{00000002-C6D8-904E-942B-276881FCC1EF}"/>
            </c:ext>
          </c:extLst>
        </c:ser>
        <c:ser>
          <c:idx val="3"/>
          <c:order val="3"/>
          <c:tx>
            <c:v>Model 2</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'V2 15m'!$V$64:$AY$64</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'V2 15m'!$V$65:$AY$65</c:f>
              <c:numCache>
                <c:formatCode>General</c:formatCode>
                <c:ptCount val="30"/>
                <c:pt idx="0">
                  <c:v>-0.69895061728394881</c:v>
                </c:pt>
                <c:pt idx="1">
                  <c:v>-0.68213580246913419</c:v>
                </c:pt>
                <c:pt idx="2">
                  <c:v>-0.67183333333333195</c:v>
                </c:pt>
                <c:pt idx="3">
                  <c:v>-0.66804320987654187</c:v>
                </c:pt>
                <c:pt idx="4">
                  <c:v>-0.67076543209876438</c:v>
                </c:pt>
                <c:pt idx="5">
                  <c:v>-0.67999999999999883</c:v>
                </c:pt>
                <c:pt idx="6">
                  <c:v>-0.69574691358024565</c:v>
                </c:pt>
                <c:pt idx="7">
                  <c:v>-0.71800617283950507</c:v>
                </c:pt>
                <c:pt idx="8">
                  <c:v>-0.7467777777777771</c:v>
                </c:pt>
                <c:pt idx="9">
                  <c:v>-0.78206172839506105</c:v>
                </c:pt>
                <c:pt idx="10">
                  <c:v>-0.82385802469135738</c:v>
                </c:pt>
                <c:pt idx="11">
                  <c:v>-0.87216666666666631</c:v>
                </c:pt>
                <c:pt idx="12">
                  <c:v>-0.92698765432098718</c:v>
                </c:pt>
                <c:pt idx="13">
                  <c:v>-0.98832098765432086</c:v>
                </c:pt>
                <c:pt idx="14">
                  <c:v>-1.0561666666666669</c:v>
                </c:pt>
                <c:pt idx="15">
                  <c:v>-1.1305246913580245</c:v>
                </c:pt>
                <c:pt idx="16">
                  <c:v>-1.2113950617283953</c:v>
                </c:pt>
                <c:pt idx="17">
                  <c:v>-1.2987777777777785</c:v>
                </c:pt>
                <c:pt idx="18">
                  <c:v>-1.3926728395061732</c:v>
                </c:pt>
                <c:pt idx="19">
                  <c:v>-1.4930802469135807</c:v>
                </c:pt>
                <c:pt idx="20">
                  <c:v>-1.6000000000000005</c:v>
                </c:pt>
                <c:pt idx="21">
                  <c:v>-1.7134320987654332</c:v>
                </c:pt>
                <c:pt idx="22">
                  <c:v>-1.8333765432098774</c:v>
                </c:pt>
                <c:pt idx="23">
                  <c:v>-1.9598333333333349</c:v>
                </c:pt>
                <c:pt idx="24">
                  <c:v>-2.0928024691358038</c:v>
                </c:pt>
                <c:pt idx="25">
                  <c:v>-2.2322839506172851</c:v>
                </c:pt>
                <c:pt idx="26">
                  <c:v>-2.3782777777777797</c:v>
                </c:pt>
                <c:pt idx="27">
                  <c:v>-2.5307839506172849</c:v>
                </c:pt>
                <c:pt idx="28">
                  <c:v>-2.6898024691358042</c:v>
                </c:pt>
                <c:pt idx="29">
                  <c:v>-2.8553333333333351</c:v>
                </c:pt>
              </c:numCache>
            </c:numRef>
          </c:yVal>
          <c:smooth val="1"/>
          <c:extLst>
            <c:ext xmlns:c16="http://schemas.microsoft.com/office/drawing/2014/chart" uri="{C3380CC4-5D6E-409C-BE32-E72D297353CC}">
              <c16:uniqueId val="{00000003-C6D8-904E-942B-276881FCC1EF}"/>
            </c:ext>
          </c:extLst>
        </c:ser>
        <c:dLbls>
          <c:showLegendKey val="0"/>
          <c:showVal val="0"/>
          <c:showCatName val="0"/>
          <c:showSerName val="0"/>
          <c:showPercent val="0"/>
          <c:showBubbleSize val="0"/>
        </c:dLbls>
        <c:axId val="790143055"/>
        <c:axId val="790378895"/>
      </c:scatterChart>
      <c:valAx>
        <c:axId val="79014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378895"/>
        <c:crosses val="autoZero"/>
        <c:crossBetween val="midCat"/>
      </c:valAx>
      <c:valAx>
        <c:axId val="79037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143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4632652853685414E-2"/>
          <c:y val="3.6235050825841109E-2"/>
          <c:w val="0.93774810607586911"/>
          <c:h val="0.95070948179152859"/>
        </c:manualLayout>
      </c:layout>
      <c:scatterChart>
        <c:scatterStyle val="smoothMarker"/>
        <c:varyColors val="0"/>
        <c:ser>
          <c:idx val="2"/>
          <c:order val="0"/>
          <c:tx>
            <c:v>Polar 1</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Taurus!$K$10:$AP$10</c:f>
              <c:numCache>
                <c:formatCode>General</c:formatCode>
                <c:ptCount val="32"/>
                <c:pt idx="0">
                  <c:v>67.984001055959624</c:v>
                </c:pt>
                <c:pt idx="1">
                  <c:v>69.962953159617371</c:v>
                </c:pt>
                <c:pt idx="2">
                  <c:v>74.960306956732907</c:v>
                </c:pt>
                <c:pt idx="3">
                  <c:v>79.95766075384843</c:v>
                </c:pt>
                <c:pt idx="4">
                  <c:v>84.955014550963952</c:v>
                </c:pt>
                <c:pt idx="5">
                  <c:v>89.952368348079489</c:v>
                </c:pt>
                <c:pt idx="6">
                  <c:v>94.949722145195011</c:v>
                </c:pt>
                <c:pt idx="7">
                  <c:v>99.947075942310533</c:v>
                </c:pt>
                <c:pt idx="8">
                  <c:v>104.94442973942607</c:v>
                </c:pt>
                <c:pt idx="9">
                  <c:v>109.94178353654159</c:v>
                </c:pt>
                <c:pt idx="10">
                  <c:v>114.93913733365711</c:v>
                </c:pt>
                <c:pt idx="11">
                  <c:v>119.93649113077265</c:v>
                </c:pt>
                <c:pt idx="12">
                  <c:v>124.93384492788817</c:v>
                </c:pt>
                <c:pt idx="13">
                  <c:v>129.9311987250037</c:v>
                </c:pt>
                <c:pt idx="14">
                  <c:v>134.92855252211922</c:v>
                </c:pt>
                <c:pt idx="15">
                  <c:v>139.92590631923474</c:v>
                </c:pt>
                <c:pt idx="16">
                  <c:v>144.92326011635029</c:v>
                </c:pt>
                <c:pt idx="17">
                  <c:v>149.92061391346581</c:v>
                </c:pt>
                <c:pt idx="18">
                  <c:v>154.91796771058134</c:v>
                </c:pt>
                <c:pt idx="19">
                  <c:v>159.91532150769686</c:v>
                </c:pt>
                <c:pt idx="20">
                  <c:v>164.91267530481238</c:v>
                </c:pt>
                <c:pt idx="21">
                  <c:v>169.9100291019279</c:v>
                </c:pt>
                <c:pt idx="22">
                  <c:v>174.90738289904343</c:v>
                </c:pt>
                <c:pt idx="23">
                  <c:v>179.90473669615898</c:v>
                </c:pt>
                <c:pt idx="24">
                  <c:v>184.9020904932745</c:v>
                </c:pt>
                <c:pt idx="25">
                  <c:v>189.89944429039002</c:v>
                </c:pt>
                <c:pt idx="26">
                  <c:v>194.89679808750554</c:v>
                </c:pt>
                <c:pt idx="27">
                  <c:v>199.89415188462107</c:v>
                </c:pt>
                <c:pt idx="28">
                  <c:v>204.89150568173659</c:v>
                </c:pt>
                <c:pt idx="29">
                  <c:v>209.88885947885214</c:v>
                </c:pt>
                <c:pt idx="30">
                  <c:v>214.88621327596766</c:v>
                </c:pt>
                <c:pt idx="31">
                  <c:v>214.88621327596766</c:v>
                </c:pt>
              </c:numCache>
            </c:numRef>
          </c:xVal>
          <c:yVal>
            <c:numRef>
              <c:f>Taurus!$K$11:$AP$11</c:f>
              <c:numCache>
                <c:formatCode>General</c:formatCode>
                <c:ptCount val="32"/>
                <c:pt idx="0">
                  <c:v>-1.5921569197610068</c:v>
                </c:pt>
                <c:pt idx="1">
                  <c:v>-1.2343463878875351</c:v>
                </c:pt>
                <c:pt idx="2">
                  <c:v>-0.9644892828432966</c:v>
                </c:pt>
                <c:pt idx="3">
                  <c:v>-0.90452103727791033</c:v>
                </c:pt>
                <c:pt idx="4">
                  <c:v>-0.87953426829233272</c:v>
                </c:pt>
                <c:pt idx="5">
                  <c:v>-0.86654114841983232</c:v>
                </c:pt>
                <c:pt idx="6">
                  <c:v>-0.86254326538213988</c:v>
                </c:pt>
                <c:pt idx="7">
                  <c:v>-0.87353744373579412</c:v>
                </c:pt>
                <c:pt idx="8">
                  <c:v>-0.89152791740541004</c:v>
                </c:pt>
                <c:pt idx="9">
                  <c:v>-0.92051256942868009</c:v>
                </c:pt>
                <c:pt idx="10">
                  <c:v>-0.958492458286758</c:v>
                </c:pt>
                <c:pt idx="11">
                  <c:v>-1.0044681132202209</c:v>
                </c:pt>
                <c:pt idx="12">
                  <c:v>-1.0604384757479148</c:v>
                </c:pt>
                <c:pt idx="13">
                  <c:v>-1.1264035458698398</c:v>
                </c:pt>
                <c:pt idx="14">
                  <c:v>-1.2013638528265727</c:v>
                </c:pt>
                <c:pt idx="15">
                  <c:v>-1.2873183381369597</c:v>
                </c:pt>
                <c:pt idx="16">
                  <c:v>-1.3832675310415776</c:v>
                </c:pt>
                <c:pt idx="17">
                  <c:v>-1.4912103730592732</c:v>
                </c:pt>
                <c:pt idx="18">
                  <c:v>-1.6021516273552379</c:v>
                </c:pt>
                <c:pt idx="19">
                  <c:v>-1.7180902354483183</c:v>
                </c:pt>
                <c:pt idx="20">
                  <c:v>-1.8360277850602444</c:v>
                </c:pt>
                <c:pt idx="21">
                  <c:v>-1.9559642761910172</c:v>
                </c:pt>
                <c:pt idx="22">
                  <c:v>-2.0898933579537133</c:v>
                </c:pt>
                <c:pt idx="23">
                  <c:v>-2.2288197935135248</c:v>
                </c:pt>
                <c:pt idx="24">
                  <c:v>-2.3867361735023755</c:v>
                </c:pt>
                <c:pt idx="25">
                  <c:v>-2.5546472610854574</c:v>
                </c:pt>
                <c:pt idx="26">
                  <c:v>-2.7295546439845007</c:v>
                </c:pt>
                <c:pt idx="27">
                  <c:v>-2.9154562052371982</c:v>
                </c:pt>
                <c:pt idx="28">
                  <c:v>-3.1233461231972042</c:v>
                </c:pt>
                <c:pt idx="29">
                  <c:v>-3.3812095791283654</c:v>
                </c:pt>
                <c:pt idx="30">
                  <c:v>-3.7160322835351058</c:v>
                </c:pt>
                <c:pt idx="31">
                  <c:v>-3.7160322835351058</c:v>
                </c:pt>
              </c:numCache>
            </c:numRef>
          </c:yVal>
          <c:smooth val="1"/>
          <c:extLst>
            <c:ext xmlns:c16="http://schemas.microsoft.com/office/drawing/2014/chart" uri="{C3380CC4-5D6E-409C-BE32-E72D297353CC}">
              <c16:uniqueId val="{00000000-6BE6-2140-8420-8F4FD98C0045}"/>
            </c:ext>
          </c:extLst>
        </c:ser>
        <c:ser>
          <c:idx val="0"/>
          <c:order val="1"/>
          <c:tx>
            <c:v>Polar 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Taurus!$K$25:$AP$25</c:f>
            </c:numRef>
          </c:xVal>
          <c:yVal>
            <c:numRef>
              <c:f>Taurus!$K$26:$AP$26</c:f>
            </c:numRef>
          </c:yVal>
          <c:smooth val="1"/>
          <c:extLst>
            <c:ext xmlns:c16="http://schemas.microsoft.com/office/drawing/2014/chart" uri="{C3380CC4-5D6E-409C-BE32-E72D297353CC}">
              <c16:uniqueId val="{00000001-6BE6-2140-8420-8F4FD98C0045}"/>
            </c:ext>
          </c:extLst>
        </c:ser>
        <c:ser>
          <c:idx val="1"/>
          <c:order val="2"/>
          <c:tx>
            <c:v>Model 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Taurus!$V$46:$AY$46</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Taurus!$V$47:$AY$47</c:f>
              <c:numCache>
                <c:formatCode>General</c:formatCode>
                <c:ptCount val="30"/>
                <c:pt idx="0">
                  <c:v>-0.91958041958041914</c:v>
                </c:pt>
                <c:pt idx="1">
                  <c:v>-0.89999999999999947</c:v>
                </c:pt>
                <c:pt idx="2">
                  <c:v>-0.88898601398601329</c:v>
                </c:pt>
                <c:pt idx="3">
                  <c:v>-0.88653846153846061</c:v>
                </c:pt>
                <c:pt idx="4">
                  <c:v>-0.89265734265734187</c:v>
                </c:pt>
                <c:pt idx="5">
                  <c:v>-0.90734265734265618</c:v>
                </c:pt>
                <c:pt idx="6">
                  <c:v>-0.93059440559440421</c:v>
                </c:pt>
                <c:pt idx="7">
                  <c:v>-0.96241258741258573</c:v>
                </c:pt>
                <c:pt idx="8">
                  <c:v>-1.002797202797201</c:v>
                </c:pt>
                <c:pt idx="9">
                  <c:v>-1.0517482517482502</c:v>
                </c:pt>
                <c:pt idx="10">
                  <c:v>-1.1092657342657324</c:v>
                </c:pt>
                <c:pt idx="11">
                  <c:v>-1.175349650349649</c:v>
                </c:pt>
                <c:pt idx="12">
                  <c:v>-1.2499999999999978</c:v>
                </c:pt>
                <c:pt idx="13">
                  <c:v>-1.3332167832167809</c:v>
                </c:pt>
                <c:pt idx="14">
                  <c:v>-1.4249999999999976</c:v>
                </c:pt>
                <c:pt idx="15">
                  <c:v>-1.5253496503496486</c:v>
                </c:pt>
                <c:pt idx="16">
                  <c:v>-1.6342657342657332</c:v>
                </c:pt>
                <c:pt idx="17">
                  <c:v>-1.7517482517482503</c:v>
                </c:pt>
                <c:pt idx="18">
                  <c:v>-1.8777972027972001</c:v>
                </c:pt>
                <c:pt idx="19">
                  <c:v>-2.0124125874125851</c:v>
                </c:pt>
                <c:pt idx="20">
                  <c:v>-2.1555944055944036</c:v>
                </c:pt>
                <c:pt idx="21">
                  <c:v>-2.3073426573426548</c:v>
                </c:pt>
                <c:pt idx="22">
                  <c:v>-2.4676573426573403</c:v>
                </c:pt>
                <c:pt idx="23">
                  <c:v>-2.6365384615384593</c:v>
                </c:pt>
                <c:pt idx="24">
                  <c:v>-2.8139860139860109</c:v>
                </c:pt>
                <c:pt idx="25">
                  <c:v>-2.9999999999999969</c:v>
                </c:pt>
                <c:pt idx="26">
                  <c:v>-3.1945804195804164</c:v>
                </c:pt>
                <c:pt idx="27">
                  <c:v>-3.3977272727272694</c:v>
                </c:pt>
                <c:pt idx="28">
                  <c:v>-3.6094405594405559</c:v>
                </c:pt>
                <c:pt idx="29">
                  <c:v>-3.8297202797202758</c:v>
                </c:pt>
              </c:numCache>
            </c:numRef>
          </c:yVal>
          <c:smooth val="1"/>
          <c:extLst>
            <c:ext xmlns:c16="http://schemas.microsoft.com/office/drawing/2014/chart" uri="{C3380CC4-5D6E-409C-BE32-E72D297353CC}">
              <c16:uniqueId val="{00000002-6BE6-2140-8420-8F4FD98C0045}"/>
            </c:ext>
          </c:extLst>
        </c:ser>
        <c:ser>
          <c:idx val="3"/>
          <c:order val="3"/>
          <c:tx>
            <c:v>Model 2</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Taurus!$V$64:$AY$64</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Taurus!$V$65:$AY$65</c:f>
              <c:numCache>
                <c:formatCode>General</c:formatCode>
                <c:ptCount val="30"/>
                <c:pt idx="0">
                  <c:v>-0.62879739693596426</c:v>
                </c:pt>
                <c:pt idx="1">
                  <c:v>-0.66049431283286941</c:v>
                </c:pt>
                <c:pt idx="2">
                  <c:v>-0.69809337625363721</c:v>
                </c:pt>
                <c:pt idx="3">
                  <c:v>-0.74159458719826798</c:v>
                </c:pt>
                <c:pt idx="4">
                  <c:v>-0.79099794566676151</c:v>
                </c:pt>
                <c:pt idx="5">
                  <c:v>-0.84630345165911791</c:v>
                </c:pt>
                <c:pt idx="6">
                  <c:v>-0.90751110517533706</c:v>
                </c:pt>
                <c:pt idx="7">
                  <c:v>-0.97462090621541919</c:v>
                </c:pt>
                <c:pt idx="8">
                  <c:v>-1.0476328547793639</c:v>
                </c:pt>
                <c:pt idx="9">
                  <c:v>-1.1265469508671715</c:v>
                </c:pt>
                <c:pt idx="10">
                  <c:v>-1.2113631944788419</c:v>
                </c:pt>
                <c:pt idx="11">
                  <c:v>-1.3020815856143755</c:v>
                </c:pt>
                <c:pt idx="12">
                  <c:v>-1.3987021242737714</c:v>
                </c:pt>
                <c:pt idx="13">
                  <c:v>-1.50122481045703</c:v>
                </c:pt>
                <c:pt idx="14">
                  <c:v>-1.6096496441641519</c:v>
                </c:pt>
                <c:pt idx="15">
                  <c:v>-1.7239766253951365</c:v>
                </c:pt>
                <c:pt idx="16">
                  <c:v>-1.8442057541499843</c:v>
                </c:pt>
                <c:pt idx="17">
                  <c:v>-1.9703370304286945</c:v>
                </c:pt>
                <c:pt idx="18">
                  <c:v>-2.1023704542312669</c:v>
                </c:pt>
                <c:pt idx="19">
                  <c:v>-2.2403060255577025</c:v>
                </c:pt>
                <c:pt idx="20">
                  <c:v>-2.3841437444080014</c:v>
                </c:pt>
                <c:pt idx="21">
                  <c:v>-2.533883610782163</c:v>
                </c:pt>
                <c:pt idx="22">
                  <c:v>-2.6895256246801877</c:v>
                </c:pt>
                <c:pt idx="23">
                  <c:v>-2.851069786102074</c:v>
                </c:pt>
                <c:pt idx="24">
                  <c:v>-3.0185160950478238</c:v>
                </c:pt>
                <c:pt idx="25">
                  <c:v>-3.1918645515174369</c:v>
                </c:pt>
                <c:pt idx="26">
                  <c:v>-3.3711151555109127</c:v>
                </c:pt>
                <c:pt idx="27">
                  <c:v>-3.5562679070282508</c:v>
                </c:pt>
                <c:pt idx="28">
                  <c:v>-3.7473228060694512</c:v>
                </c:pt>
                <c:pt idx="29">
                  <c:v>-3.9442798526345166</c:v>
                </c:pt>
              </c:numCache>
            </c:numRef>
          </c:yVal>
          <c:smooth val="1"/>
          <c:extLst>
            <c:ext xmlns:c16="http://schemas.microsoft.com/office/drawing/2014/chart" uri="{C3380CC4-5D6E-409C-BE32-E72D297353CC}">
              <c16:uniqueId val="{00000003-6BE6-2140-8420-8F4FD98C0045}"/>
            </c:ext>
          </c:extLst>
        </c:ser>
        <c:dLbls>
          <c:showLegendKey val="0"/>
          <c:showVal val="0"/>
          <c:showCatName val="0"/>
          <c:showSerName val="0"/>
          <c:showPercent val="0"/>
          <c:showBubbleSize val="0"/>
        </c:dLbls>
        <c:axId val="790143055"/>
        <c:axId val="790378895"/>
      </c:scatterChart>
      <c:valAx>
        <c:axId val="79014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378895"/>
        <c:crosses val="autoZero"/>
        <c:crossBetween val="midCat"/>
      </c:valAx>
      <c:valAx>
        <c:axId val="79037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143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4632652853685414E-2"/>
          <c:y val="3.6235050825841109E-2"/>
          <c:w val="0.93774810607586911"/>
          <c:h val="0.95070948179152859"/>
        </c:manualLayout>
      </c:layout>
      <c:scatterChart>
        <c:scatterStyle val="smoothMarker"/>
        <c:varyColors val="0"/>
        <c:ser>
          <c:idx val="2"/>
          <c:order val="0"/>
          <c:tx>
            <c:v>Polar 1</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Esempi!$K$10:$AP$10</c:f>
              <c:numCache>
                <c:formatCode>General</c:formatCode>
                <c:ptCount val="32"/>
                <c:pt idx="0">
                  <c:v>78.589057249976861</c:v>
                </c:pt>
                <c:pt idx="1">
                  <c:v>84.202561339260924</c:v>
                </c:pt>
                <c:pt idx="2">
                  <c:v>89.816065428544988</c:v>
                </c:pt>
                <c:pt idx="3">
                  <c:v>95.429569517829052</c:v>
                </c:pt>
                <c:pt idx="4">
                  <c:v>101.04307360711312</c:v>
                </c:pt>
                <c:pt idx="5">
                  <c:v>106.65657769639718</c:v>
                </c:pt>
                <c:pt idx="6">
                  <c:v>112.27008178568124</c:v>
                </c:pt>
                <c:pt idx="7">
                  <c:v>117.88358587496529</c:v>
                </c:pt>
                <c:pt idx="8">
                  <c:v>123.49708996424935</c:v>
                </c:pt>
                <c:pt idx="9">
                  <c:v>129.11059405353342</c:v>
                </c:pt>
                <c:pt idx="10">
                  <c:v>134.7240981428175</c:v>
                </c:pt>
                <c:pt idx="11">
                  <c:v>140.33760223210155</c:v>
                </c:pt>
                <c:pt idx="12">
                  <c:v>145.95110632138562</c:v>
                </c:pt>
                <c:pt idx="13">
                  <c:v>151.56461041066967</c:v>
                </c:pt>
                <c:pt idx="14">
                  <c:v>157.17811449995372</c:v>
                </c:pt>
                <c:pt idx="15">
                  <c:v>162.7916185892378</c:v>
                </c:pt>
                <c:pt idx="16">
                  <c:v>168.40512267852185</c:v>
                </c:pt>
                <c:pt idx="17">
                  <c:v>174.01862676780593</c:v>
                </c:pt>
                <c:pt idx="18">
                  <c:v>179.63213085708998</c:v>
                </c:pt>
                <c:pt idx="19">
                  <c:v>185.24563494637405</c:v>
                </c:pt>
                <c:pt idx="20">
                  <c:v>190.8591390356581</c:v>
                </c:pt>
                <c:pt idx="21">
                  <c:v>196.47264312494218</c:v>
                </c:pt>
                <c:pt idx="22">
                  <c:v>202.08614721422623</c:v>
                </c:pt>
                <c:pt idx="23">
                  <c:v>207.69965130351031</c:v>
                </c:pt>
                <c:pt idx="24">
                  <c:v>213.31315539279436</c:v>
                </c:pt>
                <c:pt idx="25">
                  <c:v>218.92665948207843</c:v>
                </c:pt>
                <c:pt idx="26">
                  <c:v>224.54016357136248</c:v>
                </c:pt>
                <c:pt idx="27">
                  <c:v>230.15366766064653</c:v>
                </c:pt>
                <c:pt idx="28">
                  <c:v>235.76717174993058</c:v>
                </c:pt>
                <c:pt idx="29">
                  <c:v>241.38067583921466</c:v>
                </c:pt>
                <c:pt idx="30">
                  <c:v>241.38067583921466</c:v>
                </c:pt>
                <c:pt idx="31">
                  <c:v>241.38067583921466</c:v>
                </c:pt>
              </c:numCache>
            </c:numRef>
          </c:xVal>
          <c:yVal>
            <c:numRef>
              <c:f>Esempi!$K$11:$AP$11</c:f>
              <c:numCache>
                <c:formatCode>General</c:formatCode>
                <c:ptCount val="32"/>
                <c:pt idx="0">
                  <c:v>-0.90178778663342529</c:v>
                </c:pt>
                <c:pt idx="1">
                  <c:v>-0.74197729279965374</c:v>
                </c:pt>
                <c:pt idx="2">
                  <c:v>-0.67348708115660871</c:v>
                </c:pt>
                <c:pt idx="3">
                  <c:v>-0.62782694006124551</c:v>
                </c:pt>
                <c:pt idx="4">
                  <c:v>-0.62826899117676149</c:v>
                </c:pt>
                <c:pt idx="5">
                  <c:v>-0.65504961581071353</c:v>
                </c:pt>
                <c:pt idx="6">
                  <c:v>-0.68360264485771349</c:v>
                </c:pt>
                <c:pt idx="7">
                  <c:v>-0.71100608440226909</c:v>
                </c:pt>
                <c:pt idx="8">
                  <c:v>-0.74588284032133112</c:v>
                </c:pt>
                <c:pt idx="9">
                  <c:v>-0.7942163825500933</c:v>
                </c:pt>
                <c:pt idx="10">
                  <c:v>-0.85110365993571768</c:v>
                </c:pt>
                <c:pt idx="11">
                  <c:v>-0.93776495515199876</c:v>
                </c:pt>
                <c:pt idx="12">
                  <c:v>-1.0331589249495947</c:v>
                </c:pt>
                <c:pt idx="13">
                  <c:v>-1.1378298670347107</c:v>
                </c:pt>
                <c:pt idx="14">
                  <c:v>-1.2456449900179765</c:v>
                </c:pt>
                <c:pt idx="15">
                  <c:v>-1.3569983046287177</c:v>
                </c:pt>
                <c:pt idx="16">
                  <c:v>-1.4713665031752194</c:v>
                </c:pt>
                <c:pt idx="17">
                  <c:v>-1.5884909243706542</c:v>
                </c:pt>
                <c:pt idx="18">
                  <c:v>-1.7126030960822738</c:v>
                </c:pt>
                <c:pt idx="19">
                  <c:v>-1.8444691628205938</c:v>
                </c:pt>
                <c:pt idx="20">
                  <c:v>-1.9814083732537597</c:v>
                </c:pt>
                <c:pt idx="21">
                  <c:v>-2.1250108927526643</c:v>
                </c:pt>
                <c:pt idx="22">
                  <c:v>-2.2754796416312284</c:v>
                </c:pt>
                <c:pt idx="23">
                  <c:v>-2.4310652678922979</c:v>
                </c:pt>
                <c:pt idx="24">
                  <c:v>-2.5966753932037414</c:v>
                </c:pt>
                <c:pt idx="25">
                  <c:v>-2.7662026284048915</c:v>
                </c:pt>
                <c:pt idx="26">
                  <c:v>-2.941230814692934</c:v>
                </c:pt>
                <c:pt idx="27">
                  <c:v>-3.1221937367190691</c:v>
                </c:pt>
                <c:pt idx="28">
                  <c:v>-3.3162508890343925</c:v>
                </c:pt>
                <c:pt idx="29">
                  <c:v>-3.5374718651041177</c:v>
                </c:pt>
                <c:pt idx="30">
                  <c:v>-3.5374718651041177</c:v>
                </c:pt>
                <c:pt idx="31">
                  <c:v>-3.5374718651041177</c:v>
                </c:pt>
              </c:numCache>
            </c:numRef>
          </c:yVal>
          <c:smooth val="1"/>
          <c:extLst>
            <c:ext xmlns:c16="http://schemas.microsoft.com/office/drawing/2014/chart" uri="{C3380CC4-5D6E-409C-BE32-E72D297353CC}">
              <c16:uniqueId val="{00000000-26A6-4A46-A0FB-19E6544544FC}"/>
            </c:ext>
          </c:extLst>
        </c:ser>
        <c:ser>
          <c:idx val="0"/>
          <c:order val="1"/>
          <c:tx>
            <c:v>Polar 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Esempi!$K$25:$AP$25</c:f>
            </c:numRef>
          </c:xVal>
          <c:yVal>
            <c:numRef>
              <c:f>Esempi!$K$26:$AP$26</c:f>
            </c:numRef>
          </c:yVal>
          <c:smooth val="1"/>
          <c:extLst>
            <c:ext xmlns:c16="http://schemas.microsoft.com/office/drawing/2014/chart" uri="{C3380CC4-5D6E-409C-BE32-E72D297353CC}">
              <c16:uniqueId val="{00000001-26A6-4A46-A0FB-19E6544544FC}"/>
            </c:ext>
          </c:extLst>
        </c:ser>
        <c:ser>
          <c:idx val="1"/>
          <c:order val="2"/>
          <c:tx>
            <c:v>Model 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Esempi!$V$46:$AY$46</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Esempi!$V$47:$AY$47</c:f>
              <c:numCache>
                <c:formatCode>General</c:formatCode>
                <c:ptCount val="30"/>
                <c:pt idx="0">
                  <c:v>-0.73719631091535831</c:v>
                </c:pt>
                <c:pt idx="1">
                  <c:v>-0.71227239972960676</c:v>
                </c:pt>
                <c:pt idx="2">
                  <c:v>-0.69286952653187184</c:v>
                </c:pt>
                <c:pt idx="3">
                  <c:v>-0.67898769132215264</c:v>
                </c:pt>
                <c:pt idx="4">
                  <c:v>-0.67062689410044962</c:v>
                </c:pt>
                <c:pt idx="5">
                  <c:v>-0.66778713486676233</c:v>
                </c:pt>
                <c:pt idx="6">
                  <c:v>-0.67046841362109122</c:v>
                </c:pt>
                <c:pt idx="7">
                  <c:v>-0.67867073036343606</c:v>
                </c:pt>
                <c:pt idx="8">
                  <c:v>-0.69239408509379752</c:v>
                </c:pt>
                <c:pt idx="9">
                  <c:v>-0.71163847781217449</c:v>
                </c:pt>
                <c:pt idx="10">
                  <c:v>-0.73640390851856741</c:v>
                </c:pt>
                <c:pt idx="11">
                  <c:v>-0.76669037721297673</c:v>
                </c:pt>
                <c:pt idx="12">
                  <c:v>-0.80249788389540155</c:v>
                </c:pt>
                <c:pt idx="13">
                  <c:v>-0.84382642856584322</c:v>
                </c:pt>
                <c:pt idx="14">
                  <c:v>-0.89067601122430062</c:v>
                </c:pt>
                <c:pt idx="15">
                  <c:v>-0.94304663187077375</c:v>
                </c:pt>
                <c:pt idx="16">
                  <c:v>-1.0009382905052631</c:v>
                </c:pt>
                <c:pt idx="17">
                  <c:v>-1.0643509871277685</c:v>
                </c:pt>
                <c:pt idx="18">
                  <c:v>-1.1332847217382898</c:v>
                </c:pt>
                <c:pt idx="19">
                  <c:v>-1.2077394943368271</c:v>
                </c:pt>
                <c:pt idx="20">
                  <c:v>-1.2877153049233807</c:v>
                </c:pt>
                <c:pt idx="21">
                  <c:v>-1.3732121534979504</c:v>
                </c:pt>
                <c:pt idx="22">
                  <c:v>-1.4642300400605359</c:v>
                </c:pt>
                <c:pt idx="23">
                  <c:v>-1.5607689646111376</c:v>
                </c:pt>
                <c:pt idx="24">
                  <c:v>-1.6628289271497554</c:v>
                </c:pt>
                <c:pt idx="25">
                  <c:v>-1.7704099276763889</c:v>
                </c:pt>
                <c:pt idx="26">
                  <c:v>-1.8835119661910387</c:v>
                </c:pt>
                <c:pt idx="27">
                  <c:v>-2.0021350426937046</c:v>
                </c:pt>
                <c:pt idx="28">
                  <c:v>-2.1262791571843866</c:v>
                </c:pt>
                <c:pt idx="29">
                  <c:v>-2.255944309663084</c:v>
                </c:pt>
              </c:numCache>
            </c:numRef>
          </c:yVal>
          <c:smooth val="1"/>
          <c:extLst>
            <c:ext xmlns:c16="http://schemas.microsoft.com/office/drawing/2014/chart" uri="{C3380CC4-5D6E-409C-BE32-E72D297353CC}">
              <c16:uniqueId val="{00000002-26A6-4A46-A0FB-19E6544544FC}"/>
            </c:ext>
          </c:extLst>
        </c:ser>
        <c:ser>
          <c:idx val="3"/>
          <c:order val="3"/>
          <c:tx>
            <c:v>Model 2</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Esempi!$V$64:$AY$64</c:f>
            </c:numRef>
          </c:xVal>
          <c:yVal>
            <c:numRef>
              <c:f>Esempi!$V$65:$AY$65</c:f>
            </c:numRef>
          </c:yVal>
          <c:smooth val="1"/>
          <c:extLst>
            <c:ext xmlns:c16="http://schemas.microsoft.com/office/drawing/2014/chart" uri="{C3380CC4-5D6E-409C-BE32-E72D297353CC}">
              <c16:uniqueId val="{00000003-26A6-4A46-A0FB-19E6544544FC}"/>
            </c:ext>
          </c:extLst>
        </c:ser>
        <c:dLbls>
          <c:showLegendKey val="0"/>
          <c:showVal val="0"/>
          <c:showCatName val="0"/>
          <c:showSerName val="0"/>
          <c:showPercent val="0"/>
          <c:showBubbleSize val="0"/>
        </c:dLbls>
        <c:axId val="790143055"/>
        <c:axId val="790378895"/>
      </c:scatterChart>
      <c:valAx>
        <c:axId val="79014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378895"/>
        <c:crosses val="autoZero"/>
        <c:crossBetween val="midCat"/>
      </c:valAx>
      <c:valAx>
        <c:axId val="79037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143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4632652853685414E-2"/>
          <c:y val="3.6235050825841109E-2"/>
          <c:w val="0.93774810607586911"/>
          <c:h val="0.95070948179152859"/>
        </c:manualLayout>
      </c:layout>
      <c:scatterChart>
        <c:scatterStyle val="smoothMarker"/>
        <c:varyColors val="0"/>
        <c:ser>
          <c:idx val="2"/>
          <c:order val="0"/>
          <c:tx>
            <c:v>Polar 1</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'Taurus (2)'!$K$10:$AP$10</c:f>
              <c:numCache>
                <c:formatCode>General</c:formatCode>
                <c:ptCount val="32"/>
                <c:pt idx="0">
                  <c:v>68.199709692317612</c:v>
                </c:pt>
                <c:pt idx="1">
                  <c:v>70.184940877127801</c:v>
                </c:pt>
                <c:pt idx="2">
                  <c:v>75.198150939779794</c:v>
                </c:pt>
                <c:pt idx="3">
                  <c:v>80.211361002431772</c:v>
                </c:pt>
                <c:pt idx="4">
                  <c:v>85.224571065083765</c:v>
                </c:pt>
                <c:pt idx="5">
                  <c:v>90.237781127735744</c:v>
                </c:pt>
                <c:pt idx="6">
                  <c:v>95.250991190387737</c:v>
                </c:pt>
                <c:pt idx="7">
                  <c:v>100.26420125303972</c:v>
                </c:pt>
                <c:pt idx="8">
                  <c:v>105.27741131569171</c:v>
                </c:pt>
                <c:pt idx="9">
                  <c:v>110.29062137834369</c:v>
                </c:pt>
                <c:pt idx="10">
                  <c:v>115.30383144099568</c:v>
                </c:pt>
                <c:pt idx="11">
                  <c:v>120.31704150364766</c:v>
                </c:pt>
                <c:pt idx="12">
                  <c:v>125.33025156629965</c:v>
                </c:pt>
                <c:pt idx="13">
                  <c:v>130.34346162895164</c:v>
                </c:pt>
                <c:pt idx="14">
                  <c:v>135.35667169160362</c:v>
                </c:pt>
                <c:pt idx="15">
                  <c:v>140.3698817542556</c:v>
                </c:pt>
                <c:pt idx="16">
                  <c:v>145.38309181690758</c:v>
                </c:pt>
                <c:pt idx="17">
                  <c:v>150.39630187955959</c:v>
                </c:pt>
                <c:pt idx="18">
                  <c:v>155.40951194221157</c:v>
                </c:pt>
                <c:pt idx="19">
                  <c:v>160.42272200486354</c:v>
                </c:pt>
                <c:pt idx="20">
                  <c:v>165.43593206751555</c:v>
                </c:pt>
                <c:pt idx="21">
                  <c:v>170.44914213016753</c:v>
                </c:pt>
                <c:pt idx="22">
                  <c:v>175.46235219281951</c:v>
                </c:pt>
                <c:pt idx="23">
                  <c:v>180.47556225547149</c:v>
                </c:pt>
                <c:pt idx="24">
                  <c:v>185.48877231812349</c:v>
                </c:pt>
                <c:pt idx="25">
                  <c:v>190.50198238077547</c:v>
                </c:pt>
                <c:pt idx="26">
                  <c:v>195.51519244342745</c:v>
                </c:pt>
                <c:pt idx="27">
                  <c:v>200.52840250607943</c:v>
                </c:pt>
                <c:pt idx="28">
                  <c:v>205.54161256873144</c:v>
                </c:pt>
                <c:pt idx="29">
                  <c:v>210.55482263138342</c:v>
                </c:pt>
                <c:pt idx="30">
                  <c:v>215.5680326940354</c:v>
                </c:pt>
                <c:pt idx="31">
                  <c:v>215.5680326940354</c:v>
                </c:pt>
              </c:numCache>
            </c:numRef>
          </c:xVal>
          <c:yVal>
            <c:numRef>
              <c:f>'Taurus (2)'!$K$11:$AP$11</c:f>
              <c:numCache>
                <c:formatCode>General</c:formatCode>
                <c:ptCount val="32"/>
                <c:pt idx="0">
                  <c:v>-1.5972087259609227</c:v>
                </c:pt>
                <c:pt idx="1">
                  <c:v>-1.2382628854750406</c:v>
                </c:pt>
                <c:pt idx="2">
                  <c:v>-0.9675495420918333</c:v>
                </c:pt>
                <c:pt idx="3">
                  <c:v>-0.90739102134000948</c:v>
                </c:pt>
                <c:pt idx="4">
                  <c:v>-0.88232497102674956</c:v>
                </c:pt>
                <c:pt idx="5">
                  <c:v>-0.86929062486385433</c:v>
                </c:pt>
                <c:pt idx="6">
                  <c:v>-0.86528005681373277</c:v>
                </c:pt>
                <c:pt idx="7">
                  <c:v>-0.87630911895156716</c:v>
                </c:pt>
                <c:pt idx="8">
                  <c:v>-0.89435667517711437</c:v>
                </c:pt>
                <c:pt idx="9">
                  <c:v>-0.92343329354049586</c:v>
                </c:pt>
                <c:pt idx="10">
                  <c:v>-0.9615336900166509</c:v>
                </c:pt>
                <c:pt idx="11">
                  <c:v>-1.0076552225930491</c:v>
                </c:pt>
                <c:pt idx="12">
                  <c:v>-1.0638031752947514</c:v>
                </c:pt>
                <c:pt idx="13">
                  <c:v>-1.1299775481217575</c:v>
                </c:pt>
                <c:pt idx="14">
                  <c:v>-1.2051756990615374</c:v>
                </c:pt>
                <c:pt idx="15">
                  <c:v>-1.2914029121391517</c:v>
                </c:pt>
                <c:pt idx="16">
                  <c:v>-1.3876565453420697</c:v>
                </c:pt>
                <c:pt idx="17">
                  <c:v>-1.4959418826953526</c:v>
                </c:pt>
                <c:pt idx="18">
                  <c:v>-1.6072351460862266</c:v>
                </c:pt>
                <c:pt idx="19">
                  <c:v>-1.7235416195397528</c:v>
                </c:pt>
                <c:pt idx="20">
                  <c:v>-1.8418533770183396</c:v>
                </c:pt>
                <c:pt idx="21">
                  <c:v>-1.9621704185219875</c:v>
                </c:pt>
                <c:pt idx="22">
                  <c:v>-2.0965244482010608</c:v>
                </c:pt>
                <c:pt idx="23">
                  <c:v>-2.2358916879427859</c:v>
                </c:pt>
                <c:pt idx="24">
                  <c:v>-2.3943091259225886</c:v>
                </c:pt>
                <c:pt idx="25">
                  <c:v>-2.5627529840276955</c:v>
                </c:pt>
                <c:pt idx="26">
                  <c:v>-2.7382153362205148</c:v>
                </c:pt>
                <c:pt idx="27">
                  <c:v>-2.9247067505511684</c:v>
                </c:pt>
                <c:pt idx="28">
                  <c:v>-3.1332562891574911</c:v>
                </c:pt>
                <c:pt idx="29">
                  <c:v>-3.3919379283903339</c:v>
                </c:pt>
                <c:pt idx="30">
                  <c:v>-3.7278230025880168</c:v>
                </c:pt>
                <c:pt idx="31">
                  <c:v>-3.7278230025880168</c:v>
                </c:pt>
              </c:numCache>
            </c:numRef>
          </c:yVal>
          <c:smooth val="1"/>
          <c:extLst>
            <c:ext xmlns:c16="http://schemas.microsoft.com/office/drawing/2014/chart" uri="{C3380CC4-5D6E-409C-BE32-E72D297353CC}">
              <c16:uniqueId val="{00000000-A4FB-594F-8DEF-EB57FE6C8BCE}"/>
            </c:ext>
          </c:extLst>
        </c:ser>
        <c:ser>
          <c:idx val="0"/>
          <c:order val="1"/>
          <c:tx>
            <c:v>Polar 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'Taurus (2)'!$K$25:$AP$25</c:f>
            </c:numRef>
          </c:xVal>
          <c:yVal>
            <c:numRef>
              <c:f>'Taurus (2)'!$K$26:$AP$26</c:f>
            </c:numRef>
          </c:yVal>
          <c:smooth val="1"/>
          <c:extLst>
            <c:ext xmlns:c16="http://schemas.microsoft.com/office/drawing/2014/chart" uri="{C3380CC4-5D6E-409C-BE32-E72D297353CC}">
              <c16:uniqueId val="{00000001-A4FB-594F-8DEF-EB57FE6C8BCE}"/>
            </c:ext>
          </c:extLst>
        </c:ser>
        <c:ser>
          <c:idx val="1"/>
          <c:order val="2"/>
          <c:tx>
            <c:v>Model 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'Taurus (2)'!$V$46:$AY$46</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'Taurus (2)'!$V$47:$AY$47</c:f>
              <c:numCache>
                <c:formatCode>General</c:formatCode>
                <c:ptCount val="30"/>
                <c:pt idx="0">
                  <c:v>-0.81499999999999995</c:v>
                </c:pt>
                <c:pt idx="1">
                  <c:v>-0.7713333333333332</c:v>
                </c:pt>
                <c:pt idx="2">
                  <c:v>-0.73899999999999899</c:v>
                </c:pt>
                <c:pt idx="3">
                  <c:v>-0.71799999999999908</c:v>
                </c:pt>
                <c:pt idx="4">
                  <c:v>-0.70833333333333215</c:v>
                </c:pt>
                <c:pt idx="5">
                  <c:v>-0.70999999999999819</c:v>
                </c:pt>
                <c:pt idx="6">
                  <c:v>-0.7229999999999972</c:v>
                </c:pt>
                <c:pt idx="7">
                  <c:v>-0.74733333333333096</c:v>
                </c:pt>
                <c:pt idx="8">
                  <c:v>-0.78299999999999681</c:v>
                </c:pt>
                <c:pt idx="9">
                  <c:v>-0.82999999999999696</c:v>
                </c:pt>
                <c:pt idx="10">
                  <c:v>-0.88833333333332964</c:v>
                </c:pt>
                <c:pt idx="11">
                  <c:v>-0.95799999999999574</c:v>
                </c:pt>
                <c:pt idx="12">
                  <c:v>-1.0389999999999961</c:v>
                </c:pt>
                <c:pt idx="13">
                  <c:v>-1.1313333333333278</c:v>
                </c:pt>
                <c:pt idx="14">
                  <c:v>-1.234999999999995</c:v>
                </c:pt>
                <c:pt idx="15">
                  <c:v>-1.3499999999999943</c:v>
                </c:pt>
                <c:pt idx="16">
                  <c:v>-1.4763333333333275</c:v>
                </c:pt>
                <c:pt idx="17">
                  <c:v>-1.6139999999999946</c:v>
                </c:pt>
                <c:pt idx="18">
                  <c:v>-1.7629999999999919</c:v>
                </c:pt>
                <c:pt idx="19">
                  <c:v>-1.9233333333333249</c:v>
                </c:pt>
                <c:pt idx="20">
                  <c:v>-2.0949999999999918</c:v>
                </c:pt>
                <c:pt idx="21">
                  <c:v>-2.2779999999999916</c:v>
                </c:pt>
                <c:pt idx="22">
                  <c:v>-2.4723333333333235</c:v>
                </c:pt>
                <c:pt idx="23">
                  <c:v>-2.6779999999999902</c:v>
                </c:pt>
                <c:pt idx="24">
                  <c:v>-2.8949999999999889</c:v>
                </c:pt>
                <c:pt idx="25">
                  <c:v>-3.1233333333333224</c:v>
                </c:pt>
                <c:pt idx="26">
                  <c:v>-3.3629999999999889</c:v>
                </c:pt>
                <c:pt idx="27">
                  <c:v>-3.6139999999999866</c:v>
                </c:pt>
                <c:pt idx="28">
                  <c:v>-3.8763333333333208</c:v>
                </c:pt>
                <c:pt idx="29">
                  <c:v>-4.1499999999999879</c:v>
                </c:pt>
              </c:numCache>
            </c:numRef>
          </c:yVal>
          <c:smooth val="1"/>
          <c:extLst>
            <c:ext xmlns:c16="http://schemas.microsoft.com/office/drawing/2014/chart" uri="{C3380CC4-5D6E-409C-BE32-E72D297353CC}">
              <c16:uniqueId val="{00000002-A4FB-594F-8DEF-EB57FE6C8BCE}"/>
            </c:ext>
          </c:extLst>
        </c:ser>
        <c:ser>
          <c:idx val="3"/>
          <c:order val="3"/>
          <c:tx>
            <c:v>Model 2</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'Taurus (2)'!$V$64:$AY$64</c:f>
            </c:numRef>
          </c:xVal>
          <c:yVal>
            <c:numRef>
              <c:f>'Taurus (2)'!$V$65:$AY$65</c:f>
            </c:numRef>
          </c:yVal>
          <c:smooth val="1"/>
          <c:extLst>
            <c:ext xmlns:c16="http://schemas.microsoft.com/office/drawing/2014/chart" uri="{C3380CC4-5D6E-409C-BE32-E72D297353CC}">
              <c16:uniqueId val="{00000003-A4FB-594F-8DEF-EB57FE6C8BCE}"/>
            </c:ext>
          </c:extLst>
        </c:ser>
        <c:dLbls>
          <c:showLegendKey val="0"/>
          <c:showVal val="0"/>
          <c:showCatName val="0"/>
          <c:showSerName val="0"/>
          <c:showPercent val="0"/>
          <c:showBubbleSize val="0"/>
        </c:dLbls>
        <c:axId val="790143055"/>
        <c:axId val="790378895"/>
      </c:scatterChart>
      <c:valAx>
        <c:axId val="79014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378895"/>
        <c:crosses val="autoZero"/>
        <c:crossBetween val="midCat"/>
      </c:valAx>
      <c:valAx>
        <c:axId val="79037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143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102876</xdr:colOff>
      <xdr:row>71</xdr:row>
      <xdr:rowOff>25400</xdr:rowOff>
    </xdr:from>
    <xdr:to>
      <xdr:col>19</xdr:col>
      <xdr:colOff>152400</xdr:colOff>
      <xdr:row>104</xdr:row>
      <xdr:rowOff>127000</xdr:rowOff>
    </xdr:to>
    <xdr:graphicFrame macro="">
      <xdr:nvGraphicFramePr>
        <xdr:cNvPr id="2" name="Chart 1">
          <a:extLst>
            <a:ext uri="{FF2B5EF4-FFF2-40B4-BE49-F238E27FC236}">
              <a16:creationId xmlns:a16="http://schemas.microsoft.com/office/drawing/2014/main" id="{A8C2FA50-51CB-6F4A-8E33-AC4A451D94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91330</xdr:colOff>
      <xdr:row>71</xdr:row>
      <xdr:rowOff>2309</xdr:rowOff>
    </xdr:from>
    <xdr:to>
      <xdr:col>19</xdr:col>
      <xdr:colOff>140854</xdr:colOff>
      <xdr:row>104</xdr:row>
      <xdr:rowOff>103909</xdr:rowOff>
    </xdr:to>
    <xdr:graphicFrame macro="">
      <xdr:nvGraphicFramePr>
        <xdr:cNvPr id="2" name="Chart 1">
          <a:extLst>
            <a:ext uri="{FF2B5EF4-FFF2-40B4-BE49-F238E27FC236}">
              <a16:creationId xmlns:a16="http://schemas.microsoft.com/office/drawing/2014/main" id="{C8286359-E814-CC41-9B0A-7427293C9F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69273</xdr:colOff>
      <xdr:row>70</xdr:row>
      <xdr:rowOff>2307</xdr:rowOff>
    </xdr:from>
    <xdr:to>
      <xdr:col>15</xdr:col>
      <xdr:colOff>115454</xdr:colOff>
      <xdr:row>91</xdr:row>
      <xdr:rowOff>184727</xdr:rowOff>
    </xdr:to>
    <xdr:graphicFrame macro="">
      <xdr:nvGraphicFramePr>
        <xdr:cNvPr id="2" name="Chart 1">
          <a:extLst>
            <a:ext uri="{FF2B5EF4-FFF2-40B4-BE49-F238E27FC236}">
              <a16:creationId xmlns:a16="http://schemas.microsoft.com/office/drawing/2014/main" id="{A6493281-EE87-F54D-ACC6-DE6C64EF3E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91330</xdr:colOff>
      <xdr:row>71</xdr:row>
      <xdr:rowOff>2309</xdr:rowOff>
    </xdr:from>
    <xdr:to>
      <xdr:col>19</xdr:col>
      <xdr:colOff>140854</xdr:colOff>
      <xdr:row>104</xdr:row>
      <xdr:rowOff>103909</xdr:rowOff>
    </xdr:to>
    <xdr:graphicFrame macro="">
      <xdr:nvGraphicFramePr>
        <xdr:cNvPr id="2" name="Chart 1">
          <a:extLst>
            <a:ext uri="{FF2B5EF4-FFF2-40B4-BE49-F238E27FC236}">
              <a16:creationId xmlns:a16="http://schemas.microsoft.com/office/drawing/2014/main" id="{79DA0979-96F2-134F-B66E-5323607D87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69273</xdr:colOff>
      <xdr:row>70</xdr:row>
      <xdr:rowOff>2307</xdr:rowOff>
    </xdr:from>
    <xdr:to>
      <xdr:col>15</xdr:col>
      <xdr:colOff>115454</xdr:colOff>
      <xdr:row>91</xdr:row>
      <xdr:rowOff>184727</xdr:rowOff>
    </xdr:to>
    <xdr:graphicFrame macro="">
      <xdr:nvGraphicFramePr>
        <xdr:cNvPr id="2" name="Chart 1">
          <a:extLst>
            <a:ext uri="{FF2B5EF4-FFF2-40B4-BE49-F238E27FC236}">
              <a16:creationId xmlns:a16="http://schemas.microsoft.com/office/drawing/2014/main" id="{5335A663-E825-C742-B562-FC0F47B0B6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91330</xdr:colOff>
      <xdr:row>71</xdr:row>
      <xdr:rowOff>2309</xdr:rowOff>
    </xdr:from>
    <xdr:to>
      <xdr:col>19</xdr:col>
      <xdr:colOff>140854</xdr:colOff>
      <xdr:row>104</xdr:row>
      <xdr:rowOff>103909</xdr:rowOff>
    </xdr:to>
    <xdr:graphicFrame macro="">
      <xdr:nvGraphicFramePr>
        <xdr:cNvPr id="2" name="Chart 1">
          <a:extLst>
            <a:ext uri="{FF2B5EF4-FFF2-40B4-BE49-F238E27FC236}">
              <a16:creationId xmlns:a16="http://schemas.microsoft.com/office/drawing/2014/main" id="{BDDD959A-6CAC-C946-A65B-7122F510A6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F2136-623D-B44B-8248-511349CE51C8}">
  <dimension ref="B1:BY71"/>
  <sheetViews>
    <sheetView tabSelected="1" topLeftCell="A71" zoomScale="110" zoomScaleNormal="110" workbookViewId="0">
      <selection activeCell="D41" sqref="D41"/>
    </sheetView>
  </sheetViews>
  <sheetFormatPr baseColWidth="10" defaultRowHeight="15" outlineLevelRow="1" x14ac:dyDescent="0.2"/>
  <cols>
    <col min="1" max="1" width="2" style="4" customWidth="1"/>
    <col min="2" max="2" width="1.33203125" style="4" customWidth="1"/>
    <col min="3" max="3" width="29" style="4" customWidth="1"/>
    <col min="4" max="4" width="7.83203125" style="4" customWidth="1"/>
    <col min="5" max="5" width="7.83203125" style="6" customWidth="1"/>
    <col min="6" max="6" width="7.83203125" style="4" customWidth="1"/>
    <col min="7" max="13" width="7.1640625" style="4" customWidth="1"/>
    <col min="14" max="14" width="6.1640625" style="4" customWidth="1"/>
    <col min="15" max="35" width="6.33203125" style="4" customWidth="1"/>
    <col min="36" max="82" width="5.6640625" style="4" customWidth="1"/>
    <col min="83" max="16384" width="10.83203125" style="4"/>
  </cols>
  <sheetData>
    <row r="1" spans="2:77" ht="24" x14ac:dyDescent="0.3">
      <c r="C1" s="66" t="s">
        <v>76</v>
      </c>
      <c r="D1" s="5"/>
      <c r="E1" s="5"/>
      <c r="F1" s="5"/>
      <c r="H1" s="141" t="s">
        <v>80</v>
      </c>
      <c r="I1" s="141"/>
      <c r="J1" s="141"/>
      <c r="K1" s="141"/>
      <c r="M1" s="142" t="s">
        <v>81</v>
      </c>
      <c r="N1" s="142"/>
      <c r="O1" s="142"/>
      <c r="P1" s="142"/>
      <c r="R1" s="4" t="s">
        <v>107</v>
      </c>
    </row>
    <row r="3" spans="2:77" x14ac:dyDescent="0.2">
      <c r="C3" s="4" t="s">
        <v>79</v>
      </c>
      <c r="AK3" s="4" t="s">
        <v>85</v>
      </c>
      <c r="AL3" s="4" t="s">
        <v>20</v>
      </c>
      <c r="AN3" s="4">
        <f>100/3.6</f>
        <v>27.777777777777779</v>
      </c>
    </row>
    <row r="4" spans="2:77" x14ac:dyDescent="0.2">
      <c r="C4" s="4" t="s">
        <v>78</v>
      </c>
    </row>
    <row r="5" spans="2:77" ht="16" thickBot="1" x14ac:dyDescent="0.25"/>
    <row r="6" spans="2:77" ht="8" customHeight="1" outlineLevel="1" x14ac:dyDescent="0.2">
      <c r="B6" s="96"/>
      <c r="C6" s="97"/>
      <c r="D6" s="97"/>
      <c r="E6" s="98"/>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9"/>
    </row>
    <row r="7" spans="2:77" s="7" customFormat="1" ht="15" customHeight="1" outlineLevel="1" x14ac:dyDescent="0.2">
      <c r="B7" s="100"/>
      <c r="C7" s="143" t="s">
        <v>77</v>
      </c>
      <c r="D7" s="144"/>
      <c r="E7" s="145"/>
      <c r="F7" s="101"/>
      <c r="G7" s="146" t="s">
        <v>129</v>
      </c>
      <c r="H7" s="147"/>
      <c r="I7" s="62" t="s">
        <v>57</v>
      </c>
      <c r="J7" s="62" t="s">
        <v>8</v>
      </c>
      <c r="K7" s="25">
        <v>68.846968375187458</v>
      </c>
      <c r="L7" s="25">
        <v>73.764608973415136</v>
      </c>
      <c r="M7" s="25">
        <v>78.682249571642814</v>
      </c>
      <c r="N7" s="25">
        <v>83.599890169870491</v>
      </c>
      <c r="O7" s="25">
        <v>88.517530768098169</v>
      </c>
      <c r="P7" s="25">
        <v>93.435171366325847</v>
      </c>
      <c r="Q7" s="25">
        <v>98.352811964553524</v>
      </c>
      <c r="R7" s="25">
        <v>103.27045256278119</v>
      </c>
      <c r="S7" s="25">
        <v>108.18809316100887</v>
      </c>
      <c r="T7" s="25">
        <v>113.10573375923654</v>
      </c>
      <c r="U7" s="25">
        <v>118.02337435746422</v>
      </c>
      <c r="V7" s="25">
        <v>122.9410149556919</v>
      </c>
      <c r="W7" s="25">
        <v>127.85865555391958</v>
      </c>
      <c r="X7" s="25">
        <v>132.77629615214724</v>
      </c>
      <c r="Y7" s="25">
        <v>137.69393675037492</v>
      </c>
      <c r="Z7" s="25">
        <v>142.61157734860259</v>
      </c>
      <c r="AA7" s="25">
        <v>147.52921794683027</v>
      </c>
      <c r="AB7" s="25">
        <v>152.44685854505795</v>
      </c>
      <c r="AC7" s="25">
        <v>157.36449914328563</v>
      </c>
      <c r="AD7" s="25">
        <v>162.2821397415133</v>
      </c>
      <c r="AE7" s="25">
        <v>167.19978033974098</v>
      </c>
      <c r="AF7" s="25">
        <v>172.11742093796866</v>
      </c>
      <c r="AG7" s="25">
        <v>177.03506153619634</v>
      </c>
      <c r="AH7" s="25">
        <v>181.95270213442402</v>
      </c>
      <c r="AI7" s="25">
        <v>186.87034273265169</v>
      </c>
      <c r="AJ7" s="25">
        <v>191.78798333087937</v>
      </c>
      <c r="AK7" s="25">
        <v>196.70562392910705</v>
      </c>
      <c r="AL7" s="25">
        <v>201.6232645273347</v>
      </c>
      <c r="AM7" s="25">
        <v>206.54090512556238</v>
      </c>
      <c r="AN7" s="25">
        <v>211.45854572379005</v>
      </c>
      <c r="AO7" s="25"/>
      <c r="AP7" s="79"/>
      <c r="AQ7" s="102"/>
      <c r="AR7" s="6"/>
      <c r="AS7" s="7" t="s">
        <v>57</v>
      </c>
      <c r="AT7" s="91">
        <f>K10</f>
        <v>83.032568019622161</v>
      </c>
      <c r="AU7" s="91">
        <f>L10</f>
        <v>88.96346573530947</v>
      </c>
      <c r="AV7" s="91">
        <f>M10</f>
        <v>94.894363450996764</v>
      </c>
      <c r="AW7" s="91">
        <f t="shared" ref="AW7:BY7" si="0">N10</f>
        <v>100.82526116668406</v>
      </c>
      <c r="AX7" s="91">
        <f t="shared" si="0"/>
        <v>106.75615888237137</v>
      </c>
      <c r="AY7" s="91">
        <f t="shared" si="0"/>
        <v>112.68705659805866</v>
      </c>
      <c r="AZ7" s="91">
        <f t="shared" si="0"/>
        <v>118.61795431374597</v>
      </c>
      <c r="BA7" s="91">
        <f t="shared" si="0"/>
        <v>124.54885202943325</v>
      </c>
      <c r="BB7" s="91">
        <f t="shared" si="0"/>
        <v>130.47974974512056</v>
      </c>
      <c r="BC7" s="91">
        <f t="shared" si="0"/>
        <v>136.41064746080784</v>
      </c>
      <c r="BD7" s="91">
        <f t="shared" si="0"/>
        <v>142.34154517649515</v>
      </c>
      <c r="BE7" s="91">
        <f t="shared" si="0"/>
        <v>148.27244289218245</v>
      </c>
      <c r="BF7" s="91">
        <f t="shared" si="0"/>
        <v>154.20334060786973</v>
      </c>
      <c r="BG7" s="91">
        <f t="shared" si="0"/>
        <v>160.13423832355704</v>
      </c>
      <c r="BH7" s="91">
        <f t="shared" si="0"/>
        <v>166.06513603924432</v>
      </c>
      <c r="BI7" s="91">
        <f t="shared" si="0"/>
        <v>171.99603375493163</v>
      </c>
      <c r="BJ7" s="91">
        <f t="shared" si="0"/>
        <v>177.92693147061894</v>
      </c>
      <c r="BK7" s="91">
        <f t="shared" si="0"/>
        <v>183.85782918630622</v>
      </c>
      <c r="BL7" s="91">
        <f t="shared" si="0"/>
        <v>189.78872690199353</v>
      </c>
      <c r="BM7" s="91">
        <f t="shared" si="0"/>
        <v>195.71962461768084</v>
      </c>
      <c r="BN7" s="91">
        <f t="shared" si="0"/>
        <v>201.65052233336812</v>
      </c>
      <c r="BO7" s="91">
        <f t="shared" si="0"/>
        <v>207.58142004905542</v>
      </c>
      <c r="BP7" s="91">
        <f t="shared" si="0"/>
        <v>213.51231776474273</v>
      </c>
      <c r="BQ7" s="91">
        <f t="shared" si="0"/>
        <v>219.44321548043004</v>
      </c>
      <c r="BR7" s="91">
        <f t="shared" si="0"/>
        <v>225.37411319611732</v>
      </c>
      <c r="BS7" s="91">
        <f t="shared" si="0"/>
        <v>231.30501091180463</v>
      </c>
      <c r="BT7" s="91">
        <f t="shared" si="0"/>
        <v>237.23590862749194</v>
      </c>
      <c r="BU7" s="91">
        <f t="shared" si="0"/>
        <v>243.16680634317919</v>
      </c>
      <c r="BV7" s="91">
        <f t="shared" si="0"/>
        <v>249.0977040588665</v>
      </c>
      <c r="BW7" s="91">
        <f t="shared" si="0"/>
        <v>255.02860177455381</v>
      </c>
      <c r="BX7" s="91">
        <f t="shared" si="0"/>
        <v>255.02860177455381</v>
      </c>
      <c r="BY7" s="91">
        <f t="shared" si="0"/>
        <v>255.02860177455381</v>
      </c>
    </row>
    <row r="8" spans="2:77" s="7" customFormat="1" ht="14" customHeight="1" outlineLevel="1" x14ac:dyDescent="0.2">
      <c r="B8" s="100"/>
      <c r="C8" s="8" t="s">
        <v>9</v>
      </c>
      <c r="D8" s="75" t="s">
        <v>108</v>
      </c>
      <c r="E8" s="10"/>
      <c r="F8" s="101"/>
      <c r="G8" s="148"/>
      <c r="H8" s="149"/>
      <c r="I8" s="12" t="s">
        <v>3</v>
      </c>
      <c r="J8" s="12" t="s">
        <v>0</v>
      </c>
      <c r="K8" s="9">
        <v>-0.79</v>
      </c>
      <c r="L8" s="9">
        <v>-0.65</v>
      </c>
      <c r="M8" s="9">
        <v>-0.59</v>
      </c>
      <c r="N8" s="9">
        <v>-0.55000000000000004</v>
      </c>
      <c r="O8" s="9">
        <v>-0.55038725339423966</v>
      </c>
      <c r="P8" s="9">
        <v>-0.57384808727823444</v>
      </c>
      <c r="Q8" s="9">
        <v>-0.59886161405412919</v>
      </c>
      <c r="R8" s="9">
        <v>-0.62286805721191285</v>
      </c>
      <c r="S8" s="9">
        <v>-0.65342140644157931</v>
      </c>
      <c r="T8" s="9">
        <v>-0.69576340632967903</v>
      </c>
      <c r="U8" s="9">
        <v>-0.74559879975679322</v>
      </c>
      <c r="V8" s="9">
        <v>-0.82151735203220999</v>
      </c>
      <c r="W8" s="9">
        <v>-0.90508605550893484</v>
      </c>
      <c r="X8" s="9">
        <v>-0.99678173543818072</v>
      </c>
      <c r="Y8" s="9">
        <v>-1.0912318360264281</v>
      </c>
      <c r="Z8" s="9">
        <v>-1.1887815254837382</v>
      </c>
      <c r="AA8" s="9">
        <v>-1.2889723666006225</v>
      </c>
      <c r="AB8" s="9">
        <v>-1.3915777623665402</v>
      </c>
      <c r="AC8" s="9">
        <v>-1.50030469025965</v>
      </c>
      <c r="AD8" s="9">
        <v>-1.6158243216711357</v>
      </c>
      <c r="AE8" s="9">
        <v>-1.7357882176627508</v>
      </c>
      <c r="AF8" s="9">
        <v>-1.861589422874959</v>
      </c>
      <c r="AG8" s="9">
        <v>-1.9934057031306887</v>
      </c>
      <c r="AH8" s="9">
        <v>-2.129704560320921</v>
      </c>
      <c r="AI8" s="9">
        <v>-2.2747852555080508</v>
      </c>
      <c r="AJ8" s="9">
        <v>-2.4232974862057919</v>
      </c>
      <c r="AK8" s="9">
        <v>-2.57662875684071</v>
      </c>
      <c r="AL8" s="9">
        <v>-2.7351590790735614</v>
      </c>
      <c r="AM8" s="9">
        <v>-2.9051604392621129</v>
      </c>
      <c r="AN8" s="9">
        <v>-3.0989583301689279</v>
      </c>
      <c r="AO8" s="9"/>
      <c r="AP8" s="13"/>
      <c r="AQ8" s="102"/>
      <c r="AS8" s="84" t="s">
        <v>7</v>
      </c>
      <c r="AT8" s="89">
        <f>-K10/3.6/K11</f>
        <v>24.20779478733736</v>
      </c>
      <c r="AU8" s="89">
        <f>-L10/3.6/L11</f>
        <v>31.52333716812613</v>
      </c>
      <c r="AV8" s="89">
        <f>-M10/3.6/M11</f>
        <v>37.044373621300764</v>
      </c>
      <c r="AW8" s="89">
        <f t="shared" ref="AW8:BY8" si="1">-N10/3.6/N11</f>
        <v>42.222166752459835</v>
      </c>
      <c r="AX8" s="89">
        <f t="shared" si="1"/>
        <v>44.674368527800858</v>
      </c>
      <c r="AY8" s="89">
        <f t="shared" si="1"/>
        <v>45.228371138300503</v>
      </c>
      <c r="AZ8" s="89">
        <f t="shared" si="1"/>
        <v>45.620265023765448</v>
      </c>
      <c r="BA8" s="89">
        <f t="shared" si="1"/>
        <v>46.055077782284009</v>
      </c>
      <c r="BB8" s="89">
        <f t="shared" si="1"/>
        <v>45.992138922934316</v>
      </c>
      <c r="BC8" s="89">
        <f t="shared" si="1"/>
        <v>45.156527480087881</v>
      </c>
      <c r="BD8" s="89">
        <f t="shared" si="1"/>
        <v>43.970390866435231</v>
      </c>
      <c r="BE8" s="89">
        <f t="shared" si="1"/>
        <v>41.569763374636153</v>
      </c>
      <c r="BF8" s="89">
        <f t="shared" si="1"/>
        <v>39.240791517278538</v>
      </c>
      <c r="BG8" s="89">
        <f t="shared" si="1"/>
        <v>37.001384731928574</v>
      </c>
      <c r="BH8" s="89">
        <f t="shared" si="1"/>
        <v>35.050586411838069</v>
      </c>
      <c r="BI8" s="89">
        <f t="shared" si="1"/>
        <v>33.323471295668618</v>
      </c>
      <c r="BJ8" s="89">
        <f t="shared" si="1"/>
        <v>31.793030929468625</v>
      </c>
      <c r="BK8" s="89">
        <f t="shared" si="1"/>
        <v>30.430458678668824</v>
      </c>
      <c r="BL8" s="89">
        <f t="shared" si="1"/>
        <v>29.135655681760102</v>
      </c>
      <c r="BM8" s="89">
        <f t="shared" si="1"/>
        <v>27.898065121212504</v>
      </c>
      <c r="BN8" s="89">
        <f t="shared" si="1"/>
        <v>26.756941287597549</v>
      </c>
      <c r="BO8" s="89">
        <f t="shared" si="1"/>
        <v>25.68256679883525</v>
      </c>
      <c r="BP8" s="89">
        <f t="shared" si="1"/>
        <v>24.669542133367081</v>
      </c>
      <c r="BQ8" s="89">
        <f t="shared" si="1"/>
        <v>23.732126136756776</v>
      </c>
      <c r="BR8" s="89">
        <f t="shared" si="1"/>
        <v>22.819045626904444</v>
      </c>
      <c r="BS8" s="89">
        <f t="shared" si="1"/>
        <v>21.984275606849277</v>
      </c>
      <c r="BT8" s="89">
        <f t="shared" si="1"/>
        <v>21.20617917748271</v>
      </c>
      <c r="BU8" s="89">
        <f t="shared" si="1"/>
        <v>20.476491768688749</v>
      </c>
      <c r="BV8" s="89">
        <f t="shared" si="1"/>
        <v>19.748469953887192</v>
      </c>
      <c r="BW8" s="89">
        <f t="shared" si="1"/>
        <v>18.954267423167682</v>
      </c>
      <c r="BX8" s="89">
        <f t="shared" si="1"/>
        <v>18.954267423167682</v>
      </c>
      <c r="BY8" s="89">
        <f t="shared" si="1"/>
        <v>18.954267423167682</v>
      </c>
    </row>
    <row r="9" spans="2:77" outlineLevel="1" x14ac:dyDescent="0.2">
      <c r="B9" s="103"/>
      <c r="C9" s="8" t="s">
        <v>12</v>
      </c>
      <c r="D9" s="9">
        <v>330</v>
      </c>
      <c r="E9" s="10" t="s">
        <v>1</v>
      </c>
      <c r="F9" s="12"/>
      <c r="G9" s="148"/>
      <c r="H9" s="149"/>
      <c r="I9" s="12"/>
      <c r="J9" s="12" t="s">
        <v>7</v>
      </c>
      <c r="K9" s="77">
        <f>IF(VALUE(K7)=0,0,-K7/3.6/K8)</f>
        <v>24.207794787337363</v>
      </c>
      <c r="L9" s="77">
        <f>IF(VALUE(L7)=0,0,-L7/3.6/L8)</f>
        <v>31.523337168126126</v>
      </c>
      <c r="M9" s="77">
        <f t="shared" ref="M9:AP9" si="2">IF(VALUE(M7)=0,0,-M7/3.6/M8)</f>
        <v>37.044373621300764</v>
      </c>
      <c r="N9" s="77">
        <f t="shared" si="2"/>
        <v>42.222166752459842</v>
      </c>
      <c r="O9" s="77">
        <f t="shared" si="2"/>
        <v>44.674368527800866</v>
      </c>
      <c r="P9" s="77">
        <f t="shared" si="2"/>
        <v>45.228371138300503</v>
      </c>
      <c r="Q9" s="77">
        <f t="shared" si="2"/>
        <v>45.620265023765448</v>
      </c>
      <c r="R9" s="77">
        <f t="shared" si="2"/>
        <v>46.055077782284009</v>
      </c>
      <c r="S9" s="77">
        <f t="shared" si="2"/>
        <v>45.992138922934309</v>
      </c>
      <c r="T9" s="77">
        <f t="shared" si="2"/>
        <v>45.156527480087881</v>
      </c>
      <c r="U9" s="77">
        <f t="shared" si="2"/>
        <v>43.970390866435231</v>
      </c>
      <c r="V9" s="77">
        <f t="shared" si="2"/>
        <v>41.569763374636153</v>
      </c>
      <c r="W9" s="77">
        <f t="shared" si="2"/>
        <v>39.240791517278538</v>
      </c>
      <c r="X9" s="77">
        <f t="shared" si="2"/>
        <v>37.001384731928574</v>
      </c>
      <c r="Y9" s="77">
        <f t="shared" si="2"/>
        <v>35.050586411838076</v>
      </c>
      <c r="Z9" s="77">
        <f t="shared" si="2"/>
        <v>33.323471295668618</v>
      </c>
      <c r="AA9" s="77">
        <f t="shared" si="2"/>
        <v>31.793030929468628</v>
      </c>
      <c r="AB9" s="77">
        <f t="shared" si="2"/>
        <v>30.430458678668828</v>
      </c>
      <c r="AC9" s="77">
        <f t="shared" si="2"/>
        <v>29.135655681760099</v>
      </c>
      <c r="AD9" s="77">
        <f t="shared" si="2"/>
        <v>27.898065121212504</v>
      </c>
      <c r="AE9" s="77">
        <f t="shared" si="2"/>
        <v>26.756941287597556</v>
      </c>
      <c r="AF9" s="77">
        <f t="shared" si="2"/>
        <v>25.68256679883525</v>
      </c>
      <c r="AG9" s="77">
        <f t="shared" si="2"/>
        <v>24.669542133367084</v>
      </c>
      <c r="AH9" s="77">
        <f t="shared" si="2"/>
        <v>23.732126136756776</v>
      </c>
      <c r="AI9" s="77">
        <f t="shared" si="2"/>
        <v>22.819045626904444</v>
      </c>
      <c r="AJ9" s="77">
        <f t="shared" si="2"/>
        <v>21.984275606849277</v>
      </c>
      <c r="AK9" s="77">
        <f t="shared" si="2"/>
        <v>21.20617917748271</v>
      </c>
      <c r="AL9" s="77">
        <f t="shared" si="2"/>
        <v>20.476491768688749</v>
      </c>
      <c r="AM9" s="77">
        <f t="shared" si="2"/>
        <v>19.748469953887188</v>
      </c>
      <c r="AN9" s="77">
        <f t="shared" si="2"/>
        <v>18.954267423167675</v>
      </c>
      <c r="AO9" s="77">
        <f t="shared" si="2"/>
        <v>0</v>
      </c>
      <c r="AP9" s="108">
        <f t="shared" si="2"/>
        <v>0</v>
      </c>
      <c r="AQ9" s="104"/>
      <c r="AS9" s="84" t="s">
        <v>110</v>
      </c>
      <c r="AT9" s="89">
        <f t="shared" ref="AT9:BY9" si="3">-K10/3.6/(K11-1)</f>
        <v>11.811187772047601</v>
      </c>
      <c r="AU9" s="89">
        <f t="shared" si="3"/>
        <v>13.852606771808615</v>
      </c>
      <c r="AV9" s="89">
        <f t="shared" si="3"/>
        <v>15.400827952343201</v>
      </c>
      <c r="AW9" s="89">
        <f t="shared" si="3"/>
        <v>16.837970749398643</v>
      </c>
      <c r="AX9" s="89">
        <f t="shared" si="3"/>
        <v>17.823434973082104</v>
      </c>
      <c r="AY9" s="89">
        <f t="shared" si="3"/>
        <v>18.499027086636914</v>
      </c>
      <c r="AZ9" s="89">
        <f t="shared" si="3"/>
        <v>19.13157197547595</v>
      </c>
      <c r="BA9" s="89">
        <f t="shared" si="3"/>
        <v>19.756031435529231</v>
      </c>
      <c r="BB9" s="89">
        <f t="shared" si="3"/>
        <v>20.270269845289956</v>
      </c>
      <c r="BC9" s="89">
        <f t="shared" si="3"/>
        <v>20.60322347278596</v>
      </c>
      <c r="BD9" s="89">
        <f t="shared" si="3"/>
        <v>20.818648431096456</v>
      </c>
      <c r="BE9" s="89">
        <f t="shared" si="3"/>
        <v>20.688695193532613</v>
      </c>
      <c r="BF9" s="89">
        <f t="shared" si="3"/>
        <v>20.479430221459104</v>
      </c>
      <c r="BG9" s="89">
        <f t="shared" si="3"/>
        <v>20.199100867335769</v>
      </c>
      <c r="BH9" s="89">
        <f t="shared" si="3"/>
        <v>19.916972556836669</v>
      </c>
      <c r="BI9" s="89">
        <f t="shared" si="3"/>
        <v>19.63109494824262</v>
      </c>
      <c r="BJ9" s="89">
        <f t="shared" si="3"/>
        <v>19.347427257913207</v>
      </c>
      <c r="BK9" s="89">
        <f t="shared" si="3"/>
        <v>19.068627921869613</v>
      </c>
      <c r="BL9" s="89">
        <f t="shared" si="3"/>
        <v>18.765011724883614</v>
      </c>
      <c r="BM9" s="89">
        <f t="shared" si="3"/>
        <v>18.437108923904265</v>
      </c>
      <c r="BN9" s="89">
        <f t="shared" si="3"/>
        <v>18.107364491619986</v>
      </c>
      <c r="BO9" s="89">
        <f t="shared" si="3"/>
        <v>17.768455829261974</v>
      </c>
      <c r="BP9" s="89">
        <f t="shared" si="3"/>
        <v>17.422613821061113</v>
      </c>
      <c r="BQ9" s="89">
        <f t="shared" si="3"/>
        <v>17.081715361038796</v>
      </c>
      <c r="BR9" s="89">
        <f t="shared" si="3"/>
        <v>16.723391636481097</v>
      </c>
      <c r="BS9" s="89">
        <f t="shared" si="3"/>
        <v>16.379768935549546</v>
      </c>
      <c r="BT9" s="89">
        <f t="shared" si="3"/>
        <v>16.043423710693574</v>
      </c>
      <c r="BU9" s="89">
        <f t="shared" si="3"/>
        <v>15.713105609767485</v>
      </c>
      <c r="BV9" s="89">
        <f t="shared" si="3"/>
        <v>15.363580334840066</v>
      </c>
      <c r="BW9" s="89">
        <f t="shared" si="3"/>
        <v>14.953353449397454</v>
      </c>
      <c r="BX9" s="89">
        <f t="shared" si="3"/>
        <v>14.953353449397454</v>
      </c>
      <c r="BY9" s="89">
        <f t="shared" si="3"/>
        <v>14.953353449397454</v>
      </c>
    </row>
    <row r="10" spans="2:77" outlineLevel="1" x14ac:dyDescent="0.2">
      <c r="B10" s="103"/>
      <c r="C10" s="8" t="s">
        <v>13</v>
      </c>
      <c r="D10" s="9">
        <v>480</v>
      </c>
      <c r="E10" s="10" t="s">
        <v>1</v>
      </c>
      <c r="F10" s="12"/>
      <c r="G10" s="148"/>
      <c r="H10" s="149"/>
      <c r="I10" s="78" t="s">
        <v>109</v>
      </c>
      <c r="J10" s="76" t="s">
        <v>8</v>
      </c>
      <c r="K10" s="78">
        <f>K7*(($I11/$D9)^0.5)</f>
        <v>83.032568019622161</v>
      </c>
      <c r="L10" s="78">
        <f>IF(VALUE(L7)=0,K10,L7*(($I11/$D9)^0.5))</f>
        <v>88.96346573530947</v>
      </c>
      <c r="M10" s="78">
        <f t="shared" ref="M10:AP10" si="4">IF(VALUE(M7)=0,L10,M7*(($I11/$D9)^0.5))</f>
        <v>94.894363450996764</v>
      </c>
      <c r="N10" s="78">
        <f t="shared" si="4"/>
        <v>100.82526116668406</v>
      </c>
      <c r="O10" s="78">
        <f t="shared" si="4"/>
        <v>106.75615888237137</v>
      </c>
      <c r="P10" s="78">
        <f t="shared" si="4"/>
        <v>112.68705659805866</v>
      </c>
      <c r="Q10" s="78">
        <f t="shared" si="4"/>
        <v>118.61795431374597</v>
      </c>
      <c r="R10" s="78">
        <f t="shared" si="4"/>
        <v>124.54885202943325</v>
      </c>
      <c r="S10" s="78">
        <f t="shared" si="4"/>
        <v>130.47974974512056</v>
      </c>
      <c r="T10" s="78">
        <f t="shared" si="4"/>
        <v>136.41064746080784</v>
      </c>
      <c r="U10" s="78">
        <f t="shared" si="4"/>
        <v>142.34154517649515</v>
      </c>
      <c r="V10" s="78">
        <f t="shared" si="4"/>
        <v>148.27244289218245</v>
      </c>
      <c r="W10" s="78">
        <f t="shared" si="4"/>
        <v>154.20334060786973</v>
      </c>
      <c r="X10" s="78">
        <f t="shared" si="4"/>
        <v>160.13423832355704</v>
      </c>
      <c r="Y10" s="78">
        <f t="shared" si="4"/>
        <v>166.06513603924432</v>
      </c>
      <c r="Z10" s="78">
        <f t="shared" si="4"/>
        <v>171.99603375493163</v>
      </c>
      <c r="AA10" s="78">
        <f t="shared" si="4"/>
        <v>177.92693147061894</v>
      </c>
      <c r="AB10" s="78">
        <f t="shared" si="4"/>
        <v>183.85782918630622</v>
      </c>
      <c r="AC10" s="78">
        <f t="shared" si="4"/>
        <v>189.78872690199353</v>
      </c>
      <c r="AD10" s="78">
        <f t="shared" si="4"/>
        <v>195.71962461768084</v>
      </c>
      <c r="AE10" s="78">
        <f t="shared" si="4"/>
        <v>201.65052233336812</v>
      </c>
      <c r="AF10" s="78">
        <f t="shared" si="4"/>
        <v>207.58142004905542</v>
      </c>
      <c r="AG10" s="78">
        <f t="shared" si="4"/>
        <v>213.51231776474273</v>
      </c>
      <c r="AH10" s="78">
        <f t="shared" si="4"/>
        <v>219.44321548043004</v>
      </c>
      <c r="AI10" s="78">
        <f t="shared" si="4"/>
        <v>225.37411319611732</v>
      </c>
      <c r="AJ10" s="78">
        <f t="shared" si="4"/>
        <v>231.30501091180463</v>
      </c>
      <c r="AK10" s="78">
        <f t="shared" si="4"/>
        <v>237.23590862749194</v>
      </c>
      <c r="AL10" s="78">
        <f t="shared" si="4"/>
        <v>243.16680634317919</v>
      </c>
      <c r="AM10" s="78">
        <f t="shared" si="4"/>
        <v>249.0977040588665</v>
      </c>
      <c r="AN10" s="78">
        <f t="shared" si="4"/>
        <v>255.02860177455381</v>
      </c>
      <c r="AO10" s="78">
        <f t="shared" si="4"/>
        <v>255.02860177455381</v>
      </c>
      <c r="AP10" s="109">
        <f t="shared" si="4"/>
        <v>255.02860177455381</v>
      </c>
      <c r="AQ10" s="104"/>
      <c r="AS10" s="84" t="s">
        <v>111</v>
      </c>
      <c r="AT10" s="89">
        <f t="shared" ref="AT10:BY10" si="5">-K10/3.6/(K11-2)</f>
        <v>7.8111591967039287</v>
      </c>
      <c r="AU10" s="89">
        <f t="shared" si="5"/>
        <v>8.8766880956355969</v>
      </c>
      <c r="AV10" s="89">
        <f t="shared" si="5"/>
        <v>9.721149286658628</v>
      </c>
      <c r="AW10" s="89">
        <f t="shared" si="5"/>
        <v>10.515809160227194</v>
      </c>
      <c r="AX10" s="89">
        <f t="shared" si="5"/>
        <v>11.13243396721513</v>
      </c>
      <c r="AY10" s="89">
        <f t="shared" si="5"/>
        <v>11.627396180702798</v>
      </c>
      <c r="AZ10" s="89">
        <f t="shared" si="5"/>
        <v>12.103730343327427</v>
      </c>
      <c r="BA10" s="89">
        <f t="shared" si="5"/>
        <v>12.575172118867222</v>
      </c>
      <c r="BB10" s="89">
        <f t="shared" si="5"/>
        <v>12.999873981697123</v>
      </c>
      <c r="BC10" s="89">
        <f t="shared" si="5"/>
        <v>13.346324429080719</v>
      </c>
      <c r="BD10" s="89">
        <f t="shared" si="5"/>
        <v>13.637887590828642</v>
      </c>
      <c r="BE10" s="89">
        <f t="shared" si="5"/>
        <v>13.771220371301531</v>
      </c>
      <c r="BF10" s="89">
        <f t="shared" si="5"/>
        <v>13.855159036984151</v>
      </c>
      <c r="BG10" s="89">
        <f t="shared" si="5"/>
        <v>13.891147609953958</v>
      </c>
      <c r="BH10" s="89">
        <f t="shared" si="5"/>
        <v>13.910783950997823</v>
      </c>
      <c r="BI10" s="89">
        <f t="shared" si="5"/>
        <v>13.913951610024611</v>
      </c>
      <c r="BJ10" s="89">
        <f t="shared" si="5"/>
        <v>13.904438027168229</v>
      </c>
      <c r="BK10" s="89">
        <f t="shared" si="5"/>
        <v>13.884549084858369</v>
      </c>
      <c r="BL10" s="89">
        <f t="shared" si="5"/>
        <v>13.839082006701162</v>
      </c>
      <c r="BM10" s="89">
        <f t="shared" si="5"/>
        <v>13.768017663540224</v>
      </c>
      <c r="BN10" s="89">
        <f t="shared" si="5"/>
        <v>13.683855820890797</v>
      </c>
      <c r="BO10" s="89">
        <f t="shared" si="5"/>
        <v>13.582877357483166</v>
      </c>
      <c r="BP10" s="89">
        <f t="shared" si="5"/>
        <v>13.466649028865918</v>
      </c>
      <c r="BQ10" s="89">
        <f t="shared" si="5"/>
        <v>13.342711464423548</v>
      </c>
      <c r="BR10" s="89">
        <f t="shared" si="5"/>
        <v>13.197848908683275</v>
      </c>
      <c r="BS10" s="89">
        <f t="shared" si="5"/>
        <v>13.052310574100089</v>
      </c>
      <c r="BT10" s="89">
        <f t="shared" si="5"/>
        <v>12.902292884371372</v>
      </c>
      <c r="BU10" s="89">
        <f t="shared" si="5"/>
        <v>12.747655856408796</v>
      </c>
      <c r="BV10" s="89">
        <f t="shared" si="5"/>
        <v>12.57210806932135</v>
      </c>
      <c r="BW10" s="89">
        <f t="shared" si="5"/>
        <v>12.347097383026309</v>
      </c>
      <c r="BX10" s="89">
        <f t="shared" si="5"/>
        <v>12.347097383026309</v>
      </c>
      <c r="BY10" s="89">
        <f t="shared" si="5"/>
        <v>12.347097383026309</v>
      </c>
    </row>
    <row r="11" spans="2:77" outlineLevel="1" x14ac:dyDescent="0.2">
      <c r="B11" s="103"/>
      <c r="C11" s="16" t="s">
        <v>94</v>
      </c>
      <c r="D11" s="17">
        <v>0</v>
      </c>
      <c r="E11" s="18" t="s">
        <v>19</v>
      </c>
      <c r="F11" s="12"/>
      <c r="G11" s="150"/>
      <c r="H11" s="151"/>
      <c r="I11" s="80">
        <f>D10/COS(RADIANS(D11))</f>
        <v>480</v>
      </c>
      <c r="J11" s="81" t="s">
        <v>0</v>
      </c>
      <c r="K11" s="80">
        <f>IF(K8&lt;0,K8*(($I11/$D9)^0.5),"")</f>
        <v>-0.95277584886573308</v>
      </c>
      <c r="L11" s="80">
        <f>IF(VALUE(L7)=0,K11,L8*(($I11/$D9)^0.5))</f>
        <v>-0.78392949590218541</v>
      </c>
      <c r="M11" s="80">
        <f t="shared" ref="M11:AP11" si="6">IF(VALUE(M7)=0,L11,M8*(($I11/$D9)^0.5))</f>
        <v>-0.71156677320352213</v>
      </c>
      <c r="N11" s="80">
        <f t="shared" si="6"/>
        <v>-0.66332495807108005</v>
      </c>
      <c r="O11" s="80">
        <f t="shared" si="6"/>
        <v>-0.66379200323743803</v>
      </c>
      <c r="P11" s="80">
        <f t="shared" si="6"/>
        <v>-0.69208683351455325</v>
      </c>
      <c r="Q11" s="80">
        <f t="shared" si="6"/>
        <v>-0.72225428187788099</v>
      </c>
      <c r="R11" s="80">
        <f t="shared" si="6"/>
        <v>-0.75120714169801295</v>
      </c>
      <c r="S11" s="80">
        <f t="shared" si="6"/>
        <v>-0.78805586732837585</v>
      </c>
      <c r="T11" s="80">
        <f t="shared" si="6"/>
        <v>-0.83912224060186569</v>
      </c>
      <c r="U11" s="80">
        <f t="shared" si="6"/>
        <v>-0.89922598652094987</v>
      </c>
      <c r="V11" s="80">
        <f t="shared" si="6"/>
        <v>-0.99078720562078249</v>
      </c>
      <c r="W11" s="80">
        <f t="shared" si="6"/>
        <v>-1.0915748542203334</v>
      </c>
      <c r="X11" s="80">
        <f t="shared" si="6"/>
        <v>-1.2021640052100901</v>
      </c>
      <c r="Y11" s="80">
        <f t="shared" si="6"/>
        <v>-1.3160751125055601</v>
      </c>
      <c r="Z11" s="80">
        <f t="shared" si="6"/>
        <v>-1.4337244646312275</v>
      </c>
      <c r="AA11" s="80">
        <f t="shared" si="6"/>
        <v>-1.5545591655093431</v>
      </c>
      <c r="AB11" s="80">
        <f t="shared" si="6"/>
        <v>-1.6783059288626048</v>
      </c>
      <c r="AC11" s="80">
        <f t="shared" si="6"/>
        <v>-1.8094355377460489</v>
      </c>
      <c r="AD11" s="80">
        <f t="shared" si="6"/>
        <v>-1.9487574553140679</v>
      </c>
      <c r="AE11" s="80">
        <f t="shared" si="6"/>
        <v>-2.0934393576389434</v>
      </c>
      <c r="AF11" s="80">
        <f t="shared" si="6"/>
        <v>-2.2451613197710873</v>
      </c>
      <c r="AG11" s="80">
        <f t="shared" si="6"/>
        <v>-2.4041377353596651</v>
      </c>
      <c r="AH11" s="80">
        <f t="shared" si="6"/>
        <v>-2.5685203421430232</v>
      </c>
      <c r="AI11" s="80">
        <f t="shared" si="6"/>
        <v>-2.7434942440556158</v>
      </c>
      <c r="AJ11" s="80">
        <f t="shared" si="6"/>
        <v>-2.9226067335112917</v>
      </c>
      <c r="AK11" s="80">
        <f t="shared" si="6"/>
        <v>-3.1075312038110963</v>
      </c>
      <c r="AL11" s="80">
        <f t="shared" si="6"/>
        <v>-3.2987259662621886</v>
      </c>
      <c r="AM11" s="80">
        <f t="shared" si="6"/>
        <v>-3.5037553210241841</v>
      </c>
      <c r="AN11" s="80">
        <f t="shared" si="6"/>
        <v>-3.7374843716787782</v>
      </c>
      <c r="AO11" s="80">
        <f t="shared" si="6"/>
        <v>-3.7374843716787782</v>
      </c>
      <c r="AP11" s="110">
        <f t="shared" si="6"/>
        <v>-3.7374843716787782</v>
      </c>
      <c r="AQ11" s="104"/>
      <c r="AS11" s="84" t="s">
        <v>113</v>
      </c>
      <c r="AT11" s="90">
        <f t="shared" ref="AT11:BY11" si="7">-K10/3.6/(K11-3)</f>
        <v>5.8350392507815272</v>
      </c>
      <c r="AU11" s="90">
        <f t="shared" si="7"/>
        <v>6.5307965812063182</v>
      </c>
      <c r="AV11" s="90">
        <f t="shared" si="7"/>
        <v>7.101999509577257</v>
      </c>
      <c r="AW11" s="90">
        <f t="shared" si="7"/>
        <v>7.6452450468638293</v>
      </c>
      <c r="AX11" s="90">
        <f t="shared" si="7"/>
        <v>8.0939334307823376</v>
      </c>
      <c r="AY11" s="90">
        <f t="shared" si="7"/>
        <v>8.4781213383138656</v>
      </c>
      <c r="AZ11" s="90">
        <f t="shared" si="7"/>
        <v>8.8520099000854131</v>
      </c>
      <c r="BA11" s="90">
        <f t="shared" si="7"/>
        <v>9.2228720075022785</v>
      </c>
      <c r="BB11" s="90">
        <f t="shared" si="7"/>
        <v>9.5680676839548404</v>
      </c>
      <c r="BC11" s="90">
        <f t="shared" si="7"/>
        <v>9.869924462460121</v>
      </c>
      <c r="BD11" s="90">
        <f t="shared" si="7"/>
        <v>10.140299187906418</v>
      </c>
      <c r="BE11" s="90">
        <f t="shared" si="7"/>
        <v>10.320467509333445</v>
      </c>
      <c r="BF11" s="90">
        <f t="shared" si="7"/>
        <v>10.468893471613161</v>
      </c>
      <c r="BG11" s="90">
        <f t="shared" si="7"/>
        <v>10.585434745646213</v>
      </c>
      <c r="BH11" s="90">
        <f t="shared" si="7"/>
        <v>10.687766837441993</v>
      </c>
      <c r="BI11" s="90">
        <f t="shared" si="7"/>
        <v>10.775743153225099</v>
      </c>
      <c r="BJ11" s="90">
        <f t="shared" si="7"/>
        <v>10.851576592748094</v>
      </c>
      <c r="BK11" s="90">
        <f t="shared" si="7"/>
        <v>10.91669078401527</v>
      </c>
      <c r="BL11" s="90">
        <f t="shared" si="7"/>
        <v>10.961596302175662</v>
      </c>
      <c r="BM11" s="90">
        <f t="shared" si="7"/>
        <v>10.985901589381877</v>
      </c>
      <c r="BN11" s="90">
        <f t="shared" si="7"/>
        <v>10.997290837964618</v>
      </c>
      <c r="BO11" s="90">
        <f t="shared" si="7"/>
        <v>10.993275907803454</v>
      </c>
      <c r="BP11" s="90">
        <f t="shared" si="7"/>
        <v>10.974734557339284</v>
      </c>
      <c r="BQ11" s="90">
        <f t="shared" si="7"/>
        <v>10.946615078917905</v>
      </c>
      <c r="BR11" s="90">
        <f t="shared" si="7"/>
        <v>10.899970936168069</v>
      </c>
      <c r="BS11" s="90">
        <f t="shared" si="7"/>
        <v>10.848498779498312</v>
      </c>
      <c r="BT11" s="90">
        <f t="shared" si="7"/>
        <v>10.789771072559693</v>
      </c>
      <c r="BU11" s="90">
        <f t="shared" si="7"/>
        <v>10.723809141265297</v>
      </c>
      <c r="BV11" s="90">
        <f t="shared" si="7"/>
        <v>10.639054402821863</v>
      </c>
      <c r="BW11" s="90">
        <f t="shared" si="7"/>
        <v>10.514499828525446</v>
      </c>
      <c r="BX11" s="90">
        <f t="shared" si="7"/>
        <v>10.514499828525446</v>
      </c>
      <c r="BY11" s="90">
        <f t="shared" si="7"/>
        <v>10.514499828525446</v>
      </c>
    </row>
    <row r="12" spans="2:77" s="6" customFormat="1" ht="6" customHeight="1" outlineLevel="1" x14ac:dyDescent="0.2">
      <c r="B12" s="105"/>
      <c r="C12" s="85"/>
      <c r="D12" s="73"/>
      <c r="E12" s="73"/>
      <c r="F12" s="73"/>
      <c r="G12" s="86"/>
      <c r="H12" s="86"/>
      <c r="I12" s="87"/>
      <c r="J12" s="88"/>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106"/>
      <c r="AS12" s="84"/>
    </row>
    <row r="13" spans="2:77" s="6" customFormat="1" ht="16" customHeight="1" outlineLevel="1" x14ac:dyDescent="0.2">
      <c r="B13" s="105"/>
      <c r="C13" s="159" t="s">
        <v>118</v>
      </c>
      <c r="D13" s="160"/>
      <c r="E13" s="160"/>
      <c r="F13" s="160"/>
      <c r="G13" s="160"/>
      <c r="H13" s="160"/>
      <c r="I13" s="160"/>
      <c r="J13" s="160"/>
      <c r="K13" s="160"/>
      <c r="L13" s="160"/>
      <c r="M13" s="161"/>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106"/>
      <c r="AS13" s="84"/>
    </row>
    <row r="14" spans="2:77" s="6" customFormat="1" ht="16" customHeight="1" outlineLevel="1" x14ac:dyDescent="0.2">
      <c r="B14" s="105"/>
      <c r="C14" s="156" t="s">
        <v>120</v>
      </c>
      <c r="D14" s="30" t="s">
        <v>119</v>
      </c>
      <c r="E14" s="63" t="s">
        <v>8</v>
      </c>
      <c r="F14" s="95" t="s">
        <v>0</v>
      </c>
      <c r="G14" s="154" t="s">
        <v>62</v>
      </c>
      <c r="H14" s="155"/>
      <c r="I14" s="63" t="s">
        <v>8</v>
      </c>
      <c r="J14" s="21" t="s">
        <v>7</v>
      </c>
      <c r="K14" s="92" t="s">
        <v>6</v>
      </c>
      <c r="L14" s="63" t="s">
        <v>8</v>
      </c>
      <c r="M14" s="21" t="s">
        <v>7</v>
      </c>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106"/>
      <c r="AS14" s="84"/>
    </row>
    <row r="15" spans="2:77" s="6" customFormat="1" ht="15" customHeight="1" outlineLevel="1" x14ac:dyDescent="0.2">
      <c r="B15" s="105"/>
      <c r="C15" s="157"/>
      <c r="D15" s="8" t="s">
        <v>60</v>
      </c>
      <c r="E15" s="54">
        <f>INDEX(K10:AP10,MATCH(MAX(K11:AP11),K11:AP11,0))</f>
        <v>100.82526116668406</v>
      </c>
      <c r="F15" s="55">
        <f>MAX(K11:AP11)</f>
        <v>-0.66332495807108005</v>
      </c>
      <c r="G15" s="152" t="s">
        <v>61</v>
      </c>
      <c r="H15" s="153"/>
      <c r="I15" s="54">
        <f>INDEX(AT7:BY7,MATCH(MAX(AT8:BY8),AT8:BY8,0))</f>
        <v>124.54885202943325</v>
      </c>
      <c r="J15" s="64">
        <f>MAX(AT8:BY8)</f>
        <v>46.055077782284009</v>
      </c>
      <c r="K15" s="93" t="s">
        <v>114</v>
      </c>
      <c r="L15" s="54">
        <f>INDEX(AT7:BY7,MATCH(MAX(AT9:BY9),AT9:BY9,0))</f>
        <v>142.34154517649515</v>
      </c>
      <c r="M15" s="64">
        <f>INDEX(AT8:BY8,MATCH(MAX(AT9:BY9),AT9:BY9,0))</f>
        <v>43.970390866435231</v>
      </c>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106"/>
      <c r="AS15" s="84"/>
    </row>
    <row r="16" spans="2:77" s="6" customFormat="1" outlineLevel="1" x14ac:dyDescent="0.2">
      <c r="B16" s="105"/>
      <c r="C16" s="158"/>
      <c r="D16" s="16" t="s">
        <v>112</v>
      </c>
      <c r="E16" s="59">
        <f>E15/(COS(RADIANS(45))^0.5)</f>
        <v>119.90211795142822</v>
      </c>
      <c r="F16" s="60">
        <f>F15/(COS(RADIANS(45))^0.5)</f>
        <v>-0.78883075969701</v>
      </c>
      <c r="G16" s="152" t="s">
        <v>121</v>
      </c>
      <c r="H16" s="153"/>
      <c r="I16" s="54">
        <f>INDEX(AT7:BY7,MATCH(MAX(AT9:BY9),AT9:BY9,0))</f>
        <v>142.34154517649515</v>
      </c>
      <c r="J16" s="64">
        <f>MAX(AT9:BY9)</f>
        <v>20.818648431096456</v>
      </c>
      <c r="K16" s="93" t="s">
        <v>115</v>
      </c>
      <c r="L16" s="54">
        <f>INDEX(AT7:BY7,MATCH(MAX(AT10:BY10),AT10:BY10,0))</f>
        <v>171.99603375493163</v>
      </c>
      <c r="M16" s="64">
        <f>INDEX(AT8:BY8,MATCH(MAX(AT10:BY10),AT10:BY10,0))</f>
        <v>33.323471295668618</v>
      </c>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106"/>
      <c r="AS16" s="84"/>
    </row>
    <row r="17" spans="2:77" s="6" customFormat="1" outlineLevel="1" x14ac:dyDescent="0.2">
      <c r="B17" s="105"/>
      <c r="G17" s="163" t="s">
        <v>122</v>
      </c>
      <c r="H17" s="164"/>
      <c r="I17" s="59">
        <f>INDEX(AT7:BY7,MATCH(MAX(AT10:BY10),AT10:BY10,0))</f>
        <v>171.99603375493163</v>
      </c>
      <c r="J17" s="65">
        <f>MAX(AT10:BY10)</f>
        <v>13.913951610024611</v>
      </c>
      <c r="K17" s="94" t="s">
        <v>116</v>
      </c>
      <c r="L17" s="59">
        <f>INDEX(AT7:BY7,MATCH(MAX(AT11:BY11),AT11:BY11,0))</f>
        <v>201.65052233336812</v>
      </c>
      <c r="M17" s="65">
        <f>INDEX(AT8:BY8,MATCH(MAX(AT11:BY11),AT11:BY11,0))</f>
        <v>26.756941287597549</v>
      </c>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106"/>
    </row>
    <row r="18" spans="2:77" s="6" customFormat="1" ht="8" customHeight="1" outlineLevel="1" thickBot="1" x14ac:dyDescent="0.25">
      <c r="B18" s="107"/>
      <c r="C18" s="112"/>
      <c r="D18" s="113"/>
      <c r="E18" s="114"/>
      <c r="F18" s="115"/>
      <c r="G18" s="116"/>
      <c r="H18" s="116"/>
      <c r="I18" s="114"/>
      <c r="J18" s="114"/>
      <c r="K18" s="116"/>
      <c r="L18" s="114"/>
      <c r="M18" s="114"/>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8"/>
    </row>
    <row r="19" spans="2:77" s="6" customFormat="1" ht="16" x14ac:dyDescent="0.2">
      <c r="B19" s="73"/>
      <c r="C19" s="162" t="s">
        <v>117</v>
      </c>
      <c r="D19" s="162"/>
      <c r="E19" s="162"/>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111"/>
    </row>
    <row r="20" spans="2:77" s="6" customFormat="1" x14ac:dyDescent="0.2">
      <c r="C20" s="82"/>
      <c r="D20" s="73"/>
      <c r="E20" s="73"/>
      <c r="AQ20" s="74"/>
    </row>
    <row r="21" spans="2:77" ht="8" hidden="1" customHeight="1" outlineLevel="1" x14ac:dyDescent="0.2">
      <c r="B21" s="96"/>
      <c r="C21" s="97"/>
      <c r="D21" s="97"/>
      <c r="E21" s="98"/>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9"/>
    </row>
    <row r="22" spans="2:77" s="7" customFormat="1" ht="15" hidden="1" customHeight="1" outlineLevel="1" x14ac:dyDescent="0.2">
      <c r="B22" s="100"/>
      <c r="C22" s="143" t="s">
        <v>124</v>
      </c>
      <c r="D22" s="144"/>
      <c r="E22" s="145"/>
      <c r="F22" s="101"/>
      <c r="G22" s="146" t="s">
        <v>129</v>
      </c>
      <c r="H22" s="147"/>
      <c r="I22" s="62" t="s">
        <v>57</v>
      </c>
      <c r="J22" s="62" t="s">
        <v>8</v>
      </c>
      <c r="K22" s="25">
        <v>73.038850901699419</v>
      </c>
      <c r="L22" s="25">
        <v>78.255911680392231</v>
      </c>
      <c r="M22" s="25">
        <v>83.472972459085042</v>
      </c>
      <c r="N22" s="25">
        <v>88.690033237777868</v>
      </c>
      <c r="O22" s="25">
        <v>93.90709401647068</v>
      </c>
      <c r="P22" s="25">
        <v>99.124154795163491</v>
      </c>
      <c r="Q22" s="25">
        <v>104.34121557385632</v>
      </c>
      <c r="R22" s="25">
        <v>109.55827635254911</v>
      </c>
      <c r="S22" s="25">
        <v>114.77533713124195</v>
      </c>
      <c r="T22" s="25">
        <v>119.99239790993475</v>
      </c>
      <c r="U22" s="25">
        <v>125.20945868862756</v>
      </c>
      <c r="V22" s="25">
        <v>130.42651946732039</v>
      </c>
      <c r="W22" s="25">
        <v>135.64358024601322</v>
      </c>
      <c r="X22" s="25">
        <v>140.86064102470601</v>
      </c>
      <c r="Y22" s="25">
        <v>146.07770180339884</v>
      </c>
      <c r="Z22" s="25">
        <v>151.29476258209166</v>
      </c>
      <c r="AA22" s="25">
        <v>156.51182336078446</v>
      </c>
      <c r="AB22" s="25">
        <v>161.72888413947729</v>
      </c>
      <c r="AC22" s="25">
        <v>166.94594491817008</v>
      </c>
      <c r="AD22" s="25">
        <v>172.16300569686291</v>
      </c>
      <c r="AE22" s="25">
        <v>177.38006647555574</v>
      </c>
      <c r="AF22" s="25">
        <v>182.59712725424853</v>
      </c>
      <c r="AG22" s="25">
        <v>187.81418803294136</v>
      </c>
      <c r="AH22" s="25">
        <v>193.03124881163419</v>
      </c>
      <c r="AI22" s="25">
        <v>198.24830959032698</v>
      </c>
      <c r="AJ22" s="25">
        <v>203.46537036901981</v>
      </c>
      <c r="AK22" s="25">
        <v>208.68243114771263</v>
      </c>
      <c r="AL22" s="25">
        <v>213.89949192640543</v>
      </c>
      <c r="AM22" s="25">
        <v>219.11655270509823</v>
      </c>
      <c r="AN22" s="25">
        <v>224.33361348379108</v>
      </c>
      <c r="AO22" s="25"/>
      <c r="AP22" s="79"/>
      <c r="AQ22" s="102"/>
      <c r="AR22" s="6"/>
      <c r="AS22" s="7" t="s">
        <v>57</v>
      </c>
      <c r="AT22" s="91">
        <f>K25</f>
        <v>81.469789684856778</v>
      </c>
      <c r="AU22" s="91">
        <f>L25</f>
        <v>87.289060376632264</v>
      </c>
      <c r="AV22" s="91">
        <f>M25</f>
        <v>93.10833106840775</v>
      </c>
      <c r="AW22" s="91">
        <f t="shared" ref="AW22" si="8">N25</f>
        <v>98.927601760183236</v>
      </c>
      <c r="AX22" s="91">
        <f t="shared" ref="AX22" si="9">O25</f>
        <v>104.74687245195872</v>
      </c>
      <c r="AY22" s="91">
        <f t="shared" ref="AY22" si="10">P25</f>
        <v>110.56614314373419</v>
      </c>
      <c r="AZ22" s="91">
        <f t="shared" ref="AZ22" si="11">Q25</f>
        <v>116.38541383550969</v>
      </c>
      <c r="BA22" s="91">
        <f t="shared" ref="BA22" si="12">R25</f>
        <v>122.20468452728517</v>
      </c>
      <c r="BB22" s="91">
        <f t="shared" ref="BB22" si="13">S25</f>
        <v>128.02395521906067</v>
      </c>
      <c r="BC22" s="91">
        <f t="shared" ref="BC22" si="14">T25</f>
        <v>133.84322591083614</v>
      </c>
      <c r="BD22" s="91">
        <f t="shared" ref="BD22" si="15">U25</f>
        <v>139.66249660261161</v>
      </c>
      <c r="BE22" s="91">
        <f t="shared" ref="BE22" si="16">V25</f>
        <v>145.48176729438711</v>
      </c>
      <c r="BF22" s="91">
        <f t="shared" ref="BF22" si="17">W25</f>
        <v>151.30103798616261</v>
      </c>
      <c r="BG22" s="91">
        <f t="shared" ref="BG22" si="18">X25</f>
        <v>157.12030867793808</v>
      </c>
      <c r="BH22" s="91">
        <f t="shared" ref="BH22" si="19">Y25</f>
        <v>162.93957936971356</v>
      </c>
      <c r="BI22" s="91">
        <f t="shared" ref="BI22" si="20">Z25</f>
        <v>168.75885006148906</v>
      </c>
      <c r="BJ22" s="91">
        <f t="shared" ref="BJ22" si="21">AA25</f>
        <v>174.57812075326453</v>
      </c>
      <c r="BK22" s="91">
        <f t="shared" ref="BK22" si="22">AB25</f>
        <v>180.39739144504003</v>
      </c>
      <c r="BL22" s="91">
        <f t="shared" ref="BL22" si="23">AC25</f>
        <v>186.2166621368155</v>
      </c>
      <c r="BM22" s="91">
        <f t="shared" ref="BM22" si="24">AD25</f>
        <v>192.03593282859097</v>
      </c>
      <c r="BN22" s="91">
        <f t="shared" ref="BN22" si="25">AE25</f>
        <v>197.85520352036647</v>
      </c>
      <c r="BO22" s="91">
        <f t="shared" ref="BO22" si="26">AF25</f>
        <v>203.67447421214194</v>
      </c>
      <c r="BP22" s="91">
        <f t="shared" ref="BP22" si="27">AG25</f>
        <v>209.49374490391745</v>
      </c>
      <c r="BQ22" s="91">
        <f t="shared" ref="BQ22" si="28">AH25</f>
        <v>215.31301559569295</v>
      </c>
      <c r="BR22" s="91">
        <f t="shared" ref="BR22" si="29">AI25</f>
        <v>221.13228628746839</v>
      </c>
      <c r="BS22" s="91">
        <f t="shared" ref="BS22" si="30">AJ25</f>
        <v>226.95155697924389</v>
      </c>
      <c r="BT22" s="91">
        <f t="shared" ref="BT22" si="31">AK25</f>
        <v>232.77082767101939</v>
      </c>
      <c r="BU22" s="91">
        <f t="shared" ref="BU22" si="32">AL25</f>
        <v>238.59009836279486</v>
      </c>
      <c r="BV22" s="91">
        <f t="shared" ref="BV22" si="33">AM25</f>
        <v>244.40936905457033</v>
      </c>
      <c r="BW22" s="91">
        <f t="shared" ref="BW22" si="34">AN25</f>
        <v>250.22863974634586</v>
      </c>
      <c r="BX22" s="91">
        <f t="shared" ref="BX22" si="35">AO25</f>
        <v>250.22863974634586</v>
      </c>
      <c r="BY22" s="91">
        <f t="shared" ref="BY22" si="36">AP25</f>
        <v>250.22863974634586</v>
      </c>
    </row>
    <row r="23" spans="2:77" s="7" customFormat="1" ht="14" hidden="1" customHeight="1" outlineLevel="1" x14ac:dyDescent="0.2">
      <c r="B23" s="100"/>
      <c r="C23" s="8" t="s">
        <v>9</v>
      </c>
      <c r="D23" s="75" t="s">
        <v>11</v>
      </c>
      <c r="E23" s="10"/>
      <c r="F23" s="101"/>
      <c r="G23" s="148"/>
      <c r="H23" s="149"/>
      <c r="I23" s="12" t="s">
        <v>3</v>
      </c>
      <c r="J23" s="12" t="s">
        <v>0</v>
      </c>
      <c r="K23" s="9">
        <v>-0.77421181955801377</v>
      </c>
      <c r="L23" s="9">
        <v>-0.56344256409882409</v>
      </c>
      <c r="M23" s="9">
        <v>-0.51127195631189593</v>
      </c>
      <c r="N23" s="9">
        <v>-0.50876776713812333</v>
      </c>
      <c r="O23" s="9">
        <v>-0.52170607786928158</v>
      </c>
      <c r="P23" s="9">
        <v>-0.54779138176274567</v>
      </c>
      <c r="Q23" s="9">
        <v>-0.5771112633389992</v>
      </c>
      <c r="R23" s="9">
        <v>-0.60747455707099152</v>
      </c>
      <c r="S23" s="9">
        <v>-0.64347227644397187</v>
      </c>
      <c r="T23" s="9">
        <v>-0.69105187074565033</v>
      </c>
      <c r="U23" s="9">
        <v>-0.74603969135307258</v>
      </c>
      <c r="V23" s="9">
        <v>-0.82711281585395902</v>
      </c>
      <c r="W23" s="9">
        <v>-0.91695060246304927</v>
      </c>
      <c r="X23" s="9">
        <v>-1.0149270038869003</v>
      </c>
      <c r="Y23" s="9">
        <v>-1.1153032532689502</v>
      </c>
      <c r="Z23" s="9">
        <v>-1.2180793506091987</v>
      </c>
      <c r="AA23" s="9">
        <v>-1.3240900256322365</v>
      </c>
      <c r="AB23" s="9">
        <v>-1.4331265959069164</v>
      </c>
      <c r="AC23" s="9">
        <v>-1.5470672033135675</v>
      </c>
      <c r="AD23" s="9">
        <v>-1.6683116958103885</v>
      </c>
      <c r="AE23" s="9">
        <v>-1.7944602254391808</v>
      </c>
      <c r="AF23" s="9">
        <v>-1.9269735692179786</v>
      </c>
      <c r="AG23" s="9">
        <v>-2.0660604095779287</v>
      </c>
      <c r="AH23" s="9">
        <v>-2.2101556282854244</v>
      </c>
      <c r="AI23" s="9">
        <v>-2.3637458976101411</v>
      </c>
      <c r="AJ23" s="9">
        <v>-2.5213011331266637</v>
      </c>
      <c r="AK23" s="9">
        <v>-2.6842821118530273</v>
      </c>
      <c r="AL23" s="9">
        <v>-2.8531061986515271</v>
      </c>
      <c r="AM23" s="9">
        <v>-3.0343468901033157</v>
      </c>
      <c r="AN23" s="9">
        <v>-3.2409424969395508</v>
      </c>
      <c r="AO23" s="9"/>
      <c r="AP23" s="13"/>
      <c r="AQ23" s="102"/>
      <c r="AS23" s="84" t="s">
        <v>7</v>
      </c>
      <c r="AT23" s="89">
        <f>-K25/3.6/K26</f>
        <v>26.20545073375262</v>
      </c>
      <c r="AU23" s="89">
        <f>-L25/3.6/L26</f>
        <v>38.58024691358024</v>
      </c>
      <c r="AV23" s="89">
        <f>-M25/3.6/M26</f>
        <v>45.351473922902485</v>
      </c>
      <c r="AW23" s="89">
        <f t="shared" ref="AW23" si="37">-N25/3.6/N26</f>
        <v>48.423115486282022</v>
      </c>
      <c r="AX23" s="89">
        <f t="shared" ref="AX23" si="38">-O25/3.6/O26</f>
        <v>50</v>
      </c>
      <c r="AY23" s="89">
        <f t="shared" ref="AY23" si="39">-P25/3.6/P26</f>
        <v>50.264550264550252</v>
      </c>
      <c r="AZ23" s="89">
        <f t="shared" ref="AZ23" si="40">-Q25/3.6/Q26</f>
        <v>50.22198115671268</v>
      </c>
      <c r="BA23" s="89">
        <f t="shared" ref="BA23" si="41">-R25/3.6/R26</f>
        <v>50.097331959235078</v>
      </c>
      <c r="BB23" s="89">
        <f t="shared" ref="BB23" si="42">-S25/3.6/S26</f>
        <v>49.546871340287915</v>
      </c>
      <c r="BC23" s="89">
        <f t="shared" ref="BC23" si="43">-T25/3.6/T26</f>
        <v>48.232590132031476</v>
      </c>
      <c r="BD23" s="89">
        <f t="shared" ref="BD23" si="44">-U25/3.6/U26</f>
        <v>46.620046620046615</v>
      </c>
      <c r="BE23" s="89">
        <f t="shared" ref="BE23" si="45">-V25/3.6/V26</f>
        <v>43.802475365487851</v>
      </c>
      <c r="BF23" s="89">
        <f t="shared" ref="BF23" si="46">-W25/3.6/W26</f>
        <v>41.091387245233399</v>
      </c>
      <c r="BG23" s="89">
        <f t="shared" ref="BG23" si="47">-X25/3.6/X26</f>
        <v>38.552482779891029</v>
      </c>
      <c r="BH23" s="89">
        <f t="shared" ref="BH23" si="48">-Y25/3.6/Y26</f>
        <v>36.382158189623802</v>
      </c>
      <c r="BI23" s="89">
        <f t="shared" ref="BI23" si="49">-Z25/3.6/Z26</f>
        <v>34.502122475396412</v>
      </c>
      <c r="BJ23" s="89">
        <f t="shared" ref="BJ23" si="50">-AA25/3.6/AA26</f>
        <v>32.834252692408718</v>
      </c>
      <c r="BK23" s="89">
        <f t="shared" ref="BK23" si="51">-AB25/3.6/AB26</f>
        <v>31.347328398657126</v>
      </c>
      <c r="BL23" s="89">
        <f t="shared" ref="BL23" si="52">-AC25/3.6/AC26</f>
        <v>29.975345278508424</v>
      </c>
      <c r="BM23" s="89">
        <f t="shared" ref="BM23" si="53">-AD25/3.6/AD26</f>
        <v>28.665540892697059</v>
      </c>
      <c r="BN23" s="89">
        <f t="shared" ref="BN23" si="54">-AE25/3.6/AE26</f>
        <v>27.457973149332609</v>
      </c>
      <c r="BO23" s="89">
        <f t="shared" ref="BO23" si="55">-AF25/3.6/AF26</f>
        <v>26.321805886458254</v>
      </c>
      <c r="BP23" s="89">
        <f t="shared" ref="BP23" si="56">-AG25/3.6/AG26</f>
        <v>25.251249936871879</v>
      </c>
      <c r="BQ23" s="89">
        <f t="shared" ref="BQ23" si="57">-AH25/3.6/AH26</f>
        <v>24.260640585822344</v>
      </c>
      <c r="BR23" s="89">
        <f t="shared" ref="BR23" si="58">-AI25/3.6/AI26</f>
        <v>23.297332823244357</v>
      </c>
      <c r="BS23" s="89">
        <f t="shared" ref="BS23" si="59">-AJ25/3.6/AJ26</f>
        <v>22.416266622523867</v>
      </c>
      <c r="BT23" s="89">
        <f t="shared" ref="BT23" si="60">-AK25/3.6/AK26</f>
        <v>21.595100503597749</v>
      </c>
      <c r="BU23" s="89">
        <f t="shared" ref="BU23" si="61">-AL25/3.6/AL26</f>
        <v>20.82520642350952</v>
      </c>
      <c r="BV23" s="89">
        <f t="shared" ref="BV23" si="62">-AM25/3.6/AM26</f>
        <v>20.058915901562298</v>
      </c>
      <c r="BW23" s="89">
        <f t="shared" ref="BW23" si="63">-AN25/3.6/AN26</f>
        <v>19.227398416735529</v>
      </c>
      <c r="BX23" s="89">
        <f t="shared" ref="BX23" si="64">-AO25/3.6/AO26</f>
        <v>19.227398416735529</v>
      </c>
      <c r="BY23" s="89">
        <f t="shared" ref="BY23" si="65">-AP25/3.6/AP26</f>
        <v>19.227398416735529</v>
      </c>
    </row>
    <row r="24" spans="2:77" hidden="1" outlineLevel="1" x14ac:dyDescent="0.2">
      <c r="B24" s="103"/>
      <c r="C24" s="8" t="s">
        <v>12</v>
      </c>
      <c r="D24" s="9">
        <v>430</v>
      </c>
      <c r="E24" s="10" t="s">
        <v>1</v>
      </c>
      <c r="F24" s="12"/>
      <c r="G24" s="148"/>
      <c r="H24" s="149"/>
      <c r="I24" s="12"/>
      <c r="J24" s="12" t="s">
        <v>7</v>
      </c>
      <c r="K24" s="77">
        <f>IF(VALUE(K22)=0,0,-K22/3.6/K23)</f>
        <v>26.20545073375262</v>
      </c>
      <c r="L24" s="77">
        <f>IF(VALUE(L22)=0,0,-L22/3.6/L23)</f>
        <v>38.58024691358024</v>
      </c>
      <c r="M24" s="77">
        <f t="shared" ref="M24" si="66">IF(VALUE(M22)=0,0,-M22/3.6/M23)</f>
        <v>45.351473922902485</v>
      </c>
      <c r="N24" s="77">
        <f t="shared" ref="N24" si="67">IF(VALUE(N22)=0,0,-N22/3.6/N23)</f>
        <v>48.423115486282022</v>
      </c>
      <c r="O24" s="77">
        <f t="shared" ref="O24" si="68">IF(VALUE(O22)=0,0,-O22/3.6/O23)</f>
        <v>49.999999999999993</v>
      </c>
      <c r="P24" s="77">
        <f t="shared" ref="P24" si="69">IF(VALUE(P22)=0,0,-P22/3.6/P23)</f>
        <v>50.264550264550259</v>
      </c>
      <c r="Q24" s="77">
        <f t="shared" ref="Q24" si="70">IF(VALUE(Q22)=0,0,-Q22/3.6/Q23)</f>
        <v>50.221981156712673</v>
      </c>
      <c r="R24" s="77">
        <f t="shared" ref="R24" si="71">IF(VALUE(R22)=0,0,-R22/3.6/R23)</f>
        <v>50.097331959235071</v>
      </c>
      <c r="S24" s="77">
        <f t="shared" ref="S24" si="72">IF(VALUE(S22)=0,0,-S22/3.6/S23)</f>
        <v>49.546871340287922</v>
      </c>
      <c r="T24" s="77">
        <f t="shared" ref="T24" si="73">IF(VALUE(T22)=0,0,-T22/3.6/T23)</f>
        <v>48.232590132031468</v>
      </c>
      <c r="U24" s="77">
        <f t="shared" ref="U24" si="74">IF(VALUE(U22)=0,0,-U22/3.6/U23)</f>
        <v>46.620046620046615</v>
      </c>
      <c r="V24" s="77">
        <f t="shared" ref="V24" si="75">IF(VALUE(V22)=0,0,-V22/3.6/V23)</f>
        <v>43.802475365487851</v>
      </c>
      <c r="W24" s="77">
        <f t="shared" ref="W24" si="76">IF(VALUE(W22)=0,0,-W22/3.6/W23)</f>
        <v>41.091387245233399</v>
      </c>
      <c r="X24" s="77">
        <f t="shared" ref="X24" si="77">IF(VALUE(X22)=0,0,-X22/3.6/X23)</f>
        <v>38.552482779891029</v>
      </c>
      <c r="Y24" s="77">
        <f t="shared" ref="Y24" si="78">IF(VALUE(Y22)=0,0,-Y22/3.6/Y23)</f>
        <v>36.382158189623802</v>
      </c>
      <c r="Z24" s="77">
        <f t="shared" ref="Z24" si="79">IF(VALUE(Z22)=0,0,-Z22/3.6/Z23)</f>
        <v>34.502122475396419</v>
      </c>
      <c r="AA24" s="77">
        <f t="shared" ref="AA24" si="80">IF(VALUE(AA22)=0,0,-AA22/3.6/AA23)</f>
        <v>32.834252692408718</v>
      </c>
      <c r="AB24" s="77">
        <f t="shared" ref="AB24" si="81">IF(VALUE(AB22)=0,0,-AB22/3.6/AB23)</f>
        <v>31.347328398657123</v>
      </c>
      <c r="AC24" s="77">
        <f t="shared" ref="AC24" si="82">IF(VALUE(AC22)=0,0,-AC22/3.6/AC23)</f>
        <v>29.975345278508424</v>
      </c>
      <c r="AD24" s="77">
        <f t="shared" ref="AD24" si="83">IF(VALUE(AD22)=0,0,-AD22/3.6/AD23)</f>
        <v>28.665540892697063</v>
      </c>
      <c r="AE24" s="77">
        <f t="shared" ref="AE24" si="84">IF(VALUE(AE22)=0,0,-AE22/3.6/AE23)</f>
        <v>27.457973149332609</v>
      </c>
      <c r="AF24" s="77">
        <f t="shared" ref="AF24" si="85">IF(VALUE(AF22)=0,0,-AF22/3.6/AF23)</f>
        <v>26.321805886458254</v>
      </c>
      <c r="AG24" s="77">
        <f t="shared" ref="AG24" si="86">IF(VALUE(AG22)=0,0,-AG22/3.6/AG23)</f>
        <v>25.251249936871876</v>
      </c>
      <c r="AH24" s="77">
        <f t="shared" ref="AH24" si="87">IF(VALUE(AH22)=0,0,-AH22/3.6/AH23)</f>
        <v>24.260640585822344</v>
      </c>
      <c r="AI24" s="77">
        <f t="shared" ref="AI24" si="88">IF(VALUE(AI22)=0,0,-AI22/3.6/AI23)</f>
        <v>23.297332823244357</v>
      </c>
      <c r="AJ24" s="77">
        <f t="shared" ref="AJ24" si="89">IF(VALUE(AJ22)=0,0,-AJ22/3.6/AJ23)</f>
        <v>22.416266622523867</v>
      </c>
      <c r="AK24" s="77">
        <f t="shared" ref="AK24" si="90">IF(VALUE(AK22)=0,0,-AK22/3.6/AK23)</f>
        <v>21.595100503597745</v>
      </c>
      <c r="AL24" s="77">
        <f t="shared" ref="AL24" si="91">IF(VALUE(AL22)=0,0,-AL22/3.6/AL23)</f>
        <v>20.825206423509524</v>
      </c>
      <c r="AM24" s="77">
        <f t="shared" ref="AM24" si="92">IF(VALUE(AM22)=0,0,-AM22/3.6/AM23)</f>
        <v>20.058915901562298</v>
      </c>
      <c r="AN24" s="77">
        <f t="shared" ref="AN24" si="93">IF(VALUE(AN22)=0,0,-AN22/3.6/AN23)</f>
        <v>19.227398416735529</v>
      </c>
      <c r="AO24" s="77">
        <f t="shared" ref="AO24" si="94">IF(VALUE(AO22)=0,0,-AO22/3.6/AO23)</f>
        <v>0</v>
      </c>
      <c r="AP24" s="108">
        <f t="shared" ref="AP24" si="95">IF(VALUE(AP22)=0,0,-AP22/3.6/AP23)</f>
        <v>0</v>
      </c>
      <c r="AQ24" s="104"/>
      <c r="AS24" s="84" t="s">
        <v>110</v>
      </c>
      <c r="AT24" s="89">
        <f t="shared" ref="AT24:BY24" si="96">-K25/3.6/(K26-1)</f>
        <v>12.143562347574733</v>
      </c>
      <c r="AU24" s="89">
        <f t="shared" si="96"/>
        <v>14.88930955966649</v>
      </c>
      <c r="AV24" s="89">
        <f t="shared" si="96"/>
        <v>16.470492421614949</v>
      </c>
      <c r="AW24" s="89">
        <f t="shared" si="96"/>
        <v>17.531082718993002</v>
      </c>
      <c r="AX24" s="89">
        <f t="shared" si="96"/>
        <v>18.392980324943021</v>
      </c>
      <c r="AY24" s="89">
        <f t="shared" si="96"/>
        <v>19.064165739853056</v>
      </c>
      <c r="AZ24" s="89">
        <f t="shared" si="96"/>
        <v>19.668270572082712</v>
      </c>
      <c r="BA24" s="89">
        <f t="shared" si="96"/>
        <v>20.234757440611631</v>
      </c>
      <c r="BB24" s="89">
        <f t="shared" si="96"/>
        <v>20.702799389225138</v>
      </c>
      <c r="BC24" s="89">
        <f t="shared" si="96"/>
        <v>20.995166846159805</v>
      </c>
      <c r="BD24" s="89">
        <f t="shared" si="96"/>
        <v>21.174585629491059</v>
      </c>
      <c r="BE24" s="89">
        <f t="shared" si="96"/>
        <v>21.019386034473914</v>
      </c>
      <c r="BF24" s="89">
        <f t="shared" si="96"/>
        <v>20.777224463423806</v>
      </c>
      <c r="BG24" s="89">
        <f t="shared" si="96"/>
        <v>20.470391049031232</v>
      </c>
      <c r="BH24" s="89">
        <f t="shared" si="96"/>
        <v>20.169390864161727</v>
      </c>
      <c r="BI24" s="89">
        <f t="shared" si="96"/>
        <v>19.87441804109546</v>
      </c>
      <c r="BJ24" s="89">
        <f t="shared" si="96"/>
        <v>19.578229816856535</v>
      </c>
      <c r="BK24" s="89">
        <f t="shared" si="96"/>
        <v>19.283952955276884</v>
      </c>
      <c r="BL24" s="89">
        <f t="shared" si="96"/>
        <v>18.977827831453162</v>
      </c>
      <c r="BM24" s="89">
        <f t="shared" si="96"/>
        <v>18.645729873672444</v>
      </c>
      <c r="BN24" s="89">
        <f t="shared" si="96"/>
        <v>18.310183115717006</v>
      </c>
      <c r="BO24" s="89">
        <f t="shared" si="96"/>
        <v>17.96410053879562</v>
      </c>
      <c r="BP24" s="89">
        <f t="shared" si="96"/>
        <v>17.609886231106795</v>
      </c>
      <c r="BQ24" s="89">
        <f t="shared" si="96"/>
        <v>17.259570040517527</v>
      </c>
      <c r="BR24" s="89">
        <f t="shared" si="96"/>
        <v>16.890974192160797</v>
      </c>
      <c r="BS24" s="89">
        <f t="shared" si="96"/>
        <v>16.536338956161476</v>
      </c>
      <c r="BT24" s="89">
        <f t="shared" si="96"/>
        <v>16.188392596832912</v>
      </c>
      <c r="BU24" s="89">
        <f t="shared" si="96"/>
        <v>15.846009423373236</v>
      </c>
      <c r="BV24" s="89">
        <f t="shared" si="96"/>
        <v>15.484063783506382</v>
      </c>
      <c r="BW24" s="89">
        <f t="shared" si="96"/>
        <v>15.061157638737653</v>
      </c>
      <c r="BX24" s="89">
        <f t="shared" si="96"/>
        <v>15.061157638737653</v>
      </c>
      <c r="BY24" s="89">
        <f t="shared" si="96"/>
        <v>15.061157638737653</v>
      </c>
    </row>
    <row r="25" spans="2:77" hidden="1" outlineLevel="1" x14ac:dyDescent="0.2">
      <c r="B25" s="103"/>
      <c r="C25" s="8" t="s">
        <v>13</v>
      </c>
      <c r="D25" s="9">
        <v>535</v>
      </c>
      <c r="E25" s="10" t="s">
        <v>1</v>
      </c>
      <c r="F25" s="12"/>
      <c r="G25" s="148"/>
      <c r="H25" s="149"/>
      <c r="I25" s="78" t="s">
        <v>109</v>
      </c>
      <c r="J25" s="76" t="s">
        <v>8</v>
      </c>
      <c r="K25" s="78">
        <f>K22*(($I26/$D24)^0.5)</f>
        <v>81.469789684856778</v>
      </c>
      <c r="L25" s="78">
        <f>IF(VALUE(L22)=0,K25,L22*(($I26/$D24)^0.5))</f>
        <v>87.289060376632264</v>
      </c>
      <c r="M25" s="78">
        <f t="shared" ref="M25" si="97">IF(VALUE(M22)=0,L25,M22*(($I26/$D24)^0.5))</f>
        <v>93.10833106840775</v>
      </c>
      <c r="N25" s="78">
        <f t="shared" ref="N25" si="98">IF(VALUE(N22)=0,M25,N22*(($I26/$D24)^0.5))</f>
        <v>98.927601760183236</v>
      </c>
      <c r="O25" s="78">
        <f t="shared" ref="O25" si="99">IF(VALUE(O22)=0,N25,O22*(($I26/$D24)^0.5))</f>
        <v>104.74687245195872</v>
      </c>
      <c r="P25" s="78">
        <f t="shared" ref="P25" si="100">IF(VALUE(P22)=0,O25,P22*(($I26/$D24)^0.5))</f>
        <v>110.56614314373419</v>
      </c>
      <c r="Q25" s="78">
        <f t="shared" ref="Q25" si="101">IF(VALUE(Q22)=0,P25,Q22*(($I26/$D24)^0.5))</f>
        <v>116.38541383550969</v>
      </c>
      <c r="R25" s="78">
        <f t="shared" ref="R25" si="102">IF(VALUE(R22)=0,Q25,R22*(($I26/$D24)^0.5))</f>
        <v>122.20468452728517</v>
      </c>
      <c r="S25" s="78">
        <f t="shared" ref="S25" si="103">IF(VALUE(S22)=0,R25,S22*(($I26/$D24)^0.5))</f>
        <v>128.02395521906067</v>
      </c>
      <c r="T25" s="78">
        <f t="shared" ref="T25" si="104">IF(VALUE(T22)=0,S25,T22*(($I26/$D24)^0.5))</f>
        <v>133.84322591083614</v>
      </c>
      <c r="U25" s="78">
        <f t="shared" ref="U25" si="105">IF(VALUE(U22)=0,T25,U22*(($I26/$D24)^0.5))</f>
        <v>139.66249660261161</v>
      </c>
      <c r="V25" s="78">
        <f t="shared" ref="V25" si="106">IF(VALUE(V22)=0,U25,V22*(($I26/$D24)^0.5))</f>
        <v>145.48176729438711</v>
      </c>
      <c r="W25" s="78">
        <f t="shared" ref="W25" si="107">IF(VALUE(W22)=0,V25,W22*(($I26/$D24)^0.5))</f>
        <v>151.30103798616261</v>
      </c>
      <c r="X25" s="78">
        <f t="shared" ref="X25" si="108">IF(VALUE(X22)=0,W25,X22*(($I26/$D24)^0.5))</f>
        <v>157.12030867793808</v>
      </c>
      <c r="Y25" s="78">
        <f t="shared" ref="Y25" si="109">IF(VALUE(Y22)=0,X25,Y22*(($I26/$D24)^0.5))</f>
        <v>162.93957936971356</v>
      </c>
      <c r="Z25" s="78">
        <f t="shared" ref="Z25" si="110">IF(VALUE(Z22)=0,Y25,Z22*(($I26/$D24)^0.5))</f>
        <v>168.75885006148906</v>
      </c>
      <c r="AA25" s="78">
        <f t="shared" ref="AA25" si="111">IF(VALUE(AA22)=0,Z25,AA22*(($I26/$D24)^0.5))</f>
        <v>174.57812075326453</v>
      </c>
      <c r="AB25" s="78">
        <f t="shared" ref="AB25" si="112">IF(VALUE(AB22)=0,AA25,AB22*(($I26/$D24)^0.5))</f>
        <v>180.39739144504003</v>
      </c>
      <c r="AC25" s="78">
        <f t="shared" ref="AC25" si="113">IF(VALUE(AC22)=0,AB25,AC22*(($I26/$D24)^0.5))</f>
        <v>186.2166621368155</v>
      </c>
      <c r="AD25" s="78">
        <f t="shared" ref="AD25" si="114">IF(VALUE(AD22)=0,AC25,AD22*(($I26/$D24)^0.5))</f>
        <v>192.03593282859097</v>
      </c>
      <c r="AE25" s="78">
        <f t="shared" ref="AE25" si="115">IF(VALUE(AE22)=0,AD25,AE22*(($I26/$D24)^0.5))</f>
        <v>197.85520352036647</v>
      </c>
      <c r="AF25" s="78">
        <f t="shared" ref="AF25" si="116">IF(VALUE(AF22)=0,AE25,AF22*(($I26/$D24)^0.5))</f>
        <v>203.67447421214194</v>
      </c>
      <c r="AG25" s="78">
        <f t="shared" ref="AG25" si="117">IF(VALUE(AG22)=0,AF25,AG22*(($I26/$D24)^0.5))</f>
        <v>209.49374490391745</v>
      </c>
      <c r="AH25" s="78">
        <f t="shared" ref="AH25" si="118">IF(VALUE(AH22)=0,AG25,AH22*(($I26/$D24)^0.5))</f>
        <v>215.31301559569295</v>
      </c>
      <c r="AI25" s="78">
        <f t="shared" ref="AI25" si="119">IF(VALUE(AI22)=0,AH25,AI22*(($I26/$D24)^0.5))</f>
        <v>221.13228628746839</v>
      </c>
      <c r="AJ25" s="78">
        <f t="shared" ref="AJ25" si="120">IF(VALUE(AJ22)=0,AI25,AJ22*(($I26/$D24)^0.5))</f>
        <v>226.95155697924389</v>
      </c>
      <c r="AK25" s="78">
        <f t="shared" ref="AK25" si="121">IF(VALUE(AK22)=0,AJ25,AK22*(($I26/$D24)^0.5))</f>
        <v>232.77082767101939</v>
      </c>
      <c r="AL25" s="78">
        <f t="shared" ref="AL25" si="122">IF(VALUE(AL22)=0,AK25,AL22*(($I26/$D24)^0.5))</f>
        <v>238.59009836279486</v>
      </c>
      <c r="AM25" s="78">
        <f t="shared" ref="AM25" si="123">IF(VALUE(AM22)=0,AL25,AM22*(($I26/$D24)^0.5))</f>
        <v>244.40936905457033</v>
      </c>
      <c r="AN25" s="78">
        <f t="shared" ref="AN25" si="124">IF(VALUE(AN22)=0,AM25,AN22*(($I26/$D24)^0.5))</f>
        <v>250.22863974634586</v>
      </c>
      <c r="AO25" s="78">
        <f t="shared" ref="AO25" si="125">IF(VALUE(AO22)=0,AN25,AO22*(($I26/$D24)^0.5))</f>
        <v>250.22863974634586</v>
      </c>
      <c r="AP25" s="109">
        <f t="shared" ref="AP25" si="126">IF(VALUE(AP22)=0,AO25,AP22*(($I26/$D24)^0.5))</f>
        <v>250.22863974634586</v>
      </c>
      <c r="AQ25" s="104"/>
      <c r="AS25" s="84" t="s">
        <v>111</v>
      </c>
      <c r="AT25" s="89">
        <f t="shared" ref="AT25:BY25" si="127">-K25/3.6/(K26-2)</f>
        <v>7.9028694665874948</v>
      </c>
      <c r="AU25" s="89">
        <f t="shared" si="127"/>
        <v>9.2247039452005772</v>
      </c>
      <c r="AV25" s="89">
        <f t="shared" si="127"/>
        <v>10.062459921173808</v>
      </c>
      <c r="AW25" s="89">
        <f t="shared" si="127"/>
        <v>10.702995099843871</v>
      </c>
      <c r="AX25" s="89">
        <f t="shared" si="127"/>
        <v>11.269239091306257</v>
      </c>
      <c r="AY25" s="89">
        <f t="shared" si="127"/>
        <v>11.762750679928617</v>
      </c>
      <c r="AZ25" s="89">
        <f t="shared" si="127"/>
        <v>12.228672918324246</v>
      </c>
      <c r="BA25" s="89">
        <f t="shared" si="127"/>
        <v>12.677695676115203</v>
      </c>
      <c r="BB25" s="89">
        <f t="shared" si="127"/>
        <v>13.085171509026944</v>
      </c>
      <c r="BC25" s="89">
        <f t="shared" si="127"/>
        <v>13.417928941353795</v>
      </c>
      <c r="BD25" s="89">
        <f t="shared" si="127"/>
        <v>13.698094996306009</v>
      </c>
      <c r="BE25" s="89">
        <f t="shared" si="127"/>
        <v>13.827338450447865</v>
      </c>
      <c r="BF25" s="89">
        <f t="shared" si="127"/>
        <v>13.903710266119047</v>
      </c>
      <c r="BG25" s="89">
        <f t="shared" si="127"/>
        <v>13.934675156173421</v>
      </c>
      <c r="BH25" s="89">
        <f t="shared" si="127"/>
        <v>13.95202981697933</v>
      </c>
      <c r="BI25" s="89">
        <f t="shared" si="127"/>
        <v>13.957093857494471</v>
      </c>
      <c r="BJ25" s="89">
        <f t="shared" si="127"/>
        <v>13.947335683182125</v>
      </c>
      <c r="BK25" s="89">
        <f t="shared" si="127"/>
        <v>13.925146395068181</v>
      </c>
      <c r="BL25" s="89">
        <f t="shared" si="127"/>
        <v>13.883993063754593</v>
      </c>
      <c r="BM25" s="89">
        <f t="shared" si="127"/>
        <v>13.816338891982266</v>
      </c>
      <c r="BN25" s="89">
        <f t="shared" si="127"/>
        <v>13.734463446043327</v>
      </c>
      <c r="BO25" s="89">
        <f t="shared" si="127"/>
        <v>13.634781762488263</v>
      </c>
      <c r="BP25" s="89">
        <f t="shared" si="127"/>
        <v>13.518890393226522</v>
      </c>
      <c r="BQ25" s="89">
        <f t="shared" si="127"/>
        <v>13.394283622622849</v>
      </c>
      <c r="BR25" s="89">
        <f t="shared" si="127"/>
        <v>13.248004816797435</v>
      </c>
      <c r="BS25" s="89">
        <f t="shared" si="127"/>
        <v>13.100100289717572</v>
      </c>
      <c r="BT25" s="89">
        <f t="shared" si="127"/>
        <v>12.946909325752454</v>
      </c>
      <c r="BU25" s="89">
        <f t="shared" si="127"/>
        <v>12.788376147004168</v>
      </c>
      <c r="BV25" s="89">
        <f t="shared" si="127"/>
        <v>12.608445975476664</v>
      </c>
      <c r="BW25" s="89">
        <f t="shared" si="127"/>
        <v>12.378872569876304</v>
      </c>
      <c r="BX25" s="89">
        <f t="shared" si="127"/>
        <v>12.378872569876304</v>
      </c>
      <c r="BY25" s="89">
        <f t="shared" si="127"/>
        <v>12.378872569876304</v>
      </c>
    </row>
    <row r="26" spans="2:77" hidden="1" outlineLevel="1" x14ac:dyDescent="0.2">
      <c r="B26" s="103"/>
      <c r="C26" s="16" t="s">
        <v>94</v>
      </c>
      <c r="D26" s="17">
        <v>0</v>
      </c>
      <c r="E26" s="18" t="s">
        <v>19</v>
      </c>
      <c r="F26" s="12"/>
      <c r="G26" s="150"/>
      <c r="H26" s="151"/>
      <c r="I26" s="80">
        <f>D25/COS(RADIANS(D26))</f>
        <v>535</v>
      </c>
      <c r="J26" s="81" t="s">
        <v>0</v>
      </c>
      <c r="K26" s="80">
        <f>IF(K23&lt;0,K23*(($I26/$D24)^0.5),"")</f>
        <v>-0.86357977065948188</v>
      </c>
      <c r="L26" s="80">
        <f>IF(VALUE(L22)=0,K26,L23*(($I26/$D24)^0.5))</f>
        <v>-0.62848123471175232</v>
      </c>
      <c r="M26" s="80">
        <f t="shared" ref="M26:AP26" si="128">IF(VALUE(M22)=0,L26,M23*(($I26/$D24)^0.5))</f>
        <v>-0.57028852779399752</v>
      </c>
      <c r="N26" s="80">
        <f t="shared" si="128"/>
        <v>-0.5674952778619452</v>
      </c>
      <c r="O26" s="80">
        <f t="shared" si="128"/>
        <v>-0.58192706917754844</v>
      </c>
      <c r="P26" s="80">
        <f t="shared" si="128"/>
        <v>-0.61102342263642595</v>
      </c>
      <c r="Q26" s="80">
        <f t="shared" si="128"/>
        <v>-0.64372772392420408</v>
      </c>
      <c r="R26" s="80">
        <f t="shared" si="128"/>
        <v>-0.67759587935033749</v>
      </c>
      <c r="S26" s="80">
        <f t="shared" si="128"/>
        <v>-0.71774884712358822</v>
      </c>
      <c r="T26" s="80">
        <f t="shared" si="128"/>
        <v>-0.77082059583258067</v>
      </c>
      <c r="U26" s="80">
        <f t="shared" si="128"/>
        <v>-0.83215570892389423</v>
      </c>
      <c r="V26" s="80">
        <f t="shared" si="128"/>
        <v>-0.92258717547408531</v>
      </c>
      <c r="W26" s="80">
        <f t="shared" si="128"/>
        <v>-1.0227950167864592</v>
      </c>
      <c r="X26" s="80">
        <f t="shared" si="128"/>
        <v>-1.1320809203780027</v>
      </c>
      <c r="Y26" s="80">
        <f t="shared" si="128"/>
        <v>-1.2440436884877633</v>
      </c>
      <c r="Z26" s="80">
        <f t="shared" si="128"/>
        <v>-1.3586833211157403</v>
      </c>
      <c r="AA26" s="80">
        <f t="shared" si="128"/>
        <v>-1.476930901572618</v>
      </c>
      <c r="AB26" s="80">
        <f t="shared" si="128"/>
        <v>-1.5985536590307254</v>
      </c>
      <c r="AC26" s="80">
        <f t="shared" si="128"/>
        <v>-1.7256465309391023</v>
      </c>
      <c r="AD26" s="80">
        <f t="shared" si="128"/>
        <v>-1.8608863818159644</v>
      </c>
      <c r="AE26" s="80">
        <f t="shared" si="128"/>
        <v>-2.0015963471430958</v>
      </c>
      <c r="AF26" s="80">
        <f t="shared" si="128"/>
        <v>-2.149405822714193</v>
      </c>
      <c r="AG26" s="80">
        <f t="shared" si="128"/>
        <v>-2.3045475793569272</v>
      </c>
      <c r="AH26" s="80">
        <f t="shared" si="128"/>
        <v>-2.4652758358637663</v>
      </c>
      <c r="AI26" s="80">
        <f t="shared" si="128"/>
        <v>-2.6365951650296369</v>
      </c>
      <c r="AJ26" s="80">
        <f t="shared" si="128"/>
        <v>-2.8123371399212558</v>
      </c>
      <c r="AK26" s="80">
        <f t="shared" si="128"/>
        <v>-2.9941311563323221</v>
      </c>
      <c r="AL26" s="80">
        <f t="shared" si="128"/>
        <v>-3.1824427559181774</v>
      </c>
      <c r="AM26" s="80">
        <f t="shared" si="128"/>
        <v>-3.3846042197504578</v>
      </c>
      <c r="AN26" s="80">
        <f t="shared" si="128"/>
        <v>-3.6150473391447666</v>
      </c>
      <c r="AO26" s="80">
        <f t="shared" si="128"/>
        <v>-3.6150473391447666</v>
      </c>
      <c r="AP26" s="110">
        <f t="shared" si="128"/>
        <v>-3.6150473391447666</v>
      </c>
      <c r="AQ26" s="104"/>
      <c r="AS26" s="84" t="s">
        <v>113</v>
      </c>
      <c r="AT26" s="90">
        <f t="shared" ref="AT26:BY26" si="129">-K25/3.6/(K26-3)</f>
        <v>5.8573909374257846</v>
      </c>
      <c r="AU26" s="90">
        <f t="shared" si="129"/>
        <v>6.6823995074780562</v>
      </c>
      <c r="AV26" s="90">
        <f t="shared" si="129"/>
        <v>7.2440714792202998</v>
      </c>
      <c r="AW26" s="90">
        <f t="shared" si="129"/>
        <v>7.7028523480759299</v>
      </c>
      <c r="AX26" s="90">
        <f t="shared" si="129"/>
        <v>8.1231004699261735</v>
      </c>
      <c r="AY26" s="90">
        <f t="shared" si="129"/>
        <v>8.5052944678776381</v>
      </c>
      <c r="AZ26" s="90">
        <f t="shared" si="129"/>
        <v>8.8725843615332174</v>
      </c>
      <c r="BA26" s="90">
        <f t="shared" si="129"/>
        <v>9.2304175922723495</v>
      </c>
      <c r="BB26" s="90">
        <f t="shared" si="129"/>
        <v>9.565522375344635</v>
      </c>
      <c r="BC26" s="90">
        <f t="shared" si="129"/>
        <v>9.8595711249721401</v>
      </c>
      <c r="BD26" s="90">
        <f t="shared" si="129"/>
        <v>10.123580796789684</v>
      </c>
      <c r="BE26" s="90">
        <f t="shared" si="129"/>
        <v>10.302282707416051</v>
      </c>
      <c r="BF26" s="90">
        <f t="shared" si="129"/>
        <v>10.447478912520081</v>
      </c>
      <c r="BG26" s="90">
        <f t="shared" si="129"/>
        <v>10.56236095790775</v>
      </c>
      <c r="BH26" s="90">
        <f t="shared" si="129"/>
        <v>10.664591976783413</v>
      </c>
      <c r="BI26" s="90">
        <f t="shared" si="129"/>
        <v>10.754958526882353</v>
      </c>
      <c r="BJ26" s="90">
        <f t="shared" si="129"/>
        <v>10.831956869030039</v>
      </c>
      <c r="BK26" s="90">
        <f t="shared" si="129"/>
        <v>10.896988537711939</v>
      </c>
      <c r="BL26" s="90">
        <f t="shared" si="129"/>
        <v>10.945983846845284</v>
      </c>
      <c r="BM26" s="90">
        <f t="shared" si="129"/>
        <v>10.973989203730417</v>
      </c>
      <c r="BN26" s="90">
        <f t="shared" si="129"/>
        <v>10.988447475784465</v>
      </c>
      <c r="BO26" s="90">
        <f t="shared" si="129"/>
        <v>10.986945831137737</v>
      </c>
      <c r="BP26" s="90">
        <f t="shared" si="129"/>
        <v>10.970343096594409</v>
      </c>
      <c r="BQ26" s="90">
        <f t="shared" si="129"/>
        <v>10.943486256691559</v>
      </c>
      <c r="BR26" s="90">
        <f t="shared" si="129"/>
        <v>10.897648896437882</v>
      </c>
      <c r="BS26" s="90">
        <f t="shared" si="129"/>
        <v>10.846256444400806</v>
      </c>
      <c r="BT26" s="90">
        <f t="shared" si="129"/>
        <v>10.786978388626551</v>
      </c>
      <c r="BU26" s="90">
        <f t="shared" si="129"/>
        <v>10.719877229685052</v>
      </c>
      <c r="BV26" s="90">
        <f t="shared" si="129"/>
        <v>10.633625682548708</v>
      </c>
      <c r="BW26" s="90">
        <f t="shared" si="129"/>
        <v>10.507552239842699</v>
      </c>
      <c r="BX26" s="90">
        <f t="shared" si="129"/>
        <v>10.507552239842699</v>
      </c>
      <c r="BY26" s="90">
        <f t="shared" si="129"/>
        <v>10.507552239842699</v>
      </c>
    </row>
    <row r="27" spans="2:77" s="6" customFormat="1" ht="6" hidden="1" customHeight="1" outlineLevel="1" x14ac:dyDescent="0.2">
      <c r="B27" s="105"/>
      <c r="C27" s="85"/>
      <c r="D27" s="73"/>
      <c r="E27" s="73"/>
      <c r="F27" s="73"/>
      <c r="G27" s="86"/>
      <c r="H27" s="86"/>
      <c r="I27" s="87"/>
      <c r="J27" s="88"/>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106"/>
      <c r="AS27" s="84"/>
    </row>
    <row r="28" spans="2:77" s="6" customFormat="1" ht="15" hidden="1" customHeight="1" outlineLevel="1" x14ac:dyDescent="0.2">
      <c r="B28" s="105"/>
      <c r="C28" s="159" t="s">
        <v>118</v>
      </c>
      <c r="D28" s="160"/>
      <c r="E28" s="160"/>
      <c r="F28" s="160"/>
      <c r="G28" s="160"/>
      <c r="H28" s="160"/>
      <c r="I28" s="160"/>
      <c r="J28" s="160"/>
      <c r="K28" s="160"/>
      <c r="L28" s="160"/>
      <c r="M28" s="161"/>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106"/>
      <c r="AS28" s="84"/>
    </row>
    <row r="29" spans="2:77" s="6" customFormat="1" hidden="1" outlineLevel="1" x14ac:dyDescent="0.2">
      <c r="B29" s="105"/>
      <c r="C29" s="156" t="s">
        <v>120</v>
      </c>
      <c r="D29" s="30" t="s">
        <v>119</v>
      </c>
      <c r="E29" s="63" t="s">
        <v>8</v>
      </c>
      <c r="F29" s="95" t="s">
        <v>0</v>
      </c>
      <c r="G29" s="154" t="s">
        <v>62</v>
      </c>
      <c r="H29" s="155"/>
      <c r="I29" s="63" t="s">
        <v>8</v>
      </c>
      <c r="J29" s="21" t="s">
        <v>7</v>
      </c>
      <c r="K29" s="92" t="s">
        <v>6</v>
      </c>
      <c r="L29" s="63" t="s">
        <v>8</v>
      </c>
      <c r="M29" s="21" t="s">
        <v>7</v>
      </c>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106"/>
      <c r="AS29" s="84"/>
    </row>
    <row r="30" spans="2:77" s="6" customFormat="1" ht="15" hidden="1" customHeight="1" outlineLevel="1" x14ac:dyDescent="0.2">
      <c r="B30" s="105"/>
      <c r="C30" s="157"/>
      <c r="D30" s="8" t="s">
        <v>60</v>
      </c>
      <c r="E30" s="54">
        <f>INDEX(K25:AP25,MATCH(MAX(K26:AP26),K26:AP26,0))</f>
        <v>98.927601760183236</v>
      </c>
      <c r="F30" s="55">
        <f>MAX(K26:AP26)</f>
        <v>-0.5674952778619452</v>
      </c>
      <c r="G30" s="152" t="s">
        <v>61</v>
      </c>
      <c r="H30" s="153"/>
      <c r="I30" s="54">
        <f>INDEX(AT22:BY22,MATCH(MAX(AT23:BY23),AT23:BY23,0))</f>
        <v>110.56614314373419</v>
      </c>
      <c r="J30" s="64">
        <f>MAX(AT23:BY23)</f>
        <v>50.264550264550252</v>
      </c>
      <c r="K30" s="93" t="s">
        <v>114</v>
      </c>
      <c r="L30" s="54">
        <f>INDEX(AT22:BY22,MATCH(MAX(AT24:BY24),AT24:BY24,0))</f>
        <v>139.66249660261161</v>
      </c>
      <c r="M30" s="64">
        <f>INDEX(AT23:BY23,MATCH(MAX(AT24:BY24),AT24:BY24,0))</f>
        <v>46.620046620046615</v>
      </c>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106"/>
      <c r="AS30" s="84"/>
    </row>
    <row r="31" spans="2:77" s="6" customFormat="1" hidden="1" outlineLevel="1" x14ac:dyDescent="0.2">
      <c r="B31" s="105"/>
      <c r="C31" s="158"/>
      <c r="D31" s="16" t="s">
        <v>112</v>
      </c>
      <c r="E31" s="59">
        <f>E30/(COS(RADIANS(45))^0.5)</f>
        <v>117.64540788336561</v>
      </c>
      <c r="F31" s="60">
        <f>F30/(COS(RADIANS(45))^0.5)</f>
        <v>-0.67486942216387136</v>
      </c>
      <c r="G31" s="152" t="s">
        <v>121</v>
      </c>
      <c r="H31" s="153"/>
      <c r="I31" s="54">
        <f>INDEX(AT22:BY22,MATCH(MAX(AT24:BY24),AT24:BY24,0))</f>
        <v>139.66249660261161</v>
      </c>
      <c r="J31" s="64">
        <f>MAX(AT24:BY24)</f>
        <v>21.174585629491059</v>
      </c>
      <c r="K31" s="93" t="s">
        <v>115</v>
      </c>
      <c r="L31" s="54">
        <f>INDEX(AT22:BY22,MATCH(MAX(AT25:BY25),AT25:BY25,0))</f>
        <v>168.75885006148906</v>
      </c>
      <c r="M31" s="64">
        <f>INDEX(AT23:BY23,MATCH(MAX(AT25:BY25),AT25:BY25,0))</f>
        <v>34.502122475396412</v>
      </c>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106"/>
      <c r="AS31" s="84"/>
    </row>
    <row r="32" spans="2:77" s="6" customFormat="1" hidden="1" outlineLevel="1" x14ac:dyDescent="0.2">
      <c r="B32" s="105"/>
      <c r="G32" s="163" t="s">
        <v>122</v>
      </c>
      <c r="H32" s="164"/>
      <c r="I32" s="59">
        <f>INDEX(AT22:BY22,MATCH(MAX(AT25:BY25),AT25:BY25,0))</f>
        <v>168.75885006148906</v>
      </c>
      <c r="J32" s="65">
        <f>MAX(AT25:BY25)</f>
        <v>13.957093857494471</v>
      </c>
      <c r="K32" s="94" t="s">
        <v>116</v>
      </c>
      <c r="L32" s="59">
        <f>INDEX(AT22:BY22,MATCH(MAX(AT26:BY26),AT26:BY26,0))</f>
        <v>197.85520352036647</v>
      </c>
      <c r="M32" s="65">
        <f>INDEX(AT23:BY23,MATCH(MAX(AT26:BY26),AT26:BY26,0))</f>
        <v>27.457973149332609</v>
      </c>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106"/>
    </row>
    <row r="33" spans="2:68" s="6" customFormat="1" ht="8" hidden="1" customHeight="1" outlineLevel="1" thickBot="1" x14ac:dyDescent="0.25">
      <c r="B33" s="107"/>
      <c r="C33" s="112"/>
      <c r="D33" s="113"/>
      <c r="E33" s="114"/>
      <c r="F33" s="115"/>
      <c r="G33" s="116"/>
      <c r="H33" s="116"/>
      <c r="I33" s="114"/>
      <c r="J33" s="114"/>
      <c r="K33" s="116"/>
      <c r="L33" s="114"/>
      <c r="M33" s="114"/>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8"/>
    </row>
    <row r="34" spans="2:68" s="6" customFormat="1" ht="16" collapsed="1" x14ac:dyDescent="0.2">
      <c r="B34" s="73"/>
      <c r="C34" s="162" t="s">
        <v>123</v>
      </c>
      <c r="D34" s="162"/>
      <c r="E34" s="162"/>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111"/>
    </row>
    <row r="35" spans="2:68" s="6" customFormat="1" ht="16" thickBot="1" x14ac:dyDescent="0.25">
      <c r="C35" s="82"/>
      <c r="D35" s="73"/>
      <c r="E35" s="7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Q35" s="74"/>
    </row>
    <row r="36" spans="2:68" s="7" customFormat="1" ht="13" customHeight="1" outlineLevel="1" x14ac:dyDescent="0.2">
      <c r="B36" s="121"/>
      <c r="C36" s="122"/>
      <c r="D36" s="122"/>
      <c r="E36" s="122"/>
      <c r="F36" s="122"/>
      <c r="G36" s="122"/>
      <c r="H36" s="122"/>
      <c r="I36" s="122"/>
      <c r="J36" s="122"/>
      <c r="K36" s="122"/>
      <c r="L36" s="122"/>
      <c r="M36" s="122"/>
      <c r="N36" s="122"/>
      <c r="O36" s="122"/>
      <c r="P36" s="122"/>
      <c r="Q36" s="123"/>
      <c r="X36" s="6"/>
    </row>
    <row r="37" spans="2:68" ht="15" customHeight="1" outlineLevel="1" x14ac:dyDescent="0.2">
      <c r="B37" s="103"/>
      <c r="C37" s="172" t="s">
        <v>126</v>
      </c>
      <c r="D37" s="173"/>
      <c r="E37" s="174"/>
      <c r="F37" s="52"/>
      <c r="G37" s="169" t="s">
        <v>89</v>
      </c>
      <c r="H37" s="170"/>
      <c r="I37" s="170"/>
      <c r="J37" s="170"/>
      <c r="K37" s="170"/>
      <c r="L37" s="170"/>
      <c r="M37" s="171"/>
      <c r="N37" s="12"/>
      <c r="O37" s="134" t="s">
        <v>90</v>
      </c>
      <c r="P37" s="135"/>
      <c r="Q37" s="104"/>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row>
    <row r="38" spans="2:68" ht="15" customHeight="1" outlineLevel="1" x14ac:dyDescent="0.2">
      <c r="B38" s="103"/>
      <c r="C38" s="8" t="s">
        <v>9</v>
      </c>
      <c r="D38" s="9" t="s">
        <v>11</v>
      </c>
      <c r="E38" s="10"/>
      <c r="F38" s="12"/>
      <c r="G38" s="165" t="s">
        <v>91</v>
      </c>
      <c r="H38" s="166"/>
      <c r="I38" s="31" t="s">
        <v>4</v>
      </c>
      <c r="J38" s="32" t="s">
        <v>88</v>
      </c>
      <c r="K38" s="33" t="s">
        <v>2</v>
      </c>
      <c r="L38" s="32" t="s">
        <v>6</v>
      </c>
      <c r="M38" s="34" t="s">
        <v>7</v>
      </c>
      <c r="N38" s="77"/>
      <c r="O38" s="136"/>
      <c r="P38" s="137"/>
      <c r="Q38" s="124"/>
      <c r="R38" s="22"/>
      <c r="S38" s="22"/>
      <c r="T38" s="77"/>
      <c r="U38" s="77"/>
      <c r="V38" s="77"/>
      <c r="W38" s="77"/>
      <c r="X38" s="77"/>
      <c r="Y38" s="77"/>
      <c r="Z38" s="77"/>
      <c r="AA38" s="77"/>
      <c r="AB38" s="77"/>
      <c r="AC38" s="77"/>
      <c r="AD38" s="77"/>
      <c r="AE38" s="77"/>
      <c r="AF38" s="77"/>
      <c r="AG38" s="77"/>
      <c r="AH38" s="77"/>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row>
    <row r="39" spans="2:68" ht="15" customHeight="1" outlineLevel="1" x14ac:dyDescent="0.2">
      <c r="B39" s="103"/>
      <c r="C39" s="8" t="s">
        <v>12</v>
      </c>
      <c r="D39" s="9">
        <v>400</v>
      </c>
      <c r="E39" s="10" t="s">
        <v>1</v>
      </c>
      <c r="F39" s="12"/>
      <c r="G39" s="165"/>
      <c r="H39" s="166"/>
      <c r="I39" s="35"/>
      <c r="J39" s="36">
        <v>0</v>
      </c>
      <c r="K39" s="37"/>
      <c r="L39" s="38">
        <f>AJ40</f>
        <v>120.9703415280446</v>
      </c>
      <c r="M39" s="39">
        <f>AK40</f>
        <v>48.191618277943221</v>
      </c>
      <c r="N39" s="12"/>
      <c r="O39" s="136"/>
      <c r="P39" s="137"/>
      <c r="Q39" s="124"/>
      <c r="R39" s="22"/>
      <c r="S39" s="22"/>
      <c r="T39" s="77"/>
      <c r="U39" s="140" t="s">
        <v>73</v>
      </c>
      <c r="V39" s="140"/>
      <c r="W39" s="71" t="s">
        <v>67</v>
      </c>
      <c r="X39" s="140" t="s">
        <v>74</v>
      </c>
      <c r="Y39" s="140"/>
      <c r="Z39" s="140" t="s">
        <v>14</v>
      </c>
      <c r="AA39" s="140"/>
      <c r="AB39" s="140"/>
      <c r="AC39" s="140"/>
      <c r="AD39" s="140" t="s">
        <v>15</v>
      </c>
      <c r="AE39" s="140"/>
      <c r="AF39" s="140"/>
      <c r="AG39" s="71" t="s">
        <v>4</v>
      </c>
      <c r="AH39" s="119" t="s">
        <v>65</v>
      </c>
      <c r="AI39" s="71" t="s">
        <v>5</v>
      </c>
      <c r="AJ39" s="71" t="s">
        <v>6</v>
      </c>
      <c r="AK39" s="71" t="s">
        <v>82</v>
      </c>
      <c r="AL39" s="71" t="s">
        <v>4</v>
      </c>
      <c r="AM39" s="119" t="s">
        <v>65</v>
      </c>
      <c r="AN39" s="71" t="s">
        <v>5</v>
      </c>
      <c r="AO39" s="71" t="s">
        <v>6</v>
      </c>
      <c r="AP39" s="71" t="s">
        <v>82</v>
      </c>
      <c r="AQ39" s="71" t="s">
        <v>4</v>
      </c>
      <c r="AR39" s="119" t="s">
        <v>65</v>
      </c>
      <c r="AS39" s="71" t="s">
        <v>5</v>
      </c>
      <c r="AT39" s="71" t="s">
        <v>6</v>
      </c>
      <c r="AU39" s="71" t="s">
        <v>82</v>
      </c>
      <c r="AV39" s="71" t="s">
        <v>4</v>
      </c>
      <c r="AW39" s="119" t="s">
        <v>65</v>
      </c>
      <c r="AX39" s="71" t="s">
        <v>5</v>
      </c>
      <c r="AY39" s="71" t="s">
        <v>6</v>
      </c>
      <c r="AZ39" s="71" t="s">
        <v>82</v>
      </c>
      <c r="BA39" s="71" t="s">
        <v>4</v>
      </c>
      <c r="BB39" s="119" t="s">
        <v>65</v>
      </c>
      <c r="BC39" s="71" t="s">
        <v>5</v>
      </c>
      <c r="BD39" s="71" t="s">
        <v>6</v>
      </c>
      <c r="BE39" s="71" t="s">
        <v>82</v>
      </c>
      <c r="BF39" s="71" t="s">
        <v>4</v>
      </c>
      <c r="BG39" s="119" t="s">
        <v>65</v>
      </c>
      <c r="BH39" s="71" t="s">
        <v>5</v>
      </c>
      <c r="BI39" s="71" t="s">
        <v>6</v>
      </c>
      <c r="BJ39" s="71" t="s">
        <v>82</v>
      </c>
      <c r="BK39" s="71" t="s">
        <v>4</v>
      </c>
      <c r="BL39" s="119" t="s">
        <v>65</v>
      </c>
      <c r="BM39" s="71" t="s">
        <v>5</v>
      </c>
      <c r="BN39" s="71" t="s">
        <v>6</v>
      </c>
      <c r="BO39" s="71" t="s">
        <v>82</v>
      </c>
      <c r="BP39" s="12"/>
    </row>
    <row r="40" spans="2:68" outlineLevel="1" x14ac:dyDescent="0.2">
      <c r="B40" s="103"/>
      <c r="C40" s="8" t="s">
        <v>83</v>
      </c>
      <c r="D40" s="9">
        <v>535</v>
      </c>
      <c r="E40" s="10" t="s">
        <v>1</v>
      </c>
      <c r="F40" s="12"/>
      <c r="G40" s="165"/>
      <c r="H40" s="166"/>
      <c r="I40" s="35"/>
      <c r="J40" s="36">
        <v>-1</v>
      </c>
      <c r="K40" s="37"/>
      <c r="L40" s="38">
        <f>AO40</f>
        <v>146.41306094547625</v>
      </c>
      <c r="M40" s="39">
        <f>AP40</f>
        <v>20.973980743794158</v>
      </c>
      <c r="N40" s="12"/>
      <c r="O40" s="136"/>
      <c r="P40" s="137"/>
      <c r="Q40" s="104"/>
      <c r="R40" s="22"/>
      <c r="S40" s="22"/>
      <c r="T40" s="77"/>
      <c r="U40" s="67">
        <v>100</v>
      </c>
      <c r="V40" s="67">
        <f>-($D46*(U40/100)^2+$D47*(U40/100)+$D48)</f>
        <v>-0.58000000000000007</v>
      </c>
      <c r="W40" s="71" t="s">
        <v>68</v>
      </c>
      <c r="X40" s="67">
        <f>IF(V40=0,D43,U40)/100*(($W41/$D39)^0.5)</f>
        <v>1.1565033506220377</v>
      </c>
      <c r="Y40" s="67">
        <f>-IF(V40=0,E43,V40)*(($W41/$D39)^0.5)</f>
        <v>0.67077194336078194</v>
      </c>
      <c r="Z40" s="67">
        <f>X40*X40</f>
        <v>1.3374999999999999</v>
      </c>
      <c r="AA40" s="67">
        <f>X40</f>
        <v>1.1565033506220377</v>
      </c>
      <c r="AB40" s="67">
        <v>1</v>
      </c>
      <c r="AC40" s="67">
        <f>Y40</f>
        <v>0.67077194336078194</v>
      </c>
      <c r="AD40" s="67" cm="1">
        <f t="array" ref="AD40:AF42">MINVERSE(Z40:AB42)</f>
        <v>1.4953271028037376</v>
      </c>
      <c r="AE40" s="67">
        <v>-2.9906542056074743</v>
      </c>
      <c r="AF40" s="67">
        <v>1.4953271028037365</v>
      </c>
      <c r="AG40" s="68">
        <f>I39</f>
        <v>0</v>
      </c>
      <c r="AH40" s="68">
        <f>J39</f>
        <v>0</v>
      </c>
      <c r="AI40" s="68">
        <f>K39</f>
        <v>0</v>
      </c>
      <c r="AJ40" s="69">
        <f>(-AJ42-$O43)/(2*$O42)*100</f>
        <v>120.9703415280446</v>
      </c>
      <c r="AK40" s="69">
        <f>-(AJ40+AI40)/3.6/(AI42+AH40)</f>
        <v>48.191618277943221</v>
      </c>
      <c r="AL40" s="68">
        <f>I40</f>
        <v>0</v>
      </c>
      <c r="AM40" s="68">
        <f>J40</f>
        <v>-1</v>
      </c>
      <c r="AN40" s="68">
        <f>K40</f>
        <v>0</v>
      </c>
      <c r="AO40" s="69">
        <f>(-AO42-$O43)/(2*$O42)*100</f>
        <v>146.41306094547625</v>
      </c>
      <c r="AP40" s="69">
        <f>-(AO40+AN40)/3.6/(AN42+AM40)</f>
        <v>20.973980743794158</v>
      </c>
      <c r="AQ40" s="68">
        <f>I41</f>
        <v>0</v>
      </c>
      <c r="AR40" s="68">
        <f>J41</f>
        <v>-2</v>
      </c>
      <c r="AS40" s="68">
        <f>K41</f>
        <v>0</v>
      </c>
      <c r="AT40" s="69">
        <f>(-AT42-$O43)/(2*$O42)*100</f>
        <v>168.04685448242029</v>
      </c>
      <c r="AU40" s="69">
        <f>-(AT40+AS40)/3.6/(AS42+AR40)</f>
        <v>14.169419510081184</v>
      </c>
      <c r="AV40" s="70">
        <f>I42</f>
        <v>0</v>
      </c>
      <c r="AW40" s="70">
        <f>J42</f>
        <v>-3</v>
      </c>
      <c r="AX40" s="70">
        <f>K42</f>
        <v>0</v>
      </c>
      <c r="AY40" s="69">
        <f>(-AY42-$O43)/(2*$O42)*100</f>
        <v>187.1969716300126</v>
      </c>
      <c r="AZ40" s="69">
        <f>-(AY40+AX40)/3.6/(AX42+AW40)</f>
        <v>11.008088742995042</v>
      </c>
      <c r="BA40" s="70">
        <f>I43</f>
        <v>0</v>
      </c>
      <c r="BB40" s="70">
        <f>J43</f>
        <v>-4</v>
      </c>
      <c r="BC40" s="70">
        <f>K43</f>
        <v>0</v>
      </c>
      <c r="BD40" s="69">
        <f>(-BD42-$O43)/(2*$O42)*100</f>
        <v>204.56213499438195</v>
      </c>
      <c r="BE40" s="69">
        <f>-(BD40+BC40)/3.6/(BC42+BB40)</f>
        <v>9.1557541396756132</v>
      </c>
      <c r="BF40" s="119">
        <f>I42</f>
        <v>0</v>
      </c>
      <c r="BG40" s="119">
        <v>-1</v>
      </c>
      <c r="BH40" s="119">
        <f>K42</f>
        <v>0</v>
      </c>
      <c r="BI40" s="69">
        <f>(-BI42-$O43)/(2*$O42)*100</f>
        <v>146.41306094547625</v>
      </c>
      <c r="BJ40" s="69">
        <f>-(BI40+BH40)/3.6/(BH42+BG40)</f>
        <v>20.973980743794158</v>
      </c>
      <c r="BK40" s="120">
        <f>I43</f>
        <v>0</v>
      </c>
      <c r="BL40" s="120">
        <v>-2</v>
      </c>
      <c r="BM40" s="120">
        <f>K43</f>
        <v>0</v>
      </c>
      <c r="BN40" s="69">
        <f>(-BN42-$O43)/(2*$O42)*100</f>
        <v>168.04685448242029</v>
      </c>
      <c r="BO40" s="69">
        <f>-(BN40+BM40)/3.6/(BM42+BL40)</f>
        <v>14.169419510081184</v>
      </c>
      <c r="BP40" s="12"/>
    </row>
    <row r="41" spans="2:68" outlineLevel="1" x14ac:dyDescent="0.2">
      <c r="B41" s="103"/>
      <c r="C41" s="16" t="s">
        <v>94</v>
      </c>
      <c r="D41" s="9">
        <v>0</v>
      </c>
      <c r="E41" s="10" t="s">
        <v>19</v>
      </c>
      <c r="F41" s="12"/>
      <c r="G41" s="165"/>
      <c r="H41" s="166"/>
      <c r="I41" s="35"/>
      <c r="J41" s="36">
        <v>-2</v>
      </c>
      <c r="K41" s="37"/>
      <c r="L41" s="38">
        <f>AT40</f>
        <v>168.04685448242029</v>
      </c>
      <c r="M41" s="39">
        <f>AU40</f>
        <v>14.169419510081184</v>
      </c>
      <c r="N41" s="12"/>
      <c r="O41" s="138"/>
      <c r="P41" s="139"/>
      <c r="Q41" s="104"/>
      <c r="T41" s="12"/>
      <c r="U41" s="67">
        <v>150</v>
      </c>
      <c r="V41" s="67">
        <f>-($D46*(U41/100)^2+$D47*(U41/100)+$D48)</f>
        <v>-1.2150000000000001</v>
      </c>
      <c r="W41" s="71">
        <f>D40/COS(RADIANS(D41))</f>
        <v>535</v>
      </c>
      <c r="X41" s="67">
        <f>IF(V41=0,D44,U41)/100*(($W41/$D39)^0.5)</f>
        <v>1.7347550259330564</v>
      </c>
      <c r="Y41" s="67">
        <f>-IF(V41=0,E44,V41)*(($W41/$D39)^0.5)</f>
        <v>1.4051515710057758</v>
      </c>
      <c r="Z41" s="67">
        <f>X41*X41</f>
        <v>3.009374999999999</v>
      </c>
      <c r="AA41" s="67">
        <f>X41</f>
        <v>1.7347550259330564</v>
      </c>
      <c r="AB41" s="67">
        <v>1</v>
      </c>
      <c r="AC41" s="67">
        <f>Y41</f>
        <v>1.4051515710057758</v>
      </c>
      <c r="AD41" s="67">
        <v>-6.0527278163396341</v>
      </c>
      <c r="AE41" s="67">
        <v>10.376104828010797</v>
      </c>
      <c r="AF41" s="67">
        <v>-4.3233770116711634</v>
      </c>
      <c r="AG41" s="71" t="s">
        <v>21</v>
      </c>
      <c r="AH41" s="71" t="s">
        <v>22</v>
      </c>
      <c r="AI41" s="71" t="s">
        <v>84</v>
      </c>
      <c r="AJ41" s="71" t="s">
        <v>23</v>
      </c>
      <c r="AK41" s="71" t="s">
        <v>66</v>
      </c>
      <c r="AL41" s="71" t="s">
        <v>21</v>
      </c>
      <c r="AM41" s="71" t="s">
        <v>22</v>
      </c>
      <c r="AN41" s="71" t="s">
        <v>84</v>
      </c>
      <c r="AO41" s="71" t="s">
        <v>23</v>
      </c>
      <c r="AP41" s="71" t="s">
        <v>66</v>
      </c>
      <c r="AQ41" s="71" t="s">
        <v>21</v>
      </c>
      <c r="AR41" s="71" t="s">
        <v>22</v>
      </c>
      <c r="AS41" s="71" t="s">
        <v>84</v>
      </c>
      <c r="AT41" s="71" t="s">
        <v>23</v>
      </c>
      <c r="AU41" s="71" t="s">
        <v>66</v>
      </c>
      <c r="AV41" s="71" t="s">
        <v>21</v>
      </c>
      <c r="AW41" s="71" t="s">
        <v>22</v>
      </c>
      <c r="AX41" s="71" t="s">
        <v>84</v>
      </c>
      <c r="AY41" s="71" t="s">
        <v>23</v>
      </c>
      <c r="AZ41" s="71" t="s">
        <v>66</v>
      </c>
      <c r="BA41" s="71" t="s">
        <v>21</v>
      </c>
      <c r="BB41" s="71" t="s">
        <v>22</v>
      </c>
      <c r="BC41" s="71" t="s">
        <v>84</v>
      </c>
      <c r="BD41" s="71" t="s">
        <v>23</v>
      </c>
      <c r="BE41" s="71" t="s">
        <v>66</v>
      </c>
      <c r="BF41" s="71" t="s">
        <v>21</v>
      </c>
      <c r="BG41" s="71" t="s">
        <v>22</v>
      </c>
      <c r="BH41" s="71" t="s">
        <v>84</v>
      </c>
      <c r="BI41" s="71" t="s">
        <v>23</v>
      </c>
      <c r="BJ41" s="71" t="s">
        <v>66</v>
      </c>
      <c r="BK41" s="71" t="s">
        <v>21</v>
      </c>
      <c r="BL41" s="71" t="s">
        <v>22</v>
      </c>
      <c r="BM41" s="71" t="s">
        <v>84</v>
      </c>
      <c r="BN41" s="71" t="s">
        <v>23</v>
      </c>
      <c r="BO41" s="71" t="s">
        <v>66</v>
      </c>
      <c r="BP41" s="12"/>
    </row>
    <row r="42" spans="2:68" ht="14" customHeight="1" outlineLevel="1" x14ac:dyDescent="0.2">
      <c r="B42" s="103"/>
      <c r="C42" s="20" t="s">
        <v>86</v>
      </c>
      <c r="D42" s="19" t="s">
        <v>10</v>
      </c>
      <c r="E42" s="21" t="s">
        <v>59</v>
      </c>
      <c r="F42" s="12"/>
      <c r="G42" s="165"/>
      <c r="H42" s="166"/>
      <c r="I42" s="40"/>
      <c r="J42" s="36">
        <v>-3</v>
      </c>
      <c r="K42" s="37"/>
      <c r="L42" s="38">
        <f>AY40</f>
        <v>187.1969716300126</v>
      </c>
      <c r="M42" s="39">
        <f>AZ40</f>
        <v>11.008088742995042</v>
      </c>
      <c r="N42" s="77"/>
      <c r="O42" s="23" cm="1">
        <f t="array" ref="O42:O44">MMULT(_xlfn.ANCHORARRAY(AD40),AC40:AC42)</f>
        <v>1.4699481839681954</v>
      </c>
      <c r="P42" s="24" t="s">
        <v>16</v>
      </c>
      <c r="Q42" s="104"/>
      <c r="T42" s="12"/>
      <c r="U42" s="67">
        <v>200</v>
      </c>
      <c r="V42" s="67">
        <f>-($D46*(U42/100)^2+$D47*(U42/100)+$D48)</f>
        <v>-2.7</v>
      </c>
      <c r="W42" s="67"/>
      <c r="X42" s="67">
        <f>IF(V42=0,D45,U42)/100*(($W41/$D39)^0.5)</f>
        <v>2.3130067012440754</v>
      </c>
      <c r="Y42" s="67">
        <f>-IF(V42=0,E45,V42)*(($W41/$D39)^0.5)</f>
        <v>3.1225590466795019</v>
      </c>
      <c r="Z42" s="67">
        <f>X42*X42</f>
        <v>5.35</v>
      </c>
      <c r="AA42" s="67">
        <f>X42</f>
        <v>2.3130067012440754</v>
      </c>
      <c r="AB42" s="67">
        <v>1</v>
      </c>
      <c r="AC42" s="67">
        <f>Y42</f>
        <v>3.1225590466795019</v>
      </c>
      <c r="AD42" s="67">
        <v>5.9999999999999973</v>
      </c>
      <c r="AE42" s="67">
        <v>-7.9999999999999929</v>
      </c>
      <c r="AF42" s="67">
        <v>2.9999999999999956</v>
      </c>
      <c r="AG42" s="67">
        <f>2*$O43-4*$O42*AI40/100</f>
        <v>-5.9599999999999866</v>
      </c>
      <c r="AH42" s="67">
        <f>-4*$O42*($O44-AK42)+$O43^2</f>
        <v>-3.767599999999991</v>
      </c>
      <c r="AI42" s="128">
        <f>-1*((AJ40/100)^2*$O42+(AJ40/100*$O43)+$O44)</f>
        <v>-0.69727628677824915</v>
      </c>
      <c r="AJ42" s="67">
        <f>((-AG42-(AG42^2-4*AH42)^0.5)/2)</f>
        <v>-0.57640267686323732</v>
      </c>
      <c r="AK42" s="67">
        <f>AH40-AG40</f>
        <v>0</v>
      </c>
      <c r="AL42" s="67">
        <f>2*$O43-4*$O42*AN40/100</f>
        <v>-5.9599999999999866</v>
      </c>
      <c r="AM42" s="67">
        <f>-4*$O42*($O44-AP42)+$O43^2</f>
        <v>-9.6473927358727725</v>
      </c>
      <c r="AN42" s="128">
        <f>-1*((AO40/100)^2*$O42+(AO40/100*$O43)+$O44)</f>
        <v>-0.93908324813878652</v>
      </c>
      <c r="AO42" s="67">
        <f>((-AL42-(AL42^2-4*AM42)^0.5)/2)</f>
        <v>-1.3243922609205576</v>
      </c>
      <c r="AP42" s="67">
        <f>AM40-AL40</f>
        <v>-1</v>
      </c>
      <c r="AQ42" s="67">
        <f>2*$O43-4*$O42*AS40/100</f>
        <v>-5.9599999999999866</v>
      </c>
      <c r="AR42" s="67">
        <f>-4*$O42*($O44-AU42)+$O43^2</f>
        <v>-15.527185471745552</v>
      </c>
      <c r="AS42" s="128">
        <f>-1*((AT40/100)^2*$O42+(AT40/100*$O43)+$O44)</f>
        <v>-1.2943962007378556</v>
      </c>
      <c r="AT42" s="67">
        <f>((-AQ42-(AQ42^2-4*AR42)^0.5)/2)</f>
        <v>-1.9604033713600328</v>
      </c>
      <c r="AU42" s="67">
        <f>AR40-AQ40</f>
        <v>-2</v>
      </c>
      <c r="AV42" s="67">
        <f>2*$O43-4*$O42*AX40/100</f>
        <v>-5.9599999999999866</v>
      </c>
      <c r="AW42" s="67">
        <f>-4*$O42*($O44-AZ42)+$O43^2</f>
        <v>-21.406978207618337</v>
      </c>
      <c r="AX42" s="128">
        <f>-1*((AY40/100)^2*$O42+(AY40/100*$O43)+$O44)</f>
        <v>-1.7237227097396071</v>
      </c>
      <c r="AY42" s="67">
        <f>((-AV42-(AV42^2-4*AW42)^0.5)/2)</f>
        <v>-2.5233969698376626</v>
      </c>
      <c r="AZ42" s="67">
        <f>AW40-AV40</f>
        <v>-3</v>
      </c>
      <c r="BA42" s="67">
        <f>2*$O43-4*$O42*BC40/100</f>
        <v>-5.9599999999999866</v>
      </c>
      <c r="BB42" s="67">
        <f>-4*$O42*($O44-BE42)+$O43^2</f>
        <v>-27.286770943491121</v>
      </c>
      <c r="BC42" s="128">
        <f>-1*((BD40/100)^2*$O42+(BD40/100*$O43)+$O44)</f>
        <v>-2.2062408414814021</v>
      </c>
      <c r="BD42" s="67">
        <f>((-BA42-(BA42^2-4*BB42)^0.5)/2)</f>
        <v>-3.0339147768729777</v>
      </c>
      <c r="BE42" s="67">
        <f>BB40-BA40</f>
        <v>-4</v>
      </c>
      <c r="BF42" s="67">
        <f>2*$O43-4*$O42*BH40/100</f>
        <v>-5.9599999999999866</v>
      </c>
      <c r="BG42" s="67">
        <f>-4*$O42*($O44-BJ42)+$O43^2</f>
        <v>-9.6473927358727725</v>
      </c>
      <c r="BH42" s="128">
        <f>-1*((BI40/100)^2*$O42+(BI40/100*$O43)+$O44)</f>
        <v>-0.93908324813878652</v>
      </c>
      <c r="BI42" s="67">
        <f>((-BF42-(BF42^2-4*BG42)^0.5)/2)</f>
        <v>-1.3243922609205576</v>
      </c>
      <c r="BJ42" s="67">
        <f>BG40-BF40</f>
        <v>-1</v>
      </c>
      <c r="BK42" s="67">
        <f>2*$O43-4*$O42*BM40/100</f>
        <v>-5.9599999999999866</v>
      </c>
      <c r="BL42" s="67">
        <f>-4*$O42*($O44-BO42)+$O43^2</f>
        <v>-15.527185471745552</v>
      </c>
      <c r="BM42" s="128">
        <f>-1*((BN40/100)^2*$O42+(BN40/100*$O43)+$O44)</f>
        <v>-1.2943962007378556</v>
      </c>
      <c r="BN42" s="67">
        <f>((-BK42-(BK42^2-4*BL42)^0.5)/2)</f>
        <v>-1.9604033713600328</v>
      </c>
      <c r="BO42" s="67">
        <f>BL40-BK40</f>
        <v>-2</v>
      </c>
      <c r="BP42" s="12"/>
    </row>
    <row r="43" spans="2:68" outlineLevel="1" x14ac:dyDescent="0.2">
      <c r="B43" s="103"/>
      <c r="C43" s="8" t="s">
        <v>69</v>
      </c>
      <c r="D43" s="9">
        <v>90</v>
      </c>
      <c r="E43" s="13">
        <v>-0.5</v>
      </c>
      <c r="F43" s="12"/>
      <c r="G43" s="165"/>
      <c r="H43" s="166"/>
      <c r="I43" s="41"/>
      <c r="J43" s="42">
        <v>-4</v>
      </c>
      <c r="K43" s="43"/>
      <c r="L43" s="44">
        <f>BD40</f>
        <v>204.56213499438195</v>
      </c>
      <c r="M43" s="45">
        <f>BE40</f>
        <v>9.1557541396756132</v>
      </c>
      <c r="N43" s="12"/>
      <c r="O43" s="23">
        <v>-2.9799999999999933</v>
      </c>
      <c r="P43" s="24" t="s">
        <v>17</v>
      </c>
      <c r="Q43" s="104"/>
      <c r="T43" s="12"/>
      <c r="U43" s="67"/>
      <c r="V43" s="67"/>
      <c r="W43" s="67"/>
      <c r="X43" s="67"/>
      <c r="Y43" s="67"/>
      <c r="Z43" s="67"/>
      <c r="AA43" s="67"/>
      <c r="AB43" s="67"/>
      <c r="AC43" s="67"/>
      <c r="AD43" s="67"/>
      <c r="AE43" s="67"/>
      <c r="AF43" s="67"/>
      <c r="AG43" s="67"/>
      <c r="AH43" s="67"/>
      <c r="AI43" s="67"/>
      <c r="AJ43" s="67"/>
      <c r="AK43" s="67"/>
      <c r="AL43" s="67"/>
      <c r="AM43" s="67"/>
      <c r="AN43" s="7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12"/>
    </row>
    <row r="44" spans="2:68" outlineLevel="1" x14ac:dyDescent="0.2">
      <c r="B44" s="103"/>
      <c r="C44" s="8" t="s">
        <v>71</v>
      </c>
      <c r="D44" s="9">
        <v>125</v>
      </c>
      <c r="E44" s="13">
        <v>-0.8</v>
      </c>
      <c r="F44" s="12"/>
      <c r="G44" s="165"/>
      <c r="H44" s="166"/>
      <c r="I44" s="46"/>
      <c r="J44" s="47"/>
      <c r="K44" s="48" t="s">
        <v>58</v>
      </c>
      <c r="L44" s="49" t="s">
        <v>8</v>
      </c>
      <c r="M44" s="50" t="s">
        <v>0</v>
      </c>
      <c r="N44" s="12"/>
      <c r="O44" s="27">
        <v>2.1510962321569851</v>
      </c>
      <c r="P44" s="28" t="s">
        <v>18</v>
      </c>
      <c r="Q44" s="104"/>
      <c r="T44" s="12"/>
      <c r="U44" s="67"/>
      <c r="V44" s="67"/>
      <c r="W44" s="67"/>
      <c r="X44" s="67"/>
      <c r="Y44" s="67"/>
      <c r="Z44" s="67"/>
      <c r="AA44" s="67"/>
      <c r="AB44" s="67"/>
      <c r="AC44" s="67"/>
      <c r="AD44" s="67"/>
      <c r="AE44" s="67"/>
      <c r="AF44" s="67"/>
      <c r="AG44" s="67"/>
      <c r="AH44" s="67"/>
      <c r="AI44" s="67"/>
      <c r="AJ44" s="67"/>
      <c r="AK44" s="67"/>
      <c r="AL44" s="67"/>
      <c r="AM44" s="77"/>
      <c r="AN44" s="7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12"/>
    </row>
    <row r="45" spans="2:68" outlineLevel="1" x14ac:dyDescent="0.2">
      <c r="B45" s="103"/>
      <c r="C45" s="8" t="s">
        <v>70</v>
      </c>
      <c r="D45" s="9">
        <v>185</v>
      </c>
      <c r="E45" s="13">
        <v>-2.5</v>
      </c>
      <c r="F45" s="12"/>
      <c r="G45" s="165"/>
      <c r="H45" s="166"/>
      <c r="I45" s="51"/>
      <c r="J45" s="52"/>
      <c r="K45" s="53" t="s">
        <v>60</v>
      </c>
      <c r="L45" s="54">
        <f>-O43/(2*O42)*100</f>
        <v>101.36411720157852</v>
      </c>
      <c r="M45" s="55">
        <f>-1*((L45/100)^2*$O$42+(L45/100*$O$43)+$O$44)</f>
        <v>-0.64077088585346864</v>
      </c>
      <c r="N45" s="12"/>
      <c r="O45" s="12"/>
      <c r="P45" s="12"/>
      <c r="Q45" s="124"/>
      <c r="R45" s="22"/>
      <c r="S45" s="22"/>
      <c r="T45" s="77"/>
      <c r="U45" s="67" t="s">
        <v>92</v>
      </c>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12"/>
    </row>
    <row r="46" spans="2:68" outlineLevel="1" x14ac:dyDescent="0.2">
      <c r="B46" s="103"/>
      <c r="C46" s="20" t="s">
        <v>87</v>
      </c>
      <c r="D46" s="25">
        <v>1.7</v>
      </c>
      <c r="E46" s="26" t="s">
        <v>16</v>
      </c>
      <c r="F46" s="12"/>
      <c r="G46" s="165"/>
      <c r="H46" s="166"/>
      <c r="I46" s="56"/>
      <c r="J46" s="57"/>
      <c r="K46" s="58" t="s">
        <v>75</v>
      </c>
      <c r="L46" s="59">
        <f>L45/(COS(RADIANS(45))^0.5)</f>
        <v>120.54292938208688</v>
      </c>
      <c r="M46" s="60">
        <f>M45/(COS(RADIANS(45))^0.5)</f>
        <v>-0.76200929654354133</v>
      </c>
      <c r="N46" s="12"/>
      <c r="O46" s="12"/>
      <c r="P46" s="12"/>
      <c r="Q46" s="104"/>
      <c r="T46" s="12"/>
      <c r="U46" s="67"/>
      <c r="V46" s="67">
        <v>75</v>
      </c>
      <c r="W46" s="67">
        <f>V46+5</f>
        <v>80</v>
      </c>
      <c r="X46" s="67">
        <f t="shared" ref="X46:AY46" si="130">W46+5</f>
        <v>85</v>
      </c>
      <c r="Y46" s="67">
        <f t="shared" si="130"/>
        <v>90</v>
      </c>
      <c r="Z46" s="67">
        <f t="shared" si="130"/>
        <v>95</v>
      </c>
      <c r="AA46" s="67">
        <f t="shared" si="130"/>
        <v>100</v>
      </c>
      <c r="AB46" s="67">
        <f t="shared" si="130"/>
        <v>105</v>
      </c>
      <c r="AC46" s="67">
        <f>AB46+5</f>
        <v>110</v>
      </c>
      <c r="AD46" s="67">
        <f t="shared" si="130"/>
        <v>115</v>
      </c>
      <c r="AE46" s="67">
        <f t="shared" si="130"/>
        <v>120</v>
      </c>
      <c r="AF46" s="67">
        <f t="shared" si="130"/>
        <v>125</v>
      </c>
      <c r="AG46" s="67">
        <f t="shared" si="130"/>
        <v>130</v>
      </c>
      <c r="AH46" s="67">
        <f t="shared" si="130"/>
        <v>135</v>
      </c>
      <c r="AI46" s="67">
        <f t="shared" si="130"/>
        <v>140</v>
      </c>
      <c r="AJ46" s="67">
        <f t="shared" si="130"/>
        <v>145</v>
      </c>
      <c r="AK46" s="67">
        <f t="shared" si="130"/>
        <v>150</v>
      </c>
      <c r="AL46" s="67">
        <f t="shared" si="130"/>
        <v>155</v>
      </c>
      <c r="AM46" s="67">
        <f t="shared" si="130"/>
        <v>160</v>
      </c>
      <c r="AN46" s="67">
        <f t="shared" si="130"/>
        <v>165</v>
      </c>
      <c r="AO46" s="67">
        <f t="shared" si="130"/>
        <v>170</v>
      </c>
      <c r="AP46" s="67">
        <f t="shared" si="130"/>
        <v>175</v>
      </c>
      <c r="AQ46" s="67">
        <f t="shared" si="130"/>
        <v>180</v>
      </c>
      <c r="AR46" s="67">
        <f t="shared" si="130"/>
        <v>185</v>
      </c>
      <c r="AS46" s="67">
        <f t="shared" si="130"/>
        <v>190</v>
      </c>
      <c r="AT46" s="67">
        <f t="shared" si="130"/>
        <v>195</v>
      </c>
      <c r="AU46" s="67">
        <f t="shared" si="130"/>
        <v>200</v>
      </c>
      <c r="AV46" s="67">
        <f t="shared" si="130"/>
        <v>205</v>
      </c>
      <c r="AW46" s="67">
        <f t="shared" si="130"/>
        <v>210</v>
      </c>
      <c r="AX46" s="67">
        <f t="shared" si="130"/>
        <v>215</v>
      </c>
      <c r="AY46" s="67">
        <f t="shared" si="130"/>
        <v>220</v>
      </c>
      <c r="AZ46" s="67"/>
      <c r="BA46" s="67"/>
      <c r="BB46" s="67"/>
      <c r="BC46" s="67"/>
      <c r="BD46" s="67"/>
      <c r="BE46" s="67"/>
      <c r="BF46" s="67"/>
      <c r="BG46" s="67"/>
      <c r="BH46" s="67"/>
      <c r="BI46" s="67"/>
      <c r="BJ46" s="67"/>
      <c r="BK46" s="67"/>
      <c r="BL46" s="67"/>
      <c r="BM46" s="67"/>
      <c r="BN46" s="67"/>
      <c r="BO46" s="67"/>
      <c r="BP46" s="12"/>
    </row>
    <row r="47" spans="2:68" outlineLevel="1" x14ac:dyDescent="0.2">
      <c r="B47" s="103"/>
      <c r="C47" s="8" t="s">
        <v>72</v>
      </c>
      <c r="D47" s="9">
        <v>-2.98</v>
      </c>
      <c r="E47" s="10" t="s">
        <v>17</v>
      </c>
      <c r="F47" s="77"/>
      <c r="G47" s="165"/>
      <c r="H47" s="166"/>
      <c r="I47" s="61"/>
      <c r="J47" s="62"/>
      <c r="K47" s="48" t="s">
        <v>62</v>
      </c>
      <c r="L47" s="63" t="s">
        <v>8</v>
      </c>
      <c r="M47" s="21" t="s">
        <v>7</v>
      </c>
      <c r="N47" s="12"/>
      <c r="O47" s="12"/>
      <c r="P47" s="12"/>
      <c r="Q47" s="104"/>
      <c r="T47" s="12"/>
      <c r="U47" s="67" t="s">
        <v>0</v>
      </c>
      <c r="V47" s="67">
        <f t="shared" ref="V47:AY47" si="131">-1*((V46/100)^2*$O42+(V46/100*$O43)+$O44)</f>
        <v>-0.74294208563910002</v>
      </c>
      <c r="W47" s="67">
        <f t="shared" si="131"/>
        <v>-0.70786306989663572</v>
      </c>
      <c r="X47" s="67">
        <f t="shared" si="131"/>
        <v>-0.68013379507401206</v>
      </c>
      <c r="Y47" s="67">
        <f t="shared" si="131"/>
        <v>-0.65975426117122926</v>
      </c>
      <c r="Z47" s="67">
        <f t="shared" si="131"/>
        <v>-0.64672446818828755</v>
      </c>
      <c r="AA47" s="67">
        <f t="shared" si="131"/>
        <v>-0.64104441612518714</v>
      </c>
      <c r="AB47" s="67">
        <f t="shared" si="131"/>
        <v>-0.6427141049819276</v>
      </c>
      <c r="AC47" s="67">
        <f t="shared" si="131"/>
        <v>-0.65173353475850893</v>
      </c>
      <c r="AD47" s="67">
        <f t="shared" si="131"/>
        <v>-0.66810270545493111</v>
      </c>
      <c r="AE47" s="67">
        <f t="shared" si="131"/>
        <v>-0.69182161707119416</v>
      </c>
      <c r="AF47" s="67">
        <f t="shared" si="131"/>
        <v>-0.72289026960729874</v>
      </c>
      <c r="AG47" s="67">
        <f t="shared" si="131"/>
        <v>-0.76130866306324441</v>
      </c>
      <c r="AH47" s="67">
        <f t="shared" si="131"/>
        <v>-0.80707679743903071</v>
      </c>
      <c r="AI47" s="67">
        <f t="shared" si="131"/>
        <v>-0.86019467273465677</v>
      </c>
      <c r="AJ47" s="67">
        <f t="shared" si="131"/>
        <v>-0.92066228895012614</v>
      </c>
      <c r="AK47" s="67">
        <f t="shared" si="131"/>
        <v>-0.98847964608543482</v>
      </c>
      <c r="AL47" s="67">
        <f t="shared" si="131"/>
        <v>-1.063646744140585</v>
      </c>
      <c r="AM47" s="67">
        <f t="shared" si="131"/>
        <v>-1.1461635831155768</v>
      </c>
      <c r="AN47" s="67">
        <f t="shared" si="131"/>
        <v>-1.2360301630104074</v>
      </c>
      <c r="AO47" s="67">
        <f t="shared" si="131"/>
        <v>-1.3332464838250813</v>
      </c>
      <c r="AP47" s="67">
        <f t="shared" si="131"/>
        <v>-1.4378125455595949</v>
      </c>
      <c r="AQ47" s="67">
        <f t="shared" si="131"/>
        <v>-1.5497283482139501</v>
      </c>
      <c r="AR47" s="67">
        <f t="shared" si="131"/>
        <v>-1.6689938917881468</v>
      </c>
      <c r="AS47" s="67">
        <f t="shared" si="131"/>
        <v>-1.7956091762821824</v>
      </c>
      <c r="AT47" s="67">
        <f t="shared" si="131"/>
        <v>-1.9295742016960613</v>
      </c>
      <c r="AU47" s="67">
        <f t="shared" si="131"/>
        <v>-2.07088896802978</v>
      </c>
      <c r="AV47" s="67">
        <f t="shared" si="131"/>
        <v>-2.2195534752833401</v>
      </c>
      <c r="AW47" s="67">
        <f t="shared" si="131"/>
        <v>-2.3755677234567409</v>
      </c>
      <c r="AX47" s="67">
        <f t="shared" si="131"/>
        <v>-2.5389317125499815</v>
      </c>
      <c r="AY47" s="67">
        <f t="shared" si="131"/>
        <v>-2.7096454425630663</v>
      </c>
      <c r="AZ47" s="67"/>
      <c r="BA47" s="67"/>
      <c r="BB47" s="67"/>
      <c r="BC47" s="67"/>
      <c r="BD47" s="67"/>
      <c r="BE47" s="67"/>
      <c r="BF47" s="67"/>
      <c r="BG47" s="67"/>
      <c r="BH47" s="67"/>
      <c r="BI47" s="67"/>
      <c r="BJ47" s="67"/>
      <c r="BK47" s="67"/>
      <c r="BL47" s="67"/>
      <c r="BM47" s="67"/>
      <c r="BN47" s="67"/>
      <c r="BO47" s="67"/>
      <c r="BP47" s="12"/>
    </row>
    <row r="48" spans="2:68" outlineLevel="1" x14ac:dyDescent="0.2">
      <c r="B48" s="103"/>
      <c r="C48" s="14"/>
      <c r="D48" s="17">
        <v>1.86</v>
      </c>
      <c r="E48" s="18" t="s">
        <v>18</v>
      </c>
      <c r="F48" s="12"/>
      <c r="G48" s="165"/>
      <c r="H48" s="166"/>
      <c r="I48" s="11"/>
      <c r="J48" s="12"/>
      <c r="K48" s="53" t="s">
        <v>61</v>
      </c>
      <c r="L48" s="54">
        <f>($AN$3/M48-$O43)/(2*$O42)*100</f>
        <v>120.9703415280446</v>
      </c>
      <c r="M48" s="64">
        <f>$AN$3/((4*$O42*$O44)^0.5+$O43)</f>
        <v>48.191618277943206</v>
      </c>
      <c r="N48" s="12"/>
      <c r="O48" s="12"/>
      <c r="P48" s="12"/>
      <c r="Q48" s="104"/>
      <c r="T48" s="12"/>
      <c r="U48" s="67" t="s">
        <v>7</v>
      </c>
      <c r="V48" s="77">
        <f>-V46/3.6/V47</f>
        <v>28.041665341130734</v>
      </c>
      <c r="W48" s="77">
        <f t="shared" ref="W48:AY48" si="132">-W46/3.6/W47</f>
        <v>31.393391133495886</v>
      </c>
      <c r="X48" s="77">
        <f t="shared" si="132"/>
        <v>34.715391709864605</v>
      </c>
      <c r="Y48" s="77">
        <f t="shared" si="132"/>
        <v>37.892896600044281</v>
      </c>
      <c r="Z48" s="77">
        <f t="shared" si="132"/>
        <v>40.803912928814718</v>
      </c>
      <c r="AA48" s="77">
        <f t="shared" si="132"/>
        <v>43.332064173776629</v>
      </c>
      <c r="AB48" s="77">
        <f t="shared" si="132"/>
        <v>45.380467676972479</v>
      </c>
      <c r="AC48" s="77">
        <f t="shared" si="132"/>
        <v>46.883509787289839</v>
      </c>
      <c r="AD48" s="77">
        <f t="shared" si="132"/>
        <v>47.813673232609524</v>
      </c>
      <c r="AE48" s="77">
        <f t="shared" si="132"/>
        <v>48.181977132268564</v>
      </c>
      <c r="AF48" s="77">
        <f t="shared" si="132"/>
        <v>48.032493563766799</v>
      </c>
      <c r="AG48" s="77">
        <f t="shared" si="132"/>
        <v>47.432943907156407</v>
      </c>
      <c r="AH48" s="77">
        <f t="shared" si="132"/>
        <v>46.463979783575525</v>
      </c>
      <c r="AI48" s="77">
        <f t="shared" si="132"/>
        <v>45.209404477310564</v>
      </c>
      <c r="AJ48" s="77">
        <f t="shared" si="132"/>
        <v>43.748699453855544</v>
      </c>
      <c r="AK48" s="77">
        <f t="shared" si="132"/>
        <v>42.152275802212515</v>
      </c>
      <c r="AL48" s="77">
        <f t="shared" si="132"/>
        <v>40.479187091710585</v>
      </c>
      <c r="AM48" s="77">
        <f t="shared" si="132"/>
        <v>38.776702644514884</v>
      </c>
      <c r="AN48" s="77">
        <f t="shared" si="132"/>
        <v>37.081079980851101</v>
      </c>
      <c r="AO48" s="77">
        <f t="shared" si="132"/>
        <v>35.41897375700686</v>
      </c>
      <c r="AP48" s="77">
        <f t="shared" si="132"/>
        <v>33.809074250490504</v>
      </c>
      <c r="AQ48" s="77">
        <f t="shared" si="132"/>
        <v>32.263719030257533</v>
      </c>
      <c r="AR48" s="77">
        <f t="shared" si="132"/>
        <v>30.79033970210115</v>
      </c>
      <c r="AS48" s="77">
        <f t="shared" si="132"/>
        <v>29.392686601799632</v>
      </c>
      <c r="AT48" s="77">
        <f t="shared" si="132"/>
        <v>28.071823627749133</v>
      </c>
      <c r="AU48" s="77">
        <f t="shared" si="132"/>
        <v>26.826911733665025</v>
      </c>
      <c r="AV48" s="77">
        <f t="shared" si="132"/>
        <v>25.65581099017005</v>
      </c>
      <c r="AW48" s="77">
        <f t="shared" si="132"/>
        <v>24.555533718252079</v>
      </c>
      <c r="AX48" s="77">
        <f t="shared" si="132"/>
        <v>23.522579172576517</v>
      </c>
      <c r="AY48" s="77">
        <f t="shared" si="132"/>
        <v>22.553176202014765</v>
      </c>
      <c r="AZ48" s="67"/>
      <c r="BA48" s="67"/>
      <c r="BB48" s="67"/>
      <c r="BC48" s="67"/>
      <c r="BD48" s="67"/>
      <c r="BE48" s="67"/>
      <c r="BF48" s="67"/>
      <c r="BG48" s="67"/>
      <c r="BH48" s="67"/>
      <c r="BI48" s="67"/>
      <c r="BJ48" s="67"/>
      <c r="BK48" s="67"/>
      <c r="BL48" s="67"/>
      <c r="BM48" s="67"/>
      <c r="BN48" s="67"/>
      <c r="BO48" s="67"/>
      <c r="BP48" s="12"/>
    </row>
    <row r="49" spans="2:68" outlineLevel="1" x14ac:dyDescent="0.2">
      <c r="B49" s="103"/>
      <c r="E49" s="4"/>
      <c r="F49" s="12"/>
      <c r="G49" s="165"/>
      <c r="H49" s="166"/>
      <c r="I49" s="11"/>
      <c r="J49" s="12"/>
      <c r="K49" s="53" t="s">
        <v>63</v>
      </c>
      <c r="L49" s="54">
        <f>BI40</f>
        <v>146.41306094547625</v>
      </c>
      <c r="M49" s="64">
        <f>BJ40</f>
        <v>20.973980743794158</v>
      </c>
      <c r="N49" s="12"/>
      <c r="O49" s="12"/>
      <c r="P49" s="12"/>
      <c r="Q49" s="104"/>
      <c r="T49" s="12"/>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12"/>
    </row>
    <row r="50" spans="2:68" outlineLevel="1" x14ac:dyDescent="0.2">
      <c r="B50" s="103"/>
      <c r="C50" s="12"/>
      <c r="D50" s="12"/>
      <c r="E50" s="12"/>
      <c r="F50" s="12"/>
      <c r="G50" s="167"/>
      <c r="H50" s="168"/>
      <c r="I50" s="14"/>
      <c r="J50" s="15"/>
      <c r="K50" s="58" t="s">
        <v>64</v>
      </c>
      <c r="L50" s="59">
        <f>BN40</f>
        <v>168.04685448242029</v>
      </c>
      <c r="M50" s="65">
        <f>BO40</f>
        <v>14.169419510081184</v>
      </c>
      <c r="N50" s="12"/>
      <c r="O50" s="12"/>
      <c r="P50" s="12"/>
      <c r="Q50" s="104"/>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row>
    <row r="51" spans="2:68" ht="7" customHeight="1" outlineLevel="1" thickBot="1" x14ac:dyDescent="0.25">
      <c r="B51" s="125"/>
      <c r="C51" s="126"/>
      <c r="D51" s="126"/>
      <c r="E51" s="126"/>
      <c r="F51" s="126"/>
      <c r="G51" s="126"/>
      <c r="H51" s="126"/>
      <c r="I51" s="126"/>
      <c r="J51" s="126"/>
      <c r="K51" s="126"/>
      <c r="L51" s="126"/>
      <c r="M51" s="126"/>
      <c r="N51" s="126"/>
      <c r="O51" s="126"/>
      <c r="P51" s="126"/>
      <c r="Q51" s="127"/>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row>
    <row r="52" spans="2:68" ht="16" x14ac:dyDescent="0.2">
      <c r="C52" s="162" t="s">
        <v>125</v>
      </c>
      <c r="D52" s="162"/>
      <c r="E52" s="16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row>
    <row r="53" spans="2:68" s="6" customFormat="1" x14ac:dyDescent="0.2">
      <c r="C53" s="82"/>
      <c r="D53" s="73"/>
      <c r="E53" s="73"/>
      <c r="M53" s="83"/>
      <c r="N53" s="83"/>
      <c r="O53" s="83"/>
      <c r="P53" s="83"/>
      <c r="Q53" s="83"/>
      <c r="R53" s="83"/>
      <c r="S53" s="83"/>
      <c r="T53" s="129"/>
      <c r="U53" s="129"/>
      <c r="V53" s="129"/>
      <c r="W53" s="129"/>
      <c r="X53" s="129"/>
      <c r="Y53" s="129"/>
      <c r="Z53" s="129"/>
      <c r="AA53" s="129"/>
      <c r="AB53" s="129"/>
      <c r="AC53" s="129"/>
      <c r="AD53" s="129"/>
      <c r="AE53" s="129"/>
      <c r="AF53" s="129"/>
      <c r="AG53" s="129"/>
      <c r="AH53" s="129"/>
      <c r="AI53" s="129"/>
      <c r="AJ53" s="129"/>
      <c r="AK53" s="129"/>
      <c r="AL53" s="129"/>
      <c r="AM53" s="129"/>
      <c r="AN53" s="129"/>
      <c r="AO53" s="73"/>
      <c r="AP53" s="73"/>
      <c r="AQ53" s="111"/>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row>
    <row r="54" spans="2:68" s="7" customFormat="1" ht="13" hidden="1" customHeight="1" outlineLevel="1" x14ac:dyDescent="0.2">
      <c r="B54" s="121"/>
      <c r="C54" s="122"/>
      <c r="D54" s="122"/>
      <c r="E54" s="122"/>
      <c r="F54" s="122"/>
      <c r="G54" s="122"/>
      <c r="H54" s="122"/>
      <c r="I54" s="122"/>
      <c r="J54" s="122"/>
      <c r="K54" s="122"/>
      <c r="L54" s="122"/>
      <c r="M54" s="122"/>
      <c r="N54" s="122"/>
      <c r="O54" s="122"/>
      <c r="P54" s="122"/>
      <c r="Q54" s="123"/>
      <c r="T54" s="101"/>
      <c r="U54" s="101"/>
      <c r="V54" s="101"/>
      <c r="W54" s="101"/>
      <c r="X54" s="73"/>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row>
    <row r="55" spans="2:68" ht="15" hidden="1" customHeight="1" outlineLevel="1" x14ac:dyDescent="0.2">
      <c r="B55" s="103"/>
      <c r="C55" s="172" t="s">
        <v>127</v>
      </c>
      <c r="D55" s="173"/>
      <c r="E55" s="174"/>
      <c r="F55" s="52"/>
      <c r="G55" s="169" t="s">
        <v>89</v>
      </c>
      <c r="H55" s="170"/>
      <c r="I55" s="170"/>
      <c r="J55" s="170"/>
      <c r="K55" s="170"/>
      <c r="L55" s="170"/>
      <c r="M55" s="171"/>
      <c r="N55" s="12"/>
      <c r="O55" s="134" t="s">
        <v>90</v>
      </c>
      <c r="P55" s="135"/>
      <c r="Q55" s="104"/>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row>
    <row r="56" spans="2:68" ht="15" hidden="1" customHeight="1" outlineLevel="1" x14ac:dyDescent="0.2">
      <c r="B56" s="103"/>
      <c r="C56" s="8" t="s">
        <v>9</v>
      </c>
      <c r="D56" s="9" t="s">
        <v>11</v>
      </c>
      <c r="E56" s="10"/>
      <c r="F56" s="12"/>
      <c r="G56" s="165" t="s">
        <v>91</v>
      </c>
      <c r="H56" s="166"/>
      <c r="I56" s="31" t="s">
        <v>4</v>
      </c>
      <c r="J56" s="32" t="s">
        <v>88</v>
      </c>
      <c r="K56" s="33" t="s">
        <v>2</v>
      </c>
      <c r="L56" s="32" t="s">
        <v>6</v>
      </c>
      <c r="M56" s="34" t="s">
        <v>7</v>
      </c>
      <c r="N56" s="77"/>
      <c r="O56" s="136"/>
      <c r="P56" s="137"/>
      <c r="Q56" s="124"/>
      <c r="R56" s="22"/>
      <c r="S56" s="22"/>
      <c r="T56" s="77"/>
      <c r="U56" s="77"/>
      <c r="V56" s="77"/>
      <c r="W56" s="77"/>
      <c r="X56" s="77"/>
      <c r="Y56" s="77"/>
      <c r="Z56" s="77"/>
      <c r="AA56" s="77"/>
      <c r="AB56" s="77"/>
      <c r="AC56" s="77"/>
      <c r="AD56" s="77"/>
      <c r="AE56" s="77"/>
      <c r="AF56" s="77"/>
      <c r="AG56" s="77"/>
      <c r="AH56" s="77"/>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row>
    <row r="57" spans="2:68" ht="15" hidden="1" customHeight="1" outlineLevel="1" x14ac:dyDescent="0.2">
      <c r="B57" s="103"/>
      <c r="C57" s="8" t="s">
        <v>12</v>
      </c>
      <c r="D57" s="9">
        <v>430</v>
      </c>
      <c r="E57" s="10" t="s">
        <v>1</v>
      </c>
      <c r="F57" s="12"/>
      <c r="G57" s="165"/>
      <c r="H57" s="166"/>
      <c r="I57" s="35"/>
      <c r="J57" s="36">
        <v>0</v>
      </c>
      <c r="K57" s="37"/>
      <c r="L57" s="38">
        <f>AJ58</f>
        <v>118.32159566199235</v>
      </c>
      <c r="M57" s="39">
        <f>AK58</f>
        <v>50.53740640323894</v>
      </c>
      <c r="N57" s="12"/>
      <c r="O57" s="136"/>
      <c r="P57" s="137"/>
      <c r="Q57" s="124"/>
      <c r="R57" s="22"/>
      <c r="S57" s="22"/>
      <c r="T57" s="77"/>
      <c r="U57" s="140" t="s">
        <v>73</v>
      </c>
      <c r="V57" s="140"/>
      <c r="W57" s="71" t="s">
        <v>67</v>
      </c>
      <c r="X57" s="140" t="s">
        <v>74</v>
      </c>
      <c r="Y57" s="140"/>
      <c r="Z57" s="140" t="s">
        <v>14</v>
      </c>
      <c r="AA57" s="140"/>
      <c r="AB57" s="140"/>
      <c r="AC57" s="140"/>
      <c r="AD57" s="140" t="s">
        <v>15</v>
      </c>
      <c r="AE57" s="140"/>
      <c r="AF57" s="140"/>
      <c r="AG57" s="71" t="s">
        <v>4</v>
      </c>
      <c r="AH57" s="119" t="s">
        <v>65</v>
      </c>
      <c r="AI57" s="71" t="s">
        <v>5</v>
      </c>
      <c r="AJ57" s="71" t="s">
        <v>6</v>
      </c>
      <c r="AK57" s="71" t="s">
        <v>82</v>
      </c>
      <c r="AL57" s="71" t="s">
        <v>4</v>
      </c>
      <c r="AM57" s="119" t="s">
        <v>65</v>
      </c>
      <c r="AN57" s="71" t="s">
        <v>5</v>
      </c>
      <c r="AO57" s="71" t="s">
        <v>6</v>
      </c>
      <c r="AP57" s="71" t="s">
        <v>82</v>
      </c>
      <c r="AQ57" s="71" t="s">
        <v>4</v>
      </c>
      <c r="AR57" s="119" t="s">
        <v>65</v>
      </c>
      <c r="AS57" s="71" t="s">
        <v>5</v>
      </c>
      <c r="AT57" s="71" t="s">
        <v>6</v>
      </c>
      <c r="AU57" s="71" t="s">
        <v>82</v>
      </c>
      <c r="AV57" s="71" t="s">
        <v>4</v>
      </c>
      <c r="AW57" s="119" t="s">
        <v>65</v>
      </c>
      <c r="AX57" s="71" t="s">
        <v>5</v>
      </c>
      <c r="AY57" s="71" t="s">
        <v>6</v>
      </c>
      <c r="AZ57" s="71" t="s">
        <v>82</v>
      </c>
      <c r="BA57" s="71" t="s">
        <v>4</v>
      </c>
      <c r="BB57" s="119" t="s">
        <v>65</v>
      </c>
      <c r="BC57" s="71" t="s">
        <v>5</v>
      </c>
      <c r="BD57" s="71" t="s">
        <v>6</v>
      </c>
      <c r="BE57" s="71" t="s">
        <v>82</v>
      </c>
      <c r="BF57" s="71" t="s">
        <v>4</v>
      </c>
      <c r="BG57" s="119" t="s">
        <v>65</v>
      </c>
      <c r="BH57" s="71" t="s">
        <v>5</v>
      </c>
      <c r="BI57" s="71" t="s">
        <v>6</v>
      </c>
      <c r="BJ57" s="71" t="s">
        <v>82</v>
      </c>
      <c r="BK57" s="71" t="s">
        <v>4</v>
      </c>
      <c r="BL57" s="119" t="s">
        <v>65</v>
      </c>
      <c r="BM57" s="71" t="s">
        <v>5</v>
      </c>
      <c r="BN57" s="71" t="s">
        <v>6</v>
      </c>
      <c r="BO57" s="71" t="s">
        <v>82</v>
      </c>
      <c r="BP57" s="12"/>
    </row>
    <row r="58" spans="2:68" hidden="1" outlineLevel="1" x14ac:dyDescent="0.2">
      <c r="B58" s="103"/>
      <c r="C58" s="8" t="s">
        <v>83</v>
      </c>
      <c r="D58" s="9">
        <v>430</v>
      </c>
      <c r="E58" s="10" t="s">
        <v>1</v>
      </c>
      <c r="F58" s="12"/>
      <c r="G58" s="165"/>
      <c r="H58" s="166"/>
      <c r="I58" s="35"/>
      <c r="J58" s="36">
        <v>-1</v>
      </c>
      <c r="K58" s="37"/>
      <c r="L58" s="38">
        <f>AO58</f>
        <v>143.75905768565218</v>
      </c>
      <c r="M58" s="39">
        <f>AP58</f>
        <v>21.159640424101738</v>
      </c>
      <c r="N58" s="12"/>
      <c r="O58" s="136"/>
      <c r="P58" s="137"/>
      <c r="Q58" s="104"/>
      <c r="R58" s="22"/>
      <c r="S58" s="22"/>
      <c r="T58" s="77"/>
      <c r="U58" s="67">
        <v>100</v>
      </c>
      <c r="V58" s="67">
        <f>-($D64*(U58/100)^2+$D65*(U58/100)+$D66)</f>
        <v>-0.60000000000000009</v>
      </c>
      <c r="W58" s="71" t="s">
        <v>68</v>
      </c>
      <c r="X58" s="67">
        <f>IF(V58=0,D61,U58)/100*(($W59/$D57)^0.5)</f>
        <v>1</v>
      </c>
      <c r="Y58" s="67">
        <f>-IF(V58=0,E61,V58)*(($W59/$D57)^0.5)</f>
        <v>0.60000000000000009</v>
      </c>
      <c r="Z58" s="67">
        <f>X58*X58</f>
        <v>1</v>
      </c>
      <c r="AA58" s="67">
        <f>X58</f>
        <v>1</v>
      </c>
      <c r="AB58" s="67">
        <v>1</v>
      </c>
      <c r="AC58" s="67">
        <f>Y58</f>
        <v>0.60000000000000009</v>
      </c>
      <c r="AD58" s="67" cm="1">
        <f t="array" ref="AD58:AF60">MINVERSE(Z58:AB60)</f>
        <v>2</v>
      </c>
      <c r="AE58" s="67">
        <v>-4</v>
      </c>
      <c r="AF58" s="67">
        <v>2</v>
      </c>
      <c r="AG58" s="68">
        <f>I57</f>
        <v>0</v>
      </c>
      <c r="AH58" s="68">
        <f>J57</f>
        <v>0</v>
      </c>
      <c r="AI58" s="68">
        <f>K57</f>
        <v>0</v>
      </c>
      <c r="AJ58" s="69">
        <f>(-AJ60-$O61)/(2*$O60)*100</f>
        <v>118.32159566199235</v>
      </c>
      <c r="AK58" s="69">
        <f>-(AJ58+AI58)/3.6/(AI60+AH58)</f>
        <v>50.53740640323894</v>
      </c>
      <c r="AL58" s="68">
        <f>I58</f>
        <v>0</v>
      </c>
      <c r="AM58" s="68">
        <f>J58</f>
        <v>-1</v>
      </c>
      <c r="AN58" s="68">
        <f>K58</f>
        <v>0</v>
      </c>
      <c r="AO58" s="69">
        <f>(-AO60-$O61)/(2*$O60)*100</f>
        <v>143.75905768565218</v>
      </c>
      <c r="AP58" s="69">
        <f>-(AO58+AN58)/3.6/(AN60+AM58)</f>
        <v>21.159640424101738</v>
      </c>
      <c r="AQ58" s="68">
        <f>I59</f>
        <v>0</v>
      </c>
      <c r="AR58" s="68">
        <f>J59</f>
        <v>-2</v>
      </c>
      <c r="AS58" s="68">
        <f>K59</f>
        <v>0</v>
      </c>
      <c r="AT58" s="69">
        <f>(-AT60-$O61)/(2*$O60)*100</f>
        <v>165.32795690182994</v>
      </c>
      <c r="AU58" s="69">
        <f>-(AT58+AS58)/3.6/(AS60+AR58)</f>
        <v>14.173501971251598</v>
      </c>
      <c r="AV58" s="70">
        <f>I60</f>
        <v>0</v>
      </c>
      <c r="AW58" s="70">
        <f>J60</f>
        <v>-3</v>
      </c>
      <c r="AX58" s="70">
        <f>K60</f>
        <v>0</v>
      </c>
      <c r="AY58" s="69">
        <f>(-AY60-$O61)/(2*$O60)*100</f>
        <v>184.39088914585778</v>
      </c>
      <c r="AZ58" s="69">
        <f>-(AY58+AX58)/3.6/(AX60+AW58)</f>
        <v>10.971870723219819</v>
      </c>
      <c r="BA58" s="70">
        <f>I61</f>
        <v>0</v>
      </c>
      <c r="BB58" s="70">
        <f>J61</f>
        <v>-4</v>
      </c>
      <c r="BC58" s="70">
        <f>K61</f>
        <v>0</v>
      </c>
      <c r="BD58" s="69">
        <f>(-BD60-$O61)/(2*$O60)*100</f>
        <v>201.65977949672231</v>
      </c>
      <c r="BE58" s="69">
        <f>-(BD58+BC58)/3.6/(BC60+BB58)</f>
        <v>9.1080851297319523</v>
      </c>
      <c r="BF58" s="119">
        <f>I60</f>
        <v>0</v>
      </c>
      <c r="BG58" s="119">
        <v>-1</v>
      </c>
      <c r="BH58" s="119">
        <f>K60</f>
        <v>0</v>
      </c>
      <c r="BI58" s="69">
        <f>(-BI60-$O61)/(2*$O60)*100</f>
        <v>143.75905768565218</v>
      </c>
      <c r="BJ58" s="69">
        <f>-(BI58+BH58)/3.6/(BH60+BG58)</f>
        <v>21.159640424101738</v>
      </c>
      <c r="BK58" s="120">
        <f>I61</f>
        <v>0</v>
      </c>
      <c r="BL58" s="120">
        <v>-2</v>
      </c>
      <c r="BM58" s="120">
        <f>K61</f>
        <v>0</v>
      </c>
      <c r="BN58" s="69">
        <f>(-BN60-$O61)/(2*$O60)*100</f>
        <v>165.32795690182994</v>
      </c>
      <c r="BO58" s="69">
        <f>-(BN58+BM58)/3.6/(BM60+BL58)</f>
        <v>14.173501971251598</v>
      </c>
      <c r="BP58" s="12"/>
    </row>
    <row r="59" spans="2:68" hidden="1" outlineLevel="1" x14ac:dyDescent="0.2">
      <c r="B59" s="103"/>
      <c r="C59" s="16" t="s">
        <v>94</v>
      </c>
      <c r="D59" s="9">
        <v>0</v>
      </c>
      <c r="E59" s="10" t="s">
        <v>19</v>
      </c>
      <c r="F59" s="12"/>
      <c r="G59" s="165"/>
      <c r="H59" s="166"/>
      <c r="I59" s="35"/>
      <c r="J59" s="36">
        <v>-2</v>
      </c>
      <c r="K59" s="37"/>
      <c r="L59" s="38">
        <f>AT58</f>
        <v>165.32795690182994</v>
      </c>
      <c r="M59" s="39">
        <f>AU58</f>
        <v>14.173501971251598</v>
      </c>
      <c r="N59" s="12"/>
      <c r="O59" s="138"/>
      <c r="P59" s="139"/>
      <c r="Q59" s="104"/>
      <c r="T59" s="12"/>
      <c r="U59" s="67">
        <v>150</v>
      </c>
      <c r="V59" s="67">
        <f>-($D64*(U59/100)^2+$D65*(U59/100)+$D66)</f>
        <v>-0.97500000000000009</v>
      </c>
      <c r="W59" s="71">
        <f>D58/COS(RADIANS(D59))</f>
        <v>430</v>
      </c>
      <c r="X59" s="67">
        <f>IF(V59=0,D62,U59)/100*(($W59/$D57)^0.5)</f>
        <v>1.5</v>
      </c>
      <c r="Y59" s="67">
        <f>-IF(V59=0,E62,V59)*(($W59/$D57)^0.5)</f>
        <v>0.97500000000000009</v>
      </c>
      <c r="Z59" s="67">
        <f>X59*X59</f>
        <v>2.25</v>
      </c>
      <c r="AA59" s="67">
        <f>X59</f>
        <v>1.5</v>
      </c>
      <c r="AB59" s="67">
        <v>1</v>
      </c>
      <c r="AC59" s="67">
        <f>Y59</f>
        <v>0.97500000000000009</v>
      </c>
      <c r="AD59" s="67">
        <v>-7</v>
      </c>
      <c r="AE59" s="67">
        <v>12</v>
      </c>
      <c r="AF59" s="67">
        <v>-5</v>
      </c>
      <c r="AG59" s="71" t="s">
        <v>21</v>
      </c>
      <c r="AH59" s="71" t="s">
        <v>22</v>
      </c>
      <c r="AI59" s="71" t="s">
        <v>84</v>
      </c>
      <c r="AJ59" s="71" t="s">
        <v>23</v>
      </c>
      <c r="AK59" s="71" t="s">
        <v>66</v>
      </c>
      <c r="AL59" s="71" t="s">
        <v>21</v>
      </c>
      <c r="AM59" s="71" t="s">
        <v>22</v>
      </c>
      <c r="AN59" s="71" t="s">
        <v>84</v>
      </c>
      <c r="AO59" s="71" t="s">
        <v>23</v>
      </c>
      <c r="AP59" s="71" t="s">
        <v>66</v>
      </c>
      <c r="AQ59" s="71" t="s">
        <v>21</v>
      </c>
      <c r="AR59" s="71" t="s">
        <v>22</v>
      </c>
      <c r="AS59" s="71" t="s">
        <v>84</v>
      </c>
      <c r="AT59" s="71" t="s">
        <v>23</v>
      </c>
      <c r="AU59" s="71" t="s">
        <v>66</v>
      </c>
      <c r="AV59" s="71" t="s">
        <v>21</v>
      </c>
      <c r="AW59" s="71" t="s">
        <v>22</v>
      </c>
      <c r="AX59" s="71" t="s">
        <v>84</v>
      </c>
      <c r="AY59" s="71" t="s">
        <v>23</v>
      </c>
      <c r="AZ59" s="71" t="s">
        <v>66</v>
      </c>
      <c r="BA59" s="71" t="s">
        <v>21</v>
      </c>
      <c r="BB59" s="71" t="s">
        <v>22</v>
      </c>
      <c r="BC59" s="71" t="s">
        <v>84</v>
      </c>
      <c r="BD59" s="71" t="s">
        <v>23</v>
      </c>
      <c r="BE59" s="71" t="s">
        <v>66</v>
      </c>
      <c r="BF59" s="71" t="s">
        <v>21</v>
      </c>
      <c r="BG59" s="71" t="s">
        <v>22</v>
      </c>
      <c r="BH59" s="71" t="s">
        <v>84</v>
      </c>
      <c r="BI59" s="71" t="s">
        <v>23</v>
      </c>
      <c r="BJ59" s="71" t="s">
        <v>66</v>
      </c>
      <c r="BK59" s="71" t="s">
        <v>21</v>
      </c>
      <c r="BL59" s="71" t="s">
        <v>22</v>
      </c>
      <c r="BM59" s="71" t="s">
        <v>84</v>
      </c>
      <c r="BN59" s="71" t="s">
        <v>23</v>
      </c>
      <c r="BO59" s="71" t="s">
        <v>66</v>
      </c>
      <c r="BP59" s="12"/>
    </row>
    <row r="60" spans="2:68" ht="14" hidden="1" customHeight="1" outlineLevel="1" x14ac:dyDescent="0.2">
      <c r="B60" s="103"/>
      <c r="C60" s="20" t="s">
        <v>86</v>
      </c>
      <c r="D60" s="19" t="s">
        <v>10</v>
      </c>
      <c r="E60" s="21" t="s">
        <v>59</v>
      </c>
      <c r="F60" s="12"/>
      <c r="G60" s="165"/>
      <c r="H60" s="166"/>
      <c r="I60" s="40"/>
      <c r="J60" s="36">
        <v>-3</v>
      </c>
      <c r="K60" s="37"/>
      <c r="L60" s="38">
        <f>AY58</f>
        <v>184.39088914585778</v>
      </c>
      <c r="M60" s="39">
        <f>AZ58</f>
        <v>10.971870723219819</v>
      </c>
      <c r="N60" s="77"/>
      <c r="O60" s="23" cm="1">
        <f t="array" ref="O60:O62">MMULT(_xlfn.ANCHORARRAY(AD58),AC58:AC60)</f>
        <v>1.5</v>
      </c>
      <c r="P60" s="24" t="s">
        <v>16</v>
      </c>
      <c r="Q60" s="104"/>
      <c r="T60" s="12"/>
      <c r="U60" s="67">
        <v>200</v>
      </c>
      <c r="V60" s="67">
        <f>-($D64*(U60/100)^2+$D65*(U60/100)+$D66)</f>
        <v>-2.1</v>
      </c>
      <c r="W60" s="67"/>
      <c r="X60" s="67">
        <f>IF(V60=0,D63,U60)/100*(($W59/$D57)^0.5)</f>
        <v>2</v>
      </c>
      <c r="Y60" s="67">
        <f>-IF(V60=0,E63,V60)*(($W59/$D57)^0.5)</f>
        <v>2.1</v>
      </c>
      <c r="Z60" s="67">
        <f>X60*X60</f>
        <v>4</v>
      </c>
      <c r="AA60" s="67">
        <f>X60</f>
        <v>2</v>
      </c>
      <c r="AB60" s="67">
        <v>1</v>
      </c>
      <c r="AC60" s="67">
        <f>Y60</f>
        <v>2.1</v>
      </c>
      <c r="AD60" s="67">
        <v>6</v>
      </c>
      <c r="AE60" s="67">
        <v>-8</v>
      </c>
      <c r="AF60" s="67">
        <v>3</v>
      </c>
      <c r="AG60" s="67">
        <f>2*$O61-4*$O60*AI58/100</f>
        <v>-6</v>
      </c>
      <c r="AH60" s="67">
        <f>-4*$O60*($O62-AK60)+$O61^2</f>
        <v>-3.6000000000000032</v>
      </c>
      <c r="AI60" s="128">
        <f>-1*((AJ58/100)^2*$O60+(AJ58/100*$O61)+$O62)</f>
        <v>-0.65035213014023086</v>
      </c>
      <c r="AJ60" s="67">
        <f>((-AG60-(AG60^2-4*AH60)^0.5)/2)</f>
        <v>-0.54964786985977021</v>
      </c>
      <c r="AK60" s="67">
        <f>AH58-AG58</f>
        <v>0</v>
      </c>
      <c r="AL60" s="67">
        <f>2*$O61-4*$O60*AN58/100</f>
        <v>-6</v>
      </c>
      <c r="AM60" s="67">
        <f>-4*$O60*($O62-AP60)+$O61^2</f>
        <v>-9.6000000000000014</v>
      </c>
      <c r="AN60" s="128">
        <f>-1*((AO58/100)^2*$O60+(AO58/100*$O61)+$O62)</f>
        <v>-0.88722826943043609</v>
      </c>
      <c r="AO60" s="67">
        <f>((-AL60-(AL60^2-4*AM60)^0.5)/2)</f>
        <v>-1.3127717305695654</v>
      </c>
      <c r="AP60" s="67">
        <f>AM58-AL58</f>
        <v>-1</v>
      </c>
      <c r="AQ60" s="67">
        <f>2*$O61-4*$O60*AS58/100</f>
        <v>-6</v>
      </c>
      <c r="AR60" s="67">
        <f>-4*$O60*($O62-AU60)+$O61^2</f>
        <v>-15.600000000000001</v>
      </c>
      <c r="AS60" s="128">
        <f>-1*((AT58/100)^2*$O60+(AT58/100*$O61)+$O62)</f>
        <v>-1.2401612929451025</v>
      </c>
      <c r="AT60" s="67">
        <f>((-AQ60-(AQ60^2-4*AR60)^0.5)/2)</f>
        <v>-1.9598387070548977</v>
      </c>
      <c r="AU60" s="67">
        <f>AR58-AQ58</f>
        <v>-2</v>
      </c>
      <c r="AV60" s="67">
        <f>2*$O61-4*$O60*AX58/100</f>
        <v>-6</v>
      </c>
      <c r="AW60" s="67">
        <f>-4*$O60*($O62-AZ60)+$O61^2</f>
        <v>-21.6</v>
      </c>
      <c r="AX60" s="128">
        <f>-1*((AY58/100)^2*$O60+(AY58/100*$O61)+$O62)</f>
        <v>-1.668273325624269</v>
      </c>
      <c r="AY60" s="67">
        <f>((-AV60-(AV60^2-4*AW60)^0.5)/2)</f>
        <v>-2.531726674375733</v>
      </c>
      <c r="AZ60" s="67">
        <f>AW58-AV58</f>
        <v>-3</v>
      </c>
      <c r="BA60" s="67">
        <f>2*$O61-4*$O60*BC58/100</f>
        <v>-6</v>
      </c>
      <c r="BB60" s="67">
        <f>-4*$O60*($O62-BE60)+$O61^2</f>
        <v>-27.6</v>
      </c>
      <c r="BC60" s="128">
        <f>-1*((BD58/100)^2*$O60+(BD58/100*$O61)+$O62)</f>
        <v>-2.1502066150983312</v>
      </c>
      <c r="BD60" s="67">
        <f>((-BA60-(BA60^2-4*BB60)^0.5)/2)</f>
        <v>-3.0497933849016698</v>
      </c>
      <c r="BE60" s="67">
        <f>BB58-BA58</f>
        <v>-4</v>
      </c>
      <c r="BF60" s="67">
        <f>2*$O61-4*$O60*BH58/100</f>
        <v>-6</v>
      </c>
      <c r="BG60" s="67">
        <f>-4*$O60*($O62-BJ60)+$O61^2</f>
        <v>-9.6000000000000014</v>
      </c>
      <c r="BH60" s="128">
        <f>-1*((BI58/100)^2*$O60+(BI58/100*$O61)+$O62)</f>
        <v>-0.88722826943043609</v>
      </c>
      <c r="BI60" s="67">
        <f>((-BF60-(BF60^2-4*BG60)^0.5)/2)</f>
        <v>-1.3127717305695654</v>
      </c>
      <c r="BJ60" s="67">
        <f>BG58-BF58</f>
        <v>-1</v>
      </c>
      <c r="BK60" s="67">
        <f>2*$O61-4*$O60*BM58/100</f>
        <v>-6</v>
      </c>
      <c r="BL60" s="67">
        <f>-4*$O60*($O62-BO60)+$O61^2</f>
        <v>-15.600000000000001</v>
      </c>
      <c r="BM60" s="128">
        <f>-1*((BN58/100)^2*$O60+(BN58/100*$O61)+$O62)</f>
        <v>-1.2401612929451025</v>
      </c>
      <c r="BN60" s="67">
        <f>((-BK60-(BK60^2-4*BL60)^0.5)/2)</f>
        <v>-1.9598387070548977</v>
      </c>
      <c r="BO60" s="67">
        <f>BL58-BK58</f>
        <v>-2</v>
      </c>
      <c r="BP60" s="12"/>
    </row>
    <row r="61" spans="2:68" hidden="1" outlineLevel="1" x14ac:dyDescent="0.2">
      <c r="B61" s="103"/>
      <c r="C61" s="8" t="s">
        <v>69</v>
      </c>
      <c r="D61" s="9">
        <v>90</v>
      </c>
      <c r="E61" s="13">
        <v>-0.5</v>
      </c>
      <c r="F61" s="12"/>
      <c r="G61" s="165"/>
      <c r="H61" s="166"/>
      <c r="I61" s="41"/>
      <c r="J61" s="42">
        <v>-4</v>
      </c>
      <c r="K61" s="43"/>
      <c r="L61" s="44">
        <f>BD58</f>
        <v>201.65977949672231</v>
      </c>
      <c r="M61" s="45">
        <f>BE58</f>
        <v>9.1080851297319523</v>
      </c>
      <c r="N61" s="12"/>
      <c r="O61" s="23">
        <v>-3</v>
      </c>
      <c r="P61" s="24" t="s">
        <v>17</v>
      </c>
      <c r="Q61" s="104"/>
      <c r="T61" s="12"/>
      <c r="U61" s="67"/>
      <c r="V61" s="67"/>
      <c r="W61" s="67"/>
      <c r="X61" s="67"/>
      <c r="Y61" s="67"/>
      <c r="Z61" s="67"/>
      <c r="AA61" s="67"/>
      <c r="AB61" s="67"/>
      <c r="AC61" s="67"/>
      <c r="AD61" s="67"/>
      <c r="AE61" s="67"/>
      <c r="AF61" s="67"/>
      <c r="AG61" s="67"/>
      <c r="AH61" s="67"/>
      <c r="AI61" s="67"/>
      <c r="AJ61" s="67"/>
      <c r="AK61" s="67"/>
      <c r="AL61" s="67"/>
      <c r="AM61" s="67"/>
      <c r="AN61" s="7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12"/>
    </row>
    <row r="62" spans="2:68" hidden="1" outlineLevel="1" x14ac:dyDescent="0.2">
      <c r="B62" s="103"/>
      <c r="C62" s="8" t="s">
        <v>71</v>
      </c>
      <c r="D62" s="9">
        <v>125</v>
      </c>
      <c r="E62" s="13">
        <v>-0.8</v>
      </c>
      <c r="F62" s="12"/>
      <c r="G62" s="165"/>
      <c r="H62" s="166"/>
      <c r="I62" s="46"/>
      <c r="J62" s="47"/>
      <c r="K62" s="48" t="s">
        <v>58</v>
      </c>
      <c r="L62" s="49" t="s">
        <v>8</v>
      </c>
      <c r="M62" s="50" t="s">
        <v>0</v>
      </c>
      <c r="N62" s="12"/>
      <c r="O62" s="27">
        <v>2.1000000000000005</v>
      </c>
      <c r="P62" s="28" t="s">
        <v>18</v>
      </c>
      <c r="Q62" s="104"/>
      <c r="T62" s="12"/>
      <c r="U62" s="67"/>
      <c r="V62" s="67"/>
      <c r="W62" s="67"/>
      <c r="X62" s="67"/>
      <c r="Y62" s="67"/>
      <c r="Z62" s="67"/>
      <c r="AA62" s="67"/>
      <c r="AB62" s="67"/>
      <c r="AC62" s="67"/>
      <c r="AD62" s="67"/>
      <c r="AE62" s="67"/>
      <c r="AF62" s="67"/>
      <c r="AG62" s="67"/>
      <c r="AH62" s="67"/>
      <c r="AI62" s="67"/>
      <c r="AJ62" s="67"/>
      <c r="AK62" s="67"/>
      <c r="AL62" s="67"/>
      <c r="AM62" s="77"/>
      <c r="AN62" s="7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12"/>
    </row>
    <row r="63" spans="2:68" hidden="1" outlineLevel="1" x14ac:dyDescent="0.2">
      <c r="B63" s="103"/>
      <c r="C63" s="8" t="s">
        <v>70</v>
      </c>
      <c r="D63" s="9">
        <v>185</v>
      </c>
      <c r="E63" s="13">
        <v>-2.5</v>
      </c>
      <c r="F63" s="12"/>
      <c r="G63" s="165"/>
      <c r="H63" s="166"/>
      <c r="I63" s="51"/>
      <c r="J63" s="52"/>
      <c r="K63" s="53" t="s">
        <v>60</v>
      </c>
      <c r="L63" s="54">
        <f>-O61/(2*O60)*100</f>
        <v>100</v>
      </c>
      <c r="M63" s="55">
        <f>-1*((L63/100)^2*$O$42+(L63/100*$O$43)+$O$44)</f>
        <v>-0.64104441612518714</v>
      </c>
      <c r="N63" s="12"/>
      <c r="O63" s="12"/>
      <c r="P63" s="12"/>
      <c r="Q63" s="124"/>
      <c r="R63" s="22"/>
      <c r="S63" s="22"/>
      <c r="T63" s="77"/>
      <c r="U63" s="67" t="s">
        <v>93</v>
      </c>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12"/>
    </row>
    <row r="64" spans="2:68" hidden="1" outlineLevel="1" x14ac:dyDescent="0.2">
      <c r="B64" s="103"/>
      <c r="C64" s="20" t="s">
        <v>87</v>
      </c>
      <c r="D64" s="25">
        <v>1.5</v>
      </c>
      <c r="E64" s="26" t="s">
        <v>16</v>
      </c>
      <c r="F64" s="12"/>
      <c r="G64" s="165"/>
      <c r="H64" s="166"/>
      <c r="I64" s="56"/>
      <c r="J64" s="57"/>
      <c r="K64" s="58" t="s">
        <v>75</v>
      </c>
      <c r="L64" s="59">
        <f>L63/(COS(RADIANS(45))^0.5)</f>
        <v>118.92071150027209</v>
      </c>
      <c r="M64" s="60">
        <f>M63/(COS(RADIANS(45))^0.5)</f>
        <v>-0.76233458068883753</v>
      </c>
      <c r="N64" s="12"/>
      <c r="O64" s="12"/>
      <c r="P64" s="12"/>
      <c r="Q64" s="104"/>
      <c r="T64" s="12"/>
      <c r="U64" s="67"/>
      <c r="V64" s="67">
        <v>75</v>
      </c>
      <c r="W64" s="67">
        <f>V64+5</f>
        <v>80</v>
      </c>
      <c r="X64" s="67">
        <f t="shared" ref="X64" si="133">W64+5</f>
        <v>85</v>
      </c>
      <c r="Y64" s="67">
        <f t="shared" ref="Y64" si="134">X64+5</f>
        <v>90</v>
      </c>
      <c r="Z64" s="67">
        <f t="shared" ref="Z64" si="135">Y64+5</f>
        <v>95</v>
      </c>
      <c r="AA64" s="67">
        <f t="shared" ref="AA64" si="136">Z64+5</f>
        <v>100</v>
      </c>
      <c r="AB64" s="67">
        <f t="shared" ref="AB64" si="137">AA64+5</f>
        <v>105</v>
      </c>
      <c r="AC64" s="67">
        <f>AB64+5</f>
        <v>110</v>
      </c>
      <c r="AD64" s="67">
        <f t="shared" ref="AD64" si="138">AC64+5</f>
        <v>115</v>
      </c>
      <c r="AE64" s="67">
        <f t="shared" ref="AE64" si="139">AD64+5</f>
        <v>120</v>
      </c>
      <c r="AF64" s="67">
        <f t="shared" ref="AF64" si="140">AE64+5</f>
        <v>125</v>
      </c>
      <c r="AG64" s="67">
        <f t="shared" ref="AG64" si="141">AF64+5</f>
        <v>130</v>
      </c>
      <c r="AH64" s="67">
        <f t="shared" ref="AH64" si="142">AG64+5</f>
        <v>135</v>
      </c>
      <c r="AI64" s="67">
        <f t="shared" ref="AI64" si="143">AH64+5</f>
        <v>140</v>
      </c>
      <c r="AJ64" s="67">
        <f t="shared" ref="AJ64" si="144">AI64+5</f>
        <v>145</v>
      </c>
      <c r="AK64" s="67">
        <f t="shared" ref="AK64" si="145">AJ64+5</f>
        <v>150</v>
      </c>
      <c r="AL64" s="67">
        <f t="shared" ref="AL64" si="146">AK64+5</f>
        <v>155</v>
      </c>
      <c r="AM64" s="67">
        <f t="shared" ref="AM64" si="147">AL64+5</f>
        <v>160</v>
      </c>
      <c r="AN64" s="67">
        <f t="shared" ref="AN64" si="148">AM64+5</f>
        <v>165</v>
      </c>
      <c r="AO64" s="67">
        <f t="shared" ref="AO64" si="149">AN64+5</f>
        <v>170</v>
      </c>
      <c r="AP64" s="67">
        <f t="shared" ref="AP64" si="150">AO64+5</f>
        <v>175</v>
      </c>
      <c r="AQ64" s="67">
        <f t="shared" ref="AQ64" si="151">AP64+5</f>
        <v>180</v>
      </c>
      <c r="AR64" s="67">
        <f t="shared" ref="AR64" si="152">AQ64+5</f>
        <v>185</v>
      </c>
      <c r="AS64" s="67">
        <f t="shared" ref="AS64" si="153">AR64+5</f>
        <v>190</v>
      </c>
      <c r="AT64" s="67">
        <f t="shared" ref="AT64" si="154">AS64+5</f>
        <v>195</v>
      </c>
      <c r="AU64" s="67">
        <f t="shared" ref="AU64" si="155">AT64+5</f>
        <v>200</v>
      </c>
      <c r="AV64" s="67">
        <f t="shared" ref="AV64" si="156">AU64+5</f>
        <v>205</v>
      </c>
      <c r="AW64" s="67">
        <f t="shared" ref="AW64" si="157">AV64+5</f>
        <v>210</v>
      </c>
      <c r="AX64" s="67">
        <f t="shared" ref="AX64" si="158">AW64+5</f>
        <v>215</v>
      </c>
      <c r="AY64" s="67">
        <f t="shared" ref="AY64" si="159">AX64+5</f>
        <v>220</v>
      </c>
      <c r="AZ64" s="67"/>
      <c r="BA64" s="67"/>
      <c r="BB64" s="67"/>
      <c r="BC64" s="67"/>
      <c r="BD64" s="67"/>
      <c r="BE64" s="67"/>
      <c r="BF64" s="67"/>
      <c r="BG64" s="67"/>
      <c r="BH64" s="67"/>
      <c r="BI64" s="67"/>
      <c r="BJ64" s="67"/>
      <c r="BK64" s="67"/>
      <c r="BL64" s="67"/>
      <c r="BM64" s="67"/>
      <c r="BN64" s="67"/>
      <c r="BO64" s="67"/>
      <c r="BP64" s="12"/>
    </row>
    <row r="65" spans="2:68" hidden="1" outlineLevel="1" x14ac:dyDescent="0.2">
      <c r="B65" s="103"/>
      <c r="C65" s="8" t="s">
        <v>72</v>
      </c>
      <c r="D65" s="9">
        <v>-3</v>
      </c>
      <c r="E65" s="10" t="s">
        <v>17</v>
      </c>
      <c r="F65" s="77"/>
      <c r="G65" s="165"/>
      <c r="H65" s="166"/>
      <c r="I65" s="61"/>
      <c r="J65" s="62"/>
      <c r="K65" s="48" t="s">
        <v>62</v>
      </c>
      <c r="L65" s="63" t="s">
        <v>8</v>
      </c>
      <c r="M65" s="21" t="s">
        <v>7</v>
      </c>
      <c r="N65" s="12"/>
      <c r="O65" s="12"/>
      <c r="P65" s="12"/>
      <c r="Q65" s="104"/>
      <c r="T65" s="12"/>
      <c r="U65" s="67" t="s">
        <v>0</v>
      </c>
      <c r="V65" s="67">
        <f t="shared" ref="V65:AY65" si="160">-1*((V64/100)^2*$O60+(V64/100*$O61)+$O62)</f>
        <v>-0.69375000000000053</v>
      </c>
      <c r="W65" s="67">
        <f t="shared" si="160"/>
        <v>-0.66000000000000036</v>
      </c>
      <c r="X65" s="67">
        <f t="shared" si="160"/>
        <v>-0.63375000000000048</v>
      </c>
      <c r="Y65" s="67">
        <f t="shared" si="160"/>
        <v>-0.61500000000000044</v>
      </c>
      <c r="Z65" s="67">
        <f t="shared" si="160"/>
        <v>-0.6037500000000009</v>
      </c>
      <c r="AA65" s="67">
        <f t="shared" si="160"/>
        <v>-0.60000000000000053</v>
      </c>
      <c r="AB65" s="67">
        <f t="shared" si="160"/>
        <v>-0.60375000000000023</v>
      </c>
      <c r="AC65" s="67">
        <f t="shared" si="160"/>
        <v>-0.61500000000000066</v>
      </c>
      <c r="AD65" s="67">
        <f t="shared" si="160"/>
        <v>-0.63375000000000048</v>
      </c>
      <c r="AE65" s="67">
        <f t="shared" si="160"/>
        <v>-0.66000000000000103</v>
      </c>
      <c r="AF65" s="67">
        <f t="shared" si="160"/>
        <v>-0.69375000000000053</v>
      </c>
      <c r="AG65" s="67">
        <f t="shared" si="160"/>
        <v>-0.73500000000000032</v>
      </c>
      <c r="AH65" s="67">
        <f t="shared" si="160"/>
        <v>-0.78375000000000039</v>
      </c>
      <c r="AI65" s="67">
        <f t="shared" si="160"/>
        <v>-0.84000000000000075</v>
      </c>
      <c r="AJ65" s="67">
        <f t="shared" si="160"/>
        <v>-0.90375000000000094</v>
      </c>
      <c r="AK65" s="67">
        <f t="shared" si="160"/>
        <v>-0.97500000000000053</v>
      </c>
      <c r="AL65" s="67">
        <f t="shared" si="160"/>
        <v>-1.0537500000000009</v>
      </c>
      <c r="AM65" s="67">
        <f t="shared" si="160"/>
        <v>-1.1400000000000006</v>
      </c>
      <c r="AN65" s="67">
        <f t="shared" si="160"/>
        <v>-1.2337500000000006</v>
      </c>
      <c r="AO65" s="67">
        <f t="shared" si="160"/>
        <v>-1.335</v>
      </c>
      <c r="AP65" s="67">
        <f t="shared" si="160"/>
        <v>-1.4437500000000005</v>
      </c>
      <c r="AQ65" s="67">
        <f t="shared" si="160"/>
        <v>-1.5600000000000005</v>
      </c>
      <c r="AR65" s="67">
        <f t="shared" si="160"/>
        <v>-1.6837500000000007</v>
      </c>
      <c r="AS65" s="67">
        <f t="shared" si="160"/>
        <v>-1.8150000000000013</v>
      </c>
      <c r="AT65" s="67">
        <f t="shared" si="160"/>
        <v>-1.9537500000000003</v>
      </c>
      <c r="AU65" s="67">
        <f t="shared" si="160"/>
        <v>-2.1000000000000005</v>
      </c>
      <c r="AV65" s="67">
        <f t="shared" si="160"/>
        <v>-2.2537500000000001</v>
      </c>
      <c r="AW65" s="67">
        <f t="shared" si="160"/>
        <v>-2.415</v>
      </c>
      <c r="AX65" s="67">
        <f t="shared" si="160"/>
        <v>-2.5837500000000011</v>
      </c>
      <c r="AY65" s="67">
        <f t="shared" si="160"/>
        <v>-2.7600000000000016</v>
      </c>
      <c r="AZ65" s="67"/>
      <c r="BA65" s="67"/>
      <c r="BB65" s="67"/>
      <c r="BC65" s="67"/>
      <c r="BD65" s="67"/>
      <c r="BE65" s="67"/>
      <c r="BF65" s="67"/>
      <c r="BG65" s="67"/>
      <c r="BH65" s="67"/>
      <c r="BI65" s="67"/>
      <c r="BJ65" s="67"/>
      <c r="BK65" s="67"/>
      <c r="BL65" s="67"/>
      <c r="BM65" s="67"/>
      <c r="BN65" s="67"/>
      <c r="BO65" s="67"/>
      <c r="BP65" s="12"/>
    </row>
    <row r="66" spans="2:68" hidden="1" outlineLevel="1" x14ac:dyDescent="0.2">
      <c r="B66" s="103"/>
      <c r="C66" s="14"/>
      <c r="D66" s="17">
        <v>2.1</v>
      </c>
      <c r="E66" s="18" t="s">
        <v>18</v>
      </c>
      <c r="F66" s="12"/>
      <c r="G66" s="165"/>
      <c r="H66" s="166"/>
      <c r="I66" s="11"/>
      <c r="J66" s="12"/>
      <c r="K66" s="53" t="s">
        <v>61</v>
      </c>
      <c r="L66" s="54">
        <f>($AN$3/M66-$O61)/(2*$O60)*100</f>
        <v>118.32159566199235</v>
      </c>
      <c r="M66" s="64">
        <f>$AN$3/((4*$O60*$O62)^0.5+$O61)</f>
        <v>50.537406403238911</v>
      </c>
      <c r="N66" s="12"/>
      <c r="O66" s="12"/>
      <c r="P66" s="12"/>
      <c r="Q66" s="104"/>
      <c r="T66" s="12"/>
      <c r="U66" s="67" t="s">
        <v>7</v>
      </c>
      <c r="V66" s="77">
        <f>-V64/3.6/V65</f>
        <v>30.030030030030005</v>
      </c>
      <c r="W66" s="77">
        <f t="shared" ref="W66:AY66" si="161">-W64/3.6/W65</f>
        <v>33.670033670033654</v>
      </c>
      <c r="X66" s="77">
        <f t="shared" si="161"/>
        <v>37.256191102344921</v>
      </c>
      <c r="Y66" s="77">
        <f t="shared" si="161"/>
        <v>40.65040650406501</v>
      </c>
      <c r="Z66" s="77">
        <f t="shared" si="161"/>
        <v>43.708304577869733</v>
      </c>
      <c r="AA66" s="77">
        <f t="shared" si="161"/>
        <v>46.296296296296255</v>
      </c>
      <c r="AB66" s="77">
        <f t="shared" si="161"/>
        <v>48.309178743961333</v>
      </c>
      <c r="AC66" s="77">
        <f t="shared" si="161"/>
        <v>49.683830171634995</v>
      </c>
      <c r="AD66" s="77">
        <f t="shared" si="161"/>
        <v>50.405435020819596</v>
      </c>
      <c r="AE66" s="77">
        <f t="shared" si="161"/>
        <v>50.505050505050427</v>
      </c>
      <c r="AF66" s="77">
        <f t="shared" si="161"/>
        <v>50.050050050050011</v>
      </c>
      <c r="AG66" s="77">
        <f t="shared" si="161"/>
        <v>49.130763416477677</v>
      </c>
      <c r="AH66" s="77">
        <f t="shared" si="161"/>
        <v>47.846889952153084</v>
      </c>
      <c r="AI66" s="77">
        <f t="shared" si="161"/>
        <v>46.296296296296248</v>
      </c>
      <c r="AJ66" s="77">
        <f t="shared" si="161"/>
        <v>44.567388965729172</v>
      </c>
      <c r="AK66" s="77">
        <f t="shared" si="161"/>
        <v>42.735042735042711</v>
      </c>
      <c r="AL66" s="77">
        <f t="shared" si="161"/>
        <v>40.859364702781043</v>
      </c>
      <c r="AM66" s="77">
        <f t="shared" si="161"/>
        <v>38.986354775828438</v>
      </c>
      <c r="AN66" s="77">
        <f t="shared" si="161"/>
        <v>37.149611617696706</v>
      </c>
      <c r="AO66" s="77">
        <f t="shared" si="161"/>
        <v>35.372451102788183</v>
      </c>
      <c r="AP66" s="77">
        <f t="shared" si="161"/>
        <v>33.670033670033654</v>
      </c>
      <c r="AQ66" s="77">
        <f t="shared" si="161"/>
        <v>32.051282051282044</v>
      </c>
      <c r="AR66" s="77">
        <f t="shared" si="161"/>
        <v>30.520498226511574</v>
      </c>
      <c r="AS66" s="77">
        <f t="shared" si="161"/>
        <v>29.078665442301787</v>
      </c>
      <c r="AT66" s="77">
        <f t="shared" si="161"/>
        <v>27.724461505651519</v>
      </c>
      <c r="AU66" s="77">
        <f t="shared" si="161"/>
        <v>26.455026455026449</v>
      </c>
      <c r="AV66" s="77">
        <f t="shared" si="161"/>
        <v>25.266531090158377</v>
      </c>
      <c r="AW66" s="77">
        <f t="shared" si="161"/>
        <v>24.154589371980673</v>
      </c>
      <c r="AX66" s="77">
        <f t="shared" si="161"/>
        <v>23.1145514164382</v>
      </c>
      <c r="AY66" s="77">
        <f t="shared" si="161"/>
        <v>22.141706924315606</v>
      </c>
      <c r="AZ66" s="67"/>
      <c r="BA66" s="67"/>
      <c r="BB66" s="67"/>
      <c r="BC66" s="67"/>
      <c r="BD66" s="67"/>
      <c r="BE66" s="67"/>
      <c r="BF66" s="67"/>
      <c r="BG66" s="67"/>
      <c r="BH66" s="67"/>
      <c r="BI66" s="67"/>
      <c r="BJ66" s="67"/>
      <c r="BK66" s="67"/>
      <c r="BL66" s="67"/>
      <c r="BM66" s="67"/>
      <c r="BN66" s="67"/>
      <c r="BO66" s="67"/>
      <c r="BP66" s="12"/>
    </row>
    <row r="67" spans="2:68" hidden="1" outlineLevel="1" x14ac:dyDescent="0.2">
      <c r="B67" s="103"/>
      <c r="E67" s="4"/>
      <c r="F67" s="12"/>
      <c r="G67" s="165"/>
      <c r="H67" s="166"/>
      <c r="I67" s="11"/>
      <c r="J67" s="12"/>
      <c r="K67" s="53" t="s">
        <v>63</v>
      </c>
      <c r="L67" s="54">
        <f>BI58</f>
        <v>143.75905768565218</v>
      </c>
      <c r="M67" s="64">
        <f>BJ58</f>
        <v>21.159640424101738</v>
      </c>
      <c r="N67" s="12"/>
      <c r="O67" s="12"/>
      <c r="P67" s="12"/>
      <c r="Q67" s="104"/>
      <c r="T67" s="12"/>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12"/>
    </row>
    <row r="68" spans="2:68" hidden="1" outlineLevel="1" x14ac:dyDescent="0.2">
      <c r="B68" s="103"/>
      <c r="C68" s="12"/>
      <c r="D68" s="12"/>
      <c r="E68" s="12"/>
      <c r="F68" s="12"/>
      <c r="G68" s="167"/>
      <c r="H68" s="168"/>
      <c r="I68" s="14"/>
      <c r="J68" s="15"/>
      <c r="K68" s="58" t="s">
        <v>64</v>
      </c>
      <c r="L68" s="59">
        <f>BN58</f>
        <v>165.32795690182994</v>
      </c>
      <c r="M68" s="65">
        <f>BO58</f>
        <v>14.173501971251598</v>
      </c>
      <c r="N68" s="12"/>
      <c r="O68" s="12"/>
      <c r="P68" s="12"/>
      <c r="Q68" s="104"/>
    </row>
    <row r="69" spans="2:68" ht="7" hidden="1" customHeight="1" outlineLevel="1" thickBot="1" x14ac:dyDescent="0.25">
      <c r="B69" s="125"/>
      <c r="C69" s="126"/>
      <c r="D69" s="126"/>
      <c r="E69" s="126"/>
      <c r="F69" s="126"/>
      <c r="G69" s="126"/>
      <c r="H69" s="126"/>
      <c r="I69" s="126"/>
      <c r="J69" s="126"/>
      <c r="K69" s="126"/>
      <c r="L69" s="126"/>
      <c r="M69" s="126"/>
      <c r="N69" s="126"/>
      <c r="O69" s="126"/>
      <c r="P69" s="126"/>
      <c r="Q69" s="127"/>
    </row>
    <row r="70" spans="2:68" ht="16" collapsed="1" x14ac:dyDescent="0.2">
      <c r="C70" s="162" t="s">
        <v>128</v>
      </c>
      <c r="D70" s="162"/>
      <c r="E70" s="162"/>
    </row>
    <row r="71" spans="2:68" x14ac:dyDescent="0.2">
      <c r="E71" s="4"/>
    </row>
  </sheetData>
  <mergeCells count="38">
    <mergeCell ref="X57:Y57"/>
    <mergeCell ref="Z57:AC57"/>
    <mergeCell ref="AD57:AF57"/>
    <mergeCell ref="C70:E70"/>
    <mergeCell ref="C55:E55"/>
    <mergeCell ref="G55:M55"/>
    <mergeCell ref="O55:P59"/>
    <mergeCell ref="G56:H68"/>
    <mergeCell ref="U57:V57"/>
    <mergeCell ref="G17:H17"/>
    <mergeCell ref="C22:E22"/>
    <mergeCell ref="G22:H26"/>
    <mergeCell ref="G38:H50"/>
    <mergeCell ref="G37:M37"/>
    <mergeCell ref="C37:E37"/>
    <mergeCell ref="C28:M28"/>
    <mergeCell ref="C29:C31"/>
    <mergeCell ref="C52:E52"/>
    <mergeCell ref="C19:E19"/>
    <mergeCell ref="C34:E34"/>
    <mergeCell ref="G29:H29"/>
    <mergeCell ref="G30:H30"/>
    <mergeCell ref="G31:H31"/>
    <mergeCell ref="G32:H32"/>
    <mergeCell ref="H1:K1"/>
    <mergeCell ref="M1:P1"/>
    <mergeCell ref="C7:E7"/>
    <mergeCell ref="G7:H11"/>
    <mergeCell ref="G15:H15"/>
    <mergeCell ref="G14:H14"/>
    <mergeCell ref="C14:C16"/>
    <mergeCell ref="C13:M13"/>
    <mergeCell ref="G16:H16"/>
    <mergeCell ref="O37:P41"/>
    <mergeCell ref="AD39:AF39"/>
    <mergeCell ref="U39:V39"/>
    <mergeCell ref="X39:Y39"/>
    <mergeCell ref="Z39:AC3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7780A-FBB8-EF4E-B34C-5C69A3687513}">
  <dimension ref="B1:BY71"/>
  <sheetViews>
    <sheetView topLeftCell="B64" zoomScale="110" zoomScaleNormal="110" workbookViewId="0">
      <selection activeCell="S54" sqref="S54"/>
    </sheetView>
  </sheetViews>
  <sheetFormatPr baseColWidth="10" defaultRowHeight="15" outlineLevelRow="1" x14ac:dyDescent="0.2"/>
  <cols>
    <col min="1" max="1" width="2" style="4" customWidth="1"/>
    <col min="2" max="2" width="1.33203125" style="4" customWidth="1"/>
    <col min="3" max="3" width="29" style="4" customWidth="1"/>
    <col min="4" max="4" width="7.83203125" style="4" customWidth="1"/>
    <col min="5" max="5" width="7.83203125" style="6" customWidth="1"/>
    <col min="6" max="6" width="7.83203125" style="4" customWidth="1"/>
    <col min="7" max="13" width="7.1640625" style="4" customWidth="1"/>
    <col min="14" max="14" width="6.1640625" style="4" customWidth="1"/>
    <col min="15" max="35" width="6.33203125" style="4" customWidth="1"/>
    <col min="36" max="82" width="5.6640625" style="4" customWidth="1"/>
    <col min="83" max="16384" width="10.83203125" style="4"/>
  </cols>
  <sheetData>
    <row r="1" spans="2:77" ht="24" x14ac:dyDescent="0.3">
      <c r="C1" s="66" t="s">
        <v>76</v>
      </c>
      <c r="D1" s="5"/>
      <c r="E1" s="5"/>
      <c r="F1" s="5"/>
      <c r="H1" s="141" t="s">
        <v>80</v>
      </c>
      <c r="I1" s="141"/>
      <c r="J1" s="141"/>
      <c r="K1" s="141"/>
      <c r="M1" s="142" t="s">
        <v>81</v>
      </c>
      <c r="N1" s="142"/>
      <c r="O1" s="142"/>
      <c r="P1" s="142"/>
      <c r="R1" s="4" t="s">
        <v>107</v>
      </c>
    </row>
    <row r="3" spans="2:77" x14ac:dyDescent="0.2">
      <c r="C3" s="4" t="s">
        <v>79</v>
      </c>
      <c r="AK3" s="4" t="s">
        <v>85</v>
      </c>
      <c r="AL3" s="4" t="s">
        <v>20</v>
      </c>
      <c r="AN3" s="4">
        <f>100/3.6</f>
        <v>27.777777777777779</v>
      </c>
    </row>
    <row r="4" spans="2:77" x14ac:dyDescent="0.2">
      <c r="C4" s="4" t="s">
        <v>78</v>
      </c>
    </row>
    <row r="5" spans="2:77" ht="16" thickBot="1" x14ac:dyDescent="0.25"/>
    <row r="6" spans="2:77" ht="8" customHeight="1" outlineLevel="1" x14ac:dyDescent="0.2">
      <c r="B6" s="96"/>
      <c r="C6" s="97"/>
      <c r="D6" s="97"/>
      <c r="E6" s="98"/>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9"/>
    </row>
    <row r="7" spans="2:77" s="7" customFormat="1" ht="15" customHeight="1" outlineLevel="1" x14ac:dyDescent="0.2">
      <c r="B7" s="100"/>
      <c r="C7" s="143" t="s">
        <v>77</v>
      </c>
      <c r="D7" s="144"/>
      <c r="E7" s="145"/>
      <c r="F7" s="101"/>
      <c r="G7" s="146" t="s">
        <v>129</v>
      </c>
      <c r="H7" s="147"/>
      <c r="I7" s="62" t="s">
        <v>57</v>
      </c>
      <c r="J7" s="62" t="s">
        <v>8</v>
      </c>
      <c r="K7" s="25">
        <v>73.038850901699419</v>
      </c>
      <c r="L7" s="25">
        <v>78.255911680392231</v>
      </c>
      <c r="M7" s="25">
        <v>83.472972459085042</v>
      </c>
      <c r="N7" s="25">
        <v>88.690033237777868</v>
      </c>
      <c r="O7" s="25">
        <v>93.90709401647068</v>
      </c>
      <c r="P7" s="25">
        <v>99.124154795163491</v>
      </c>
      <c r="Q7" s="25">
        <v>104.34121557385632</v>
      </c>
      <c r="R7" s="25">
        <v>109.55827635254911</v>
      </c>
      <c r="S7" s="25">
        <v>114.77533713124195</v>
      </c>
      <c r="T7" s="25">
        <v>119.99239790993475</v>
      </c>
      <c r="U7" s="25">
        <v>125.20945868862756</v>
      </c>
      <c r="V7" s="25">
        <v>130.42651946732039</v>
      </c>
      <c r="W7" s="25">
        <v>135.64358024601322</v>
      </c>
      <c r="X7" s="25">
        <v>140.86064102470601</v>
      </c>
      <c r="Y7" s="25">
        <v>146.07770180339884</v>
      </c>
      <c r="Z7" s="25">
        <v>151.29476258209166</v>
      </c>
      <c r="AA7" s="25">
        <v>156.51182336078446</v>
      </c>
      <c r="AB7" s="25">
        <v>161.72888413947729</v>
      </c>
      <c r="AC7" s="25">
        <v>166.94594491817008</v>
      </c>
      <c r="AD7" s="25">
        <v>172.16300569686291</v>
      </c>
      <c r="AE7" s="25">
        <v>177.38006647555574</v>
      </c>
      <c r="AF7" s="25">
        <v>182.59712725424853</v>
      </c>
      <c r="AG7" s="25">
        <v>187.81418803294136</v>
      </c>
      <c r="AH7" s="25">
        <v>193.03124881163419</v>
      </c>
      <c r="AI7" s="25">
        <v>198.24830959032698</v>
      </c>
      <c r="AJ7" s="25">
        <v>203.46537036901981</v>
      </c>
      <c r="AK7" s="25">
        <v>208.68243114771263</v>
      </c>
      <c r="AL7" s="25">
        <v>213.89949192640543</v>
      </c>
      <c r="AM7" s="25">
        <v>219.11655270509823</v>
      </c>
      <c r="AN7" s="25">
        <v>224.33361348379108</v>
      </c>
      <c r="AO7" s="25"/>
      <c r="AP7" s="79"/>
      <c r="AQ7" s="102"/>
      <c r="AR7" s="6"/>
      <c r="AS7" s="7" t="s">
        <v>57</v>
      </c>
      <c r="AT7" s="91">
        <f>K10</f>
        <v>73.038850901699419</v>
      </c>
      <c r="AU7" s="91">
        <f>L10</f>
        <v>78.255911680392231</v>
      </c>
      <c r="AV7" s="91">
        <f>M10</f>
        <v>83.472972459085042</v>
      </c>
      <c r="AW7" s="91">
        <f t="shared" ref="AW7:BY7" si="0">N10</f>
        <v>88.690033237777868</v>
      </c>
      <c r="AX7" s="91">
        <f t="shared" si="0"/>
        <v>93.90709401647068</v>
      </c>
      <c r="AY7" s="91">
        <f t="shared" si="0"/>
        <v>99.124154795163491</v>
      </c>
      <c r="AZ7" s="91">
        <f t="shared" si="0"/>
        <v>104.34121557385632</v>
      </c>
      <c r="BA7" s="91">
        <f t="shared" si="0"/>
        <v>109.55827635254911</v>
      </c>
      <c r="BB7" s="91">
        <f t="shared" si="0"/>
        <v>114.77533713124195</v>
      </c>
      <c r="BC7" s="91">
        <f t="shared" si="0"/>
        <v>119.99239790993475</v>
      </c>
      <c r="BD7" s="91">
        <f t="shared" si="0"/>
        <v>125.20945868862756</v>
      </c>
      <c r="BE7" s="91">
        <f t="shared" si="0"/>
        <v>130.42651946732039</v>
      </c>
      <c r="BF7" s="91">
        <f t="shared" si="0"/>
        <v>135.64358024601322</v>
      </c>
      <c r="BG7" s="91">
        <f t="shared" si="0"/>
        <v>140.86064102470601</v>
      </c>
      <c r="BH7" s="91">
        <f t="shared" si="0"/>
        <v>146.07770180339884</v>
      </c>
      <c r="BI7" s="91">
        <f t="shared" si="0"/>
        <v>151.29476258209166</v>
      </c>
      <c r="BJ7" s="91">
        <f t="shared" si="0"/>
        <v>156.51182336078446</v>
      </c>
      <c r="BK7" s="91">
        <f t="shared" si="0"/>
        <v>161.72888413947729</v>
      </c>
      <c r="BL7" s="91">
        <f t="shared" si="0"/>
        <v>166.94594491817008</v>
      </c>
      <c r="BM7" s="91">
        <f t="shared" si="0"/>
        <v>172.16300569686291</v>
      </c>
      <c r="BN7" s="91">
        <f t="shared" si="0"/>
        <v>177.38006647555574</v>
      </c>
      <c r="BO7" s="91">
        <f t="shared" si="0"/>
        <v>182.59712725424853</v>
      </c>
      <c r="BP7" s="91">
        <f t="shared" si="0"/>
        <v>187.81418803294136</v>
      </c>
      <c r="BQ7" s="91">
        <f t="shared" si="0"/>
        <v>193.03124881163419</v>
      </c>
      <c r="BR7" s="91">
        <f t="shared" si="0"/>
        <v>198.24830959032698</v>
      </c>
      <c r="BS7" s="91">
        <f t="shared" si="0"/>
        <v>203.46537036901981</v>
      </c>
      <c r="BT7" s="91">
        <f t="shared" si="0"/>
        <v>208.68243114771263</v>
      </c>
      <c r="BU7" s="91">
        <f t="shared" si="0"/>
        <v>213.89949192640543</v>
      </c>
      <c r="BV7" s="91">
        <f t="shared" si="0"/>
        <v>219.11655270509823</v>
      </c>
      <c r="BW7" s="91">
        <f t="shared" si="0"/>
        <v>224.33361348379108</v>
      </c>
      <c r="BX7" s="91">
        <f t="shared" si="0"/>
        <v>224.33361348379108</v>
      </c>
      <c r="BY7" s="91">
        <f t="shared" si="0"/>
        <v>224.33361348379108</v>
      </c>
    </row>
    <row r="8" spans="2:77" s="7" customFormat="1" ht="14" customHeight="1" outlineLevel="1" x14ac:dyDescent="0.2">
      <c r="B8" s="100"/>
      <c r="C8" s="8" t="s">
        <v>9</v>
      </c>
      <c r="D8" s="75" t="s">
        <v>11</v>
      </c>
      <c r="E8" s="10"/>
      <c r="F8" s="101"/>
      <c r="G8" s="148"/>
      <c r="H8" s="149"/>
      <c r="I8" s="12" t="s">
        <v>3</v>
      </c>
      <c r="J8" s="12" t="s">
        <v>0</v>
      </c>
      <c r="K8" s="9">
        <v>-0.77421181955801377</v>
      </c>
      <c r="L8" s="9">
        <v>-0.56344256409882409</v>
      </c>
      <c r="M8" s="9">
        <v>-0.51127195631189593</v>
      </c>
      <c r="N8" s="9">
        <v>-0.50876776713812333</v>
      </c>
      <c r="O8" s="9">
        <v>-0.52170607786928158</v>
      </c>
      <c r="P8" s="9">
        <v>-0.54779138176274567</v>
      </c>
      <c r="Q8" s="9">
        <v>-0.5771112633389992</v>
      </c>
      <c r="R8" s="9">
        <v>-0.60747455707099152</v>
      </c>
      <c r="S8" s="9">
        <v>-0.64347227644397187</v>
      </c>
      <c r="T8" s="9">
        <v>-0.69105187074565033</v>
      </c>
      <c r="U8" s="9">
        <v>-0.74603969135307258</v>
      </c>
      <c r="V8" s="9">
        <v>-0.82711281585395902</v>
      </c>
      <c r="W8" s="9">
        <v>-0.91695060246304927</v>
      </c>
      <c r="X8" s="9">
        <v>-1.0149270038869003</v>
      </c>
      <c r="Y8" s="9">
        <v>-1.1153032532689502</v>
      </c>
      <c r="Z8" s="9">
        <v>-1.2180793506091987</v>
      </c>
      <c r="AA8" s="9">
        <v>-1.3240900256322365</v>
      </c>
      <c r="AB8" s="9">
        <v>-1.4331265959069164</v>
      </c>
      <c r="AC8" s="9">
        <v>-1.5470672033135675</v>
      </c>
      <c r="AD8" s="9">
        <v>-1.6683116958103885</v>
      </c>
      <c r="AE8" s="9">
        <v>-1.7944602254391808</v>
      </c>
      <c r="AF8" s="9">
        <v>-1.9269735692179786</v>
      </c>
      <c r="AG8" s="9">
        <v>-2.0660604095779287</v>
      </c>
      <c r="AH8" s="9">
        <v>-2.2101556282854244</v>
      </c>
      <c r="AI8" s="9">
        <v>-2.3637458976101411</v>
      </c>
      <c r="AJ8" s="9">
        <v>-2.5213011331266637</v>
      </c>
      <c r="AK8" s="9">
        <v>-2.6842821118530273</v>
      </c>
      <c r="AL8" s="9">
        <v>-2.8531061986515271</v>
      </c>
      <c r="AM8" s="9">
        <v>-3.0343468901033157</v>
      </c>
      <c r="AN8" s="9">
        <v>-3.2409424969395508</v>
      </c>
      <c r="AO8" s="9"/>
      <c r="AP8" s="13"/>
      <c r="AQ8" s="102"/>
      <c r="AS8" s="84" t="s">
        <v>7</v>
      </c>
      <c r="AT8" s="89">
        <f>-K10/3.6/K11</f>
        <v>26.20545073375262</v>
      </c>
      <c r="AU8" s="89">
        <f>-L10/3.6/L11</f>
        <v>38.58024691358024</v>
      </c>
      <c r="AV8" s="89">
        <f>-M10/3.6/M11</f>
        <v>45.351473922902485</v>
      </c>
      <c r="AW8" s="89">
        <f t="shared" ref="AW8:BY8" si="1">-N10/3.6/N11</f>
        <v>48.423115486282022</v>
      </c>
      <c r="AX8" s="89">
        <f t="shared" si="1"/>
        <v>49.999999999999993</v>
      </c>
      <c r="AY8" s="89">
        <f t="shared" si="1"/>
        <v>50.264550264550259</v>
      </c>
      <c r="AZ8" s="89">
        <f t="shared" si="1"/>
        <v>50.221981156712673</v>
      </c>
      <c r="BA8" s="89">
        <f t="shared" si="1"/>
        <v>50.097331959235071</v>
      </c>
      <c r="BB8" s="89">
        <f t="shared" si="1"/>
        <v>49.546871340287922</v>
      </c>
      <c r="BC8" s="89">
        <f t="shared" si="1"/>
        <v>48.232590132031468</v>
      </c>
      <c r="BD8" s="89">
        <f t="shared" si="1"/>
        <v>46.620046620046615</v>
      </c>
      <c r="BE8" s="89">
        <f t="shared" si="1"/>
        <v>43.802475365487851</v>
      </c>
      <c r="BF8" s="89">
        <f t="shared" si="1"/>
        <v>41.091387245233399</v>
      </c>
      <c r="BG8" s="89">
        <f t="shared" si="1"/>
        <v>38.552482779891029</v>
      </c>
      <c r="BH8" s="89">
        <f t="shared" si="1"/>
        <v>36.382158189623802</v>
      </c>
      <c r="BI8" s="89">
        <f t="shared" si="1"/>
        <v>34.502122475396419</v>
      </c>
      <c r="BJ8" s="89">
        <f t="shared" si="1"/>
        <v>32.834252692408718</v>
      </c>
      <c r="BK8" s="89">
        <f t="shared" si="1"/>
        <v>31.347328398657123</v>
      </c>
      <c r="BL8" s="89">
        <f t="shared" si="1"/>
        <v>29.975345278508424</v>
      </c>
      <c r="BM8" s="89">
        <f t="shared" si="1"/>
        <v>28.665540892697063</v>
      </c>
      <c r="BN8" s="89">
        <f t="shared" si="1"/>
        <v>27.457973149332609</v>
      </c>
      <c r="BO8" s="89">
        <f t="shared" si="1"/>
        <v>26.321805886458254</v>
      </c>
      <c r="BP8" s="89">
        <f t="shared" si="1"/>
        <v>25.251249936871876</v>
      </c>
      <c r="BQ8" s="89">
        <f t="shared" si="1"/>
        <v>24.260640585822344</v>
      </c>
      <c r="BR8" s="89">
        <f t="shared" si="1"/>
        <v>23.297332823244357</v>
      </c>
      <c r="BS8" s="89">
        <f t="shared" si="1"/>
        <v>22.416266622523867</v>
      </c>
      <c r="BT8" s="89">
        <f t="shared" si="1"/>
        <v>21.595100503597745</v>
      </c>
      <c r="BU8" s="89">
        <f t="shared" si="1"/>
        <v>20.825206423509524</v>
      </c>
      <c r="BV8" s="89">
        <f t="shared" si="1"/>
        <v>20.058915901562298</v>
      </c>
      <c r="BW8" s="89">
        <f t="shared" si="1"/>
        <v>19.227398416735529</v>
      </c>
      <c r="BX8" s="89">
        <f t="shared" si="1"/>
        <v>19.227398416735529</v>
      </c>
      <c r="BY8" s="89">
        <f t="shared" si="1"/>
        <v>19.227398416735529</v>
      </c>
    </row>
    <row r="9" spans="2:77" outlineLevel="1" x14ac:dyDescent="0.2">
      <c r="B9" s="103"/>
      <c r="C9" s="8" t="s">
        <v>12</v>
      </c>
      <c r="D9" s="9">
        <v>430</v>
      </c>
      <c r="E9" s="10" t="s">
        <v>1</v>
      </c>
      <c r="F9" s="12"/>
      <c r="G9" s="148"/>
      <c r="H9" s="149"/>
      <c r="I9" s="12"/>
      <c r="J9" s="12" t="s">
        <v>7</v>
      </c>
      <c r="K9" s="77">
        <f>IF(VALUE(K7)=0,0,-K7/3.6/K8)</f>
        <v>26.20545073375262</v>
      </c>
      <c r="L9" s="77">
        <f>IF(VALUE(L7)=0,0,-L7/3.6/L8)</f>
        <v>38.58024691358024</v>
      </c>
      <c r="M9" s="77">
        <f t="shared" ref="M9:AP9" si="2">IF(VALUE(M7)=0,0,-M7/3.6/M8)</f>
        <v>45.351473922902485</v>
      </c>
      <c r="N9" s="77">
        <f t="shared" si="2"/>
        <v>48.423115486282022</v>
      </c>
      <c r="O9" s="77">
        <f t="shared" si="2"/>
        <v>49.999999999999993</v>
      </c>
      <c r="P9" s="77">
        <f t="shared" si="2"/>
        <v>50.264550264550259</v>
      </c>
      <c r="Q9" s="77">
        <f t="shared" si="2"/>
        <v>50.221981156712673</v>
      </c>
      <c r="R9" s="77">
        <f t="shared" si="2"/>
        <v>50.097331959235071</v>
      </c>
      <c r="S9" s="77">
        <f t="shared" si="2"/>
        <v>49.546871340287922</v>
      </c>
      <c r="T9" s="77">
        <f t="shared" si="2"/>
        <v>48.232590132031468</v>
      </c>
      <c r="U9" s="77">
        <f t="shared" si="2"/>
        <v>46.620046620046615</v>
      </c>
      <c r="V9" s="77">
        <f t="shared" si="2"/>
        <v>43.802475365487851</v>
      </c>
      <c r="W9" s="77">
        <f t="shared" si="2"/>
        <v>41.091387245233399</v>
      </c>
      <c r="X9" s="77">
        <f t="shared" si="2"/>
        <v>38.552482779891029</v>
      </c>
      <c r="Y9" s="77">
        <f t="shared" si="2"/>
        <v>36.382158189623802</v>
      </c>
      <c r="Z9" s="77">
        <f t="shared" si="2"/>
        <v>34.502122475396419</v>
      </c>
      <c r="AA9" s="77">
        <f t="shared" si="2"/>
        <v>32.834252692408718</v>
      </c>
      <c r="AB9" s="77">
        <f t="shared" si="2"/>
        <v>31.347328398657123</v>
      </c>
      <c r="AC9" s="77">
        <f t="shared" si="2"/>
        <v>29.975345278508424</v>
      </c>
      <c r="AD9" s="77">
        <f t="shared" si="2"/>
        <v>28.665540892697063</v>
      </c>
      <c r="AE9" s="77">
        <f t="shared" si="2"/>
        <v>27.457973149332609</v>
      </c>
      <c r="AF9" s="77">
        <f t="shared" si="2"/>
        <v>26.321805886458254</v>
      </c>
      <c r="AG9" s="77">
        <f t="shared" si="2"/>
        <v>25.251249936871876</v>
      </c>
      <c r="AH9" s="77">
        <f t="shared" si="2"/>
        <v>24.260640585822344</v>
      </c>
      <c r="AI9" s="77">
        <f t="shared" si="2"/>
        <v>23.297332823244357</v>
      </c>
      <c r="AJ9" s="77">
        <f t="shared" si="2"/>
        <v>22.416266622523867</v>
      </c>
      <c r="AK9" s="77">
        <f t="shared" si="2"/>
        <v>21.595100503597745</v>
      </c>
      <c r="AL9" s="77">
        <f t="shared" si="2"/>
        <v>20.825206423509524</v>
      </c>
      <c r="AM9" s="77">
        <f t="shared" si="2"/>
        <v>20.058915901562298</v>
      </c>
      <c r="AN9" s="77">
        <f t="shared" si="2"/>
        <v>19.227398416735529</v>
      </c>
      <c r="AO9" s="77">
        <f t="shared" si="2"/>
        <v>0</v>
      </c>
      <c r="AP9" s="108">
        <f t="shared" si="2"/>
        <v>0</v>
      </c>
      <c r="AQ9" s="104"/>
      <c r="AS9" s="84" t="s">
        <v>110</v>
      </c>
      <c r="AT9" s="89">
        <f t="shared" ref="AT9:BY9" si="3">-K10/3.6/(K11-1)</f>
        <v>11.435257882551324</v>
      </c>
      <c r="AU9" s="89">
        <f t="shared" si="3"/>
        <v>13.903774749207459</v>
      </c>
      <c r="AV9" s="89">
        <f t="shared" si="3"/>
        <v>15.34266330910793</v>
      </c>
      <c r="AW9" s="89">
        <f t="shared" si="3"/>
        <v>16.328636441218336</v>
      </c>
      <c r="AX9" s="89">
        <f t="shared" si="3"/>
        <v>17.14214346175784</v>
      </c>
      <c r="AY9" s="89">
        <f t="shared" si="3"/>
        <v>17.789534020885</v>
      </c>
      <c r="AZ9" s="89">
        <f t="shared" si="3"/>
        <v>18.377695769780221</v>
      </c>
      <c r="BA9" s="89">
        <f t="shared" si="3"/>
        <v>18.93209096747821</v>
      </c>
      <c r="BB9" s="89">
        <f t="shared" si="3"/>
        <v>19.39919434539884</v>
      </c>
      <c r="BC9" s="89">
        <f t="shared" si="3"/>
        <v>19.710348463144133</v>
      </c>
      <c r="BD9" s="89">
        <f t="shared" si="3"/>
        <v>19.919595965388833</v>
      </c>
      <c r="BE9" s="89">
        <f t="shared" si="3"/>
        <v>19.828873415235329</v>
      </c>
      <c r="BF9" s="89">
        <f t="shared" si="3"/>
        <v>19.655578105219075</v>
      </c>
      <c r="BG9" s="89">
        <f t="shared" si="3"/>
        <v>19.419043848594132</v>
      </c>
      <c r="BH9" s="89">
        <f t="shared" si="3"/>
        <v>19.182658243977951</v>
      </c>
      <c r="BI9" s="89">
        <f t="shared" si="3"/>
        <v>18.947168381477116</v>
      </c>
      <c r="BJ9" s="89">
        <f t="shared" si="3"/>
        <v>18.706464039524406</v>
      </c>
      <c r="BK9" s="89">
        <f t="shared" si="3"/>
        <v>18.463770078514386</v>
      </c>
      <c r="BL9" s="89">
        <f t="shared" si="3"/>
        <v>18.206772686661431</v>
      </c>
      <c r="BM9" s="89">
        <f t="shared" si="3"/>
        <v>17.922590233032434</v>
      </c>
      <c r="BN9" s="89">
        <f t="shared" si="3"/>
        <v>17.632113793965587</v>
      </c>
      <c r="BO9" s="89">
        <f t="shared" si="3"/>
        <v>17.328965580937201</v>
      </c>
      <c r="BP9" s="89">
        <f t="shared" si="3"/>
        <v>17.015518554022851</v>
      </c>
      <c r="BQ9" s="89">
        <f t="shared" si="3"/>
        <v>16.70317503117564</v>
      </c>
      <c r="BR9" s="89">
        <f t="shared" si="3"/>
        <v>16.371324280269533</v>
      </c>
      <c r="BS9" s="89">
        <f t="shared" si="3"/>
        <v>16.050362152825809</v>
      </c>
      <c r="BT9" s="89">
        <f t="shared" si="3"/>
        <v>15.733687113422695</v>
      </c>
      <c r="BU9" s="89">
        <f t="shared" si="3"/>
        <v>15.420422503772837</v>
      </c>
      <c r="BV9" s="89">
        <f t="shared" si="3"/>
        <v>15.086880415280996</v>
      </c>
      <c r="BW9" s="89">
        <f t="shared" si="3"/>
        <v>14.69364243428331</v>
      </c>
      <c r="BX9" s="89">
        <f t="shared" si="3"/>
        <v>14.69364243428331</v>
      </c>
      <c r="BY9" s="89">
        <f t="shared" si="3"/>
        <v>14.69364243428331</v>
      </c>
    </row>
    <row r="10" spans="2:77" outlineLevel="1" x14ac:dyDescent="0.2">
      <c r="B10" s="103"/>
      <c r="C10" s="8" t="s">
        <v>13</v>
      </c>
      <c r="D10" s="9">
        <v>430</v>
      </c>
      <c r="E10" s="10" t="s">
        <v>1</v>
      </c>
      <c r="F10" s="12"/>
      <c r="G10" s="148"/>
      <c r="H10" s="149"/>
      <c r="I10" s="78" t="s">
        <v>109</v>
      </c>
      <c r="J10" s="76" t="s">
        <v>8</v>
      </c>
      <c r="K10" s="78">
        <f>K7*(($I11/$D9)^0.5)</f>
        <v>73.038850901699419</v>
      </c>
      <c r="L10" s="78">
        <f>IF(VALUE(L7)=0,K10,L7*(($I11/$D9)^0.5))</f>
        <v>78.255911680392231</v>
      </c>
      <c r="M10" s="78">
        <f t="shared" ref="M10:AP10" si="4">IF(VALUE(M7)=0,L10,M7*(($I11/$D9)^0.5))</f>
        <v>83.472972459085042</v>
      </c>
      <c r="N10" s="78">
        <f t="shared" si="4"/>
        <v>88.690033237777868</v>
      </c>
      <c r="O10" s="78">
        <f t="shared" si="4"/>
        <v>93.90709401647068</v>
      </c>
      <c r="P10" s="78">
        <f t="shared" si="4"/>
        <v>99.124154795163491</v>
      </c>
      <c r="Q10" s="78">
        <f t="shared" si="4"/>
        <v>104.34121557385632</v>
      </c>
      <c r="R10" s="78">
        <f t="shared" si="4"/>
        <v>109.55827635254911</v>
      </c>
      <c r="S10" s="78">
        <f t="shared" si="4"/>
        <v>114.77533713124195</v>
      </c>
      <c r="T10" s="78">
        <f t="shared" si="4"/>
        <v>119.99239790993475</v>
      </c>
      <c r="U10" s="78">
        <f t="shared" si="4"/>
        <v>125.20945868862756</v>
      </c>
      <c r="V10" s="78">
        <f t="shared" si="4"/>
        <v>130.42651946732039</v>
      </c>
      <c r="W10" s="78">
        <f t="shared" si="4"/>
        <v>135.64358024601322</v>
      </c>
      <c r="X10" s="78">
        <f t="shared" si="4"/>
        <v>140.86064102470601</v>
      </c>
      <c r="Y10" s="78">
        <f t="shared" si="4"/>
        <v>146.07770180339884</v>
      </c>
      <c r="Z10" s="78">
        <f t="shared" si="4"/>
        <v>151.29476258209166</v>
      </c>
      <c r="AA10" s="78">
        <f t="shared" si="4"/>
        <v>156.51182336078446</v>
      </c>
      <c r="AB10" s="78">
        <f t="shared" si="4"/>
        <v>161.72888413947729</v>
      </c>
      <c r="AC10" s="78">
        <f t="shared" si="4"/>
        <v>166.94594491817008</v>
      </c>
      <c r="AD10" s="78">
        <f t="shared" si="4"/>
        <v>172.16300569686291</v>
      </c>
      <c r="AE10" s="78">
        <f t="shared" si="4"/>
        <v>177.38006647555574</v>
      </c>
      <c r="AF10" s="78">
        <f t="shared" si="4"/>
        <v>182.59712725424853</v>
      </c>
      <c r="AG10" s="78">
        <f t="shared" si="4"/>
        <v>187.81418803294136</v>
      </c>
      <c r="AH10" s="78">
        <f t="shared" si="4"/>
        <v>193.03124881163419</v>
      </c>
      <c r="AI10" s="78">
        <f t="shared" si="4"/>
        <v>198.24830959032698</v>
      </c>
      <c r="AJ10" s="78">
        <f t="shared" si="4"/>
        <v>203.46537036901981</v>
      </c>
      <c r="AK10" s="78">
        <f t="shared" si="4"/>
        <v>208.68243114771263</v>
      </c>
      <c r="AL10" s="78">
        <f t="shared" si="4"/>
        <v>213.89949192640543</v>
      </c>
      <c r="AM10" s="78">
        <f t="shared" si="4"/>
        <v>219.11655270509823</v>
      </c>
      <c r="AN10" s="78">
        <f t="shared" si="4"/>
        <v>224.33361348379108</v>
      </c>
      <c r="AO10" s="78">
        <f t="shared" si="4"/>
        <v>224.33361348379108</v>
      </c>
      <c r="AP10" s="109">
        <f t="shared" si="4"/>
        <v>224.33361348379108</v>
      </c>
      <c r="AQ10" s="104"/>
      <c r="AS10" s="84" t="s">
        <v>111</v>
      </c>
      <c r="AT10" s="89">
        <f t="shared" ref="AT10:BY10" si="5">-K10/3.6/(K11-2)</f>
        <v>7.3132734681192693</v>
      </c>
      <c r="AU10" s="89">
        <f t="shared" si="5"/>
        <v>8.4799064933195751</v>
      </c>
      <c r="AV10" s="89">
        <f t="shared" si="5"/>
        <v>9.2331444772087057</v>
      </c>
      <c r="AW10" s="89">
        <f t="shared" si="5"/>
        <v>9.8200083190365746</v>
      </c>
      <c r="AX10" s="89">
        <f t="shared" si="5"/>
        <v>10.344307816993835</v>
      </c>
      <c r="AY10" s="89">
        <f t="shared" si="5"/>
        <v>10.807198595691389</v>
      </c>
      <c r="AZ10" s="89">
        <f t="shared" si="5"/>
        <v>11.246573403736386</v>
      </c>
      <c r="BA10" s="89">
        <f t="shared" si="5"/>
        <v>11.671390794531993</v>
      </c>
      <c r="BB10" s="89">
        <f t="shared" si="5"/>
        <v>12.060666713289585</v>
      </c>
      <c r="BC10" s="89">
        <f t="shared" si="5"/>
        <v>12.385945437912705</v>
      </c>
      <c r="BD10" s="89">
        <f t="shared" si="5"/>
        <v>12.665660041551648</v>
      </c>
      <c r="BE10" s="89">
        <f t="shared" si="5"/>
        <v>12.815048815085508</v>
      </c>
      <c r="BF10" s="89">
        <f t="shared" si="5"/>
        <v>12.917178734101146</v>
      </c>
      <c r="BG10" s="89">
        <f t="shared" si="5"/>
        <v>12.978077343083804</v>
      </c>
      <c r="BH10" s="89">
        <f t="shared" si="5"/>
        <v>13.025100958391322</v>
      </c>
      <c r="BI10" s="89">
        <f t="shared" si="5"/>
        <v>13.059442717443902</v>
      </c>
      <c r="BJ10" s="89">
        <f t="shared" si="5"/>
        <v>13.078919690461097</v>
      </c>
      <c r="BK10" s="89">
        <f t="shared" si="5"/>
        <v>13.085649125873875</v>
      </c>
      <c r="BL10" s="89">
        <f t="shared" si="5"/>
        <v>13.073863823346636</v>
      </c>
      <c r="BM10" s="89">
        <f t="shared" si="5"/>
        <v>13.036803059193856</v>
      </c>
      <c r="BN10" s="89">
        <f t="shared" si="5"/>
        <v>12.985309572444251</v>
      </c>
      <c r="BO10" s="89">
        <f t="shared" si="5"/>
        <v>12.916161350022016</v>
      </c>
      <c r="BP10" s="89">
        <f t="shared" si="5"/>
        <v>12.830750783740481</v>
      </c>
      <c r="BQ10" s="89">
        <f t="shared" si="5"/>
        <v>12.735821682297665</v>
      </c>
      <c r="BR10" s="89">
        <f t="shared" si="5"/>
        <v>12.61965663866018</v>
      </c>
      <c r="BS10" s="89">
        <f t="shared" si="5"/>
        <v>12.500418966067457</v>
      </c>
      <c r="BT10" s="89">
        <f t="shared" si="5"/>
        <v>12.374861419809911</v>
      </c>
      <c r="BU10" s="89">
        <f t="shared" si="5"/>
        <v>12.242988944198656</v>
      </c>
      <c r="BV10" s="89">
        <f t="shared" si="5"/>
        <v>12.090090415581276</v>
      </c>
      <c r="BW10" s="89">
        <f t="shared" si="5"/>
        <v>11.890016475238031</v>
      </c>
      <c r="BX10" s="89">
        <f t="shared" si="5"/>
        <v>11.890016475238031</v>
      </c>
      <c r="BY10" s="89">
        <f t="shared" si="5"/>
        <v>11.890016475238031</v>
      </c>
    </row>
    <row r="11" spans="2:77" outlineLevel="1" x14ac:dyDescent="0.2">
      <c r="B11" s="103"/>
      <c r="C11" s="16" t="s">
        <v>94</v>
      </c>
      <c r="D11" s="17">
        <v>0</v>
      </c>
      <c r="E11" s="18" t="s">
        <v>19</v>
      </c>
      <c r="F11" s="12"/>
      <c r="G11" s="150"/>
      <c r="H11" s="151"/>
      <c r="I11" s="80">
        <f>D10/COS(RADIANS(D11))</f>
        <v>430</v>
      </c>
      <c r="J11" s="81" t="s">
        <v>0</v>
      </c>
      <c r="K11" s="80">
        <f>IF(K8&lt;0,K8*(($I11/$D9)^0.5),"")</f>
        <v>-0.77421181955801377</v>
      </c>
      <c r="L11" s="80">
        <f>IF(VALUE(L7)=0,K11,L8*(($I11/$D9)^0.5))</f>
        <v>-0.56344256409882409</v>
      </c>
      <c r="M11" s="80">
        <f t="shared" ref="M11:AP11" si="6">IF(VALUE(M7)=0,L11,M8*(($I11/$D9)^0.5))</f>
        <v>-0.51127195631189593</v>
      </c>
      <c r="N11" s="80">
        <f t="shared" si="6"/>
        <v>-0.50876776713812333</v>
      </c>
      <c r="O11" s="80">
        <f t="shared" si="6"/>
        <v>-0.52170607786928158</v>
      </c>
      <c r="P11" s="80">
        <f t="shared" si="6"/>
        <v>-0.54779138176274567</v>
      </c>
      <c r="Q11" s="80">
        <f t="shared" si="6"/>
        <v>-0.5771112633389992</v>
      </c>
      <c r="R11" s="80">
        <f t="shared" si="6"/>
        <v>-0.60747455707099152</v>
      </c>
      <c r="S11" s="80">
        <f t="shared" si="6"/>
        <v>-0.64347227644397187</v>
      </c>
      <c r="T11" s="80">
        <f t="shared" si="6"/>
        <v>-0.69105187074565033</v>
      </c>
      <c r="U11" s="80">
        <f t="shared" si="6"/>
        <v>-0.74603969135307258</v>
      </c>
      <c r="V11" s="80">
        <f t="shared" si="6"/>
        <v>-0.82711281585395902</v>
      </c>
      <c r="W11" s="80">
        <f t="shared" si="6"/>
        <v>-0.91695060246304927</v>
      </c>
      <c r="X11" s="80">
        <f t="shared" si="6"/>
        <v>-1.0149270038869003</v>
      </c>
      <c r="Y11" s="80">
        <f t="shared" si="6"/>
        <v>-1.1153032532689502</v>
      </c>
      <c r="Z11" s="80">
        <f t="shared" si="6"/>
        <v>-1.2180793506091987</v>
      </c>
      <c r="AA11" s="80">
        <f t="shared" si="6"/>
        <v>-1.3240900256322365</v>
      </c>
      <c r="AB11" s="80">
        <f t="shared" si="6"/>
        <v>-1.4331265959069164</v>
      </c>
      <c r="AC11" s="80">
        <f t="shared" si="6"/>
        <v>-1.5470672033135675</v>
      </c>
      <c r="AD11" s="80">
        <f t="shared" si="6"/>
        <v>-1.6683116958103885</v>
      </c>
      <c r="AE11" s="80">
        <f t="shared" si="6"/>
        <v>-1.7944602254391808</v>
      </c>
      <c r="AF11" s="80">
        <f t="shared" si="6"/>
        <v>-1.9269735692179786</v>
      </c>
      <c r="AG11" s="80">
        <f t="shared" si="6"/>
        <v>-2.0660604095779287</v>
      </c>
      <c r="AH11" s="80">
        <f t="shared" si="6"/>
        <v>-2.2101556282854244</v>
      </c>
      <c r="AI11" s="80">
        <f t="shared" si="6"/>
        <v>-2.3637458976101411</v>
      </c>
      <c r="AJ11" s="80">
        <f t="shared" si="6"/>
        <v>-2.5213011331266637</v>
      </c>
      <c r="AK11" s="80">
        <f t="shared" si="6"/>
        <v>-2.6842821118530273</v>
      </c>
      <c r="AL11" s="80">
        <f t="shared" si="6"/>
        <v>-2.8531061986515271</v>
      </c>
      <c r="AM11" s="80">
        <f t="shared" si="6"/>
        <v>-3.0343468901033157</v>
      </c>
      <c r="AN11" s="80">
        <f t="shared" si="6"/>
        <v>-3.2409424969395508</v>
      </c>
      <c r="AO11" s="80">
        <f t="shared" si="6"/>
        <v>-3.2409424969395508</v>
      </c>
      <c r="AP11" s="110">
        <f t="shared" si="6"/>
        <v>-3.2409424969395508</v>
      </c>
      <c r="AQ11" s="104"/>
      <c r="AS11" s="84" t="s">
        <v>113</v>
      </c>
      <c r="AT11" s="90">
        <f t="shared" ref="AT11:BY11" si="7">-K10/3.6/(K11-3)</f>
        <v>5.3755779126600363</v>
      </c>
      <c r="AU11" s="90">
        <f t="shared" si="7"/>
        <v>6.1002114818850073</v>
      </c>
      <c r="AV11" s="90">
        <f t="shared" si="7"/>
        <v>6.6035718915218826</v>
      </c>
      <c r="AW11" s="90">
        <f t="shared" si="7"/>
        <v>7.0213026278228963</v>
      </c>
      <c r="AX11" s="90">
        <f t="shared" si="7"/>
        <v>7.4070076595507146</v>
      </c>
      <c r="AY11" s="90">
        <f t="shared" si="7"/>
        <v>7.7610221346837651</v>
      </c>
      <c r="AZ11" s="90">
        <f t="shared" si="7"/>
        <v>8.1025354983460893</v>
      </c>
      <c r="BA11" s="90">
        <f t="shared" si="7"/>
        <v>8.4360552128423141</v>
      </c>
      <c r="BB11" s="90">
        <f t="shared" si="7"/>
        <v>8.7504544217716731</v>
      </c>
      <c r="BC11" s="90">
        <f t="shared" si="7"/>
        <v>9.0302772241765084</v>
      </c>
      <c r="BD11" s="90">
        <f t="shared" si="7"/>
        <v>9.2845799983295745</v>
      </c>
      <c r="BE11" s="90">
        <f t="shared" si="7"/>
        <v>9.4665588615104035</v>
      </c>
      <c r="BF11" s="90">
        <f t="shared" si="7"/>
        <v>9.6194147219692105</v>
      </c>
      <c r="BG11" s="90">
        <f t="shared" si="7"/>
        <v>9.7456207304182279</v>
      </c>
      <c r="BH11" s="90">
        <f t="shared" si="7"/>
        <v>9.8600605818297744</v>
      </c>
      <c r="BI11" s="90">
        <f t="shared" si="7"/>
        <v>9.9633789329734217</v>
      </c>
      <c r="BJ11" s="90">
        <f t="shared" si="7"/>
        <v>10.054255630986804</v>
      </c>
      <c r="BK11" s="90">
        <f t="shared" si="7"/>
        <v>10.133861297852949</v>
      </c>
      <c r="BL11" s="90">
        <f t="shared" si="7"/>
        <v>10.198633869890182</v>
      </c>
      <c r="BM11" s="90">
        <f t="shared" si="7"/>
        <v>10.244186818317347</v>
      </c>
      <c r="BN11" s="90">
        <f t="shared" si="7"/>
        <v>10.276910928620946</v>
      </c>
      <c r="BO11" s="90">
        <f t="shared" si="7"/>
        <v>10.294641025513332</v>
      </c>
      <c r="BP11" s="90">
        <f t="shared" si="7"/>
        <v>10.298062709298538</v>
      </c>
      <c r="BQ11" s="90">
        <f t="shared" si="7"/>
        <v>10.291399175385177</v>
      </c>
      <c r="BR11" s="90">
        <f t="shared" si="7"/>
        <v>10.266887346534881</v>
      </c>
      <c r="BS11" s="90">
        <f t="shared" si="7"/>
        <v>10.236383974194341</v>
      </c>
      <c r="BT11" s="90">
        <f t="shared" si="7"/>
        <v>10.19782988331993</v>
      </c>
      <c r="BU11" s="90">
        <f t="shared" si="7"/>
        <v>10.151280964080463</v>
      </c>
      <c r="BV11" s="90">
        <f t="shared" si="7"/>
        <v>10.086544607598356</v>
      </c>
      <c r="BW11" s="90">
        <f t="shared" si="7"/>
        <v>9.9848528751778343</v>
      </c>
      <c r="BX11" s="90">
        <f t="shared" si="7"/>
        <v>9.9848528751778343</v>
      </c>
      <c r="BY11" s="90">
        <f t="shared" si="7"/>
        <v>9.9848528751778343</v>
      </c>
    </row>
    <row r="12" spans="2:77" s="6" customFormat="1" ht="6" customHeight="1" outlineLevel="1" x14ac:dyDescent="0.2">
      <c r="B12" s="105"/>
      <c r="C12" s="85"/>
      <c r="D12" s="73"/>
      <c r="E12" s="73"/>
      <c r="F12" s="73"/>
      <c r="G12" s="86"/>
      <c r="H12" s="86"/>
      <c r="I12" s="87"/>
      <c r="J12" s="88"/>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106"/>
      <c r="AS12" s="84"/>
    </row>
    <row r="13" spans="2:77" s="6" customFormat="1" ht="16" customHeight="1" outlineLevel="1" x14ac:dyDescent="0.2">
      <c r="B13" s="105"/>
      <c r="C13" s="159" t="s">
        <v>118</v>
      </c>
      <c r="D13" s="160"/>
      <c r="E13" s="160"/>
      <c r="F13" s="160"/>
      <c r="G13" s="160"/>
      <c r="H13" s="160"/>
      <c r="I13" s="160"/>
      <c r="J13" s="160"/>
      <c r="K13" s="160"/>
      <c r="L13" s="160"/>
      <c r="M13" s="161"/>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106"/>
      <c r="AS13" s="84"/>
    </row>
    <row r="14" spans="2:77" s="6" customFormat="1" ht="16" customHeight="1" outlineLevel="1" x14ac:dyDescent="0.2">
      <c r="B14" s="105"/>
      <c r="C14" s="156" t="s">
        <v>120</v>
      </c>
      <c r="D14" s="30" t="s">
        <v>119</v>
      </c>
      <c r="E14" s="63" t="s">
        <v>8</v>
      </c>
      <c r="F14" s="95" t="s">
        <v>0</v>
      </c>
      <c r="G14" s="154" t="s">
        <v>62</v>
      </c>
      <c r="H14" s="155"/>
      <c r="I14" s="63" t="s">
        <v>8</v>
      </c>
      <c r="J14" s="21" t="s">
        <v>7</v>
      </c>
      <c r="K14" s="92" t="s">
        <v>6</v>
      </c>
      <c r="L14" s="63" t="s">
        <v>8</v>
      </c>
      <c r="M14" s="21" t="s">
        <v>7</v>
      </c>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106"/>
      <c r="AS14" s="84"/>
    </row>
    <row r="15" spans="2:77" s="6" customFormat="1" ht="15" customHeight="1" outlineLevel="1" x14ac:dyDescent="0.2">
      <c r="B15" s="105"/>
      <c r="C15" s="157"/>
      <c r="D15" s="8" t="s">
        <v>60</v>
      </c>
      <c r="E15" s="54">
        <f>INDEX(K10:AP10,MATCH(MAX(K11:AP11),K11:AP11,0))</f>
        <v>88.690033237777868</v>
      </c>
      <c r="F15" s="55">
        <f>MAX(K11:AP11)</f>
        <v>-0.50876776713812333</v>
      </c>
      <c r="G15" s="152" t="s">
        <v>61</v>
      </c>
      <c r="H15" s="153"/>
      <c r="I15" s="54">
        <f>INDEX(AT7:BY7,MATCH(MAX(AT8:BY8),AT8:BY8,0))</f>
        <v>99.124154795163491</v>
      </c>
      <c r="J15" s="64">
        <f>MAX(AT8:BY8)</f>
        <v>50.264550264550259</v>
      </c>
      <c r="K15" s="93" t="s">
        <v>114</v>
      </c>
      <c r="L15" s="54">
        <f>INDEX(AT7:BY7,MATCH(MAX(AT9:BY9),AT9:BY9,0))</f>
        <v>125.20945868862756</v>
      </c>
      <c r="M15" s="64">
        <f>INDEX(AT8:BY8,MATCH(MAX(AT9:BY9),AT9:BY9,0))</f>
        <v>46.620046620046615</v>
      </c>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106"/>
      <c r="AS15" s="84"/>
    </row>
    <row r="16" spans="2:77" s="6" customFormat="1" outlineLevel="1" x14ac:dyDescent="0.2">
      <c r="B16" s="105"/>
      <c r="C16" s="158"/>
      <c r="D16" s="16" t="s">
        <v>112</v>
      </c>
      <c r="E16" s="59">
        <f>E15/(COS(RADIANS(45))^0.5)</f>
        <v>105.47081855619325</v>
      </c>
      <c r="F16" s="60">
        <f>F15/(COS(RADIANS(45))^0.5)</f>
        <v>-0.60503024856470378</v>
      </c>
      <c r="G16" s="152" t="s">
        <v>121</v>
      </c>
      <c r="H16" s="153"/>
      <c r="I16" s="54">
        <f>INDEX(AT7:BY7,MATCH(MAX(AT9:BY9),AT9:BY9,0))</f>
        <v>125.20945868862756</v>
      </c>
      <c r="J16" s="64">
        <f>MAX(AT9:BY9)</f>
        <v>19.919595965388833</v>
      </c>
      <c r="K16" s="93" t="s">
        <v>115</v>
      </c>
      <c r="L16" s="54">
        <f>INDEX(AT7:BY7,MATCH(MAX(AT10:BY10),AT10:BY10,0))</f>
        <v>161.72888413947729</v>
      </c>
      <c r="M16" s="64">
        <f>INDEX(AT8:BY8,MATCH(MAX(AT10:BY10),AT10:BY10,0))</f>
        <v>31.347328398657123</v>
      </c>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106"/>
      <c r="AS16" s="84"/>
    </row>
    <row r="17" spans="2:77" s="6" customFormat="1" outlineLevel="1" x14ac:dyDescent="0.2">
      <c r="B17" s="105"/>
      <c r="G17" s="163" t="s">
        <v>122</v>
      </c>
      <c r="H17" s="164"/>
      <c r="I17" s="59">
        <f>INDEX(AT7:BY7,MATCH(MAX(AT10:BY10),AT10:BY10,0))</f>
        <v>161.72888413947729</v>
      </c>
      <c r="J17" s="65">
        <f>MAX(AT10:BY10)</f>
        <v>13.085649125873875</v>
      </c>
      <c r="K17" s="94" t="s">
        <v>116</v>
      </c>
      <c r="L17" s="59">
        <f>INDEX(AT7:BY7,MATCH(MAX(AT11:BY11),AT11:BY11,0))</f>
        <v>187.81418803294136</v>
      </c>
      <c r="M17" s="65">
        <f>INDEX(AT8:BY8,MATCH(MAX(AT11:BY11),AT11:BY11,0))</f>
        <v>25.251249936871876</v>
      </c>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106"/>
    </row>
    <row r="18" spans="2:77" s="6" customFormat="1" ht="8" customHeight="1" outlineLevel="1" thickBot="1" x14ac:dyDescent="0.25">
      <c r="B18" s="107"/>
      <c r="C18" s="112"/>
      <c r="D18" s="113"/>
      <c r="E18" s="114"/>
      <c r="F18" s="115"/>
      <c r="G18" s="116"/>
      <c r="H18" s="116"/>
      <c r="I18" s="114"/>
      <c r="J18" s="114"/>
      <c r="K18" s="116"/>
      <c r="L18" s="114"/>
      <c r="M18" s="114"/>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8"/>
    </row>
    <row r="19" spans="2:77" s="6" customFormat="1" ht="16" x14ac:dyDescent="0.2">
      <c r="B19" s="73"/>
      <c r="C19" s="162" t="s">
        <v>117</v>
      </c>
      <c r="D19" s="162"/>
      <c r="E19" s="162"/>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111"/>
    </row>
    <row r="20" spans="2:77" s="6" customFormat="1" ht="16" thickBot="1" x14ac:dyDescent="0.25">
      <c r="C20" s="82"/>
      <c r="D20" s="73"/>
      <c r="E20" s="73"/>
      <c r="AQ20" s="74"/>
    </row>
    <row r="21" spans="2:77" ht="8" customHeight="1" outlineLevel="1" x14ac:dyDescent="0.2">
      <c r="B21" s="96"/>
      <c r="C21" s="97"/>
      <c r="D21" s="97"/>
      <c r="E21" s="98"/>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9"/>
    </row>
    <row r="22" spans="2:77" s="7" customFormat="1" ht="15" customHeight="1" outlineLevel="1" x14ac:dyDescent="0.2">
      <c r="B22" s="100"/>
      <c r="C22" s="143" t="s">
        <v>124</v>
      </c>
      <c r="D22" s="144"/>
      <c r="E22" s="145"/>
      <c r="F22" s="101"/>
      <c r="G22" s="146" t="s">
        <v>129</v>
      </c>
      <c r="H22" s="147"/>
      <c r="I22" s="62" t="s">
        <v>57</v>
      </c>
      <c r="J22" s="62" t="s">
        <v>8</v>
      </c>
      <c r="K22" s="25">
        <v>73.038850901699419</v>
      </c>
      <c r="L22" s="25">
        <v>78.255911680392231</v>
      </c>
      <c r="M22" s="25">
        <v>83.472972459085042</v>
      </c>
      <c r="N22" s="25">
        <v>88.690033237777868</v>
      </c>
      <c r="O22" s="25">
        <v>93.90709401647068</v>
      </c>
      <c r="P22" s="25">
        <v>99.124154795163491</v>
      </c>
      <c r="Q22" s="25">
        <v>104.34121557385632</v>
      </c>
      <c r="R22" s="25">
        <v>109.55827635254911</v>
      </c>
      <c r="S22" s="25">
        <v>114.77533713124195</v>
      </c>
      <c r="T22" s="25">
        <v>119.99239790993475</v>
      </c>
      <c r="U22" s="25">
        <v>125.20945868862756</v>
      </c>
      <c r="V22" s="25">
        <v>130.42651946732039</v>
      </c>
      <c r="W22" s="25">
        <v>135.64358024601322</v>
      </c>
      <c r="X22" s="25">
        <v>140.86064102470601</v>
      </c>
      <c r="Y22" s="25">
        <v>146.07770180339884</v>
      </c>
      <c r="Z22" s="25">
        <v>151.29476258209166</v>
      </c>
      <c r="AA22" s="25">
        <v>156.51182336078446</v>
      </c>
      <c r="AB22" s="25">
        <v>161.72888413947729</v>
      </c>
      <c r="AC22" s="25">
        <v>166.94594491817008</v>
      </c>
      <c r="AD22" s="25">
        <v>172.16300569686291</v>
      </c>
      <c r="AE22" s="25">
        <v>177.38006647555574</v>
      </c>
      <c r="AF22" s="25">
        <v>182.59712725424853</v>
      </c>
      <c r="AG22" s="25">
        <v>187.81418803294136</v>
      </c>
      <c r="AH22" s="25">
        <v>193.03124881163419</v>
      </c>
      <c r="AI22" s="25">
        <v>198.24830959032698</v>
      </c>
      <c r="AJ22" s="25">
        <v>203.46537036901981</v>
      </c>
      <c r="AK22" s="25">
        <v>208.68243114771263</v>
      </c>
      <c r="AL22" s="25">
        <v>213.89949192640543</v>
      </c>
      <c r="AM22" s="25">
        <v>219.11655270509823</v>
      </c>
      <c r="AN22" s="25">
        <v>224.33361348379108</v>
      </c>
      <c r="AO22" s="25"/>
      <c r="AP22" s="79"/>
      <c r="AQ22" s="102"/>
      <c r="AR22" s="6"/>
      <c r="AS22" s="7" t="s">
        <v>57</v>
      </c>
      <c r="AT22" s="91">
        <f>K25</f>
        <v>81.469789684856778</v>
      </c>
      <c r="AU22" s="91">
        <f>L25</f>
        <v>87.289060376632264</v>
      </c>
      <c r="AV22" s="91">
        <f>M25</f>
        <v>93.10833106840775</v>
      </c>
      <c r="AW22" s="91">
        <f t="shared" ref="AW22:BY22" si="8">N25</f>
        <v>98.927601760183236</v>
      </c>
      <c r="AX22" s="91">
        <f t="shared" si="8"/>
        <v>104.74687245195872</v>
      </c>
      <c r="AY22" s="91">
        <f t="shared" si="8"/>
        <v>110.56614314373419</v>
      </c>
      <c r="AZ22" s="91">
        <f t="shared" si="8"/>
        <v>116.38541383550969</v>
      </c>
      <c r="BA22" s="91">
        <f t="shared" si="8"/>
        <v>122.20468452728517</v>
      </c>
      <c r="BB22" s="91">
        <f t="shared" si="8"/>
        <v>128.02395521906067</v>
      </c>
      <c r="BC22" s="91">
        <f t="shared" si="8"/>
        <v>133.84322591083614</v>
      </c>
      <c r="BD22" s="91">
        <f t="shared" si="8"/>
        <v>139.66249660261161</v>
      </c>
      <c r="BE22" s="91">
        <f t="shared" si="8"/>
        <v>145.48176729438711</v>
      </c>
      <c r="BF22" s="91">
        <f t="shared" si="8"/>
        <v>151.30103798616261</v>
      </c>
      <c r="BG22" s="91">
        <f t="shared" si="8"/>
        <v>157.12030867793808</v>
      </c>
      <c r="BH22" s="91">
        <f t="shared" si="8"/>
        <v>162.93957936971356</v>
      </c>
      <c r="BI22" s="91">
        <f t="shared" si="8"/>
        <v>168.75885006148906</v>
      </c>
      <c r="BJ22" s="91">
        <f t="shared" si="8"/>
        <v>174.57812075326453</v>
      </c>
      <c r="BK22" s="91">
        <f t="shared" si="8"/>
        <v>180.39739144504003</v>
      </c>
      <c r="BL22" s="91">
        <f t="shared" si="8"/>
        <v>186.2166621368155</v>
      </c>
      <c r="BM22" s="91">
        <f t="shared" si="8"/>
        <v>192.03593282859097</v>
      </c>
      <c r="BN22" s="91">
        <f t="shared" si="8"/>
        <v>197.85520352036647</v>
      </c>
      <c r="BO22" s="91">
        <f t="shared" si="8"/>
        <v>203.67447421214194</v>
      </c>
      <c r="BP22" s="91">
        <f t="shared" si="8"/>
        <v>209.49374490391745</v>
      </c>
      <c r="BQ22" s="91">
        <f t="shared" si="8"/>
        <v>215.31301559569295</v>
      </c>
      <c r="BR22" s="91">
        <f t="shared" si="8"/>
        <v>221.13228628746839</v>
      </c>
      <c r="BS22" s="91">
        <f t="shared" si="8"/>
        <v>226.95155697924389</v>
      </c>
      <c r="BT22" s="91">
        <f t="shared" si="8"/>
        <v>232.77082767101939</v>
      </c>
      <c r="BU22" s="91">
        <f t="shared" si="8"/>
        <v>238.59009836279486</v>
      </c>
      <c r="BV22" s="91">
        <f t="shared" si="8"/>
        <v>244.40936905457033</v>
      </c>
      <c r="BW22" s="91">
        <f t="shared" si="8"/>
        <v>250.22863974634586</v>
      </c>
      <c r="BX22" s="91">
        <f t="shared" si="8"/>
        <v>250.22863974634586</v>
      </c>
      <c r="BY22" s="91">
        <f t="shared" si="8"/>
        <v>250.22863974634586</v>
      </c>
    </row>
    <row r="23" spans="2:77" s="7" customFormat="1" ht="14" customHeight="1" outlineLevel="1" x14ac:dyDescent="0.2">
      <c r="B23" s="100"/>
      <c r="C23" s="8" t="s">
        <v>9</v>
      </c>
      <c r="D23" s="75" t="s">
        <v>11</v>
      </c>
      <c r="E23" s="10"/>
      <c r="F23" s="101"/>
      <c r="G23" s="148"/>
      <c r="H23" s="149"/>
      <c r="I23" s="12" t="s">
        <v>3</v>
      </c>
      <c r="J23" s="12" t="s">
        <v>0</v>
      </c>
      <c r="K23" s="9">
        <v>-0.77421181955801377</v>
      </c>
      <c r="L23" s="9">
        <v>-0.56344256409882409</v>
      </c>
      <c r="M23" s="9">
        <v>-0.51127195631189593</v>
      </c>
      <c r="N23" s="9">
        <v>-0.50876776713812333</v>
      </c>
      <c r="O23" s="9">
        <v>-0.52170607786928158</v>
      </c>
      <c r="P23" s="9">
        <v>-0.54779138176274567</v>
      </c>
      <c r="Q23" s="9">
        <v>-0.5771112633389992</v>
      </c>
      <c r="R23" s="9">
        <v>-0.60747455707099152</v>
      </c>
      <c r="S23" s="9">
        <v>-0.64347227644397187</v>
      </c>
      <c r="T23" s="9">
        <v>-0.69105187074565033</v>
      </c>
      <c r="U23" s="9">
        <v>-0.74603969135307258</v>
      </c>
      <c r="V23" s="9">
        <v>-0.82711281585395902</v>
      </c>
      <c r="W23" s="9">
        <v>-0.91695060246304927</v>
      </c>
      <c r="X23" s="9">
        <v>-1.0149270038869003</v>
      </c>
      <c r="Y23" s="9">
        <v>-1.1153032532689502</v>
      </c>
      <c r="Z23" s="9">
        <v>-1.2180793506091987</v>
      </c>
      <c r="AA23" s="9">
        <v>-1.3240900256322365</v>
      </c>
      <c r="AB23" s="9">
        <v>-1.4331265959069164</v>
      </c>
      <c r="AC23" s="9">
        <v>-1.5470672033135675</v>
      </c>
      <c r="AD23" s="9">
        <v>-1.6683116958103885</v>
      </c>
      <c r="AE23" s="9">
        <v>-1.7944602254391808</v>
      </c>
      <c r="AF23" s="9">
        <v>-1.9269735692179786</v>
      </c>
      <c r="AG23" s="9">
        <v>-2.0660604095779287</v>
      </c>
      <c r="AH23" s="9">
        <v>-2.2101556282854244</v>
      </c>
      <c r="AI23" s="9">
        <v>-2.3637458976101411</v>
      </c>
      <c r="AJ23" s="9">
        <v>-2.5213011331266637</v>
      </c>
      <c r="AK23" s="9">
        <v>-2.6842821118530273</v>
      </c>
      <c r="AL23" s="9">
        <v>-2.8531061986515271</v>
      </c>
      <c r="AM23" s="9">
        <v>-3.0343468901033157</v>
      </c>
      <c r="AN23" s="9">
        <v>-3.2409424969395508</v>
      </c>
      <c r="AO23" s="9"/>
      <c r="AP23" s="13"/>
      <c r="AQ23" s="102"/>
      <c r="AS23" s="84" t="s">
        <v>7</v>
      </c>
      <c r="AT23" s="89">
        <f>-K25/3.6/K26</f>
        <v>26.20545073375262</v>
      </c>
      <c r="AU23" s="89">
        <f>-L25/3.6/L26</f>
        <v>38.58024691358024</v>
      </c>
      <c r="AV23" s="89">
        <f>-M25/3.6/M26</f>
        <v>45.351473922902485</v>
      </c>
      <c r="AW23" s="89">
        <f t="shared" ref="AW23:BY23" si="9">-N25/3.6/N26</f>
        <v>48.423115486282022</v>
      </c>
      <c r="AX23" s="89">
        <f t="shared" si="9"/>
        <v>50</v>
      </c>
      <c r="AY23" s="89">
        <f t="shared" si="9"/>
        <v>50.264550264550252</v>
      </c>
      <c r="AZ23" s="89">
        <f t="shared" si="9"/>
        <v>50.22198115671268</v>
      </c>
      <c r="BA23" s="89">
        <f t="shared" si="9"/>
        <v>50.097331959235078</v>
      </c>
      <c r="BB23" s="89">
        <f t="shared" si="9"/>
        <v>49.546871340287915</v>
      </c>
      <c r="BC23" s="89">
        <f t="shared" si="9"/>
        <v>48.232590132031476</v>
      </c>
      <c r="BD23" s="89">
        <f t="shared" si="9"/>
        <v>46.620046620046615</v>
      </c>
      <c r="BE23" s="89">
        <f t="shared" si="9"/>
        <v>43.802475365487851</v>
      </c>
      <c r="BF23" s="89">
        <f t="shared" si="9"/>
        <v>41.091387245233399</v>
      </c>
      <c r="BG23" s="89">
        <f t="shared" si="9"/>
        <v>38.552482779891029</v>
      </c>
      <c r="BH23" s="89">
        <f t="shared" si="9"/>
        <v>36.382158189623802</v>
      </c>
      <c r="BI23" s="89">
        <f t="shared" si="9"/>
        <v>34.502122475396412</v>
      </c>
      <c r="BJ23" s="89">
        <f t="shared" si="9"/>
        <v>32.834252692408718</v>
      </c>
      <c r="BK23" s="89">
        <f t="shared" si="9"/>
        <v>31.347328398657126</v>
      </c>
      <c r="BL23" s="89">
        <f t="shared" si="9"/>
        <v>29.975345278508424</v>
      </c>
      <c r="BM23" s="89">
        <f t="shared" si="9"/>
        <v>28.665540892697059</v>
      </c>
      <c r="BN23" s="89">
        <f t="shared" si="9"/>
        <v>27.457973149332609</v>
      </c>
      <c r="BO23" s="89">
        <f t="shared" si="9"/>
        <v>26.321805886458254</v>
      </c>
      <c r="BP23" s="89">
        <f t="shared" si="9"/>
        <v>25.251249936871879</v>
      </c>
      <c r="BQ23" s="89">
        <f t="shared" si="9"/>
        <v>24.260640585822344</v>
      </c>
      <c r="BR23" s="89">
        <f t="shared" si="9"/>
        <v>23.297332823244357</v>
      </c>
      <c r="BS23" s="89">
        <f t="shared" si="9"/>
        <v>22.416266622523867</v>
      </c>
      <c r="BT23" s="89">
        <f t="shared" si="9"/>
        <v>21.595100503597749</v>
      </c>
      <c r="BU23" s="89">
        <f t="shared" si="9"/>
        <v>20.82520642350952</v>
      </c>
      <c r="BV23" s="89">
        <f t="shared" si="9"/>
        <v>20.058915901562298</v>
      </c>
      <c r="BW23" s="89">
        <f t="shared" si="9"/>
        <v>19.227398416735529</v>
      </c>
      <c r="BX23" s="89">
        <f t="shared" si="9"/>
        <v>19.227398416735529</v>
      </c>
      <c r="BY23" s="89">
        <f t="shared" si="9"/>
        <v>19.227398416735529</v>
      </c>
    </row>
    <row r="24" spans="2:77" outlineLevel="1" x14ac:dyDescent="0.2">
      <c r="B24" s="103"/>
      <c r="C24" s="8" t="s">
        <v>12</v>
      </c>
      <c r="D24" s="9">
        <v>430</v>
      </c>
      <c r="E24" s="10" t="s">
        <v>1</v>
      </c>
      <c r="F24" s="12"/>
      <c r="G24" s="148"/>
      <c r="H24" s="149"/>
      <c r="I24" s="12"/>
      <c r="J24" s="12" t="s">
        <v>7</v>
      </c>
      <c r="K24" s="77">
        <f>IF(VALUE(K22)=0,0,-K22/3.6/K23)</f>
        <v>26.20545073375262</v>
      </c>
      <c r="L24" s="77">
        <f>IF(VALUE(L22)=0,0,-L22/3.6/L23)</f>
        <v>38.58024691358024</v>
      </c>
      <c r="M24" s="77">
        <f t="shared" ref="M24:AP24" si="10">IF(VALUE(M22)=0,0,-M22/3.6/M23)</f>
        <v>45.351473922902485</v>
      </c>
      <c r="N24" s="77">
        <f t="shared" si="10"/>
        <v>48.423115486282022</v>
      </c>
      <c r="O24" s="77">
        <f t="shared" si="10"/>
        <v>49.999999999999993</v>
      </c>
      <c r="P24" s="77">
        <f t="shared" si="10"/>
        <v>50.264550264550259</v>
      </c>
      <c r="Q24" s="77">
        <f t="shared" si="10"/>
        <v>50.221981156712673</v>
      </c>
      <c r="R24" s="77">
        <f t="shared" si="10"/>
        <v>50.097331959235071</v>
      </c>
      <c r="S24" s="77">
        <f t="shared" si="10"/>
        <v>49.546871340287922</v>
      </c>
      <c r="T24" s="77">
        <f t="shared" si="10"/>
        <v>48.232590132031468</v>
      </c>
      <c r="U24" s="77">
        <f t="shared" si="10"/>
        <v>46.620046620046615</v>
      </c>
      <c r="V24" s="77">
        <f t="shared" si="10"/>
        <v>43.802475365487851</v>
      </c>
      <c r="W24" s="77">
        <f t="shared" si="10"/>
        <v>41.091387245233399</v>
      </c>
      <c r="X24" s="77">
        <f t="shared" si="10"/>
        <v>38.552482779891029</v>
      </c>
      <c r="Y24" s="77">
        <f t="shared" si="10"/>
        <v>36.382158189623802</v>
      </c>
      <c r="Z24" s="77">
        <f t="shared" si="10"/>
        <v>34.502122475396419</v>
      </c>
      <c r="AA24" s="77">
        <f t="shared" si="10"/>
        <v>32.834252692408718</v>
      </c>
      <c r="AB24" s="77">
        <f t="shared" si="10"/>
        <v>31.347328398657123</v>
      </c>
      <c r="AC24" s="77">
        <f t="shared" si="10"/>
        <v>29.975345278508424</v>
      </c>
      <c r="AD24" s="77">
        <f t="shared" si="10"/>
        <v>28.665540892697063</v>
      </c>
      <c r="AE24" s="77">
        <f t="shared" si="10"/>
        <v>27.457973149332609</v>
      </c>
      <c r="AF24" s="77">
        <f t="shared" si="10"/>
        <v>26.321805886458254</v>
      </c>
      <c r="AG24" s="77">
        <f t="shared" si="10"/>
        <v>25.251249936871876</v>
      </c>
      <c r="AH24" s="77">
        <f t="shared" si="10"/>
        <v>24.260640585822344</v>
      </c>
      <c r="AI24" s="77">
        <f t="shared" si="10"/>
        <v>23.297332823244357</v>
      </c>
      <c r="AJ24" s="77">
        <f t="shared" si="10"/>
        <v>22.416266622523867</v>
      </c>
      <c r="AK24" s="77">
        <f t="shared" si="10"/>
        <v>21.595100503597745</v>
      </c>
      <c r="AL24" s="77">
        <f t="shared" si="10"/>
        <v>20.825206423509524</v>
      </c>
      <c r="AM24" s="77">
        <f t="shared" si="10"/>
        <v>20.058915901562298</v>
      </c>
      <c r="AN24" s="77">
        <f t="shared" si="10"/>
        <v>19.227398416735529</v>
      </c>
      <c r="AO24" s="77">
        <f t="shared" si="10"/>
        <v>0</v>
      </c>
      <c r="AP24" s="108">
        <f t="shared" si="10"/>
        <v>0</v>
      </c>
      <c r="AQ24" s="104"/>
      <c r="AS24" s="84" t="s">
        <v>110</v>
      </c>
      <c r="AT24" s="89">
        <f t="shared" ref="AT24:BY24" si="11">-K25/3.6/(K26-1)</f>
        <v>12.143562347574733</v>
      </c>
      <c r="AU24" s="89">
        <f t="shared" si="11"/>
        <v>14.88930955966649</v>
      </c>
      <c r="AV24" s="89">
        <f t="shared" si="11"/>
        <v>16.470492421614949</v>
      </c>
      <c r="AW24" s="89">
        <f t="shared" si="11"/>
        <v>17.531082718993002</v>
      </c>
      <c r="AX24" s="89">
        <f t="shared" si="11"/>
        <v>18.392980324943021</v>
      </c>
      <c r="AY24" s="89">
        <f t="shared" si="11"/>
        <v>19.064165739853056</v>
      </c>
      <c r="AZ24" s="89">
        <f t="shared" si="11"/>
        <v>19.668270572082712</v>
      </c>
      <c r="BA24" s="89">
        <f t="shared" si="11"/>
        <v>20.234757440611631</v>
      </c>
      <c r="BB24" s="89">
        <f t="shared" si="11"/>
        <v>20.702799389225138</v>
      </c>
      <c r="BC24" s="89">
        <f t="shared" si="11"/>
        <v>20.995166846159805</v>
      </c>
      <c r="BD24" s="89">
        <f t="shared" si="11"/>
        <v>21.174585629491059</v>
      </c>
      <c r="BE24" s="89">
        <f t="shared" si="11"/>
        <v>21.019386034473914</v>
      </c>
      <c r="BF24" s="89">
        <f t="shared" si="11"/>
        <v>20.777224463423806</v>
      </c>
      <c r="BG24" s="89">
        <f t="shared" si="11"/>
        <v>20.470391049031232</v>
      </c>
      <c r="BH24" s="89">
        <f t="shared" si="11"/>
        <v>20.169390864161727</v>
      </c>
      <c r="BI24" s="89">
        <f t="shared" si="11"/>
        <v>19.87441804109546</v>
      </c>
      <c r="BJ24" s="89">
        <f t="shared" si="11"/>
        <v>19.578229816856535</v>
      </c>
      <c r="BK24" s="89">
        <f t="shared" si="11"/>
        <v>19.283952955276884</v>
      </c>
      <c r="BL24" s="89">
        <f t="shared" si="11"/>
        <v>18.977827831453162</v>
      </c>
      <c r="BM24" s="89">
        <f t="shared" si="11"/>
        <v>18.645729873672444</v>
      </c>
      <c r="BN24" s="89">
        <f t="shared" si="11"/>
        <v>18.310183115717006</v>
      </c>
      <c r="BO24" s="89">
        <f t="shared" si="11"/>
        <v>17.96410053879562</v>
      </c>
      <c r="BP24" s="89">
        <f t="shared" si="11"/>
        <v>17.609886231106795</v>
      </c>
      <c r="BQ24" s="89">
        <f t="shared" si="11"/>
        <v>17.259570040517527</v>
      </c>
      <c r="BR24" s="89">
        <f t="shared" si="11"/>
        <v>16.890974192160797</v>
      </c>
      <c r="BS24" s="89">
        <f t="shared" si="11"/>
        <v>16.536338956161476</v>
      </c>
      <c r="BT24" s="89">
        <f t="shared" si="11"/>
        <v>16.188392596832912</v>
      </c>
      <c r="BU24" s="89">
        <f t="shared" si="11"/>
        <v>15.846009423373236</v>
      </c>
      <c r="BV24" s="89">
        <f t="shared" si="11"/>
        <v>15.484063783506382</v>
      </c>
      <c r="BW24" s="89">
        <f t="shared" si="11"/>
        <v>15.061157638737653</v>
      </c>
      <c r="BX24" s="89">
        <f t="shared" si="11"/>
        <v>15.061157638737653</v>
      </c>
      <c r="BY24" s="89">
        <f t="shared" si="11"/>
        <v>15.061157638737653</v>
      </c>
    </row>
    <row r="25" spans="2:77" outlineLevel="1" x14ac:dyDescent="0.2">
      <c r="B25" s="103"/>
      <c r="C25" s="8" t="s">
        <v>13</v>
      </c>
      <c r="D25" s="9">
        <v>535</v>
      </c>
      <c r="E25" s="10" t="s">
        <v>1</v>
      </c>
      <c r="F25" s="12"/>
      <c r="G25" s="148"/>
      <c r="H25" s="149"/>
      <c r="I25" s="78" t="s">
        <v>109</v>
      </c>
      <c r="J25" s="76" t="s">
        <v>8</v>
      </c>
      <c r="K25" s="78">
        <f>K22*(($I26/$D24)^0.5)</f>
        <v>81.469789684856778</v>
      </c>
      <c r="L25" s="78">
        <f>IF(VALUE(L22)=0,K25,L22*(($I26/$D24)^0.5))</f>
        <v>87.289060376632264</v>
      </c>
      <c r="M25" s="78">
        <f t="shared" ref="M25:AP25" si="12">IF(VALUE(M22)=0,L25,M22*(($I26/$D24)^0.5))</f>
        <v>93.10833106840775</v>
      </c>
      <c r="N25" s="78">
        <f t="shared" si="12"/>
        <v>98.927601760183236</v>
      </c>
      <c r="O25" s="78">
        <f t="shared" si="12"/>
        <v>104.74687245195872</v>
      </c>
      <c r="P25" s="78">
        <f t="shared" si="12"/>
        <v>110.56614314373419</v>
      </c>
      <c r="Q25" s="78">
        <f t="shared" si="12"/>
        <v>116.38541383550969</v>
      </c>
      <c r="R25" s="78">
        <f t="shared" si="12"/>
        <v>122.20468452728517</v>
      </c>
      <c r="S25" s="78">
        <f t="shared" si="12"/>
        <v>128.02395521906067</v>
      </c>
      <c r="T25" s="78">
        <f t="shared" si="12"/>
        <v>133.84322591083614</v>
      </c>
      <c r="U25" s="78">
        <f t="shared" si="12"/>
        <v>139.66249660261161</v>
      </c>
      <c r="V25" s="78">
        <f t="shared" si="12"/>
        <v>145.48176729438711</v>
      </c>
      <c r="W25" s="78">
        <f t="shared" si="12"/>
        <v>151.30103798616261</v>
      </c>
      <c r="X25" s="78">
        <f t="shared" si="12"/>
        <v>157.12030867793808</v>
      </c>
      <c r="Y25" s="78">
        <f t="shared" si="12"/>
        <v>162.93957936971356</v>
      </c>
      <c r="Z25" s="78">
        <f t="shared" si="12"/>
        <v>168.75885006148906</v>
      </c>
      <c r="AA25" s="78">
        <f t="shared" si="12"/>
        <v>174.57812075326453</v>
      </c>
      <c r="AB25" s="78">
        <f t="shared" si="12"/>
        <v>180.39739144504003</v>
      </c>
      <c r="AC25" s="78">
        <f t="shared" si="12"/>
        <v>186.2166621368155</v>
      </c>
      <c r="AD25" s="78">
        <f t="shared" si="12"/>
        <v>192.03593282859097</v>
      </c>
      <c r="AE25" s="78">
        <f t="shared" si="12"/>
        <v>197.85520352036647</v>
      </c>
      <c r="AF25" s="78">
        <f t="shared" si="12"/>
        <v>203.67447421214194</v>
      </c>
      <c r="AG25" s="78">
        <f t="shared" si="12"/>
        <v>209.49374490391745</v>
      </c>
      <c r="AH25" s="78">
        <f t="shared" si="12"/>
        <v>215.31301559569295</v>
      </c>
      <c r="AI25" s="78">
        <f t="shared" si="12"/>
        <v>221.13228628746839</v>
      </c>
      <c r="AJ25" s="78">
        <f t="shared" si="12"/>
        <v>226.95155697924389</v>
      </c>
      <c r="AK25" s="78">
        <f t="shared" si="12"/>
        <v>232.77082767101939</v>
      </c>
      <c r="AL25" s="78">
        <f t="shared" si="12"/>
        <v>238.59009836279486</v>
      </c>
      <c r="AM25" s="78">
        <f t="shared" si="12"/>
        <v>244.40936905457033</v>
      </c>
      <c r="AN25" s="78">
        <f t="shared" si="12"/>
        <v>250.22863974634586</v>
      </c>
      <c r="AO25" s="78">
        <f t="shared" si="12"/>
        <v>250.22863974634586</v>
      </c>
      <c r="AP25" s="109">
        <f t="shared" si="12"/>
        <v>250.22863974634586</v>
      </c>
      <c r="AQ25" s="104"/>
      <c r="AS25" s="84" t="s">
        <v>111</v>
      </c>
      <c r="AT25" s="89">
        <f t="shared" ref="AT25:BY25" si="13">-K25/3.6/(K26-2)</f>
        <v>7.9028694665874948</v>
      </c>
      <c r="AU25" s="89">
        <f t="shared" si="13"/>
        <v>9.2247039452005772</v>
      </c>
      <c r="AV25" s="89">
        <f t="shared" si="13"/>
        <v>10.062459921173808</v>
      </c>
      <c r="AW25" s="89">
        <f t="shared" si="13"/>
        <v>10.702995099843871</v>
      </c>
      <c r="AX25" s="89">
        <f t="shared" si="13"/>
        <v>11.269239091306257</v>
      </c>
      <c r="AY25" s="89">
        <f t="shared" si="13"/>
        <v>11.762750679928617</v>
      </c>
      <c r="AZ25" s="89">
        <f t="shared" si="13"/>
        <v>12.228672918324246</v>
      </c>
      <c r="BA25" s="89">
        <f t="shared" si="13"/>
        <v>12.677695676115203</v>
      </c>
      <c r="BB25" s="89">
        <f t="shared" si="13"/>
        <v>13.085171509026944</v>
      </c>
      <c r="BC25" s="89">
        <f t="shared" si="13"/>
        <v>13.417928941353795</v>
      </c>
      <c r="BD25" s="89">
        <f t="shared" si="13"/>
        <v>13.698094996306009</v>
      </c>
      <c r="BE25" s="89">
        <f t="shared" si="13"/>
        <v>13.827338450447865</v>
      </c>
      <c r="BF25" s="89">
        <f t="shared" si="13"/>
        <v>13.903710266119047</v>
      </c>
      <c r="BG25" s="89">
        <f t="shared" si="13"/>
        <v>13.934675156173421</v>
      </c>
      <c r="BH25" s="89">
        <f t="shared" si="13"/>
        <v>13.95202981697933</v>
      </c>
      <c r="BI25" s="89">
        <f t="shared" si="13"/>
        <v>13.957093857494471</v>
      </c>
      <c r="BJ25" s="89">
        <f t="shared" si="13"/>
        <v>13.947335683182125</v>
      </c>
      <c r="BK25" s="89">
        <f t="shared" si="13"/>
        <v>13.925146395068181</v>
      </c>
      <c r="BL25" s="89">
        <f t="shared" si="13"/>
        <v>13.883993063754593</v>
      </c>
      <c r="BM25" s="89">
        <f t="shared" si="13"/>
        <v>13.816338891982266</v>
      </c>
      <c r="BN25" s="89">
        <f t="shared" si="13"/>
        <v>13.734463446043327</v>
      </c>
      <c r="BO25" s="89">
        <f t="shared" si="13"/>
        <v>13.634781762488263</v>
      </c>
      <c r="BP25" s="89">
        <f t="shared" si="13"/>
        <v>13.518890393226522</v>
      </c>
      <c r="BQ25" s="89">
        <f t="shared" si="13"/>
        <v>13.394283622622849</v>
      </c>
      <c r="BR25" s="89">
        <f t="shared" si="13"/>
        <v>13.248004816797435</v>
      </c>
      <c r="BS25" s="89">
        <f t="shared" si="13"/>
        <v>13.100100289717572</v>
      </c>
      <c r="BT25" s="89">
        <f t="shared" si="13"/>
        <v>12.946909325752454</v>
      </c>
      <c r="BU25" s="89">
        <f t="shared" si="13"/>
        <v>12.788376147004168</v>
      </c>
      <c r="BV25" s="89">
        <f t="shared" si="13"/>
        <v>12.608445975476664</v>
      </c>
      <c r="BW25" s="89">
        <f t="shared" si="13"/>
        <v>12.378872569876304</v>
      </c>
      <c r="BX25" s="89">
        <f t="shared" si="13"/>
        <v>12.378872569876304</v>
      </c>
      <c r="BY25" s="89">
        <f t="shared" si="13"/>
        <v>12.378872569876304</v>
      </c>
    </row>
    <row r="26" spans="2:77" outlineLevel="1" x14ac:dyDescent="0.2">
      <c r="B26" s="103"/>
      <c r="C26" s="16" t="s">
        <v>94</v>
      </c>
      <c r="D26" s="17">
        <v>0</v>
      </c>
      <c r="E26" s="18" t="s">
        <v>19</v>
      </c>
      <c r="F26" s="12"/>
      <c r="G26" s="150"/>
      <c r="H26" s="151"/>
      <c r="I26" s="80">
        <f>D25/COS(RADIANS(D26))</f>
        <v>535</v>
      </c>
      <c r="J26" s="81" t="s">
        <v>0</v>
      </c>
      <c r="K26" s="80">
        <f>IF(K23&lt;0,K23*(($I26/$D24)^0.5),"")</f>
        <v>-0.86357977065948188</v>
      </c>
      <c r="L26" s="80">
        <f>IF(VALUE(L22)=0,K26,L23*(($I26/$D24)^0.5))</f>
        <v>-0.62848123471175232</v>
      </c>
      <c r="M26" s="80">
        <f t="shared" ref="M26:AP26" si="14">IF(VALUE(M22)=0,L26,M23*(($I26/$D24)^0.5))</f>
        <v>-0.57028852779399752</v>
      </c>
      <c r="N26" s="80">
        <f t="shared" si="14"/>
        <v>-0.5674952778619452</v>
      </c>
      <c r="O26" s="80">
        <f t="shared" si="14"/>
        <v>-0.58192706917754844</v>
      </c>
      <c r="P26" s="80">
        <f t="shared" si="14"/>
        <v>-0.61102342263642595</v>
      </c>
      <c r="Q26" s="80">
        <f t="shared" si="14"/>
        <v>-0.64372772392420408</v>
      </c>
      <c r="R26" s="80">
        <f t="shared" si="14"/>
        <v>-0.67759587935033749</v>
      </c>
      <c r="S26" s="80">
        <f t="shared" si="14"/>
        <v>-0.71774884712358822</v>
      </c>
      <c r="T26" s="80">
        <f t="shared" si="14"/>
        <v>-0.77082059583258067</v>
      </c>
      <c r="U26" s="80">
        <f t="shared" si="14"/>
        <v>-0.83215570892389423</v>
      </c>
      <c r="V26" s="80">
        <f t="shared" si="14"/>
        <v>-0.92258717547408531</v>
      </c>
      <c r="W26" s="80">
        <f t="shared" si="14"/>
        <v>-1.0227950167864592</v>
      </c>
      <c r="X26" s="80">
        <f t="shared" si="14"/>
        <v>-1.1320809203780027</v>
      </c>
      <c r="Y26" s="80">
        <f t="shared" si="14"/>
        <v>-1.2440436884877633</v>
      </c>
      <c r="Z26" s="80">
        <f t="shared" si="14"/>
        <v>-1.3586833211157403</v>
      </c>
      <c r="AA26" s="80">
        <f t="shared" si="14"/>
        <v>-1.476930901572618</v>
      </c>
      <c r="AB26" s="80">
        <f t="shared" si="14"/>
        <v>-1.5985536590307254</v>
      </c>
      <c r="AC26" s="80">
        <f t="shared" si="14"/>
        <v>-1.7256465309391023</v>
      </c>
      <c r="AD26" s="80">
        <f t="shared" si="14"/>
        <v>-1.8608863818159644</v>
      </c>
      <c r="AE26" s="80">
        <f t="shared" si="14"/>
        <v>-2.0015963471430958</v>
      </c>
      <c r="AF26" s="80">
        <f t="shared" si="14"/>
        <v>-2.149405822714193</v>
      </c>
      <c r="AG26" s="80">
        <f t="shared" si="14"/>
        <v>-2.3045475793569272</v>
      </c>
      <c r="AH26" s="80">
        <f t="shared" si="14"/>
        <v>-2.4652758358637663</v>
      </c>
      <c r="AI26" s="80">
        <f t="shared" si="14"/>
        <v>-2.6365951650296369</v>
      </c>
      <c r="AJ26" s="80">
        <f t="shared" si="14"/>
        <v>-2.8123371399212558</v>
      </c>
      <c r="AK26" s="80">
        <f t="shared" si="14"/>
        <v>-2.9941311563323221</v>
      </c>
      <c r="AL26" s="80">
        <f t="shared" si="14"/>
        <v>-3.1824427559181774</v>
      </c>
      <c r="AM26" s="80">
        <f t="shared" si="14"/>
        <v>-3.3846042197504578</v>
      </c>
      <c r="AN26" s="80">
        <f t="shared" si="14"/>
        <v>-3.6150473391447666</v>
      </c>
      <c r="AO26" s="80">
        <f t="shared" si="14"/>
        <v>-3.6150473391447666</v>
      </c>
      <c r="AP26" s="110">
        <f t="shared" si="14"/>
        <v>-3.6150473391447666</v>
      </c>
      <c r="AQ26" s="104"/>
      <c r="AS26" s="84" t="s">
        <v>113</v>
      </c>
      <c r="AT26" s="90">
        <f t="shared" ref="AT26:BY26" si="15">-K25/3.6/(K26-3)</f>
        <v>5.8573909374257846</v>
      </c>
      <c r="AU26" s="90">
        <f t="shared" si="15"/>
        <v>6.6823995074780562</v>
      </c>
      <c r="AV26" s="90">
        <f t="shared" si="15"/>
        <v>7.2440714792202998</v>
      </c>
      <c r="AW26" s="90">
        <f t="shared" si="15"/>
        <v>7.7028523480759299</v>
      </c>
      <c r="AX26" s="90">
        <f t="shared" si="15"/>
        <v>8.1231004699261735</v>
      </c>
      <c r="AY26" s="90">
        <f t="shared" si="15"/>
        <v>8.5052944678776381</v>
      </c>
      <c r="AZ26" s="90">
        <f t="shared" si="15"/>
        <v>8.8725843615332174</v>
      </c>
      <c r="BA26" s="90">
        <f t="shared" si="15"/>
        <v>9.2304175922723495</v>
      </c>
      <c r="BB26" s="90">
        <f t="shared" si="15"/>
        <v>9.565522375344635</v>
      </c>
      <c r="BC26" s="90">
        <f t="shared" si="15"/>
        <v>9.8595711249721401</v>
      </c>
      <c r="BD26" s="90">
        <f t="shared" si="15"/>
        <v>10.123580796789684</v>
      </c>
      <c r="BE26" s="90">
        <f t="shared" si="15"/>
        <v>10.302282707416051</v>
      </c>
      <c r="BF26" s="90">
        <f t="shared" si="15"/>
        <v>10.447478912520081</v>
      </c>
      <c r="BG26" s="90">
        <f t="shared" si="15"/>
        <v>10.56236095790775</v>
      </c>
      <c r="BH26" s="90">
        <f t="shared" si="15"/>
        <v>10.664591976783413</v>
      </c>
      <c r="BI26" s="90">
        <f t="shared" si="15"/>
        <v>10.754958526882353</v>
      </c>
      <c r="BJ26" s="90">
        <f t="shared" si="15"/>
        <v>10.831956869030039</v>
      </c>
      <c r="BK26" s="90">
        <f t="shared" si="15"/>
        <v>10.896988537711939</v>
      </c>
      <c r="BL26" s="90">
        <f t="shared" si="15"/>
        <v>10.945983846845284</v>
      </c>
      <c r="BM26" s="90">
        <f t="shared" si="15"/>
        <v>10.973989203730417</v>
      </c>
      <c r="BN26" s="90">
        <f t="shared" si="15"/>
        <v>10.988447475784465</v>
      </c>
      <c r="BO26" s="90">
        <f t="shared" si="15"/>
        <v>10.986945831137737</v>
      </c>
      <c r="BP26" s="90">
        <f t="shared" si="15"/>
        <v>10.970343096594409</v>
      </c>
      <c r="BQ26" s="90">
        <f t="shared" si="15"/>
        <v>10.943486256691559</v>
      </c>
      <c r="BR26" s="90">
        <f t="shared" si="15"/>
        <v>10.897648896437882</v>
      </c>
      <c r="BS26" s="90">
        <f t="shared" si="15"/>
        <v>10.846256444400806</v>
      </c>
      <c r="BT26" s="90">
        <f t="shared" si="15"/>
        <v>10.786978388626551</v>
      </c>
      <c r="BU26" s="90">
        <f t="shared" si="15"/>
        <v>10.719877229685052</v>
      </c>
      <c r="BV26" s="90">
        <f t="shared" si="15"/>
        <v>10.633625682548708</v>
      </c>
      <c r="BW26" s="90">
        <f t="shared" si="15"/>
        <v>10.507552239842699</v>
      </c>
      <c r="BX26" s="90">
        <f t="shared" si="15"/>
        <v>10.507552239842699</v>
      </c>
      <c r="BY26" s="90">
        <f t="shared" si="15"/>
        <v>10.507552239842699</v>
      </c>
    </row>
    <row r="27" spans="2:77" s="6" customFormat="1" ht="6" customHeight="1" outlineLevel="1" x14ac:dyDescent="0.2">
      <c r="B27" s="105"/>
      <c r="C27" s="85"/>
      <c r="D27" s="73"/>
      <c r="E27" s="73"/>
      <c r="F27" s="73"/>
      <c r="G27" s="86"/>
      <c r="H27" s="86"/>
      <c r="I27" s="87"/>
      <c r="J27" s="88"/>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106"/>
      <c r="AS27" s="84"/>
    </row>
    <row r="28" spans="2:77" s="6" customFormat="1" ht="15" customHeight="1" outlineLevel="1" x14ac:dyDescent="0.2">
      <c r="B28" s="105"/>
      <c r="C28" s="159" t="s">
        <v>118</v>
      </c>
      <c r="D28" s="160"/>
      <c r="E28" s="160"/>
      <c r="F28" s="160"/>
      <c r="G28" s="160"/>
      <c r="H28" s="160"/>
      <c r="I28" s="160"/>
      <c r="J28" s="160"/>
      <c r="K28" s="160"/>
      <c r="L28" s="160"/>
      <c r="M28" s="161"/>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106"/>
      <c r="AS28" s="84"/>
    </row>
    <row r="29" spans="2:77" s="6" customFormat="1" outlineLevel="1" x14ac:dyDescent="0.2">
      <c r="B29" s="105"/>
      <c r="C29" s="156" t="s">
        <v>120</v>
      </c>
      <c r="D29" s="30" t="s">
        <v>119</v>
      </c>
      <c r="E29" s="63" t="s">
        <v>8</v>
      </c>
      <c r="F29" s="95" t="s">
        <v>0</v>
      </c>
      <c r="G29" s="154" t="s">
        <v>62</v>
      </c>
      <c r="H29" s="155"/>
      <c r="I29" s="63" t="s">
        <v>8</v>
      </c>
      <c r="J29" s="21" t="s">
        <v>7</v>
      </c>
      <c r="K29" s="92" t="s">
        <v>6</v>
      </c>
      <c r="L29" s="63" t="s">
        <v>8</v>
      </c>
      <c r="M29" s="21" t="s">
        <v>7</v>
      </c>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106"/>
      <c r="AS29" s="84"/>
    </row>
    <row r="30" spans="2:77" s="6" customFormat="1" ht="15" customHeight="1" outlineLevel="1" x14ac:dyDescent="0.2">
      <c r="B30" s="105"/>
      <c r="C30" s="157"/>
      <c r="D30" s="8" t="s">
        <v>60</v>
      </c>
      <c r="E30" s="54">
        <f>INDEX(K25:AP25,MATCH(MAX(K26:AP26),K26:AP26,0))</f>
        <v>98.927601760183236</v>
      </c>
      <c r="F30" s="55">
        <f>MAX(K26:AP26)</f>
        <v>-0.5674952778619452</v>
      </c>
      <c r="G30" s="152" t="s">
        <v>61</v>
      </c>
      <c r="H30" s="153"/>
      <c r="I30" s="54">
        <f>INDEX(AT22:BY22,MATCH(MAX(AT23:BY23),AT23:BY23,0))</f>
        <v>110.56614314373419</v>
      </c>
      <c r="J30" s="64">
        <f>MAX(AT23:BY23)</f>
        <v>50.264550264550252</v>
      </c>
      <c r="K30" s="93" t="s">
        <v>114</v>
      </c>
      <c r="L30" s="54">
        <f>INDEX(AT22:BY22,MATCH(MAX(AT24:BY24),AT24:BY24,0))</f>
        <v>139.66249660261161</v>
      </c>
      <c r="M30" s="64">
        <f>INDEX(AT23:BY23,MATCH(MAX(AT24:BY24),AT24:BY24,0))</f>
        <v>46.620046620046615</v>
      </c>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106"/>
      <c r="AS30" s="84"/>
    </row>
    <row r="31" spans="2:77" s="6" customFormat="1" outlineLevel="1" x14ac:dyDescent="0.2">
      <c r="B31" s="105"/>
      <c r="C31" s="158"/>
      <c r="D31" s="16" t="s">
        <v>112</v>
      </c>
      <c r="E31" s="59">
        <f>E30/(COS(RADIANS(45))^0.5)</f>
        <v>117.64540788336561</v>
      </c>
      <c r="F31" s="60">
        <f>F30/(COS(RADIANS(45))^0.5)</f>
        <v>-0.67486942216387136</v>
      </c>
      <c r="G31" s="152" t="s">
        <v>121</v>
      </c>
      <c r="H31" s="153"/>
      <c r="I31" s="54">
        <f>INDEX(AT22:BY22,MATCH(MAX(AT24:BY24),AT24:BY24,0))</f>
        <v>139.66249660261161</v>
      </c>
      <c r="J31" s="64">
        <f>MAX(AT24:BY24)</f>
        <v>21.174585629491059</v>
      </c>
      <c r="K31" s="93" t="s">
        <v>115</v>
      </c>
      <c r="L31" s="54">
        <f>INDEX(AT22:BY22,MATCH(MAX(AT25:BY25),AT25:BY25,0))</f>
        <v>168.75885006148906</v>
      </c>
      <c r="M31" s="64">
        <f>INDEX(AT23:BY23,MATCH(MAX(AT25:BY25),AT25:BY25,0))</f>
        <v>34.502122475396412</v>
      </c>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106"/>
      <c r="AS31" s="84"/>
    </row>
    <row r="32" spans="2:77" s="6" customFormat="1" outlineLevel="1" x14ac:dyDescent="0.2">
      <c r="B32" s="105"/>
      <c r="G32" s="163" t="s">
        <v>122</v>
      </c>
      <c r="H32" s="164"/>
      <c r="I32" s="59">
        <f>INDEX(AT22:BY22,MATCH(MAX(AT25:BY25),AT25:BY25,0))</f>
        <v>168.75885006148906</v>
      </c>
      <c r="J32" s="65">
        <f>MAX(AT25:BY25)</f>
        <v>13.957093857494471</v>
      </c>
      <c r="K32" s="94" t="s">
        <v>116</v>
      </c>
      <c r="L32" s="59">
        <f>INDEX(AT22:BY22,MATCH(MAX(AT26:BY26),AT26:BY26,0))</f>
        <v>197.85520352036647</v>
      </c>
      <c r="M32" s="65">
        <f>INDEX(AT23:BY23,MATCH(MAX(AT26:BY26),AT26:BY26,0))</f>
        <v>27.457973149332609</v>
      </c>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106"/>
    </row>
    <row r="33" spans="2:69" s="6" customFormat="1" ht="8" customHeight="1" outlineLevel="1" thickBot="1" x14ac:dyDescent="0.25">
      <c r="B33" s="107"/>
      <c r="C33" s="112"/>
      <c r="D33" s="113"/>
      <c r="E33" s="114"/>
      <c r="F33" s="115"/>
      <c r="G33" s="116"/>
      <c r="H33" s="116"/>
      <c r="I33" s="114"/>
      <c r="J33" s="114"/>
      <c r="K33" s="116"/>
      <c r="L33" s="114"/>
      <c r="M33" s="114"/>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8"/>
    </row>
    <row r="34" spans="2:69" s="6" customFormat="1" ht="16" x14ac:dyDescent="0.2">
      <c r="B34" s="73"/>
      <c r="C34" s="162" t="s">
        <v>123</v>
      </c>
      <c r="D34" s="162"/>
      <c r="E34" s="162"/>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111"/>
    </row>
    <row r="35" spans="2:69" s="6" customFormat="1" ht="16" thickBot="1" x14ac:dyDescent="0.25">
      <c r="C35" s="82"/>
      <c r="D35" s="73"/>
      <c r="E35" s="7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Q35" s="74"/>
    </row>
    <row r="36" spans="2:69" s="7" customFormat="1" ht="13" customHeight="1" outlineLevel="1" x14ac:dyDescent="0.2">
      <c r="B36" s="121"/>
      <c r="C36" s="122"/>
      <c r="D36" s="122"/>
      <c r="E36" s="122"/>
      <c r="F36" s="122"/>
      <c r="G36" s="122"/>
      <c r="H36" s="122"/>
      <c r="I36" s="122"/>
      <c r="J36" s="122"/>
      <c r="K36" s="122"/>
      <c r="L36" s="122"/>
      <c r="M36" s="122"/>
      <c r="N36" s="122"/>
      <c r="O36" s="122"/>
      <c r="P36" s="122"/>
      <c r="Q36" s="123"/>
      <c r="X36" s="6"/>
    </row>
    <row r="37" spans="2:69" ht="15" customHeight="1" outlineLevel="1" x14ac:dyDescent="0.2">
      <c r="B37" s="103"/>
      <c r="C37" s="172" t="s">
        <v>126</v>
      </c>
      <c r="D37" s="173"/>
      <c r="E37" s="174"/>
      <c r="F37" s="52"/>
      <c r="G37" s="169" t="s">
        <v>89</v>
      </c>
      <c r="H37" s="170"/>
      <c r="I37" s="170"/>
      <c r="J37" s="170"/>
      <c r="K37" s="170"/>
      <c r="L37" s="170"/>
      <c r="M37" s="171"/>
      <c r="N37" s="12"/>
      <c r="O37" s="134" t="s">
        <v>90</v>
      </c>
      <c r="P37" s="135"/>
      <c r="Q37" s="104"/>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row>
    <row r="38" spans="2:69" ht="15" customHeight="1" outlineLevel="1" x14ac:dyDescent="0.2">
      <c r="B38" s="103"/>
      <c r="C38" s="8" t="s">
        <v>9</v>
      </c>
      <c r="D38" s="9" t="s">
        <v>11</v>
      </c>
      <c r="E38" s="10"/>
      <c r="F38" s="12"/>
      <c r="G38" s="165" t="s">
        <v>91</v>
      </c>
      <c r="H38" s="166"/>
      <c r="I38" s="31" t="s">
        <v>4</v>
      </c>
      <c r="J38" s="32" t="s">
        <v>88</v>
      </c>
      <c r="K38" s="33" t="s">
        <v>2</v>
      </c>
      <c r="L38" s="32" t="s">
        <v>6</v>
      </c>
      <c r="M38" s="34" t="s">
        <v>7</v>
      </c>
      <c r="N38" s="77"/>
      <c r="O38" s="136"/>
      <c r="P38" s="137"/>
      <c r="Q38" s="124"/>
      <c r="R38" s="22"/>
      <c r="S38" s="22"/>
      <c r="T38" s="77"/>
      <c r="U38" s="77"/>
      <c r="V38" s="77"/>
      <c r="W38" s="77"/>
      <c r="X38" s="77"/>
      <c r="Y38" s="77"/>
      <c r="Z38" s="77"/>
      <c r="AA38" s="77"/>
      <c r="AB38" s="77"/>
      <c r="AC38" s="77"/>
      <c r="AD38" s="77"/>
      <c r="AE38" s="77"/>
      <c r="AF38" s="77"/>
      <c r="AG38" s="77"/>
      <c r="AH38" s="77"/>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row>
    <row r="39" spans="2:69" ht="15" customHeight="1" outlineLevel="1" x14ac:dyDescent="0.2">
      <c r="B39" s="103"/>
      <c r="C39" s="8" t="s">
        <v>12</v>
      </c>
      <c r="D39" s="9">
        <v>430</v>
      </c>
      <c r="E39" s="10" t="s">
        <v>1</v>
      </c>
      <c r="F39" s="12"/>
      <c r="G39" s="165"/>
      <c r="H39" s="166"/>
      <c r="I39" s="35"/>
      <c r="J39" s="36">
        <v>0</v>
      </c>
      <c r="K39" s="37"/>
      <c r="L39" s="38">
        <f>AJ40</f>
        <v>102.81050529979892</v>
      </c>
      <c r="M39" s="39">
        <f>AK40</f>
        <v>47.385266649707816</v>
      </c>
      <c r="N39" s="12"/>
      <c r="O39" s="136"/>
      <c r="P39" s="137"/>
      <c r="Q39" s="124"/>
      <c r="R39" s="22"/>
      <c r="S39" s="22"/>
      <c r="T39" s="77"/>
      <c r="U39" s="140" t="s">
        <v>73</v>
      </c>
      <c r="V39" s="140"/>
      <c r="W39" s="71" t="s">
        <v>67</v>
      </c>
      <c r="X39" s="140" t="s">
        <v>74</v>
      </c>
      <c r="Y39" s="140"/>
      <c r="Z39" s="140" t="s">
        <v>14</v>
      </c>
      <c r="AA39" s="140"/>
      <c r="AB39" s="140"/>
      <c r="AC39" s="140"/>
      <c r="AD39" s="140" t="s">
        <v>15</v>
      </c>
      <c r="AE39" s="140"/>
      <c r="AF39" s="140"/>
      <c r="AG39" s="71" t="s">
        <v>4</v>
      </c>
      <c r="AH39" s="119" t="s">
        <v>65</v>
      </c>
      <c r="AI39" s="71" t="s">
        <v>5</v>
      </c>
      <c r="AJ39" s="71" t="s">
        <v>6</v>
      </c>
      <c r="AK39" s="71" t="s">
        <v>82</v>
      </c>
      <c r="AL39" s="71" t="s">
        <v>4</v>
      </c>
      <c r="AM39" s="119" t="s">
        <v>65</v>
      </c>
      <c r="AN39" s="71" t="s">
        <v>5</v>
      </c>
      <c r="AO39" s="71" t="s">
        <v>6</v>
      </c>
      <c r="AP39" s="71" t="s">
        <v>82</v>
      </c>
      <c r="AQ39" s="71" t="s">
        <v>4</v>
      </c>
      <c r="AR39" s="119" t="s">
        <v>65</v>
      </c>
      <c r="AS39" s="71" t="s">
        <v>5</v>
      </c>
      <c r="AT39" s="71" t="s">
        <v>6</v>
      </c>
      <c r="AU39" s="71" t="s">
        <v>82</v>
      </c>
      <c r="AV39" s="71" t="s">
        <v>4</v>
      </c>
      <c r="AW39" s="119" t="s">
        <v>65</v>
      </c>
      <c r="AX39" s="71" t="s">
        <v>5</v>
      </c>
      <c r="AY39" s="71" t="s">
        <v>6</v>
      </c>
      <c r="AZ39" s="71" t="s">
        <v>82</v>
      </c>
      <c r="BA39" s="71" t="s">
        <v>4</v>
      </c>
      <c r="BB39" s="119" t="s">
        <v>65</v>
      </c>
      <c r="BC39" s="71" t="s">
        <v>5</v>
      </c>
      <c r="BD39" s="71" t="s">
        <v>6</v>
      </c>
      <c r="BE39" s="71" t="s">
        <v>82</v>
      </c>
      <c r="BF39" s="71" t="s">
        <v>4</v>
      </c>
      <c r="BG39" s="119" t="s">
        <v>65</v>
      </c>
      <c r="BH39" s="71" t="s">
        <v>5</v>
      </c>
      <c r="BI39" s="71" t="s">
        <v>6</v>
      </c>
      <c r="BJ39" s="71" t="s">
        <v>82</v>
      </c>
      <c r="BK39" s="71" t="s">
        <v>4</v>
      </c>
      <c r="BL39" s="119" t="s">
        <v>65</v>
      </c>
      <c r="BM39" s="71" t="s">
        <v>5</v>
      </c>
      <c r="BN39" s="71" t="s">
        <v>6</v>
      </c>
      <c r="BO39" s="71" t="s">
        <v>82</v>
      </c>
      <c r="BP39" s="12"/>
      <c r="BQ39" s="12"/>
    </row>
    <row r="40" spans="2:69" outlineLevel="1" x14ac:dyDescent="0.2">
      <c r="B40" s="103"/>
      <c r="C40" s="8" t="s">
        <v>83</v>
      </c>
      <c r="D40" s="9">
        <v>430</v>
      </c>
      <c r="E40" s="10" t="s">
        <v>1</v>
      </c>
      <c r="F40" s="12"/>
      <c r="G40" s="165"/>
      <c r="H40" s="166"/>
      <c r="I40" s="35"/>
      <c r="J40" s="36">
        <v>-1</v>
      </c>
      <c r="K40" s="37"/>
      <c r="L40" s="38">
        <f>AO40</f>
        <v>133.76500634723908</v>
      </c>
      <c r="M40" s="39">
        <f>AP40</f>
        <v>19.403210268156098</v>
      </c>
      <c r="N40" s="12"/>
      <c r="O40" s="136"/>
      <c r="P40" s="137"/>
      <c r="Q40" s="104"/>
      <c r="R40" s="22"/>
      <c r="S40" s="22"/>
      <c r="T40" s="77"/>
      <c r="U40" s="67">
        <v>100</v>
      </c>
      <c r="V40" s="67">
        <f>-($D46*(U40/100)^2+$D47*(U40/100)+$D48)</f>
        <v>0</v>
      </c>
      <c r="W40" s="71" t="s">
        <v>68</v>
      </c>
      <c r="X40" s="67">
        <f>IF(V40=0,D43,U40)/100*(($W41/$D39)^0.5)</f>
        <v>0.9</v>
      </c>
      <c r="Y40" s="67">
        <f>-IF(V40=0,E43,V40)*(($W41/$D39)^0.5)</f>
        <v>0.55000000000000004</v>
      </c>
      <c r="Z40" s="67">
        <f>X40*X40</f>
        <v>0.81</v>
      </c>
      <c r="AA40" s="67">
        <f>X40</f>
        <v>0.9</v>
      </c>
      <c r="AB40" s="67">
        <v>1</v>
      </c>
      <c r="AC40" s="67">
        <f>Y40</f>
        <v>0.55000000000000004</v>
      </c>
      <c r="AD40" s="67" cm="1">
        <f t="array" ref="AD40:AF42">MINVERSE(Z40:AB42)</f>
        <v>2.3809523809523787</v>
      </c>
      <c r="AE40" s="67">
        <v>-3.361344537815123</v>
      </c>
      <c r="AF40" s="67">
        <v>0.98039215686274461</v>
      </c>
      <c r="AG40" s="68">
        <f>I39</f>
        <v>0</v>
      </c>
      <c r="AH40" s="68">
        <f>J39</f>
        <v>0</v>
      </c>
      <c r="AI40" s="68">
        <f>K39</f>
        <v>0</v>
      </c>
      <c r="AJ40" s="69">
        <f>(-AJ42-$O43)/(2*$O42)*100</f>
        <v>102.81050529979892</v>
      </c>
      <c r="AK40" s="69">
        <f>-(AJ40+AI40)/3.6/(AI42+AH40)</f>
        <v>47.385266649707816</v>
      </c>
      <c r="AL40" s="68">
        <f>I40</f>
        <v>0</v>
      </c>
      <c r="AM40" s="68">
        <f>J40</f>
        <v>-1</v>
      </c>
      <c r="AN40" s="68">
        <f>K40</f>
        <v>0</v>
      </c>
      <c r="AO40" s="69">
        <f>(-AO42-$O43)/(2*$O42)*100</f>
        <v>133.76500634723908</v>
      </c>
      <c r="AP40" s="69">
        <f>-(AO40+AN40)/3.6/(AN42+AM40)</f>
        <v>19.403210268156098</v>
      </c>
      <c r="AQ40" s="68">
        <f>I41</f>
        <v>0</v>
      </c>
      <c r="AR40" s="68">
        <f>J41</f>
        <v>-2</v>
      </c>
      <c r="AS40" s="68">
        <f>K41</f>
        <v>0</v>
      </c>
      <c r="AT40" s="69">
        <f>(-AT42-$O43)/(2*$O42)*100</f>
        <v>158.79595034557343</v>
      </c>
      <c r="AU40" s="69">
        <f>-(AT40+AS40)/3.6/(AS42+AR40)</f>
        <v>13.132300704000411</v>
      </c>
      <c r="AV40" s="70">
        <f>I42</f>
        <v>0</v>
      </c>
      <c r="AW40" s="70">
        <f>J42</f>
        <v>-3</v>
      </c>
      <c r="AX40" s="70">
        <f>K42</f>
        <v>0</v>
      </c>
      <c r="AY40" s="69">
        <f>(-AY42-$O43)/(2*$O42)*100</f>
        <v>180.38633753483313</v>
      </c>
      <c r="AZ40" s="69">
        <f>-(AY40+AX40)/3.6/(AX42+AW40)</f>
        <v>10.269508589474423</v>
      </c>
      <c r="BA40" s="70">
        <f>I43</f>
        <v>0</v>
      </c>
      <c r="BB40" s="70">
        <f>J43</f>
        <v>-4</v>
      </c>
      <c r="BC40" s="70">
        <f>K43</f>
        <v>0</v>
      </c>
      <c r="BD40" s="69">
        <f>(-BD42-$O43)/(2*$O42)*100</f>
        <v>199.65547248274382</v>
      </c>
      <c r="BE40" s="69">
        <f>-(BD40+BC40)/3.6/(BC42+BB40)</f>
        <v>8.5969053732632705</v>
      </c>
      <c r="BF40" s="119">
        <f>I42</f>
        <v>0</v>
      </c>
      <c r="BG40" s="119">
        <v>-1</v>
      </c>
      <c r="BH40" s="119">
        <f>K42</f>
        <v>0</v>
      </c>
      <c r="BI40" s="69">
        <f>(-BI42-$O43)/(2*$O42)*100</f>
        <v>133.76500634723908</v>
      </c>
      <c r="BJ40" s="69">
        <f>-(BI40+BH40)/3.6/(BH42+BG40)</f>
        <v>19.403210268156098</v>
      </c>
      <c r="BK40" s="120">
        <f>I43</f>
        <v>0</v>
      </c>
      <c r="BL40" s="120">
        <v>-2</v>
      </c>
      <c r="BM40" s="120">
        <f>K43</f>
        <v>0</v>
      </c>
      <c r="BN40" s="69">
        <f>(-BN42-$O43)/(2*$O42)*100</f>
        <v>158.79595034557343</v>
      </c>
      <c r="BO40" s="69">
        <f>-(BN40+BM40)/3.6/(BM42+BL40)</f>
        <v>13.132300704000411</v>
      </c>
      <c r="BP40" s="12"/>
      <c r="BQ40" s="12"/>
    </row>
    <row r="41" spans="2:69" outlineLevel="1" x14ac:dyDescent="0.2">
      <c r="B41" s="103"/>
      <c r="C41" s="16" t="s">
        <v>94</v>
      </c>
      <c r="D41" s="9">
        <v>0</v>
      </c>
      <c r="E41" s="10" t="s">
        <v>19</v>
      </c>
      <c r="F41" s="12"/>
      <c r="G41" s="165"/>
      <c r="H41" s="166"/>
      <c r="I41" s="35"/>
      <c r="J41" s="36">
        <v>-2</v>
      </c>
      <c r="K41" s="37"/>
      <c r="L41" s="38">
        <f>AT40</f>
        <v>158.79595034557343</v>
      </c>
      <c r="M41" s="39">
        <f>AU40</f>
        <v>13.132300704000411</v>
      </c>
      <c r="N41" s="12"/>
      <c r="O41" s="138"/>
      <c r="P41" s="139"/>
      <c r="Q41" s="104"/>
      <c r="T41" s="12"/>
      <c r="U41" s="67">
        <v>150</v>
      </c>
      <c r="V41" s="67">
        <f>-($D46*(U41/100)^2+$D47*(U41/100)+$D48)</f>
        <v>0</v>
      </c>
      <c r="W41" s="71">
        <f>D40/COS(RADIANS(D41))</f>
        <v>430</v>
      </c>
      <c r="X41" s="67">
        <f>IF(V41=0,D44,U41)/100*(($W41/$D39)^0.5)</f>
        <v>1.25</v>
      </c>
      <c r="Y41" s="67">
        <f>-IF(V41=0,E44,V41)*(($W41/$D39)^0.5)</f>
        <v>0.8</v>
      </c>
      <c r="Z41" s="67">
        <f>X41*X41</f>
        <v>1.5625</v>
      </c>
      <c r="AA41" s="67">
        <f>X41</f>
        <v>1.25</v>
      </c>
      <c r="AB41" s="67">
        <v>1</v>
      </c>
      <c r="AC41" s="67">
        <f>Y41</f>
        <v>0.8</v>
      </c>
      <c r="AD41" s="67">
        <v>-7.9761904761904683</v>
      </c>
      <c r="AE41" s="67">
        <v>10.084033613445369</v>
      </c>
      <c r="AF41" s="67">
        <v>-2.1078431372549002</v>
      </c>
      <c r="AG41" s="71" t="s">
        <v>21</v>
      </c>
      <c r="AH41" s="71" t="s">
        <v>22</v>
      </c>
      <c r="AI41" s="71" t="s">
        <v>84</v>
      </c>
      <c r="AJ41" s="71" t="s">
        <v>23</v>
      </c>
      <c r="AK41" s="71" t="s">
        <v>66</v>
      </c>
      <c r="AL41" s="71" t="s">
        <v>21</v>
      </c>
      <c r="AM41" s="71" t="s">
        <v>22</v>
      </c>
      <c r="AN41" s="71" t="s">
        <v>84</v>
      </c>
      <c r="AO41" s="71" t="s">
        <v>23</v>
      </c>
      <c r="AP41" s="71" t="s">
        <v>66</v>
      </c>
      <c r="AQ41" s="71" t="s">
        <v>21</v>
      </c>
      <c r="AR41" s="71" t="s">
        <v>22</v>
      </c>
      <c r="AS41" s="71" t="s">
        <v>84</v>
      </c>
      <c r="AT41" s="71" t="s">
        <v>23</v>
      </c>
      <c r="AU41" s="71" t="s">
        <v>66</v>
      </c>
      <c r="AV41" s="71" t="s">
        <v>21</v>
      </c>
      <c r="AW41" s="71" t="s">
        <v>22</v>
      </c>
      <c r="AX41" s="71" t="s">
        <v>84</v>
      </c>
      <c r="AY41" s="71" t="s">
        <v>23</v>
      </c>
      <c r="AZ41" s="71" t="s">
        <v>66</v>
      </c>
      <c r="BA41" s="71" t="s">
        <v>21</v>
      </c>
      <c r="BB41" s="71" t="s">
        <v>22</v>
      </c>
      <c r="BC41" s="71" t="s">
        <v>84</v>
      </c>
      <c r="BD41" s="71" t="s">
        <v>23</v>
      </c>
      <c r="BE41" s="71" t="s">
        <v>66</v>
      </c>
      <c r="BF41" s="71" t="s">
        <v>21</v>
      </c>
      <c r="BG41" s="71" t="s">
        <v>22</v>
      </c>
      <c r="BH41" s="71" t="s">
        <v>84</v>
      </c>
      <c r="BI41" s="71" t="s">
        <v>23</v>
      </c>
      <c r="BJ41" s="71" t="s">
        <v>66</v>
      </c>
      <c r="BK41" s="71" t="s">
        <v>21</v>
      </c>
      <c r="BL41" s="71" t="s">
        <v>22</v>
      </c>
      <c r="BM41" s="71" t="s">
        <v>84</v>
      </c>
      <c r="BN41" s="71" t="s">
        <v>23</v>
      </c>
      <c r="BO41" s="71" t="s">
        <v>66</v>
      </c>
      <c r="BP41" s="12"/>
      <c r="BQ41" s="12"/>
    </row>
    <row r="42" spans="2:69" ht="14" customHeight="1" outlineLevel="1" x14ac:dyDescent="0.2">
      <c r="B42" s="103"/>
      <c r="C42" s="20" t="s">
        <v>86</v>
      </c>
      <c r="D42" s="19" t="s">
        <v>10</v>
      </c>
      <c r="E42" s="21" t="s">
        <v>59</v>
      </c>
      <c r="F42" s="12"/>
      <c r="G42" s="165"/>
      <c r="H42" s="166"/>
      <c r="I42" s="40"/>
      <c r="J42" s="36">
        <v>-3</v>
      </c>
      <c r="K42" s="37"/>
      <c r="L42" s="38">
        <f>AY40</f>
        <v>180.38633753483313</v>
      </c>
      <c r="M42" s="39">
        <f>AZ40</f>
        <v>10.269508589474423</v>
      </c>
      <c r="N42" s="77"/>
      <c r="O42" s="23" cm="1">
        <f t="array" ref="O42:O44">MMULT(_xlfn.ANCHORARRAY(AD40),AC40:AC42)</f>
        <v>1.365546218487395</v>
      </c>
      <c r="P42" s="24" t="s">
        <v>16</v>
      </c>
      <c r="Q42" s="104"/>
      <c r="T42" s="12"/>
      <c r="U42" s="67">
        <v>200</v>
      </c>
      <c r="V42" s="67">
        <f>-($D46*(U42/100)^2+$D47*(U42/100)+$D48)</f>
        <v>0</v>
      </c>
      <c r="W42" s="67"/>
      <c r="X42" s="67">
        <f>IF(V42=0,D45,U42)/100*(($W41/$D39)^0.5)</f>
        <v>2.1</v>
      </c>
      <c r="Y42" s="67">
        <f>-IF(V42=0,E45,V42)*(($W41/$D39)^0.5)</f>
        <v>2.8</v>
      </c>
      <c r="Z42" s="67">
        <f>X42*X42</f>
        <v>4.41</v>
      </c>
      <c r="AA42" s="67">
        <f>X42</f>
        <v>2.1</v>
      </c>
      <c r="AB42" s="67">
        <v>1</v>
      </c>
      <c r="AC42" s="67">
        <f>Y42</f>
        <v>2.8</v>
      </c>
      <c r="AD42" s="67">
        <v>6.2499999999999947</v>
      </c>
      <c r="AE42" s="67">
        <v>-6.3529411764705825</v>
      </c>
      <c r="AF42" s="67">
        <v>1.102941176470587</v>
      </c>
      <c r="AG42" s="67">
        <f>2*$O43-4*$O42*AI40/100</f>
        <v>-4.4432773109243673</v>
      </c>
      <c r="AH42" s="67">
        <f>-4*$O42*($O44-AK42)+$O43^2</f>
        <v>-2.9483429401172145</v>
      </c>
      <c r="AI42" s="128">
        <f>-1*((AJ40/100)^2*$O42+(AJ40/100*$O43)+$O44)</f>
        <v>-0.60268677826601791</v>
      </c>
      <c r="AJ42" s="67">
        <f>((-AG42-(AG42^2-4*AH42)^0.5)/2)</f>
        <v>-0.5862112791961902</v>
      </c>
      <c r="AK42" s="67">
        <f>AH40-AG40</f>
        <v>0</v>
      </c>
      <c r="AL42" s="67">
        <f>2*$O43-4*$O42*AN40/100</f>
        <v>-4.4432773109243673</v>
      </c>
      <c r="AM42" s="67">
        <f>-4*$O42*($O44-AP42)+$O43^2</f>
        <v>-8.4105278140667963</v>
      </c>
      <c r="AN42" s="128">
        <f>-1*((AO40/100)^2*$O42+(AO40/100*$O43)+$O44)</f>
        <v>-0.91498961739064155</v>
      </c>
      <c r="AO42" s="67">
        <f>((-AL42-(AL42^2-4*AM42)^0.5)/2)</f>
        <v>-1.4316073162061103</v>
      </c>
      <c r="AP42" s="67">
        <f>AM40-AL40</f>
        <v>-1</v>
      </c>
      <c r="AQ42" s="67">
        <f>2*$O43-4*$O42*AS40/100</f>
        <v>-4.4432773109243673</v>
      </c>
      <c r="AR42" s="67">
        <f>-4*$O42*($O44-AU42)+$O43^2</f>
        <v>-13.872712688016374</v>
      </c>
      <c r="AS42" s="128">
        <f>-1*((AT40/100)^2*$O42+(AT40/100*$O43)+$O44)</f>
        <v>-1.3588924896965526</v>
      </c>
      <c r="AT42" s="67">
        <f>((-AQ42-(AQ42^2-4*AR42)^0.5)/2)</f>
        <v>-2.1152255346480153</v>
      </c>
      <c r="AU42" s="67">
        <f>AR40-AQ40</f>
        <v>-2</v>
      </c>
      <c r="AV42" s="67">
        <f>2*$O43-4*$O42*AX40/100</f>
        <v>-4.4432773109243673</v>
      </c>
      <c r="AW42" s="67">
        <f>-4*$O42*($O44-AZ42)+$O43^2</f>
        <v>-19.334897561965953</v>
      </c>
      <c r="AX42" s="128">
        <f>-1*((AY40/100)^2*$O42+(AY40/100*$O43)+$O44)</f>
        <v>-1.8792321020360045</v>
      </c>
      <c r="AY42" s="67">
        <f>((-AV42-(AV42^2-4*AW42)^0.5)/2)</f>
        <v>-2.7048789662874606</v>
      </c>
      <c r="AZ42" s="67">
        <f>AW40-AV40</f>
        <v>-3</v>
      </c>
      <c r="BA42" s="67">
        <f>2*$O43-4*$O42*BC40/100</f>
        <v>-4.4432773109243673</v>
      </c>
      <c r="BB42" s="67">
        <f>-4*$O42*($O44-BE42)+$O43^2</f>
        <v>-24.797082435915534</v>
      </c>
      <c r="BC42" s="128">
        <f>-1*((BD40/100)^2*$O42+(BD40/100*$O43)+$O44)</f>
        <v>-2.4511415514600481</v>
      </c>
      <c r="BD42" s="67">
        <f>((-BA42-(BA42^2-4*BB42)^0.5)/2)</f>
        <v>-3.231136853520316</v>
      </c>
      <c r="BE42" s="67">
        <f>BB40-BA40</f>
        <v>-4</v>
      </c>
      <c r="BF42" s="67">
        <f>2*$O43-4*$O42*BH40/100</f>
        <v>-4.4432773109243673</v>
      </c>
      <c r="BG42" s="67">
        <f>-4*$O42*($O44-BJ42)+$O43^2</f>
        <v>-8.4105278140667963</v>
      </c>
      <c r="BH42" s="128">
        <f>-1*((BI40/100)^2*$O42+(BI40/100*$O43)+$O44)</f>
        <v>-0.91498961739064155</v>
      </c>
      <c r="BI42" s="67">
        <f>((-BF42-(BF42^2-4*BG42)^0.5)/2)</f>
        <v>-1.4316073162061103</v>
      </c>
      <c r="BJ42" s="67">
        <f>BG40-BF40</f>
        <v>-1</v>
      </c>
      <c r="BK42" s="67">
        <f>2*$O43-4*$O42*BM40/100</f>
        <v>-4.4432773109243673</v>
      </c>
      <c r="BL42" s="67">
        <f>-4*$O42*($O44-BO42)+$O43^2</f>
        <v>-13.872712688016374</v>
      </c>
      <c r="BM42" s="128">
        <f>-1*((BN40/100)^2*$O42+(BN40/100*$O43)+$O44)</f>
        <v>-1.3588924896965526</v>
      </c>
      <c r="BN42" s="67">
        <f>((-BK42-(BK42^2-4*BL42)^0.5)/2)</f>
        <v>-2.1152255346480153</v>
      </c>
      <c r="BO42" s="67">
        <f>BL40-BK40</f>
        <v>-2</v>
      </c>
      <c r="BP42" s="12"/>
      <c r="BQ42" s="12"/>
    </row>
    <row r="43" spans="2:69" outlineLevel="1" x14ac:dyDescent="0.2">
      <c r="B43" s="103"/>
      <c r="C43" s="8" t="s">
        <v>69</v>
      </c>
      <c r="D43" s="9">
        <v>90</v>
      </c>
      <c r="E43" s="13">
        <v>-0.55000000000000004</v>
      </c>
      <c r="F43" s="12"/>
      <c r="G43" s="165"/>
      <c r="H43" s="166"/>
      <c r="I43" s="41"/>
      <c r="J43" s="42">
        <v>-4</v>
      </c>
      <c r="K43" s="43"/>
      <c r="L43" s="44">
        <f>BD40</f>
        <v>199.65547248274382</v>
      </c>
      <c r="M43" s="45">
        <f>BE40</f>
        <v>8.5969053732632705</v>
      </c>
      <c r="N43" s="12"/>
      <c r="O43" s="23">
        <v>-2.2216386554621836</v>
      </c>
      <c r="P43" s="24" t="s">
        <v>17</v>
      </c>
      <c r="Q43" s="104"/>
      <c r="T43" s="12"/>
      <c r="U43" s="67"/>
      <c r="V43" s="67"/>
      <c r="W43" s="67"/>
      <c r="X43" s="67"/>
      <c r="Y43" s="67"/>
      <c r="Z43" s="67"/>
      <c r="AA43" s="67"/>
      <c r="AB43" s="67"/>
      <c r="AC43" s="67"/>
      <c r="AD43" s="67"/>
      <c r="AE43" s="67"/>
      <c r="AF43" s="67"/>
      <c r="AG43" s="67"/>
      <c r="AH43" s="67"/>
      <c r="AI43" s="67"/>
      <c r="AJ43" s="67"/>
      <c r="AK43" s="67"/>
      <c r="AL43" s="67"/>
      <c r="AM43" s="67"/>
      <c r="AN43" s="7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12"/>
      <c r="BQ43" s="12"/>
    </row>
    <row r="44" spans="2:69" outlineLevel="1" x14ac:dyDescent="0.2">
      <c r="B44" s="103"/>
      <c r="C44" s="8" t="s">
        <v>71</v>
      </c>
      <c r="D44" s="9">
        <v>125</v>
      </c>
      <c r="E44" s="13">
        <v>-0.8</v>
      </c>
      <c r="F44" s="12"/>
      <c r="G44" s="165"/>
      <c r="H44" s="166"/>
      <c r="I44" s="46"/>
      <c r="J44" s="47"/>
      <c r="K44" s="48" t="s">
        <v>58</v>
      </c>
      <c r="L44" s="49" t="s">
        <v>8</v>
      </c>
      <c r="M44" s="50" t="s">
        <v>0</v>
      </c>
      <c r="N44" s="12"/>
      <c r="O44" s="27">
        <v>1.4433823529411738</v>
      </c>
      <c r="P44" s="28" t="s">
        <v>18</v>
      </c>
      <c r="Q44" s="104"/>
      <c r="T44" s="12"/>
      <c r="U44" s="67"/>
      <c r="V44" s="67"/>
      <c r="W44" s="67"/>
      <c r="X44" s="67"/>
      <c r="Y44" s="67"/>
      <c r="Z44" s="67"/>
      <c r="AA44" s="67"/>
      <c r="AB44" s="67"/>
      <c r="AC44" s="67"/>
      <c r="AD44" s="67"/>
      <c r="AE44" s="67"/>
      <c r="AF44" s="67"/>
      <c r="AG44" s="67"/>
      <c r="AH44" s="67"/>
      <c r="AI44" s="67"/>
      <c r="AJ44" s="67"/>
      <c r="AK44" s="67"/>
      <c r="AL44" s="67"/>
      <c r="AM44" s="77"/>
      <c r="AN44" s="7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12"/>
      <c r="BQ44" s="12"/>
    </row>
    <row r="45" spans="2:69" outlineLevel="1" x14ac:dyDescent="0.2">
      <c r="B45" s="103"/>
      <c r="C45" s="8" t="s">
        <v>70</v>
      </c>
      <c r="D45" s="9">
        <v>210</v>
      </c>
      <c r="E45" s="13">
        <v>-2.8</v>
      </c>
      <c r="F45" s="12"/>
      <c r="G45" s="165"/>
      <c r="H45" s="166"/>
      <c r="I45" s="51"/>
      <c r="J45" s="52"/>
      <c r="K45" s="53" t="s">
        <v>60</v>
      </c>
      <c r="L45" s="54">
        <f>-O43/(2*O42)*100</f>
        <v>81.346153846153797</v>
      </c>
      <c r="M45" s="55">
        <f>-1*((L45/100)^2*$O$42+(L45/100*$O$43)+$O$44)</f>
        <v>-0.53977355365222845</v>
      </c>
      <c r="N45" s="12"/>
      <c r="O45" s="12"/>
      <c r="P45" s="12"/>
      <c r="Q45" s="124"/>
      <c r="R45" s="22"/>
      <c r="S45" s="22"/>
      <c r="T45" s="77"/>
      <c r="U45" s="67" t="s">
        <v>92</v>
      </c>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12"/>
      <c r="BQ45" s="12"/>
    </row>
    <row r="46" spans="2:69" outlineLevel="1" x14ac:dyDescent="0.2">
      <c r="B46" s="103"/>
      <c r="C46" s="20" t="s">
        <v>87</v>
      </c>
      <c r="D46" s="25"/>
      <c r="E46" s="26" t="s">
        <v>16</v>
      </c>
      <c r="F46" s="12"/>
      <c r="G46" s="165"/>
      <c r="H46" s="166"/>
      <c r="I46" s="56"/>
      <c r="J46" s="57"/>
      <c r="K46" s="58" t="s">
        <v>75</v>
      </c>
      <c r="L46" s="59">
        <f>L45/(COS(RADIANS(45))^0.5)</f>
        <v>96.737424931952049</v>
      </c>
      <c r="M46" s="60">
        <f>M45/(COS(RADIANS(45))^0.5)</f>
        <v>-0.64190255049353306</v>
      </c>
      <c r="N46" s="12"/>
      <c r="O46" s="12"/>
      <c r="P46" s="12"/>
      <c r="Q46" s="104"/>
      <c r="T46" s="12"/>
      <c r="U46" s="67"/>
      <c r="V46" s="67">
        <v>75</v>
      </c>
      <c r="W46" s="67">
        <f>V46+5</f>
        <v>80</v>
      </c>
      <c r="X46" s="67">
        <f t="shared" ref="X46:AY46" si="16">W46+5</f>
        <v>85</v>
      </c>
      <c r="Y46" s="67">
        <f t="shared" si="16"/>
        <v>90</v>
      </c>
      <c r="Z46" s="67">
        <f t="shared" si="16"/>
        <v>95</v>
      </c>
      <c r="AA46" s="67">
        <f t="shared" si="16"/>
        <v>100</v>
      </c>
      <c r="AB46" s="67">
        <f t="shared" si="16"/>
        <v>105</v>
      </c>
      <c r="AC46" s="67">
        <f>AB46+5</f>
        <v>110</v>
      </c>
      <c r="AD46" s="67">
        <f t="shared" si="16"/>
        <v>115</v>
      </c>
      <c r="AE46" s="67">
        <f t="shared" si="16"/>
        <v>120</v>
      </c>
      <c r="AF46" s="67">
        <f t="shared" si="16"/>
        <v>125</v>
      </c>
      <c r="AG46" s="67">
        <f t="shared" si="16"/>
        <v>130</v>
      </c>
      <c r="AH46" s="67">
        <f t="shared" si="16"/>
        <v>135</v>
      </c>
      <c r="AI46" s="67">
        <f t="shared" si="16"/>
        <v>140</v>
      </c>
      <c r="AJ46" s="67">
        <f t="shared" si="16"/>
        <v>145</v>
      </c>
      <c r="AK46" s="67">
        <f t="shared" si="16"/>
        <v>150</v>
      </c>
      <c r="AL46" s="67">
        <f t="shared" si="16"/>
        <v>155</v>
      </c>
      <c r="AM46" s="67">
        <f t="shared" si="16"/>
        <v>160</v>
      </c>
      <c r="AN46" s="67">
        <f t="shared" si="16"/>
        <v>165</v>
      </c>
      <c r="AO46" s="67">
        <f t="shared" si="16"/>
        <v>170</v>
      </c>
      <c r="AP46" s="67">
        <f t="shared" si="16"/>
        <v>175</v>
      </c>
      <c r="AQ46" s="67">
        <f t="shared" si="16"/>
        <v>180</v>
      </c>
      <c r="AR46" s="67">
        <f t="shared" si="16"/>
        <v>185</v>
      </c>
      <c r="AS46" s="67">
        <f t="shared" si="16"/>
        <v>190</v>
      </c>
      <c r="AT46" s="67">
        <f t="shared" si="16"/>
        <v>195</v>
      </c>
      <c r="AU46" s="67">
        <f t="shared" si="16"/>
        <v>200</v>
      </c>
      <c r="AV46" s="67">
        <f t="shared" si="16"/>
        <v>205</v>
      </c>
      <c r="AW46" s="67">
        <f t="shared" si="16"/>
        <v>210</v>
      </c>
      <c r="AX46" s="67">
        <f t="shared" si="16"/>
        <v>215</v>
      </c>
      <c r="AY46" s="67">
        <f t="shared" si="16"/>
        <v>220</v>
      </c>
      <c r="AZ46" s="67"/>
      <c r="BA46" s="67"/>
      <c r="BB46" s="67"/>
      <c r="BC46" s="67"/>
      <c r="BD46" s="67"/>
      <c r="BE46" s="67"/>
      <c r="BF46" s="67"/>
      <c r="BG46" s="67"/>
      <c r="BH46" s="67"/>
      <c r="BI46" s="67"/>
      <c r="BJ46" s="67"/>
      <c r="BK46" s="67"/>
      <c r="BL46" s="67"/>
      <c r="BM46" s="67"/>
      <c r="BN46" s="67"/>
      <c r="BO46" s="67"/>
      <c r="BP46" s="12"/>
      <c r="BQ46" s="12"/>
    </row>
    <row r="47" spans="2:69" outlineLevel="1" x14ac:dyDescent="0.2">
      <c r="B47" s="103"/>
      <c r="C47" s="8" t="s">
        <v>72</v>
      </c>
      <c r="D47" s="9"/>
      <c r="E47" s="10" t="s">
        <v>17</v>
      </c>
      <c r="F47" s="77"/>
      <c r="G47" s="165"/>
      <c r="H47" s="166"/>
      <c r="I47" s="61"/>
      <c r="J47" s="62"/>
      <c r="K47" s="48" t="s">
        <v>62</v>
      </c>
      <c r="L47" s="63" t="s">
        <v>8</v>
      </c>
      <c r="M47" s="21" t="s">
        <v>7</v>
      </c>
      <c r="N47" s="12"/>
      <c r="O47" s="12"/>
      <c r="P47" s="12"/>
      <c r="Q47" s="104"/>
      <c r="T47" s="12"/>
      <c r="U47" s="67" t="s">
        <v>0</v>
      </c>
      <c r="V47" s="67">
        <f t="shared" ref="V47:AY47" si="17">-1*((V46/100)^2*$O42+(V46/100*$O43)+$O44)</f>
        <v>-0.54527310924369576</v>
      </c>
      <c r="W47" s="67">
        <f t="shared" si="17"/>
        <v>-0.54002100840335987</v>
      </c>
      <c r="X47" s="67">
        <f t="shared" si="17"/>
        <v>-0.54159663865546048</v>
      </c>
      <c r="Y47" s="67">
        <f t="shared" si="17"/>
        <v>-0.54999999999999849</v>
      </c>
      <c r="Z47" s="67">
        <f t="shared" si="17"/>
        <v>-0.56523109243697345</v>
      </c>
      <c r="AA47" s="67">
        <f t="shared" si="17"/>
        <v>-0.58728991596638513</v>
      </c>
      <c r="AB47" s="67">
        <f t="shared" si="17"/>
        <v>-0.61617647058823377</v>
      </c>
      <c r="AC47" s="67">
        <f t="shared" si="17"/>
        <v>-0.65189075630252002</v>
      </c>
      <c r="AD47" s="67">
        <f t="shared" si="17"/>
        <v>-0.69443277310924234</v>
      </c>
      <c r="AE47" s="67">
        <f t="shared" si="17"/>
        <v>-0.74380252100840205</v>
      </c>
      <c r="AF47" s="67">
        <f t="shared" si="17"/>
        <v>-0.79999999999999893</v>
      </c>
      <c r="AG47" s="67">
        <f t="shared" si="17"/>
        <v>-0.86302521008403277</v>
      </c>
      <c r="AH47" s="67">
        <f t="shared" si="17"/>
        <v>-0.93287815126050333</v>
      </c>
      <c r="AI47" s="67">
        <f t="shared" si="17"/>
        <v>-1.0095588235294106</v>
      </c>
      <c r="AJ47" s="67">
        <f t="shared" si="17"/>
        <v>-1.0930672268907555</v>
      </c>
      <c r="AK47" s="67">
        <f t="shared" si="17"/>
        <v>-1.1834033613445372</v>
      </c>
      <c r="AL47" s="67">
        <f t="shared" si="17"/>
        <v>-1.280567226890756</v>
      </c>
      <c r="AM47" s="67">
        <f t="shared" si="17"/>
        <v>-1.384558823529412</v>
      </c>
      <c r="AN47" s="67">
        <f t="shared" si="17"/>
        <v>-1.4953781512605033</v>
      </c>
      <c r="AO47" s="67">
        <f t="shared" si="17"/>
        <v>-1.6130252100840328</v>
      </c>
      <c r="AP47" s="67">
        <f t="shared" si="17"/>
        <v>-1.7374999999999989</v>
      </c>
      <c r="AQ47" s="67">
        <f t="shared" si="17"/>
        <v>-1.8688025210084032</v>
      </c>
      <c r="AR47" s="67">
        <f t="shared" si="17"/>
        <v>-2.0069327731092441</v>
      </c>
      <c r="AS47" s="67">
        <f t="shared" si="17"/>
        <v>-2.1518907563025209</v>
      </c>
      <c r="AT47" s="67">
        <f t="shared" si="17"/>
        <v>-2.3036764705882344</v>
      </c>
      <c r="AU47" s="67">
        <f t="shared" si="17"/>
        <v>-2.4622899159663865</v>
      </c>
      <c r="AV47" s="67">
        <f t="shared" si="17"/>
        <v>-2.6277310924369743</v>
      </c>
      <c r="AW47" s="67">
        <f t="shared" si="17"/>
        <v>-2.8</v>
      </c>
      <c r="AX47" s="67">
        <f t="shared" si="17"/>
        <v>-2.9790966386554611</v>
      </c>
      <c r="AY47" s="67">
        <f t="shared" si="17"/>
        <v>-3.1650210084033628</v>
      </c>
      <c r="AZ47" s="67"/>
      <c r="BA47" s="67"/>
      <c r="BB47" s="67"/>
      <c r="BC47" s="67"/>
      <c r="BD47" s="67"/>
      <c r="BE47" s="67"/>
      <c r="BF47" s="67"/>
      <c r="BG47" s="67"/>
      <c r="BH47" s="67"/>
      <c r="BI47" s="67"/>
      <c r="BJ47" s="67"/>
      <c r="BK47" s="67"/>
      <c r="BL47" s="67"/>
      <c r="BM47" s="67"/>
      <c r="BN47" s="67"/>
      <c r="BO47" s="67"/>
      <c r="BP47" s="12"/>
      <c r="BQ47" s="12"/>
    </row>
    <row r="48" spans="2:69" outlineLevel="1" x14ac:dyDescent="0.2">
      <c r="B48" s="103"/>
      <c r="C48" s="14"/>
      <c r="D48" s="17"/>
      <c r="E48" s="18" t="s">
        <v>18</v>
      </c>
      <c r="F48" s="12"/>
      <c r="G48" s="165"/>
      <c r="H48" s="166"/>
      <c r="I48" s="11"/>
      <c r="J48" s="12"/>
      <c r="K48" s="53" t="s">
        <v>61</v>
      </c>
      <c r="L48" s="54">
        <f>($AN$3/M48-$O43)/(2*$O42)*100</f>
        <v>102.81050529979892</v>
      </c>
      <c r="M48" s="64">
        <f>$AN$3/((4*$O42*$O44)^0.5+$O43)</f>
        <v>47.385266649707795</v>
      </c>
      <c r="N48" s="12"/>
      <c r="O48" s="12"/>
      <c r="P48" s="12"/>
      <c r="Q48" s="104"/>
      <c r="T48" s="12"/>
      <c r="U48" s="67" t="s">
        <v>7</v>
      </c>
      <c r="V48" s="77">
        <f>-V46/3.6/V47</f>
        <v>38.207153406537074</v>
      </c>
      <c r="W48" s="77">
        <f t="shared" ref="W48:AY48" si="18">-W46/3.6/W47</f>
        <v>41.150662430569177</v>
      </c>
      <c r="X48" s="77">
        <f t="shared" si="18"/>
        <v>43.595379708645943</v>
      </c>
      <c r="Y48" s="77">
        <f t="shared" si="18"/>
        <v>45.454545454545581</v>
      </c>
      <c r="Z48" s="77">
        <f t="shared" si="18"/>
        <v>46.68690247578941</v>
      </c>
      <c r="AA48" s="77">
        <f t="shared" si="18"/>
        <v>47.298237246368288</v>
      </c>
      <c r="AB48" s="77">
        <f t="shared" si="18"/>
        <v>47.334924423230028</v>
      </c>
      <c r="AC48" s="77">
        <f t="shared" si="18"/>
        <v>46.87220252801955</v>
      </c>
      <c r="AD48" s="77">
        <f t="shared" si="18"/>
        <v>46.000773122237433</v>
      </c>
      <c r="AE48" s="77">
        <f t="shared" si="18"/>
        <v>44.814762510003376</v>
      </c>
      <c r="AF48" s="77">
        <f t="shared" si="18"/>
        <v>43.402777777777835</v>
      </c>
      <c r="AG48" s="77">
        <f t="shared" si="18"/>
        <v>41.842475386779221</v>
      </c>
      <c r="AH48" s="77">
        <f t="shared" si="18"/>
        <v>40.198175881094507</v>
      </c>
      <c r="AI48" s="77">
        <f t="shared" si="18"/>
        <v>38.520676539613213</v>
      </c>
      <c r="AJ48" s="77">
        <f t="shared" si="18"/>
        <v>36.84839942768064</v>
      </c>
      <c r="AK48" s="77">
        <f t="shared" si="18"/>
        <v>35.209183975383176</v>
      </c>
      <c r="AL48" s="77">
        <f t="shared" si="18"/>
        <v>33.622253210474042</v>
      </c>
      <c r="AM48" s="77">
        <f t="shared" si="18"/>
        <v>32.100076709742133</v>
      </c>
      <c r="AN48" s="77">
        <f t="shared" si="18"/>
        <v>30.649995317036641</v>
      </c>
      <c r="AO48" s="77">
        <f t="shared" si="18"/>
        <v>29.275563659517829</v>
      </c>
      <c r="AP48" s="77">
        <f t="shared" si="18"/>
        <v>27.977617905675473</v>
      </c>
      <c r="AQ48" s="77">
        <f t="shared" si="18"/>
        <v>26.755100893710306</v>
      </c>
      <c r="AR48" s="77">
        <f t="shared" si="18"/>
        <v>25.605685241401762</v>
      </c>
      <c r="AS48" s="77">
        <f t="shared" si="18"/>
        <v>24.526234718561188</v>
      </c>
      <c r="AT48" s="77">
        <f t="shared" si="18"/>
        <v>23.513139695712319</v>
      </c>
      <c r="AU48" s="77">
        <f t="shared" si="18"/>
        <v>22.562556584142694</v>
      </c>
      <c r="AV48" s="77">
        <f t="shared" si="18"/>
        <v>21.670575276267638</v>
      </c>
      <c r="AW48" s="77">
        <f t="shared" si="18"/>
        <v>20.833333333333332</v>
      </c>
      <c r="AX48" s="77">
        <f t="shared" si="18"/>
        <v>20.047091271660229</v>
      </c>
      <c r="AY48" s="77">
        <f t="shared" si="18"/>
        <v>19.308279770926205</v>
      </c>
      <c r="AZ48" s="67"/>
      <c r="BA48" s="67"/>
      <c r="BB48" s="67"/>
      <c r="BC48" s="67"/>
      <c r="BD48" s="67"/>
      <c r="BE48" s="67"/>
      <c r="BF48" s="67"/>
      <c r="BG48" s="67"/>
      <c r="BH48" s="67"/>
      <c r="BI48" s="67"/>
      <c r="BJ48" s="67"/>
      <c r="BK48" s="67"/>
      <c r="BL48" s="67"/>
      <c r="BM48" s="67"/>
      <c r="BN48" s="67"/>
      <c r="BO48" s="67"/>
      <c r="BP48" s="12"/>
      <c r="BQ48" s="12"/>
    </row>
    <row r="49" spans="2:69" outlineLevel="1" x14ac:dyDescent="0.2">
      <c r="B49" s="103"/>
      <c r="E49" s="4"/>
      <c r="F49" s="12"/>
      <c r="G49" s="165"/>
      <c r="H49" s="166"/>
      <c r="I49" s="11"/>
      <c r="J49" s="12"/>
      <c r="K49" s="53" t="s">
        <v>63</v>
      </c>
      <c r="L49" s="54">
        <f>BI40</f>
        <v>133.76500634723908</v>
      </c>
      <c r="M49" s="64">
        <f>BJ40</f>
        <v>19.403210268156098</v>
      </c>
      <c r="N49" s="12"/>
      <c r="O49" s="12"/>
      <c r="P49" s="12"/>
      <c r="Q49" s="104"/>
      <c r="T49" s="12"/>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12"/>
      <c r="BQ49" s="12"/>
    </row>
    <row r="50" spans="2:69" outlineLevel="1" x14ac:dyDescent="0.2">
      <c r="B50" s="103"/>
      <c r="C50" s="12"/>
      <c r="D50" s="12"/>
      <c r="E50" s="12"/>
      <c r="F50" s="12"/>
      <c r="G50" s="167"/>
      <c r="H50" s="168"/>
      <c r="I50" s="14"/>
      <c r="J50" s="15"/>
      <c r="K50" s="58" t="s">
        <v>64</v>
      </c>
      <c r="L50" s="59">
        <f>BN40</f>
        <v>158.79595034557343</v>
      </c>
      <c r="M50" s="65">
        <f>BO40</f>
        <v>13.132300704000411</v>
      </c>
      <c r="N50" s="12"/>
      <c r="O50" s="12"/>
      <c r="P50" s="12"/>
      <c r="Q50" s="104"/>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row>
    <row r="51" spans="2:69" ht="7" customHeight="1" outlineLevel="1" thickBot="1" x14ac:dyDescent="0.25">
      <c r="B51" s="125"/>
      <c r="C51" s="126"/>
      <c r="D51" s="126"/>
      <c r="E51" s="126"/>
      <c r="F51" s="126"/>
      <c r="G51" s="126"/>
      <c r="H51" s="126"/>
      <c r="I51" s="126"/>
      <c r="J51" s="126"/>
      <c r="K51" s="126"/>
      <c r="L51" s="126"/>
      <c r="M51" s="126"/>
      <c r="N51" s="126"/>
      <c r="O51" s="126"/>
      <c r="P51" s="126"/>
      <c r="Q51" s="127"/>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row>
    <row r="52" spans="2:69" ht="16" x14ac:dyDescent="0.2">
      <c r="C52" s="162" t="s">
        <v>125</v>
      </c>
      <c r="D52" s="162"/>
      <c r="E52" s="16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row>
    <row r="53" spans="2:69" s="6" customFormat="1" ht="16" thickBot="1" x14ac:dyDescent="0.25">
      <c r="C53" s="82"/>
      <c r="D53" s="73"/>
      <c r="E53" s="73"/>
      <c r="M53" s="83"/>
      <c r="N53" s="83"/>
      <c r="O53" s="83"/>
      <c r="P53" s="83"/>
      <c r="Q53" s="83"/>
      <c r="R53" s="83"/>
      <c r="S53" s="83"/>
      <c r="T53" s="129"/>
      <c r="U53" s="129"/>
      <c r="V53" s="129"/>
      <c r="W53" s="129"/>
      <c r="X53" s="129"/>
      <c r="Y53" s="129"/>
      <c r="Z53" s="129"/>
      <c r="AA53" s="129"/>
      <c r="AB53" s="129"/>
      <c r="AC53" s="129"/>
      <c r="AD53" s="129"/>
      <c r="AE53" s="129"/>
      <c r="AF53" s="129"/>
      <c r="AG53" s="129"/>
      <c r="AH53" s="129"/>
      <c r="AI53" s="129"/>
      <c r="AJ53" s="129"/>
      <c r="AK53" s="129"/>
      <c r="AL53" s="129"/>
      <c r="AM53" s="129"/>
      <c r="AN53" s="129"/>
      <c r="AO53" s="73"/>
      <c r="AP53" s="73"/>
      <c r="AQ53" s="111"/>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row>
    <row r="54" spans="2:69" s="7" customFormat="1" ht="13" customHeight="1" outlineLevel="1" x14ac:dyDescent="0.2">
      <c r="B54" s="121"/>
      <c r="C54" s="122"/>
      <c r="D54" s="122"/>
      <c r="E54" s="122"/>
      <c r="F54" s="122"/>
      <c r="G54" s="122"/>
      <c r="H54" s="122"/>
      <c r="I54" s="122"/>
      <c r="J54" s="122"/>
      <c r="K54" s="122"/>
      <c r="L54" s="122"/>
      <c r="M54" s="122"/>
      <c r="N54" s="122"/>
      <c r="O54" s="122"/>
      <c r="P54" s="122"/>
      <c r="Q54" s="123"/>
      <c r="T54" s="101"/>
      <c r="U54" s="101"/>
      <c r="V54" s="101"/>
      <c r="W54" s="101"/>
      <c r="X54" s="73"/>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c r="BQ54" s="101"/>
    </row>
    <row r="55" spans="2:69" ht="15" customHeight="1" outlineLevel="1" x14ac:dyDescent="0.2">
      <c r="B55" s="103"/>
      <c r="C55" s="172" t="s">
        <v>127</v>
      </c>
      <c r="D55" s="173"/>
      <c r="E55" s="174"/>
      <c r="F55" s="52"/>
      <c r="G55" s="169" t="s">
        <v>89</v>
      </c>
      <c r="H55" s="170"/>
      <c r="I55" s="170"/>
      <c r="J55" s="170"/>
      <c r="K55" s="170"/>
      <c r="L55" s="170"/>
      <c r="M55" s="171"/>
      <c r="N55" s="12"/>
      <c r="O55" s="134" t="s">
        <v>90</v>
      </c>
      <c r="P55" s="135"/>
      <c r="Q55" s="104"/>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row>
    <row r="56" spans="2:69" ht="15" customHeight="1" outlineLevel="1" x14ac:dyDescent="0.2">
      <c r="B56" s="103"/>
      <c r="C56" s="8" t="s">
        <v>9</v>
      </c>
      <c r="D56" s="9" t="s">
        <v>11</v>
      </c>
      <c r="E56" s="10"/>
      <c r="F56" s="12"/>
      <c r="G56" s="165" t="s">
        <v>91</v>
      </c>
      <c r="H56" s="166"/>
      <c r="I56" s="31" t="s">
        <v>4</v>
      </c>
      <c r="J56" s="32" t="s">
        <v>88</v>
      </c>
      <c r="K56" s="33" t="s">
        <v>2</v>
      </c>
      <c r="L56" s="32" t="s">
        <v>6</v>
      </c>
      <c r="M56" s="34" t="s">
        <v>7</v>
      </c>
      <c r="N56" s="77"/>
      <c r="O56" s="136"/>
      <c r="P56" s="137"/>
      <c r="Q56" s="124"/>
      <c r="R56" s="22"/>
      <c r="S56" s="22"/>
      <c r="T56" s="77"/>
      <c r="U56" s="77"/>
      <c r="V56" s="77"/>
      <c r="W56" s="77"/>
      <c r="X56" s="77"/>
      <c r="Y56" s="77"/>
      <c r="Z56" s="77"/>
      <c r="AA56" s="77"/>
      <c r="AB56" s="77"/>
      <c r="AC56" s="77"/>
      <c r="AD56" s="77"/>
      <c r="AE56" s="77"/>
      <c r="AF56" s="77"/>
      <c r="AG56" s="77"/>
      <c r="AH56" s="77"/>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row>
    <row r="57" spans="2:69" ht="15" customHeight="1" outlineLevel="1" x14ac:dyDescent="0.2">
      <c r="B57" s="103"/>
      <c r="C57" s="8" t="s">
        <v>12</v>
      </c>
      <c r="D57" s="9">
        <v>430</v>
      </c>
      <c r="E57" s="10" t="s">
        <v>1</v>
      </c>
      <c r="F57" s="12"/>
      <c r="G57" s="165"/>
      <c r="H57" s="166"/>
      <c r="I57" s="35"/>
      <c r="J57" s="36">
        <v>0</v>
      </c>
      <c r="K57" s="37"/>
      <c r="L57" s="38">
        <f>AJ58</f>
        <v>99.205947715081891</v>
      </c>
      <c r="M57" s="39">
        <f>AK58</f>
        <v>48.483940094356392</v>
      </c>
      <c r="N57" s="12"/>
      <c r="O57" s="136"/>
      <c r="P57" s="137"/>
      <c r="Q57" s="124"/>
      <c r="R57" s="22"/>
      <c r="S57" s="22"/>
      <c r="T57" s="77"/>
      <c r="U57" s="140" t="s">
        <v>73</v>
      </c>
      <c r="V57" s="140"/>
      <c r="W57" s="71" t="s">
        <v>67</v>
      </c>
      <c r="X57" s="140" t="s">
        <v>74</v>
      </c>
      <c r="Y57" s="140"/>
      <c r="Z57" s="140" t="s">
        <v>14</v>
      </c>
      <c r="AA57" s="140"/>
      <c r="AB57" s="140"/>
      <c r="AC57" s="140"/>
      <c r="AD57" s="140" t="s">
        <v>15</v>
      </c>
      <c r="AE57" s="140"/>
      <c r="AF57" s="140"/>
      <c r="AG57" s="71" t="s">
        <v>4</v>
      </c>
      <c r="AH57" s="119" t="s">
        <v>65</v>
      </c>
      <c r="AI57" s="71" t="s">
        <v>5</v>
      </c>
      <c r="AJ57" s="71" t="s">
        <v>6</v>
      </c>
      <c r="AK57" s="71" t="s">
        <v>82</v>
      </c>
      <c r="AL57" s="71" t="s">
        <v>4</v>
      </c>
      <c r="AM57" s="119" t="s">
        <v>65</v>
      </c>
      <c r="AN57" s="71" t="s">
        <v>5</v>
      </c>
      <c r="AO57" s="71" t="s">
        <v>6</v>
      </c>
      <c r="AP57" s="71" t="s">
        <v>82</v>
      </c>
      <c r="AQ57" s="71" t="s">
        <v>4</v>
      </c>
      <c r="AR57" s="119" t="s">
        <v>65</v>
      </c>
      <c r="AS57" s="71" t="s">
        <v>5</v>
      </c>
      <c r="AT57" s="71" t="s">
        <v>6</v>
      </c>
      <c r="AU57" s="71" t="s">
        <v>82</v>
      </c>
      <c r="AV57" s="71" t="s">
        <v>4</v>
      </c>
      <c r="AW57" s="119" t="s">
        <v>65</v>
      </c>
      <c r="AX57" s="71" t="s">
        <v>5</v>
      </c>
      <c r="AY57" s="71" t="s">
        <v>6</v>
      </c>
      <c r="AZ57" s="71" t="s">
        <v>82</v>
      </c>
      <c r="BA57" s="71" t="s">
        <v>4</v>
      </c>
      <c r="BB57" s="119" t="s">
        <v>65</v>
      </c>
      <c r="BC57" s="71" t="s">
        <v>5</v>
      </c>
      <c r="BD57" s="71" t="s">
        <v>6</v>
      </c>
      <c r="BE57" s="71" t="s">
        <v>82</v>
      </c>
      <c r="BF57" s="71" t="s">
        <v>4</v>
      </c>
      <c r="BG57" s="119" t="s">
        <v>65</v>
      </c>
      <c r="BH57" s="71" t="s">
        <v>5</v>
      </c>
      <c r="BI57" s="71" t="s">
        <v>6</v>
      </c>
      <c r="BJ57" s="71" t="s">
        <v>82</v>
      </c>
      <c r="BK57" s="71" t="s">
        <v>4</v>
      </c>
      <c r="BL57" s="119" t="s">
        <v>65</v>
      </c>
      <c r="BM57" s="71" t="s">
        <v>5</v>
      </c>
      <c r="BN57" s="71" t="s">
        <v>6</v>
      </c>
      <c r="BO57" s="71" t="s">
        <v>82</v>
      </c>
      <c r="BP57" s="12"/>
      <c r="BQ57" s="12"/>
    </row>
    <row r="58" spans="2:69" outlineLevel="1" x14ac:dyDescent="0.2">
      <c r="B58" s="103"/>
      <c r="C58" s="8" t="s">
        <v>83</v>
      </c>
      <c r="D58" s="9">
        <v>430</v>
      </c>
      <c r="E58" s="10" t="s">
        <v>1</v>
      </c>
      <c r="F58" s="12"/>
      <c r="G58" s="165"/>
      <c r="H58" s="166"/>
      <c r="I58" s="35"/>
      <c r="J58" s="36">
        <v>-1</v>
      </c>
      <c r="K58" s="37"/>
      <c r="L58" s="38">
        <f>AO58</f>
        <v>133.3322819675887</v>
      </c>
      <c r="M58" s="39">
        <f>AP58</f>
        <v>19.384338967112228</v>
      </c>
      <c r="N58" s="12"/>
      <c r="O58" s="136"/>
      <c r="P58" s="137"/>
      <c r="Q58" s="104"/>
      <c r="R58" s="22"/>
      <c r="S58" s="22"/>
      <c r="T58" s="77"/>
      <c r="U58" s="67">
        <v>100</v>
      </c>
      <c r="V58" s="67">
        <f>-($D64*(U58/100)^2+$D65*(U58/100)+$D66)</f>
        <v>0</v>
      </c>
      <c r="W58" s="71" t="s">
        <v>68</v>
      </c>
      <c r="X58" s="67">
        <f>IF(V58=0,D61,U58)/100*(($W59/$D57)^0.5)</f>
        <v>0.88</v>
      </c>
      <c r="Y58" s="67">
        <f>-IF(V58=0,E61,V58)*(($W59/$D57)^0.5)</f>
        <v>0.52</v>
      </c>
      <c r="Z58" s="67">
        <f>X58*X58</f>
        <v>0.77439999999999998</v>
      </c>
      <c r="AA58" s="67">
        <f>X58</f>
        <v>0.88</v>
      </c>
      <c r="AB58" s="67">
        <v>1</v>
      </c>
      <c r="AC58" s="67">
        <f>Y58</f>
        <v>0.52</v>
      </c>
      <c r="AD58" s="67" cm="1">
        <f t="array" ref="AD58:AF60">MINVERSE(Z58:AB60)</f>
        <v>2.2153300841825425</v>
      </c>
      <c r="AE58" s="67">
        <v>-3.1796502384737679</v>
      </c>
      <c r="AF58" s="67">
        <v>0.96432015429122486</v>
      </c>
      <c r="AG58" s="68">
        <f>I57</f>
        <v>0</v>
      </c>
      <c r="AH58" s="68">
        <f>J57</f>
        <v>0</v>
      </c>
      <c r="AI58" s="68">
        <f>K57</f>
        <v>0</v>
      </c>
      <c r="AJ58" s="69">
        <f>(-AJ60-$O61)/(2*$O60)*100</f>
        <v>99.205947715081891</v>
      </c>
      <c r="AK58" s="69">
        <f>-(AJ58+AI58)/3.6/(AI60+AH58)</f>
        <v>48.483940094356392</v>
      </c>
      <c r="AL58" s="68">
        <f>I58</f>
        <v>0</v>
      </c>
      <c r="AM58" s="68">
        <f>J58</f>
        <v>-1</v>
      </c>
      <c r="AN58" s="68">
        <f>K58</f>
        <v>0</v>
      </c>
      <c r="AO58" s="69">
        <f>(-AO60-$O61)/(2*$O60)*100</f>
        <v>133.3322819675887</v>
      </c>
      <c r="AP58" s="69">
        <f>-(AO58+AN58)/3.6/(AN60+AM58)</f>
        <v>19.384338967112228</v>
      </c>
      <c r="AQ58" s="68">
        <f>I59</f>
        <v>0</v>
      </c>
      <c r="AR58" s="68">
        <f>J59</f>
        <v>-2</v>
      </c>
      <c r="AS58" s="68">
        <f>K59</f>
        <v>0</v>
      </c>
      <c r="AT58" s="69">
        <f>(-AT60-$O61)/(2*$O60)*100</f>
        <v>160.35328112427757</v>
      </c>
      <c r="AU58" s="69">
        <f>-(AT58+AS58)/3.6/(AS60+AR58)</f>
        <v>13.139904593098144</v>
      </c>
      <c r="AV58" s="70">
        <f>I60</f>
        <v>0</v>
      </c>
      <c r="AW58" s="70">
        <f>J60</f>
        <v>-3</v>
      </c>
      <c r="AX58" s="70">
        <f>K60</f>
        <v>0</v>
      </c>
      <c r="AY58" s="69">
        <f>(-AY60-$O61)/(2*$O60)*100</f>
        <v>183.43623447933786</v>
      </c>
      <c r="AZ58" s="69">
        <f>-(AY58+AX58)/3.6/(AX60+AW58)</f>
        <v>10.304274893600859</v>
      </c>
      <c r="BA58" s="70">
        <f>I61</f>
        <v>0</v>
      </c>
      <c r="BB58" s="70">
        <f>J61</f>
        <v>-4</v>
      </c>
      <c r="BC58" s="70">
        <f>K61</f>
        <v>0</v>
      </c>
      <c r="BD58" s="69">
        <f>(-BD60-$O61)/(2*$O60)*100</f>
        <v>203.92285176653365</v>
      </c>
      <c r="BE58" s="69">
        <f>-(BD58+BC58)/3.6/(BC60+BB58)</f>
        <v>8.6479377543794591</v>
      </c>
      <c r="BF58" s="119">
        <f>I60</f>
        <v>0</v>
      </c>
      <c r="BG58" s="119">
        <v>-1</v>
      </c>
      <c r="BH58" s="119">
        <f>K60</f>
        <v>0</v>
      </c>
      <c r="BI58" s="69">
        <f>(-BI60-$O61)/(2*$O60)*100</f>
        <v>133.3322819675887</v>
      </c>
      <c r="BJ58" s="69">
        <f>-(BI58+BH58)/3.6/(BH60+BG58)</f>
        <v>19.384338967112228</v>
      </c>
      <c r="BK58" s="120">
        <f>I61</f>
        <v>0</v>
      </c>
      <c r="BL58" s="120">
        <v>-2</v>
      </c>
      <c r="BM58" s="120">
        <f>K61</f>
        <v>0</v>
      </c>
      <c r="BN58" s="69">
        <f>(-BN60-$O61)/(2*$O60)*100</f>
        <v>160.35328112427757</v>
      </c>
      <c r="BO58" s="69">
        <f>-(BN58+BM58)/3.6/(BM60+BL58)</f>
        <v>13.139904593098144</v>
      </c>
      <c r="BP58" s="12"/>
      <c r="BQ58" s="12"/>
    </row>
    <row r="59" spans="2:69" outlineLevel="1" x14ac:dyDescent="0.2">
      <c r="B59" s="103"/>
      <c r="C59" s="16" t="s">
        <v>94</v>
      </c>
      <c r="D59" s="9">
        <v>0</v>
      </c>
      <c r="E59" s="10" t="s">
        <v>19</v>
      </c>
      <c r="F59" s="12"/>
      <c r="G59" s="165"/>
      <c r="H59" s="166"/>
      <c r="I59" s="35"/>
      <c r="J59" s="36">
        <v>-2</v>
      </c>
      <c r="K59" s="37"/>
      <c r="L59" s="38">
        <f>AT58</f>
        <v>160.35328112427757</v>
      </c>
      <c r="M59" s="39">
        <f>AU58</f>
        <v>13.139904593098144</v>
      </c>
      <c r="N59" s="12"/>
      <c r="O59" s="138"/>
      <c r="P59" s="139"/>
      <c r="Q59" s="104"/>
      <c r="T59" s="12"/>
      <c r="U59" s="67">
        <v>150</v>
      </c>
      <c r="V59" s="67">
        <f>-($D64*(U59/100)^2+$D65*(U59/100)+$D66)</f>
        <v>0</v>
      </c>
      <c r="W59" s="71">
        <f>D58/COS(RADIANS(D59))</f>
        <v>430</v>
      </c>
      <c r="X59" s="67">
        <f>IF(V59=0,D62,U59)/100*(($W59/$D57)^0.5)</f>
        <v>1.25</v>
      </c>
      <c r="Y59" s="67">
        <f>-IF(V59=0,E62,V59)*(($W59/$D57)^0.5)</f>
        <v>0.8</v>
      </c>
      <c r="Z59" s="67">
        <f>X59*X59</f>
        <v>1.5625</v>
      </c>
      <c r="AA59" s="67">
        <f>X59</f>
        <v>1.25</v>
      </c>
      <c r="AB59" s="67">
        <v>1</v>
      </c>
      <c r="AC59" s="67">
        <f>Y59</f>
        <v>0.8</v>
      </c>
      <c r="AD59" s="67">
        <v>-7.421355782011517</v>
      </c>
      <c r="AE59" s="67">
        <v>9.4753577106518279</v>
      </c>
      <c r="AF59" s="67">
        <v>-2.0540019286403086</v>
      </c>
      <c r="AG59" s="71" t="s">
        <v>21</v>
      </c>
      <c r="AH59" s="71" t="s">
        <v>22</v>
      </c>
      <c r="AI59" s="71" t="s">
        <v>84</v>
      </c>
      <c r="AJ59" s="71" t="s">
        <v>23</v>
      </c>
      <c r="AK59" s="71" t="s">
        <v>66</v>
      </c>
      <c r="AL59" s="71" t="s">
        <v>21</v>
      </c>
      <c r="AM59" s="71" t="s">
        <v>22</v>
      </c>
      <c r="AN59" s="71" t="s">
        <v>84</v>
      </c>
      <c r="AO59" s="71" t="s">
        <v>23</v>
      </c>
      <c r="AP59" s="71" t="s">
        <v>66</v>
      </c>
      <c r="AQ59" s="71" t="s">
        <v>21</v>
      </c>
      <c r="AR59" s="71" t="s">
        <v>22</v>
      </c>
      <c r="AS59" s="71" t="s">
        <v>84</v>
      </c>
      <c r="AT59" s="71" t="s">
        <v>23</v>
      </c>
      <c r="AU59" s="71" t="s">
        <v>66</v>
      </c>
      <c r="AV59" s="71" t="s">
        <v>21</v>
      </c>
      <c r="AW59" s="71" t="s">
        <v>22</v>
      </c>
      <c r="AX59" s="71" t="s">
        <v>84</v>
      </c>
      <c r="AY59" s="71" t="s">
        <v>23</v>
      </c>
      <c r="AZ59" s="71" t="s">
        <v>66</v>
      </c>
      <c r="BA59" s="71" t="s">
        <v>21</v>
      </c>
      <c r="BB59" s="71" t="s">
        <v>22</v>
      </c>
      <c r="BC59" s="71" t="s">
        <v>84</v>
      </c>
      <c r="BD59" s="71" t="s">
        <v>23</v>
      </c>
      <c r="BE59" s="71" t="s">
        <v>66</v>
      </c>
      <c r="BF59" s="71" t="s">
        <v>21</v>
      </c>
      <c r="BG59" s="71" t="s">
        <v>22</v>
      </c>
      <c r="BH59" s="71" t="s">
        <v>84</v>
      </c>
      <c r="BI59" s="71" t="s">
        <v>23</v>
      </c>
      <c r="BJ59" s="71" t="s">
        <v>66</v>
      </c>
      <c r="BK59" s="71" t="s">
        <v>21</v>
      </c>
      <c r="BL59" s="71" t="s">
        <v>22</v>
      </c>
      <c r="BM59" s="71" t="s">
        <v>84</v>
      </c>
      <c r="BN59" s="71" t="s">
        <v>23</v>
      </c>
      <c r="BO59" s="71" t="s">
        <v>66</v>
      </c>
      <c r="BP59" s="12"/>
      <c r="BQ59" s="12"/>
    </row>
    <row r="60" spans="2:69" ht="14" customHeight="1" outlineLevel="1" x14ac:dyDescent="0.2">
      <c r="B60" s="103"/>
      <c r="C60" s="20" t="s">
        <v>86</v>
      </c>
      <c r="D60" s="19" t="s">
        <v>10</v>
      </c>
      <c r="E60" s="21" t="s">
        <v>59</v>
      </c>
      <c r="F60" s="12"/>
      <c r="G60" s="165"/>
      <c r="H60" s="166"/>
      <c r="I60" s="40"/>
      <c r="J60" s="36">
        <v>-3</v>
      </c>
      <c r="K60" s="37"/>
      <c r="L60" s="38">
        <f>AY58</f>
        <v>183.43623447933786</v>
      </c>
      <c r="M60" s="39">
        <f>AZ58</f>
        <v>10.304274893600859</v>
      </c>
      <c r="N60" s="77"/>
      <c r="O60" s="23" cm="1">
        <f t="array" ref="O60:O62">MMULT(_xlfn.ANCHORARRAY(AD58),AC58:AC60)</f>
        <v>1.2601318772967762</v>
      </c>
      <c r="P60" s="24" t="s">
        <v>16</v>
      </c>
      <c r="Q60" s="104"/>
      <c r="T60" s="12"/>
      <c r="U60" s="67">
        <v>200</v>
      </c>
      <c r="V60" s="67">
        <f>-($D64*(U60/100)^2+$D65*(U60/100)+$D66)</f>
        <v>0</v>
      </c>
      <c r="W60" s="67"/>
      <c r="X60" s="67">
        <f>IF(V60=0,D63,U60)/100*(($W59/$D57)^0.5)</f>
        <v>2.1</v>
      </c>
      <c r="Y60" s="67">
        <f>-IF(V60=0,E63,V60)*(($W59/$D57)^0.5)</f>
        <v>2.75</v>
      </c>
      <c r="Z60" s="67">
        <f>X60*X60</f>
        <v>4.41</v>
      </c>
      <c r="AA60" s="67">
        <f>X60</f>
        <v>2.1</v>
      </c>
      <c r="AB60" s="67">
        <v>1</v>
      </c>
      <c r="AC60" s="67">
        <f>Y60</f>
        <v>2.75</v>
      </c>
      <c r="AD60" s="67">
        <v>5.8152414709791742</v>
      </c>
      <c r="AE60" s="67">
        <v>-5.8759936406995221</v>
      </c>
      <c r="AF60" s="67">
        <v>1.060752169720347</v>
      </c>
      <c r="AG60" s="67">
        <f>2*$O61-4*$O60*AI58/100</f>
        <v>-3.8546482837707501</v>
      </c>
      <c r="AH60" s="67">
        <f>-4*$O60*($O62-AK60)+$O61^2</f>
        <v>-2.5366794287007117</v>
      </c>
      <c r="AI60" s="128">
        <f>-1*((AJ58/100)^2*$O60+(AJ58/100*$O61)+$O62)</f>
        <v>-0.56837805766205785</v>
      </c>
      <c r="AJ60" s="67">
        <f>((-AG60-(AG60^2-4*AH60)^0.5)/2)</f>
        <v>-0.57292740077886428</v>
      </c>
      <c r="AK60" s="67">
        <f>AH58-AG58</f>
        <v>0</v>
      </c>
      <c r="AL60" s="67">
        <f>2*$O61-4*$O60*AN58/100</f>
        <v>-3.8546482837707501</v>
      </c>
      <c r="AM60" s="67">
        <f>-4*$O60*($O62-AP60)+$O61^2</f>
        <v>-7.5772069378878166</v>
      </c>
      <c r="AN60" s="128">
        <f>-1*((AO58/100)^2*$O60+(AO58/100*$O61)+$O62)</f>
        <v>-0.91065297887299534</v>
      </c>
      <c r="AO60" s="67">
        <f>((-AL60-(AL60^2-4*AM60)^0.5)/2)</f>
        <v>-1.4330010337162382</v>
      </c>
      <c r="AP60" s="67">
        <f>AM58-AL58</f>
        <v>-1</v>
      </c>
      <c r="AQ60" s="67">
        <f>2*$O61-4*$O60*AS58/100</f>
        <v>-3.8546482837707501</v>
      </c>
      <c r="AR60" s="67">
        <f>-4*$O60*($O62-AU60)+$O61^2</f>
        <v>-12.617734447074923</v>
      </c>
      <c r="AS60" s="128">
        <f>-1*((AT58/100)^2*$O60+(AT58/100*$O61)+$O62)</f>
        <v>-1.3898707387474869</v>
      </c>
      <c r="AT60" s="67">
        <f>((-AQ60-(AQ60^2-4*AR60)^0.5)/2)</f>
        <v>-2.1140014815912975</v>
      </c>
      <c r="AU60" s="67">
        <f>AR58-AQ58</f>
        <v>-2</v>
      </c>
      <c r="AV60" s="67">
        <f>2*$O61-4*$O60*AX58/100</f>
        <v>-3.8546482837707501</v>
      </c>
      <c r="AW60" s="67">
        <f>-4*$O60*($O62-AZ60)+$O61^2</f>
        <v>-17.658261956262027</v>
      </c>
      <c r="AX60" s="128">
        <f>-1*((AY58/100)^2*$O60+(AY58/100*$O61)+$O62)</f>
        <v>-1.9449874060752701</v>
      </c>
      <c r="AY60" s="67">
        <f>((-AV60-(AV60^2-4*AW60)^0.5)/2)</f>
        <v>-2.6957527884886181</v>
      </c>
      <c r="AZ60" s="67">
        <f>AW58-AV58</f>
        <v>-3</v>
      </c>
      <c r="BA60" s="67">
        <f>2*$O61-4*$O60*BC58/100</f>
        <v>-3.8546482837707501</v>
      </c>
      <c r="BB60" s="67">
        <f>-4*$O60*($O62-BE60)+$O61^2</f>
        <v>-22.698789465449131</v>
      </c>
      <c r="BC60" s="128">
        <f>-1*((BD58/100)^2*$O60+(BD58/100*$O61)+$O62)</f>
        <v>-2.5501438852434855</v>
      </c>
      <c r="BD60" s="67">
        <f>((-BA60-(BA60^2-4*BB60)^0.5)/2)</f>
        <v>-3.2120695785201097</v>
      </c>
      <c r="BE60" s="67">
        <f>BB58-BA58</f>
        <v>-4</v>
      </c>
      <c r="BF60" s="67">
        <f>2*$O61-4*$O60*BH58/100</f>
        <v>-3.8546482837707501</v>
      </c>
      <c r="BG60" s="67">
        <f>-4*$O60*($O62-BJ60)+$O61^2</f>
        <v>-7.5772069378878166</v>
      </c>
      <c r="BH60" s="128">
        <f>-1*((BI58/100)^2*$O60+(BI58/100*$O61)+$O62)</f>
        <v>-0.91065297887299534</v>
      </c>
      <c r="BI60" s="67">
        <f>((-BF60-(BF60^2-4*BG60)^0.5)/2)</f>
        <v>-1.4330010337162382</v>
      </c>
      <c r="BJ60" s="67">
        <f>BG58-BF58</f>
        <v>-1</v>
      </c>
      <c r="BK60" s="67">
        <f>2*$O61-4*$O60*BM58/100</f>
        <v>-3.8546482837707501</v>
      </c>
      <c r="BL60" s="67">
        <f>-4*$O60*($O62-BO60)+$O61^2</f>
        <v>-12.617734447074923</v>
      </c>
      <c r="BM60" s="128">
        <f>-1*((BN58/100)^2*$O60+(BN58/100*$O61)+$O62)</f>
        <v>-1.3898707387474869</v>
      </c>
      <c r="BN60" s="67">
        <f>((-BK60-(BK60^2-4*BL60)^0.5)/2)</f>
        <v>-2.1140014815912975</v>
      </c>
      <c r="BO60" s="67">
        <f>BL58-BK58</f>
        <v>-2</v>
      </c>
      <c r="BP60" s="12"/>
      <c r="BQ60" s="12"/>
    </row>
    <row r="61" spans="2:69" outlineLevel="1" x14ac:dyDescent="0.2">
      <c r="B61" s="103"/>
      <c r="C61" s="8" t="s">
        <v>69</v>
      </c>
      <c r="D61" s="9">
        <v>88</v>
      </c>
      <c r="E61" s="13">
        <v>-0.52</v>
      </c>
      <c r="F61" s="12"/>
      <c r="G61" s="165"/>
      <c r="H61" s="166"/>
      <c r="I61" s="41"/>
      <c r="J61" s="42">
        <v>-4</v>
      </c>
      <c r="K61" s="43"/>
      <c r="L61" s="44">
        <f>BD58</f>
        <v>203.92285176653365</v>
      </c>
      <c r="M61" s="45">
        <f>BE58</f>
        <v>8.6479377543794591</v>
      </c>
      <c r="N61" s="12"/>
      <c r="O61" s="23">
        <v>-1.927324141885375</v>
      </c>
      <c r="P61" s="24" t="s">
        <v>17</v>
      </c>
      <c r="Q61" s="104"/>
      <c r="T61" s="12"/>
      <c r="U61" s="67"/>
      <c r="V61" s="67"/>
      <c r="W61" s="67"/>
      <c r="X61" s="67"/>
      <c r="Y61" s="67"/>
      <c r="Z61" s="67"/>
      <c r="AA61" s="67"/>
      <c r="AB61" s="67"/>
      <c r="AC61" s="67"/>
      <c r="AD61" s="67"/>
      <c r="AE61" s="67"/>
      <c r="AF61" s="67"/>
      <c r="AG61" s="67"/>
      <c r="AH61" s="67"/>
      <c r="AI61" s="67"/>
      <c r="AJ61" s="67"/>
      <c r="AK61" s="67"/>
      <c r="AL61" s="67"/>
      <c r="AM61" s="67"/>
      <c r="AN61" s="7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12"/>
      <c r="BQ61" s="12"/>
    </row>
    <row r="62" spans="2:69" outlineLevel="1" x14ac:dyDescent="0.2">
      <c r="B62" s="103"/>
      <c r="C62" s="8" t="s">
        <v>71</v>
      </c>
      <c r="D62" s="9">
        <v>125</v>
      </c>
      <c r="E62" s="13">
        <v>-0.8</v>
      </c>
      <c r="F62" s="12"/>
      <c r="G62" s="165"/>
      <c r="H62" s="166"/>
      <c r="I62" s="46"/>
      <c r="J62" s="47"/>
      <c r="K62" s="48" t="s">
        <v>58</v>
      </c>
      <c r="L62" s="49" t="s">
        <v>8</v>
      </c>
      <c r="M62" s="50" t="s">
        <v>0</v>
      </c>
      <c r="N62" s="12"/>
      <c r="O62" s="27">
        <v>1.2401991190805068</v>
      </c>
      <c r="P62" s="28" t="s">
        <v>18</v>
      </c>
      <c r="Q62" s="104"/>
      <c r="T62" s="12"/>
      <c r="U62" s="67"/>
      <c r="V62" s="67"/>
      <c r="W62" s="67"/>
      <c r="X62" s="67"/>
      <c r="Y62" s="67"/>
      <c r="Z62" s="67"/>
      <c r="AA62" s="67"/>
      <c r="AB62" s="67"/>
      <c r="AC62" s="67"/>
      <c r="AD62" s="67"/>
      <c r="AE62" s="67"/>
      <c r="AF62" s="67"/>
      <c r="AG62" s="67"/>
      <c r="AH62" s="67"/>
      <c r="AI62" s="67"/>
      <c r="AJ62" s="67"/>
      <c r="AK62" s="67"/>
      <c r="AL62" s="67"/>
      <c r="AM62" s="77"/>
      <c r="AN62" s="7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12"/>
      <c r="BQ62" s="12"/>
    </row>
    <row r="63" spans="2:69" outlineLevel="1" x14ac:dyDescent="0.2">
      <c r="B63" s="103"/>
      <c r="C63" s="8" t="s">
        <v>70</v>
      </c>
      <c r="D63" s="9">
        <v>210</v>
      </c>
      <c r="E63" s="13">
        <v>-2.75</v>
      </c>
      <c r="F63" s="12"/>
      <c r="G63" s="165"/>
      <c r="H63" s="166"/>
      <c r="I63" s="51"/>
      <c r="J63" s="52"/>
      <c r="K63" s="53" t="s">
        <v>60</v>
      </c>
      <c r="L63" s="54">
        <f>-O61/(2*O60)*100</f>
        <v>76.473112719751754</v>
      </c>
      <c r="M63" s="55">
        <f>-1*((L63/100)^2*$O$42+(L63/100*$O$43)+$O$44)</f>
        <v>-0.54301625205196458</v>
      </c>
      <c r="N63" s="12"/>
      <c r="O63" s="12"/>
      <c r="P63" s="12"/>
      <c r="Q63" s="124"/>
      <c r="R63" s="22"/>
      <c r="S63" s="22"/>
      <c r="T63" s="77"/>
      <c r="U63" s="67" t="s">
        <v>93</v>
      </c>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12"/>
      <c r="BQ63" s="12"/>
    </row>
    <row r="64" spans="2:69" outlineLevel="1" x14ac:dyDescent="0.2">
      <c r="B64" s="103"/>
      <c r="C64" s="20" t="s">
        <v>87</v>
      </c>
      <c r="D64" s="25"/>
      <c r="E64" s="26" t="s">
        <v>16</v>
      </c>
      <c r="F64" s="12"/>
      <c r="G64" s="165"/>
      <c r="H64" s="166"/>
      <c r="I64" s="56"/>
      <c r="J64" s="57"/>
      <c r="K64" s="58" t="s">
        <v>75</v>
      </c>
      <c r="L64" s="59">
        <f>L63/(COS(RADIANS(45))^0.5)</f>
        <v>90.942369752733867</v>
      </c>
      <c r="M64" s="60">
        <f>M63/(COS(RADIANS(45))^0.5)</f>
        <v>-0.64575879050230711</v>
      </c>
      <c r="N64" s="12"/>
      <c r="O64" s="12"/>
      <c r="P64" s="12"/>
      <c r="Q64" s="104"/>
      <c r="T64" s="12"/>
      <c r="U64" s="67"/>
      <c r="V64" s="67">
        <v>75</v>
      </c>
      <c r="W64" s="67">
        <f>V64+5</f>
        <v>80</v>
      </c>
      <c r="X64" s="67">
        <f t="shared" ref="X64:AB64" si="19">W64+5</f>
        <v>85</v>
      </c>
      <c r="Y64" s="67">
        <f t="shared" si="19"/>
        <v>90</v>
      </c>
      <c r="Z64" s="67">
        <f t="shared" si="19"/>
        <v>95</v>
      </c>
      <c r="AA64" s="67">
        <f t="shared" si="19"/>
        <v>100</v>
      </c>
      <c r="AB64" s="67">
        <f t="shared" si="19"/>
        <v>105</v>
      </c>
      <c r="AC64" s="67">
        <f>AB64+5</f>
        <v>110</v>
      </c>
      <c r="AD64" s="67">
        <f t="shared" ref="AD64:AY64" si="20">AC64+5</f>
        <v>115</v>
      </c>
      <c r="AE64" s="67">
        <f t="shared" si="20"/>
        <v>120</v>
      </c>
      <c r="AF64" s="67">
        <f t="shared" si="20"/>
        <v>125</v>
      </c>
      <c r="AG64" s="67">
        <f t="shared" si="20"/>
        <v>130</v>
      </c>
      <c r="AH64" s="67">
        <f t="shared" si="20"/>
        <v>135</v>
      </c>
      <c r="AI64" s="67">
        <f t="shared" si="20"/>
        <v>140</v>
      </c>
      <c r="AJ64" s="67">
        <f t="shared" si="20"/>
        <v>145</v>
      </c>
      <c r="AK64" s="67">
        <f t="shared" si="20"/>
        <v>150</v>
      </c>
      <c r="AL64" s="67">
        <f t="shared" si="20"/>
        <v>155</v>
      </c>
      <c r="AM64" s="67">
        <f t="shared" si="20"/>
        <v>160</v>
      </c>
      <c r="AN64" s="67">
        <f t="shared" si="20"/>
        <v>165</v>
      </c>
      <c r="AO64" s="67">
        <f t="shared" si="20"/>
        <v>170</v>
      </c>
      <c r="AP64" s="67">
        <f t="shared" si="20"/>
        <v>175</v>
      </c>
      <c r="AQ64" s="67">
        <f t="shared" si="20"/>
        <v>180</v>
      </c>
      <c r="AR64" s="67">
        <f t="shared" si="20"/>
        <v>185</v>
      </c>
      <c r="AS64" s="67">
        <f t="shared" si="20"/>
        <v>190</v>
      </c>
      <c r="AT64" s="67">
        <f t="shared" si="20"/>
        <v>195</v>
      </c>
      <c r="AU64" s="67">
        <f t="shared" si="20"/>
        <v>200</v>
      </c>
      <c r="AV64" s="67">
        <f t="shared" si="20"/>
        <v>205</v>
      </c>
      <c r="AW64" s="67">
        <f t="shared" si="20"/>
        <v>210</v>
      </c>
      <c r="AX64" s="67">
        <f t="shared" si="20"/>
        <v>215</v>
      </c>
      <c r="AY64" s="67">
        <f t="shared" si="20"/>
        <v>220</v>
      </c>
      <c r="AZ64" s="67"/>
      <c r="BA64" s="67"/>
      <c r="BB64" s="67"/>
      <c r="BC64" s="67"/>
      <c r="BD64" s="67"/>
      <c r="BE64" s="67"/>
      <c r="BF64" s="67"/>
      <c r="BG64" s="67"/>
      <c r="BH64" s="67"/>
      <c r="BI64" s="67"/>
      <c r="BJ64" s="67"/>
      <c r="BK64" s="67"/>
      <c r="BL64" s="67"/>
      <c r="BM64" s="67"/>
      <c r="BN64" s="67"/>
      <c r="BO64" s="67"/>
      <c r="BP64" s="12"/>
      <c r="BQ64" s="12"/>
    </row>
    <row r="65" spans="2:69" outlineLevel="1" x14ac:dyDescent="0.2">
      <c r="B65" s="103"/>
      <c r="C65" s="8" t="s">
        <v>72</v>
      </c>
      <c r="D65" s="9"/>
      <c r="E65" s="10" t="s">
        <v>17</v>
      </c>
      <c r="F65" s="77"/>
      <c r="G65" s="165"/>
      <c r="H65" s="166"/>
      <c r="I65" s="61"/>
      <c r="J65" s="62"/>
      <c r="K65" s="48" t="s">
        <v>62</v>
      </c>
      <c r="L65" s="63" t="s">
        <v>8</v>
      </c>
      <c r="M65" s="21" t="s">
        <v>7</v>
      </c>
      <c r="N65" s="12"/>
      <c r="O65" s="12"/>
      <c r="P65" s="12"/>
      <c r="Q65" s="104"/>
      <c r="T65" s="12"/>
      <c r="U65" s="67" t="s">
        <v>0</v>
      </c>
      <c r="V65" s="67">
        <f t="shared" ref="V65:AY65" si="21">-1*((V64/100)^2*$O60+(V64/100*$O61)+$O62)</f>
        <v>-0.50353019364591223</v>
      </c>
      <c r="W65" s="67">
        <f t="shared" si="21"/>
        <v>-0.5048242070421437</v>
      </c>
      <c r="X65" s="67">
        <f t="shared" si="21"/>
        <v>-0.5124188798248589</v>
      </c>
      <c r="Y65" s="67">
        <f t="shared" si="21"/>
        <v>-0.52631421199405803</v>
      </c>
      <c r="Z65" s="67">
        <f t="shared" si="21"/>
        <v>-0.54651020354974111</v>
      </c>
      <c r="AA65" s="67">
        <f t="shared" si="21"/>
        <v>-0.57300685449190802</v>
      </c>
      <c r="AB65" s="67">
        <f t="shared" si="21"/>
        <v>-0.60580416482055854</v>
      </c>
      <c r="AC65" s="67">
        <f t="shared" si="21"/>
        <v>-0.64490213453569378</v>
      </c>
      <c r="AD65" s="67">
        <f t="shared" si="21"/>
        <v>-0.69030076363731196</v>
      </c>
      <c r="AE65" s="67">
        <f t="shared" si="21"/>
        <v>-0.74200005212541464</v>
      </c>
      <c r="AF65" s="67">
        <f t="shared" si="21"/>
        <v>-0.80000000000000093</v>
      </c>
      <c r="AG65" s="67">
        <f t="shared" si="21"/>
        <v>-0.86430060726107127</v>
      </c>
      <c r="AH65" s="67">
        <f t="shared" si="21"/>
        <v>-0.93490187390862545</v>
      </c>
      <c r="AI65" s="67">
        <f t="shared" si="21"/>
        <v>-1.0118037999426628</v>
      </c>
      <c r="AJ65" s="67">
        <f t="shared" si="21"/>
        <v>-1.0950063853631855</v>
      </c>
      <c r="AK65" s="67">
        <f t="shared" si="21"/>
        <v>-1.184509630170191</v>
      </c>
      <c r="AL65" s="67">
        <f t="shared" si="21"/>
        <v>-1.2803135343636804</v>
      </c>
      <c r="AM65" s="67">
        <f t="shared" si="21"/>
        <v>-1.3824180979436544</v>
      </c>
      <c r="AN65" s="67">
        <f t="shared" si="21"/>
        <v>-1.4908233209101112</v>
      </c>
      <c r="AO65" s="67">
        <f t="shared" si="21"/>
        <v>-1.6055292032630524</v>
      </c>
      <c r="AP65" s="67">
        <f t="shared" si="21"/>
        <v>-1.7265357450024776</v>
      </c>
      <c r="AQ65" s="67">
        <f t="shared" si="21"/>
        <v>-1.853842946128387</v>
      </c>
      <c r="AR65" s="67">
        <f t="shared" si="21"/>
        <v>-1.9874508066407803</v>
      </c>
      <c r="AS65" s="67">
        <f t="shared" si="21"/>
        <v>-2.1273593265396564</v>
      </c>
      <c r="AT65" s="67">
        <f t="shared" si="21"/>
        <v>-2.273568505825017</v>
      </c>
      <c r="AU65" s="67">
        <f t="shared" si="21"/>
        <v>-2.4260783444968617</v>
      </c>
      <c r="AV65" s="67">
        <f t="shared" si="21"/>
        <v>-2.5848888425551895</v>
      </c>
      <c r="AW65" s="67">
        <f t="shared" si="21"/>
        <v>-2.7500000000000018</v>
      </c>
      <c r="AX65" s="67">
        <f t="shared" si="21"/>
        <v>-2.9214118168312986</v>
      </c>
      <c r="AY65" s="67">
        <f t="shared" si="21"/>
        <v>-3.0991242930490799</v>
      </c>
      <c r="AZ65" s="67"/>
      <c r="BA65" s="67"/>
      <c r="BB65" s="67"/>
      <c r="BC65" s="67"/>
      <c r="BD65" s="67"/>
      <c r="BE65" s="67"/>
      <c r="BF65" s="67"/>
      <c r="BG65" s="67"/>
      <c r="BH65" s="67"/>
      <c r="BI65" s="67"/>
      <c r="BJ65" s="67"/>
      <c r="BK65" s="67"/>
      <c r="BL65" s="67"/>
      <c r="BM65" s="67"/>
      <c r="BN65" s="67"/>
      <c r="BO65" s="67"/>
      <c r="BP65" s="12"/>
      <c r="BQ65" s="12"/>
    </row>
    <row r="66" spans="2:69" outlineLevel="1" x14ac:dyDescent="0.2">
      <c r="B66" s="103"/>
      <c r="C66" s="14"/>
      <c r="D66" s="17"/>
      <c r="E66" s="18" t="s">
        <v>18</v>
      </c>
      <c r="F66" s="12"/>
      <c r="G66" s="165"/>
      <c r="H66" s="166"/>
      <c r="I66" s="11"/>
      <c r="J66" s="12"/>
      <c r="K66" s="53" t="s">
        <v>61</v>
      </c>
      <c r="L66" s="54">
        <f>($AN$3/M66-$O61)/(2*$O60)*100</f>
        <v>99.205947715081891</v>
      </c>
      <c r="M66" s="64">
        <f>$AN$3/((4*$O60*$O62)^0.5+$O61)</f>
        <v>48.483940094356406</v>
      </c>
      <c r="N66" s="12"/>
      <c r="O66" s="12"/>
      <c r="P66" s="12"/>
      <c r="Q66" s="104"/>
      <c r="T66" s="12"/>
      <c r="U66" s="67" t="s">
        <v>7</v>
      </c>
      <c r="V66" s="77">
        <f>-V64/3.6/V65</f>
        <v>41.374546345444287</v>
      </c>
      <c r="W66" s="77">
        <f t="shared" ref="W66:AY66" si="22">-W64/3.6/W65</f>
        <v>44.019723920186472</v>
      </c>
      <c r="X66" s="77">
        <f t="shared" si="22"/>
        <v>46.077754042125108</v>
      </c>
      <c r="Y66" s="77">
        <f t="shared" si="22"/>
        <v>47.500142367962972</v>
      </c>
      <c r="Z66" s="77">
        <f t="shared" si="22"/>
        <v>48.286177856306175</v>
      </c>
      <c r="AA66" s="77">
        <f t="shared" si="22"/>
        <v>48.477217261927287</v>
      </c>
      <c r="AB66" s="77">
        <f t="shared" si="22"/>
        <v>48.145371657036954</v>
      </c>
      <c r="AC66" s="77">
        <f t="shared" si="22"/>
        <v>47.380143310510903</v>
      </c>
      <c r="AD66" s="77">
        <f t="shared" si="22"/>
        <v>46.276125027189224</v>
      </c>
      <c r="AE66" s="77">
        <f t="shared" si="22"/>
        <v>44.923626673410602</v>
      </c>
      <c r="AF66" s="77">
        <f t="shared" si="22"/>
        <v>43.402777777777729</v>
      </c>
      <c r="AG66" s="77">
        <f t="shared" si="22"/>
        <v>41.780730925951275</v>
      </c>
      <c r="AH66" s="77">
        <f t="shared" si="22"/>
        <v>40.111161445447202</v>
      </c>
      <c r="AI66" s="77">
        <f t="shared" si="22"/>
        <v>38.435207390101375</v>
      </c>
      <c r="AJ66" s="77">
        <f t="shared" si="22"/>
        <v>36.783144204605414</v>
      </c>
      <c r="AK66" s="77">
        <f t="shared" si="22"/>
        <v>35.176300475227016</v>
      </c>
      <c r="AL66" s="77">
        <f t="shared" si="22"/>
        <v>33.628915417936511</v>
      </c>
      <c r="AM66" s="77">
        <f t="shared" si="22"/>
        <v>32.149784866499871</v>
      </c>
      <c r="AN66" s="77">
        <f t="shared" si="22"/>
        <v>30.743638558962981</v>
      </c>
      <c r="AO66" s="77">
        <f t="shared" si="22"/>
        <v>29.412247454763524</v>
      </c>
      <c r="AP66" s="77">
        <f t="shared" si="22"/>
        <v>28.155287981623193</v>
      </c>
      <c r="AQ66" s="77">
        <f t="shared" si="22"/>
        <v>26.971001024882543</v>
      </c>
      <c r="AR66" s="77">
        <f t="shared" si="22"/>
        <v>25.856684712487134</v>
      </c>
      <c r="AS66" s="77">
        <f t="shared" si="22"/>
        <v>24.80905652343445</v>
      </c>
      <c r="AT66" s="77">
        <f t="shared" si="22"/>
        <v>23.824514866338294</v>
      </c>
      <c r="AU66" s="77">
        <f t="shared" si="22"/>
        <v>22.899324616442708</v>
      </c>
      <c r="AV66" s="77">
        <f t="shared" si="22"/>
        <v>22.029745924453088</v>
      </c>
      <c r="AW66" s="77">
        <f t="shared" si="22"/>
        <v>21.212121212121197</v>
      </c>
      <c r="AX66" s="77">
        <f t="shared" si="22"/>
        <v>20.442931694238084</v>
      </c>
      <c r="AY66" s="77">
        <f t="shared" si="22"/>
        <v>19.71883194493849</v>
      </c>
      <c r="AZ66" s="67"/>
      <c r="BA66" s="67"/>
      <c r="BB66" s="67"/>
      <c r="BC66" s="67"/>
      <c r="BD66" s="67"/>
      <c r="BE66" s="67"/>
      <c r="BF66" s="67"/>
      <c r="BG66" s="67"/>
      <c r="BH66" s="67"/>
      <c r="BI66" s="67"/>
      <c r="BJ66" s="67"/>
      <c r="BK66" s="67"/>
      <c r="BL66" s="67"/>
      <c r="BM66" s="67"/>
      <c r="BN66" s="67"/>
      <c r="BO66" s="67"/>
      <c r="BP66" s="12"/>
      <c r="BQ66" s="12"/>
    </row>
    <row r="67" spans="2:69" outlineLevel="1" x14ac:dyDescent="0.2">
      <c r="B67" s="103"/>
      <c r="E67" s="4"/>
      <c r="F67" s="12"/>
      <c r="G67" s="165"/>
      <c r="H67" s="166"/>
      <c r="I67" s="11"/>
      <c r="J67" s="12"/>
      <c r="K67" s="53" t="s">
        <v>63</v>
      </c>
      <c r="L67" s="54">
        <f>BI58</f>
        <v>133.3322819675887</v>
      </c>
      <c r="M67" s="64">
        <f>BJ58</f>
        <v>19.384338967112228</v>
      </c>
      <c r="N67" s="12"/>
      <c r="O67" s="12"/>
      <c r="P67" s="12"/>
      <c r="Q67" s="104"/>
      <c r="T67" s="12"/>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12"/>
      <c r="BQ67" s="12"/>
    </row>
    <row r="68" spans="2:69" outlineLevel="1" x14ac:dyDescent="0.2">
      <c r="B68" s="103"/>
      <c r="C68" s="12"/>
      <c r="D68" s="12"/>
      <c r="E68" s="12"/>
      <c r="F68" s="12"/>
      <c r="G68" s="167"/>
      <c r="H68" s="168"/>
      <c r="I68" s="14"/>
      <c r="J68" s="15"/>
      <c r="K68" s="58" t="s">
        <v>64</v>
      </c>
      <c r="L68" s="59">
        <f>BN58</f>
        <v>160.35328112427757</v>
      </c>
      <c r="M68" s="65">
        <f>BO58</f>
        <v>13.139904593098144</v>
      </c>
      <c r="N68" s="12"/>
      <c r="O68" s="12"/>
      <c r="P68" s="12"/>
      <c r="Q68" s="104"/>
    </row>
    <row r="69" spans="2:69" ht="7" customHeight="1" outlineLevel="1" thickBot="1" x14ac:dyDescent="0.25">
      <c r="B69" s="125"/>
      <c r="C69" s="126"/>
      <c r="D69" s="126"/>
      <c r="E69" s="126"/>
      <c r="F69" s="126"/>
      <c r="G69" s="126"/>
      <c r="H69" s="126"/>
      <c r="I69" s="126"/>
      <c r="J69" s="126"/>
      <c r="K69" s="126"/>
      <c r="L69" s="126"/>
      <c r="M69" s="126"/>
      <c r="N69" s="126"/>
      <c r="O69" s="126"/>
      <c r="P69" s="126"/>
      <c r="Q69" s="127"/>
    </row>
    <row r="70" spans="2:69" ht="16" x14ac:dyDescent="0.2">
      <c r="C70" s="162" t="s">
        <v>128</v>
      </c>
      <c r="D70" s="162"/>
      <c r="E70" s="162"/>
    </row>
    <row r="71" spans="2:69" x14ac:dyDescent="0.2">
      <c r="E71" s="4"/>
    </row>
  </sheetData>
  <mergeCells count="38">
    <mergeCell ref="X57:Y57"/>
    <mergeCell ref="Z57:AC57"/>
    <mergeCell ref="AD57:AF57"/>
    <mergeCell ref="C70:E70"/>
    <mergeCell ref="U39:V39"/>
    <mergeCell ref="X39:Y39"/>
    <mergeCell ref="Z39:AC39"/>
    <mergeCell ref="AD39:AF39"/>
    <mergeCell ref="C52:E52"/>
    <mergeCell ref="C55:E55"/>
    <mergeCell ref="G55:M55"/>
    <mergeCell ref="O55:P59"/>
    <mergeCell ref="G56:H68"/>
    <mergeCell ref="U57:V57"/>
    <mergeCell ref="G32:H32"/>
    <mergeCell ref="C34:E34"/>
    <mergeCell ref="C37:E37"/>
    <mergeCell ref="G37:M37"/>
    <mergeCell ref="O37:P41"/>
    <mergeCell ref="G38:H50"/>
    <mergeCell ref="M1:P1"/>
    <mergeCell ref="C7:E7"/>
    <mergeCell ref="G7:H11"/>
    <mergeCell ref="C13:M13"/>
    <mergeCell ref="C14:C16"/>
    <mergeCell ref="G14:H14"/>
    <mergeCell ref="H1:K1"/>
    <mergeCell ref="G17:H17"/>
    <mergeCell ref="C19:E19"/>
    <mergeCell ref="C22:E22"/>
    <mergeCell ref="G22:H26"/>
    <mergeCell ref="G15:H15"/>
    <mergeCell ref="G16:H16"/>
    <mergeCell ref="C29:C31"/>
    <mergeCell ref="G29:H29"/>
    <mergeCell ref="G30:H30"/>
    <mergeCell ref="G31:H31"/>
    <mergeCell ref="C28:M2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41A4B-525E-C646-AE1C-318975D81E89}">
  <dimension ref="B1:BY71"/>
  <sheetViews>
    <sheetView topLeftCell="A50" zoomScale="110" zoomScaleNormal="110" workbookViewId="0">
      <selection activeCell="D10" sqref="D10"/>
    </sheetView>
  </sheetViews>
  <sheetFormatPr baseColWidth="10" defaultRowHeight="15" outlineLevelRow="1" x14ac:dyDescent="0.2"/>
  <cols>
    <col min="1" max="1" width="2" style="4" customWidth="1"/>
    <col min="2" max="2" width="1.33203125" style="4" customWidth="1"/>
    <col min="3" max="3" width="29" style="4" customWidth="1"/>
    <col min="4" max="4" width="7.83203125" style="4" customWidth="1"/>
    <col min="5" max="5" width="7.83203125" style="6" customWidth="1"/>
    <col min="6" max="6" width="7.83203125" style="4" customWidth="1"/>
    <col min="7" max="13" width="7.1640625" style="4" customWidth="1"/>
    <col min="14" max="14" width="6.1640625" style="4" customWidth="1"/>
    <col min="15" max="35" width="6.33203125" style="4" customWidth="1"/>
    <col min="36" max="82" width="5.6640625" style="4" customWidth="1"/>
    <col min="83" max="16384" width="10.83203125" style="4"/>
  </cols>
  <sheetData>
    <row r="1" spans="2:77" ht="24" x14ac:dyDescent="0.3">
      <c r="C1" s="66" t="s">
        <v>76</v>
      </c>
      <c r="D1" s="5"/>
      <c r="E1" s="5"/>
      <c r="F1" s="5"/>
      <c r="H1" s="141" t="s">
        <v>80</v>
      </c>
      <c r="I1" s="141"/>
      <c r="J1" s="141"/>
      <c r="K1" s="141"/>
      <c r="M1" s="142" t="s">
        <v>81</v>
      </c>
      <c r="N1" s="142"/>
      <c r="O1" s="142"/>
      <c r="P1" s="142"/>
      <c r="R1" s="4" t="s">
        <v>107</v>
      </c>
    </row>
    <row r="3" spans="2:77" x14ac:dyDescent="0.2">
      <c r="C3" s="4" t="s">
        <v>79</v>
      </c>
      <c r="AK3" s="4" t="s">
        <v>85</v>
      </c>
      <c r="AL3" s="4" t="s">
        <v>20</v>
      </c>
      <c r="AN3" s="4">
        <f>100/3.6</f>
        <v>27.777777777777779</v>
      </c>
    </row>
    <row r="4" spans="2:77" x14ac:dyDescent="0.2">
      <c r="C4" s="4" t="s">
        <v>78</v>
      </c>
    </row>
    <row r="5" spans="2:77" ht="16" thickBot="1" x14ac:dyDescent="0.25"/>
    <row r="6" spans="2:77" ht="8" customHeight="1" outlineLevel="1" x14ac:dyDescent="0.2">
      <c r="B6" s="96"/>
      <c r="C6" s="97"/>
      <c r="D6" s="97"/>
      <c r="E6" s="98"/>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9"/>
    </row>
    <row r="7" spans="2:77" s="7" customFormat="1" ht="15" customHeight="1" outlineLevel="1" x14ac:dyDescent="0.2">
      <c r="B7" s="100"/>
      <c r="C7" s="143" t="s">
        <v>77</v>
      </c>
      <c r="D7" s="144"/>
      <c r="E7" s="145"/>
      <c r="F7" s="101"/>
      <c r="G7" s="146" t="s">
        <v>129</v>
      </c>
      <c r="H7" s="147"/>
      <c r="I7" s="62" t="s">
        <v>57</v>
      </c>
      <c r="J7" s="62" t="s">
        <v>8</v>
      </c>
      <c r="K7" s="25">
        <v>68.846968375187458</v>
      </c>
      <c r="L7" s="25">
        <v>73.764608973415136</v>
      </c>
      <c r="M7" s="25">
        <v>78.682249571642814</v>
      </c>
      <c r="N7" s="25">
        <v>83.599890169870491</v>
      </c>
      <c r="O7" s="25">
        <v>88.517530768098169</v>
      </c>
      <c r="P7" s="25">
        <v>93.435171366325847</v>
      </c>
      <c r="Q7" s="25">
        <v>98.352811964553524</v>
      </c>
      <c r="R7" s="25">
        <v>103.27045256278119</v>
      </c>
      <c r="S7" s="25">
        <v>108.18809316100887</v>
      </c>
      <c r="T7" s="25">
        <v>113.10573375923654</v>
      </c>
      <c r="U7" s="25">
        <v>118.02337435746422</v>
      </c>
      <c r="V7" s="25">
        <v>122.9410149556919</v>
      </c>
      <c r="W7" s="25">
        <v>127.85865555391958</v>
      </c>
      <c r="X7" s="25">
        <v>132.77629615214724</v>
      </c>
      <c r="Y7" s="25">
        <v>137.69393675037492</v>
      </c>
      <c r="Z7" s="25">
        <v>142.61157734860259</v>
      </c>
      <c r="AA7" s="25">
        <v>147.52921794683027</v>
      </c>
      <c r="AB7" s="25">
        <v>152.44685854505795</v>
      </c>
      <c r="AC7" s="25">
        <v>157.36449914328563</v>
      </c>
      <c r="AD7" s="25">
        <v>162.2821397415133</v>
      </c>
      <c r="AE7" s="25">
        <v>167.19978033974098</v>
      </c>
      <c r="AF7" s="25">
        <v>172.11742093796866</v>
      </c>
      <c r="AG7" s="25">
        <v>177.03506153619634</v>
      </c>
      <c r="AH7" s="25">
        <v>181.95270213442402</v>
      </c>
      <c r="AI7" s="25">
        <v>186.87034273265169</v>
      </c>
      <c r="AJ7" s="25">
        <v>191.78798333087937</v>
      </c>
      <c r="AK7" s="25">
        <v>196.70562392910705</v>
      </c>
      <c r="AL7" s="25">
        <v>201.6232645273347</v>
      </c>
      <c r="AM7" s="25">
        <v>206.54090512556238</v>
      </c>
      <c r="AN7" s="25">
        <v>211.45854572379005</v>
      </c>
      <c r="AO7" s="25"/>
      <c r="AP7" s="79"/>
      <c r="AQ7" s="102"/>
      <c r="AR7" s="6"/>
      <c r="AS7" s="7" t="s">
        <v>57</v>
      </c>
      <c r="AT7" s="91">
        <f>K10</f>
        <v>84.319971428369755</v>
      </c>
      <c r="AU7" s="91">
        <f>L10</f>
        <v>90.342826530396167</v>
      </c>
      <c r="AV7" s="91">
        <f>M10</f>
        <v>96.365681632422579</v>
      </c>
      <c r="AW7" s="91">
        <f t="shared" ref="AW7:BY7" si="0">N10</f>
        <v>102.38853673444899</v>
      </c>
      <c r="AX7" s="91">
        <f t="shared" si="0"/>
        <v>108.4113918364754</v>
      </c>
      <c r="AY7" s="91">
        <f t="shared" si="0"/>
        <v>114.43424693850183</v>
      </c>
      <c r="AZ7" s="91">
        <f t="shared" si="0"/>
        <v>120.45710204052824</v>
      </c>
      <c r="BA7" s="91">
        <f t="shared" si="0"/>
        <v>126.47995714255464</v>
      </c>
      <c r="BB7" s="91">
        <f t="shared" si="0"/>
        <v>132.50281224458104</v>
      </c>
      <c r="BC7" s="91">
        <f t="shared" si="0"/>
        <v>138.52566734660746</v>
      </c>
      <c r="BD7" s="91">
        <f t="shared" si="0"/>
        <v>144.54852244863386</v>
      </c>
      <c r="BE7" s="91">
        <f t="shared" si="0"/>
        <v>150.57137755066029</v>
      </c>
      <c r="BF7" s="91">
        <f t="shared" si="0"/>
        <v>156.59423265268671</v>
      </c>
      <c r="BG7" s="91">
        <f t="shared" si="0"/>
        <v>162.61708775471308</v>
      </c>
      <c r="BH7" s="91">
        <f t="shared" si="0"/>
        <v>168.63994285673951</v>
      </c>
      <c r="BI7" s="91">
        <f t="shared" si="0"/>
        <v>174.66279795876594</v>
      </c>
      <c r="BJ7" s="91">
        <f t="shared" si="0"/>
        <v>180.68565306079233</v>
      </c>
      <c r="BK7" s="91">
        <f t="shared" si="0"/>
        <v>186.70850816281876</v>
      </c>
      <c r="BL7" s="91">
        <f t="shared" si="0"/>
        <v>192.73136326484516</v>
      </c>
      <c r="BM7" s="91">
        <f t="shared" si="0"/>
        <v>198.75421836687158</v>
      </c>
      <c r="BN7" s="91">
        <f t="shared" si="0"/>
        <v>204.77707346889798</v>
      </c>
      <c r="BO7" s="91">
        <f t="shared" si="0"/>
        <v>210.79992857092441</v>
      </c>
      <c r="BP7" s="91">
        <f t="shared" si="0"/>
        <v>216.82278367295081</v>
      </c>
      <c r="BQ7" s="91">
        <f t="shared" si="0"/>
        <v>222.84563877497723</v>
      </c>
      <c r="BR7" s="91">
        <f t="shared" si="0"/>
        <v>228.86849387700366</v>
      </c>
      <c r="BS7" s="91">
        <f t="shared" si="0"/>
        <v>234.89134897903006</v>
      </c>
      <c r="BT7" s="91">
        <f t="shared" si="0"/>
        <v>240.91420408105648</v>
      </c>
      <c r="BU7" s="91">
        <f t="shared" si="0"/>
        <v>246.93705918308285</v>
      </c>
      <c r="BV7" s="91">
        <f t="shared" si="0"/>
        <v>252.95991428510928</v>
      </c>
      <c r="BW7" s="91">
        <f t="shared" si="0"/>
        <v>258.9827693871357</v>
      </c>
      <c r="BX7" s="91">
        <f t="shared" si="0"/>
        <v>258.9827693871357</v>
      </c>
      <c r="BY7" s="91">
        <f t="shared" si="0"/>
        <v>258.9827693871357</v>
      </c>
    </row>
    <row r="8" spans="2:77" s="7" customFormat="1" ht="14" customHeight="1" outlineLevel="1" x14ac:dyDescent="0.2">
      <c r="B8" s="100"/>
      <c r="C8" s="8" t="s">
        <v>9</v>
      </c>
      <c r="D8" s="75" t="s">
        <v>108</v>
      </c>
      <c r="E8" s="10"/>
      <c r="F8" s="101"/>
      <c r="G8" s="148"/>
      <c r="H8" s="149"/>
      <c r="I8" s="12" t="s">
        <v>3</v>
      </c>
      <c r="J8" s="12" t="s">
        <v>0</v>
      </c>
      <c r="K8" s="9">
        <v>-0.79</v>
      </c>
      <c r="L8" s="9">
        <v>-0.65</v>
      </c>
      <c r="M8" s="9">
        <v>-0.59</v>
      </c>
      <c r="N8" s="9">
        <v>-0.55000000000000004</v>
      </c>
      <c r="O8" s="9">
        <v>-0.55038725339423966</v>
      </c>
      <c r="P8" s="9">
        <v>-0.57384808727823444</v>
      </c>
      <c r="Q8" s="9">
        <v>-0.59886161405412919</v>
      </c>
      <c r="R8" s="9">
        <v>-0.62286805721191285</v>
      </c>
      <c r="S8" s="9">
        <v>-0.65342140644157931</v>
      </c>
      <c r="T8" s="9">
        <v>-0.69576340632967903</v>
      </c>
      <c r="U8" s="9">
        <v>-0.74559879975679322</v>
      </c>
      <c r="V8" s="9">
        <v>-0.82151735203220999</v>
      </c>
      <c r="W8" s="9">
        <v>-0.90508605550893484</v>
      </c>
      <c r="X8" s="9">
        <v>-0.99678173543818072</v>
      </c>
      <c r="Y8" s="9">
        <v>-1.0912318360264281</v>
      </c>
      <c r="Z8" s="9">
        <v>-1.1887815254837382</v>
      </c>
      <c r="AA8" s="9">
        <v>-1.2889723666006225</v>
      </c>
      <c r="AB8" s="9">
        <v>-1.3915777623665402</v>
      </c>
      <c r="AC8" s="9">
        <v>-1.50030469025965</v>
      </c>
      <c r="AD8" s="9">
        <v>-1.6158243216711357</v>
      </c>
      <c r="AE8" s="9">
        <v>-1.7357882176627508</v>
      </c>
      <c r="AF8" s="9">
        <v>-1.861589422874959</v>
      </c>
      <c r="AG8" s="9">
        <v>-1.9934057031306887</v>
      </c>
      <c r="AH8" s="9">
        <v>-2.129704560320921</v>
      </c>
      <c r="AI8" s="9">
        <v>-2.2747852555080508</v>
      </c>
      <c r="AJ8" s="9">
        <v>-2.4232974862057919</v>
      </c>
      <c r="AK8" s="9">
        <v>-2.57662875684071</v>
      </c>
      <c r="AL8" s="9">
        <v>-2.7351590790735614</v>
      </c>
      <c r="AM8" s="9">
        <v>-2.9051604392621129</v>
      </c>
      <c r="AN8" s="9">
        <v>-3.0989583301689279</v>
      </c>
      <c r="AO8" s="9"/>
      <c r="AP8" s="13"/>
      <c r="AQ8" s="102"/>
      <c r="AS8" s="84" t="s">
        <v>7</v>
      </c>
      <c r="AT8" s="89">
        <f>-K10/3.6/K11</f>
        <v>24.20779478733736</v>
      </c>
      <c r="AU8" s="89">
        <f>-L10/3.6/L11</f>
        <v>31.523337168126123</v>
      </c>
      <c r="AV8" s="89">
        <f>-M10/3.6/M11</f>
        <v>37.044373621300757</v>
      </c>
      <c r="AW8" s="89">
        <f t="shared" ref="AW8:BY8" si="1">-N10/3.6/N11</f>
        <v>42.222166752459842</v>
      </c>
      <c r="AX8" s="89">
        <f t="shared" si="1"/>
        <v>44.674368527800858</v>
      </c>
      <c r="AY8" s="89">
        <f t="shared" si="1"/>
        <v>45.22837113830051</v>
      </c>
      <c r="AZ8" s="89">
        <f t="shared" si="1"/>
        <v>45.620265023765448</v>
      </c>
      <c r="BA8" s="89">
        <f t="shared" si="1"/>
        <v>46.055077782284009</v>
      </c>
      <c r="BB8" s="89">
        <f t="shared" si="1"/>
        <v>45.992138922934302</v>
      </c>
      <c r="BC8" s="89">
        <f t="shared" si="1"/>
        <v>45.156527480087888</v>
      </c>
      <c r="BD8" s="89">
        <f t="shared" si="1"/>
        <v>43.970390866435224</v>
      </c>
      <c r="BE8" s="89">
        <f t="shared" si="1"/>
        <v>41.569763374636153</v>
      </c>
      <c r="BF8" s="89">
        <f t="shared" si="1"/>
        <v>39.240791517278538</v>
      </c>
      <c r="BG8" s="89">
        <f t="shared" si="1"/>
        <v>37.001384731928567</v>
      </c>
      <c r="BH8" s="89">
        <f t="shared" si="1"/>
        <v>35.050586411838069</v>
      </c>
      <c r="BI8" s="89">
        <f t="shared" si="1"/>
        <v>33.323471295668618</v>
      </c>
      <c r="BJ8" s="89">
        <f t="shared" si="1"/>
        <v>31.793030929468625</v>
      </c>
      <c r="BK8" s="89">
        <f t="shared" si="1"/>
        <v>30.430458678668828</v>
      </c>
      <c r="BL8" s="89">
        <f t="shared" si="1"/>
        <v>29.135655681760095</v>
      </c>
      <c r="BM8" s="89">
        <f t="shared" si="1"/>
        <v>27.898065121212507</v>
      </c>
      <c r="BN8" s="89">
        <f t="shared" si="1"/>
        <v>26.756941287597552</v>
      </c>
      <c r="BO8" s="89">
        <f t="shared" si="1"/>
        <v>25.682566798835246</v>
      </c>
      <c r="BP8" s="89">
        <f t="shared" si="1"/>
        <v>24.669542133367081</v>
      </c>
      <c r="BQ8" s="89">
        <f t="shared" si="1"/>
        <v>23.732126136756776</v>
      </c>
      <c r="BR8" s="89">
        <f t="shared" si="1"/>
        <v>22.819045626904444</v>
      </c>
      <c r="BS8" s="89">
        <f t="shared" si="1"/>
        <v>21.98427560684927</v>
      </c>
      <c r="BT8" s="89">
        <f t="shared" si="1"/>
        <v>21.20617917748271</v>
      </c>
      <c r="BU8" s="89">
        <f t="shared" si="1"/>
        <v>20.476491768688749</v>
      </c>
      <c r="BV8" s="89">
        <f t="shared" si="1"/>
        <v>19.748469953887192</v>
      </c>
      <c r="BW8" s="89">
        <f t="shared" si="1"/>
        <v>18.954267423167682</v>
      </c>
      <c r="BX8" s="89">
        <f t="shared" si="1"/>
        <v>18.954267423167682</v>
      </c>
      <c r="BY8" s="89">
        <f t="shared" si="1"/>
        <v>18.954267423167682</v>
      </c>
    </row>
    <row r="9" spans="2:77" outlineLevel="1" x14ac:dyDescent="0.2">
      <c r="B9" s="103"/>
      <c r="C9" s="8" t="s">
        <v>12</v>
      </c>
      <c r="D9" s="9">
        <v>330</v>
      </c>
      <c r="E9" s="10" t="s">
        <v>1</v>
      </c>
      <c r="F9" s="12"/>
      <c r="G9" s="148"/>
      <c r="H9" s="149"/>
      <c r="I9" s="12"/>
      <c r="J9" s="12" t="s">
        <v>7</v>
      </c>
      <c r="K9" s="77">
        <f>IF(VALUE(K7)=0,0,-K7/3.6/K8)</f>
        <v>24.207794787337363</v>
      </c>
      <c r="L9" s="77">
        <f>IF(VALUE(L7)=0,0,-L7/3.6/L8)</f>
        <v>31.523337168126126</v>
      </c>
      <c r="M9" s="77">
        <f t="shared" ref="M9:AP9" si="2">IF(VALUE(M7)=0,0,-M7/3.6/M8)</f>
        <v>37.044373621300764</v>
      </c>
      <c r="N9" s="77">
        <f t="shared" si="2"/>
        <v>42.222166752459842</v>
      </c>
      <c r="O9" s="77">
        <f t="shared" si="2"/>
        <v>44.674368527800866</v>
      </c>
      <c r="P9" s="77">
        <f t="shared" si="2"/>
        <v>45.228371138300503</v>
      </c>
      <c r="Q9" s="77">
        <f t="shared" si="2"/>
        <v>45.620265023765448</v>
      </c>
      <c r="R9" s="77">
        <f t="shared" si="2"/>
        <v>46.055077782284009</v>
      </c>
      <c r="S9" s="77">
        <f t="shared" si="2"/>
        <v>45.992138922934309</v>
      </c>
      <c r="T9" s="77">
        <f t="shared" si="2"/>
        <v>45.156527480087881</v>
      </c>
      <c r="U9" s="77">
        <f t="shared" si="2"/>
        <v>43.970390866435231</v>
      </c>
      <c r="V9" s="77">
        <f t="shared" si="2"/>
        <v>41.569763374636153</v>
      </c>
      <c r="W9" s="77">
        <f t="shared" si="2"/>
        <v>39.240791517278538</v>
      </c>
      <c r="X9" s="77">
        <f t="shared" si="2"/>
        <v>37.001384731928574</v>
      </c>
      <c r="Y9" s="77">
        <f t="shared" si="2"/>
        <v>35.050586411838076</v>
      </c>
      <c r="Z9" s="77">
        <f t="shared" si="2"/>
        <v>33.323471295668618</v>
      </c>
      <c r="AA9" s="77">
        <f t="shared" si="2"/>
        <v>31.793030929468628</v>
      </c>
      <c r="AB9" s="77">
        <f t="shared" si="2"/>
        <v>30.430458678668828</v>
      </c>
      <c r="AC9" s="77">
        <f t="shared" si="2"/>
        <v>29.135655681760099</v>
      </c>
      <c r="AD9" s="77">
        <f t="shared" si="2"/>
        <v>27.898065121212504</v>
      </c>
      <c r="AE9" s="77">
        <f t="shared" si="2"/>
        <v>26.756941287597556</v>
      </c>
      <c r="AF9" s="77">
        <f t="shared" si="2"/>
        <v>25.68256679883525</v>
      </c>
      <c r="AG9" s="77">
        <f t="shared" si="2"/>
        <v>24.669542133367084</v>
      </c>
      <c r="AH9" s="77">
        <f t="shared" si="2"/>
        <v>23.732126136756776</v>
      </c>
      <c r="AI9" s="77">
        <f t="shared" si="2"/>
        <v>22.819045626904444</v>
      </c>
      <c r="AJ9" s="77">
        <f t="shared" si="2"/>
        <v>21.984275606849277</v>
      </c>
      <c r="AK9" s="77">
        <f t="shared" si="2"/>
        <v>21.20617917748271</v>
      </c>
      <c r="AL9" s="77">
        <f t="shared" si="2"/>
        <v>20.476491768688749</v>
      </c>
      <c r="AM9" s="77">
        <f t="shared" si="2"/>
        <v>19.748469953887188</v>
      </c>
      <c r="AN9" s="77">
        <f t="shared" si="2"/>
        <v>18.954267423167675</v>
      </c>
      <c r="AO9" s="77">
        <f t="shared" si="2"/>
        <v>0</v>
      </c>
      <c r="AP9" s="108">
        <f t="shared" si="2"/>
        <v>0</v>
      </c>
      <c r="AQ9" s="104"/>
      <c r="AS9" s="84" t="s">
        <v>110</v>
      </c>
      <c r="AT9" s="89">
        <f t="shared" ref="AT9:BY9" si="3">-K10/3.6/(K11-1)</f>
        <v>11.904263046082937</v>
      </c>
      <c r="AU9" s="89">
        <f t="shared" si="3"/>
        <v>13.972190201984388</v>
      </c>
      <c r="AV9" s="89">
        <f t="shared" si="3"/>
        <v>15.539447968050585</v>
      </c>
      <c r="AW9" s="89">
        <f t="shared" si="3"/>
        <v>16.993962544777954</v>
      </c>
      <c r="AX9" s="89">
        <f t="shared" si="3"/>
        <v>17.988509611232036</v>
      </c>
      <c r="AY9" s="89">
        <f t="shared" si="3"/>
        <v>18.667467759569302</v>
      </c>
      <c r="AZ9" s="89">
        <f t="shared" si="3"/>
        <v>19.302693581436149</v>
      </c>
      <c r="BA9" s="89">
        <f t="shared" si="3"/>
        <v>19.929791286293781</v>
      </c>
      <c r="BB9" s="89">
        <f t="shared" si="3"/>
        <v>20.444846827178694</v>
      </c>
      <c r="BC9" s="89">
        <f t="shared" si="3"/>
        <v>20.775699709244464</v>
      </c>
      <c r="BD9" s="89">
        <f t="shared" si="3"/>
        <v>20.987368031576221</v>
      </c>
      <c r="BE9" s="89">
        <f t="shared" si="3"/>
        <v>20.848590628546209</v>
      </c>
      <c r="BF9" s="89">
        <f t="shared" si="3"/>
        <v>20.630025220824649</v>
      </c>
      <c r="BG9" s="89">
        <f t="shared" si="3"/>
        <v>20.340123274967222</v>
      </c>
      <c r="BH9" s="89">
        <f t="shared" si="3"/>
        <v>20.049140865165501</v>
      </c>
      <c r="BI9" s="89">
        <f t="shared" si="3"/>
        <v>19.755028948164266</v>
      </c>
      <c r="BJ9" s="89">
        <f t="shared" si="3"/>
        <v>19.463758117483323</v>
      </c>
      <c r="BK9" s="89">
        <f t="shared" si="3"/>
        <v>19.177954639277289</v>
      </c>
      <c r="BL9" s="89">
        <f t="shared" si="3"/>
        <v>18.867548726236677</v>
      </c>
      <c r="BM9" s="89">
        <f t="shared" si="3"/>
        <v>18.533069424456073</v>
      </c>
      <c r="BN9" s="89">
        <f t="shared" si="3"/>
        <v>18.197179034782941</v>
      </c>
      <c r="BO9" s="89">
        <f t="shared" si="3"/>
        <v>17.852449337737493</v>
      </c>
      <c r="BP9" s="89">
        <f t="shared" si="3"/>
        <v>17.501108939364965</v>
      </c>
      <c r="BQ9" s="89">
        <f t="shared" si="3"/>
        <v>17.155114276461635</v>
      </c>
      <c r="BR9" s="89">
        <f t="shared" si="3"/>
        <v>16.791878348011675</v>
      </c>
      <c r="BS9" s="89">
        <f t="shared" si="3"/>
        <v>16.443773496155863</v>
      </c>
      <c r="BT9" s="89">
        <f t="shared" si="3"/>
        <v>16.103281091099962</v>
      </c>
      <c r="BU9" s="89">
        <f t="shared" si="3"/>
        <v>15.769113824701062</v>
      </c>
      <c r="BV9" s="89">
        <f t="shared" si="3"/>
        <v>15.415841205878511</v>
      </c>
      <c r="BW9" s="89">
        <f t="shared" si="3"/>
        <v>15.001701272770715</v>
      </c>
      <c r="BX9" s="89">
        <f t="shared" si="3"/>
        <v>15.001701272770715</v>
      </c>
      <c r="BY9" s="89">
        <f t="shared" si="3"/>
        <v>15.001701272770715</v>
      </c>
    </row>
    <row r="10" spans="2:77" outlineLevel="1" x14ac:dyDescent="0.2">
      <c r="B10" s="103"/>
      <c r="C10" s="8" t="s">
        <v>13</v>
      </c>
      <c r="D10" s="9">
        <v>495</v>
      </c>
      <c r="E10" s="10" t="s">
        <v>1</v>
      </c>
      <c r="F10" s="12"/>
      <c r="G10" s="148"/>
      <c r="H10" s="149"/>
      <c r="I10" s="78" t="s">
        <v>109</v>
      </c>
      <c r="J10" s="76" t="s">
        <v>8</v>
      </c>
      <c r="K10" s="78">
        <f>K7*(($I11/$D9)^0.5)</f>
        <v>84.319971428369755</v>
      </c>
      <c r="L10" s="78">
        <f>IF(VALUE(L7)=0,K10,L7*(($I11/$D9)^0.5))</f>
        <v>90.342826530396167</v>
      </c>
      <c r="M10" s="78">
        <f t="shared" ref="M10:AP10" si="4">IF(VALUE(M7)=0,L10,M7*(($I11/$D9)^0.5))</f>
        <v>96.365681632422579</v>
      </c>
      <c r="N10" s="78">
        <f t="shared" si="4"/>
        <v>102.38853673444899</v>
      </c>
      <c r="O10" s="78">
        <f t="shared" si="4"/>
        <v>108.4113918364754</v>
      </c>
      <c r="P10" s="78">
        <f t="shared" si="4"/>
        <v>114.43424693850183</v>
      </c>
      <c r="Q10" s="78">
        <f t="shared" si="4"/>
        <v>120.45710204052824</v>
      </c>
      <c r="R10" s="78">
        <f t="shared" si="4"/>
        <v>126.47995714255464</v>
      </c>
      <c r="S10" s="78">
        <f t="shared" si="4"/>
        <v>132.50281224458104</v>
      </c>
      <c r="T10" s="78">
        <f t="shared" si="4"/>
        <v>138.52566734660746</v>
      </c>
      <c r="U10" s="78">
        <f t="shared" si="4"/>
        <v>144.54852244863386</v>
      </c>
      <c r="V10" s="78">
        <f t="shared" si="4"/>
        <v>150.57137755066029</v>
      </c>
      <c r="W10" s="78">
        <f t="shared" si="4"/>
        <v>156.59423265268671</v>
      </c>
      <c r="X10" s="78">
        <f t="shared" si="4"/>
        <v>162.61708775471308</v>
      </c>
      <c r="Y10" s="78">
        <f t="shared" si="4"/>
        <v>168.63994285673951</v>
      </c>
      <c r="Z10" s="78">
        <f t="shared" si="4"/>
        <v>174.66279795876594</v>
      </c>
      <c r="AA10" s="78">
        <f t="shared" si="4"/>
        <v>180.68565306079233</v>
      </c>
      <c r="AB10" s="78">
        <f t="shared" si="4"/>
        <v>186.70850816281876</v>
      </c>
      <c r="AC10" s="78">
        <f t="shared" si="4"/>
        <v>192.73136326484516</v>
      </c>
      <c r="AD10" s="78">
        <f t="shared" si="4"/>
        <v>198.75421836687158</v>
      </c>
      <c r="AE10" s="78">
        <f t="shared" si="4"/>
        <v>204.77707346889798</v>
      </c>
      <c r="AF10" s="78">
        <f t="shared" si="4"/>
        <v>210.79992857092441</v>
      </c>
      <c r="AG10" s="78">
        <f t="shared" si="4"/>
        <v>216.82278367295081</v>
      </c>
      <c r="AH10" s="78">
        <f t="shared" si="4"/>
        <v>222.84563877497723</v>
      </c>
      <c r="AI10" s="78">
        <f t="shared" si="4"/>
        <v>228.86849387700366</v>
      </c>
      <c r="AJ10" s="78">
        <f t="shared" si="4"/>
        <v>234.89134897903006</v>
      </c>
      <c r="AK10" s="78">
        <f t="shared" si="4"/>
        <v>240.91420408105648</v>
      </c>
      <c r="AL10" s="78">
        <f t="shared" si="4"/>
        <v>246.93705918308285</v>
      </c>
      <c r="AM10" s="78">
        <f t="shared" si="4"/>
        <v>252.95991428510928</v>
      </c>
      <c r="AN10" s="78">
        <f t="shared" si="4"/>
        <v>258.9827693871357</v>
      </c>
      <c r="AO10" s="78">
        <f t="shared" si="4"/>
        <v>258.9827693871357</v>
      </c>
      <c r="AP10" s="109">
        <f t="shared" si="4"/>
        <v>258.9827693871357</v>
      </c>
      <c r="AQ10" s="104"/>
      <c r="AS10" s="84" t="s">
        <v>111</v>
      </c>
      <c r="AT10" s="89">
        <f t="shared" ref="AT10:BY10" si="5">-K10/3.6/(K11-2)</f>
        <v>7.8927824407691825</v>
      </c>
      <c r="AU10" s="89">
        <f t="shared" si="5"/>
        <v>8.975133829410618</v>
      </c>
      <c r="AV10" s="89">
        <f t="shared" si="5"/>
        <v>9.8318702961393196</v>
      </c>
      <c r="AW10" s="89">
        <f t="shared" si="5"/>
        <v>10.637775747366533</v>
      </c>
      <c r="AX10" s="89">
        <f t="shared" si="5"/>
        <v>11.26152951606762</v>
      </c>
      <c r="AY10" s="89">
        <f t="shared" si="5"/>
        <v>11.760798054056849</v>
      </c>
      <c r="AZ10" s="89">
        <f t="shared" si="5"/>
        <v>12.24104087801819</v>
      </c>
      <c r="BA10" s="89">
        <f t="shared" si="5"/>
        <v>12.716312768058691</v>
      </c>
      <c r="BB10" s="89">
        <f t="shared" si="5"/>
        <v>13.143831620467571</v>
      </c>
      <c r="BC10" s="89">
        <f t="shared" si="5"/>
        <v>13.491431353020674</v>
      </c>
      <c r="BD10" s="89">
        <f t="shared" si="5"/>
        <v>13.783057869509276</v>
      </c>
      <c r="BE10" s="89">
        <f t="shared" si="5"/>
        <v>13.913275880838059</v>
      </c>
      <c r="BF10" s="89">
        <f t="shared" si="5"/>
        <v>13.993374582808816</v>
      </c>
      <c r="BG10" s="89">
        <f t="shared" si="5"/>
        <v>14.024890314628854</v>
      </c>
      <c r="BH10" s="89">
        <f t="shared" si="5"/>
        <v>14.040072238428023</v>
      </c>
      <c r="BI10" s="89">
        <f t="shared" si="5"/>
        <v>14.038798781143321</v>
      </c>
      <c r="BJ10" s="89">
        <f t="shared" si="5"/>
        <v>14.024921895713598</v>
      </c>
      <c r="BK10" s="89">
        <f t="shared" si="5"/>
        <v>14.000779170599921</v>
      </c>
      <c r="BL10" s="89">
        <f t="shared" si="5"/>
        <v>13.950911447383557</v>
      </c>
      <c r="BM10" s="89">
        <f t="shared" si="5"/>
        <v>13.875316904995179</v>
      </c>
      <c r="BN10" s="89">
        <f t="shared" si="5"/>
        <v>13.786701538450151</v>
      </c>
      <c r="BO10" s="89">
        <f t="shared" si="5"/>
        <v>13.68128912274071</v>
      </c>
      <c r="BP10" s="89">
        <f t="shared" si="5"/>
        <v>13.560672119409759</v>
      </c>
      <c r="BQ10" s="89">
        <f t="shared" si="5"/>
        <v>13.432494712949755</v>
      </c>
      <c r="BR10" s="89">
        <f t="shared" si="5"/>
        <v>13.28336026070517</v>
      </c>
      <c r="BS10" s="89">
        <f t="shared" si="5"/>
        <v>13.133782669049207</v>
      </c>
      <c r="BT10" s="89">
        <f t="shared" si="5"/>
        <v>12.97989514182839</v>
      </c>
      <c r="BU10" s="89">
        <f t="shared" si="5"/>
        <v>12.821545422325455</v>
      </c>
      <c r="BV10" s="89">
        <f t="shared" si="5"/>
        <v>12.642250282551259</v>
      </c>
      <c r="BW10" s="89">
        <f t="shared" si="5"/>
        <v>12.413162946044078</v>
      </c>
      <c r="BX10" s="89">
        <f t="shared" si="5"/>
        <v>12.413162946044078</v>
      </c>
      <c r="BY10" s="89">
        <f t="shared" si="5"/>
        <v>12.413162946044078</v>
      </c>
    </row>
    <row r="11" spans="2:77" outlineLevel="1" x14ac:dyDescent="0.2">
      <c r="B11" s="103"/>
      <c r="C11" s="16" t="s">
        <v>94</v>
      </c>
      <c r="D11" s="17">
        <v>0</v>
      </c>
      <c r="E11" s="18" t="s">
        <v>19</v>
      </c>
      <c r="F11" s="12"/>
      <c r="G11" s="150"/>
      <c r="H11" s="151"/>
      <c r="I11" s="80">
        <f>D10/COS(RADIANS(D11))</f>
        <v>495</v>
      </c>
      <c r="J11" s="81" t="s">
        <v>0</v>
      </c>
      <c r="K11" s="80">
        <f>IF(K8&lt;0,K8*(($I11/$D9)^0.5),"")</f>
        <v>-0.96754844839935528</v>
      </c>
      <c r="L11" s="80">
        <f>IF(VALUE(L7)=0,K11,L8*(($I11/$D9)^0.5))</f>
        <v>-0.79608416640453283</v>
      </c>
      <c r="M11" s="80">
        <f t="shared" ref="M11:AP11" si="6">IF(VALUE(M7)=0,L11,M8*(($I11/$D9)^0.5))</f>
        <v>-0.72259947412103742</v>
      </c>
      <c r="N11" s="80">
        <f t="shared" si="6"/>
        <v>-0.67360967926537396</v>
      </c>
      <c r="O11" s="80">
        <f t="shared" si="6"/>
        <v>-0.67408396587389796</v>
      </c>
      <c r="P11" s="80">
        <f t="shared" si="6"/>
        <v>-0.70281750185189051</v>
      </c>
      <c r="Q11" s="80">
        <f t="shared" si="6"/>
        <v>-0.73345269048608386</v>
      </c>
      <c r="R11" s="80">
        <f t="shared" si="6"/>
        <v>-0.76285445862393308</v>
      </c>
      <c r="S11" s="80">
        <f t="shared" si="6"/>
        <v>-0.80027451639680325</v>
      </c>
      <c r="T11" s="80">
        <f t="shared" si="6"/>
        <v>-0.85213266360421658</v>
      </c>
      <c r="U11" s="80">
        <f t="shared" si="6"/>
        <v>-0.91316830611785682</v>
      </c>
      <c r="V11" s="80">
        <f t="shared" si="6"/>
        <v>-1.0061491636606477</v>
      </c>
      <c r="W11" s="80">
        <f t="shared" si="6"/>
        <v>-1.1084995046526109</v>
      </c>
      <c r="X11" s="80">
        <f t="shared" si="6"/>
        <v>-1.2208033183747196</v>
      </c>
      <c r="Y11" s="80">
        <f t="shared" si="6"/>
        <v>-1.3364805946725953</v>
      </c>
      <c r="Z11" s="80">
        <f t="shared" si="6"/>
        <v>-1.4559540765412777</v>
      </c>
      <c r="AA11" s="80">
        <f t="shared" si="6"/>
        <v>-1.5786622953595915</v>
      </c>
      <c r="AB11" s="80">
        <f t="shared" si="6"/>
        <v>-1.7043277276010034</v>
      </c>
      <c r="AC11" s="80">
        <f t="shared" si="6"/>
        <v>-1.8374904749202527</v>
      </c>
      <c r="AD11" s="80">
        <f t="shared" si="6"/>
        <v>-1.9789725510365164</v>
      </c>
      <c r="AE11" s="80">
        <f t="shared" si="6"/>
        <v>-2.1258977174044014</v>
      </c>
      <c r="AF11" s="80">
        <f t="shared" si="6"/>
        <v>-2.2799720983029341</v>
      </c>
      <c r="AG11" s="80">
        <f t="shared" si="6"/>
        <v>-2.4414134115120554</v>
      </c>
      <c r="AH11" s="80">
        <f t="shared" si="6"/>
        <v>-2.608344737832327</v>
      </c>
      <c r="AI11" s="80">
        <f t="shared" si="6"/>
        <v>-2.7860315752006906</v>
      </c>
      <c r="AJ11" s="80">
        <f t="shared" si="6"/>
        <v>-2.9679211680866735</v>
      </c>
      <c r="AK11" s="80">
        <f t="shared" si="6"/>
        <v>-3.1557128554207452</v>
      </c>
      <c r="AL11" s="80">
        <f t="shared" si="6"/>
        <v>-3.3498720545354859</v>
      </c>
      <c r="AM11" s="80">
        <f t="shared" si="6"/>
        <v>-3.5580803485560084</v>
      </c>
      <c r="AN11" s="80">
        <f t="shared" si="6"/>
        <v>-3.7954333215306368</v>
      </c>
      <c r="AO11" s="80">
        <f t="shared" si="6"/>
        <v>-3.7954333215306368</v>
      </c>
      <c r="AP11" s="110">
        <f t="shared" si="6"/>
        <v>-3.7954333215306368</v>
      </c>
      <c r="AQ11" s="104"/>
      <c r="AS11" s="84" t="s">
        <v>113</v>
      </c>
      <c r="AT11" s="90">
        <f t="shared" ref="AT11:BY11" si="7">-K10/3.6/(K11-3)</f>
        <v>5.9034475798544026</v>
      </c>
      <c r="AU11" s="90">
        <f t="shared" si="7"/>
        <v>6.6108201219220328</v>
      </c>
      <c r="AV11" s="90">
        <f t="shared" si="7"/>
        <v>7.190739988006781</v>
      </c>
      <c r="AW11" s="90">
        <f t="shared" si="7"/>
        <v>7.7420473831343779</v>
      </c>
      <c r="AX11" s="90">
        <f t="shared" si="7"/>
        <v>8.1964037267093968</v>
      </c>
      <c r="AY11" s="90">
        <f t="shared" si="7"/>
        <v>8.5846226016682508</v>
      </c>
      <c r="AZ11" s="90">
        <f t="shared" si="7"/>
        <v>8.9622954665089178</v>
      </c>
      <c r="BA11" s="90">
        <f t="shared" si="7"/>
        <v>9.3368802367486659</v>
      </c>
      <c r="BB11" s="90">
        <f t="shared" si="7"/>
        <v>9.6851784195588699</v>
      </c>
      <c r="BC11" s="90">
        <f t="shared" si="7"/>
        <v>9.9891035436773876</v>
      </c>
      <c r="BD11" s="90">
        <f t="shared" si="7"/>
        <v>10.26083321897206</v>
      </c>
      <c r="BE11" s="90">
        <f t="shared" si="7"/>
        <v>10.440295891215131</v>
      </c>
      <c r="BF11" s="90">
        <f t="shared" si="7"/>
        <v>10.587417111726678</v>
      </c>
      <c r="BG11" s="90">
        <f t="shared" si="7"/>
        <v>10.702089118569015</v>
      </c>
      <c r="BH11" s="90">
        <f t="shared" si="7"/>
        <v>10.802407055358513</v>
      </c>
      <c r="BI11" s="90">
        <f t="shared" si="7"/>
        <v>10.888227985305974</v>
      </c>
      <c r="BJ11" s="90">
        <f t="shared" si="7"/>
        <v>10.961817217753913</v>
      </c>
      <c r="BK11" s="90">
        <f t="shared" si="7"/>
        <v>11.024630402635644</v>
      </c>
      <c r="BL11" s="90">
        <f t="shared" si="7"/>
        <v>11.066996425801308</v>
      </c>
      <c r="BM11" s="90">
        <f t="shared" si="7"/>
        <v>11.088533735823734</v>
      </c>
      <c r="BN11" s="90">
        <f t="shared" si="7"/>
        <v>11.097084558454826</v>
      </c>
      <c r="BO11" s="90">
        <f t="shared" si="7"/>
        <v>11.090122187002907</v>
      </c>
      <c r="BP11" s="90">
        <f t="shared" si="7"/>
        <v>11.068549008395937</v>
      </c>
      <c r="BQ11" s="90">
        <f t="shared" si="7"/>
        <v>11.037403943593532</v>
      </c>
      <c r="BR11" s="90">
        <f t="shared" si="7"/>
        <v>10.98759673296389</v>
      </c>
      <c r="BS11" s="90">
        <f t="shared" si="7"/>
        <v>10.933052750014449</v>
      </c>
      <c r="BT11" s="90">
        <f t="shared" si="7"/>
        <v>10.871301799889407</v>
      </c>
      <c r="BU11" s="90">
        <f t="shared" si="7"/>
        <v>10.802363726661605</v>
      </c>
      <c r="BV11" s="90">
        <f t="shared" si="7"/>
        <v>10.714513870274015</v>
      </c>
      <c r="BW11" s="90">
        <f t="shared" si="7"/>
        <v>10.586471054783187</v>
      </c>
      <c r="BX11" s="90">
        <f t="shared" si="7"/>
        <v>10.586471054783187</v>
      </c>
      <c r="BY11" s="90">
        <f t="shared" si="7"/>
        <v>10.586471054783187</v>
      </c>
    </row>
    <row r="12" spans="2:77" s="6" customFormat="1" ht="6" customHeight="1" outlineLevel="1" x14ac:dyDescent="0.2">
      <c r="B12" s="105"/>
      <c r="C12" s="85"/>
      <c r="D12" s="73"/>
      <c r="E12" s="73"/>
      <c r="F12" s="73"/>
      <c r="G12" s="86"/>
      <c r="H12" s="86"/>
      <c r="I12" s="87"/>
      <c r="J12" s="88"/>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106"/>
      <c r="AS12" s="84"/>
    </row>
    <row r="13" spans="2:77" s="6" customFormat="1" ht="16" customHeight="1" outlineLevel="1" x14ac:dyDescent="0.2">
      <c r="B13" s="105"/>
      <c r="C13" s="159" t="s">
        <v>118</v>
      </c>
      <c r="D13" s="160"/>
      <c r="E13" s="160"/>
      <c r="F13" s="160"/>
      <c r="G13" s="160"/>
      <c r="H13" s="160"/>
      <c r="I13" s="160"/>
      <c r="J13" s="160"/>
      <c r="K13" s="160"/>
      <c r="L13" s="160"/>
      <c r="M13" s="161"/>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106"/>
      <c r="AS13" s="84"/>
    </row>
    <row r="14" spans="2:77" s="6" customFormat="1" ht="16" customHeight="1" outlineLevel="1" x14ac:dyDescent="0.2">
      <c r="B14" s="105"/>
      <c r="C14" s="156" t="s">
        <v>120</v>
      </c>
      <c r="D14" s="30" t="s">
        <v>119</v>
      </c>
      <c r="E14" s="63" t="s">
        <v>8</v>
      </c>
      <c r="F14" s="95" t="s">
        <v>0</v>
      </c>
      <c r="G14" s="154" t="s">
        <v>62</v>
      </c>
      <c r="H14" s="155"/>
      <c r="I14" s="63" t="s">
        <v>8</v>
      </c>
      <c r="J14" s="21" t="s">
        <v>7</v>
      </c>
      <c r="K14" s="92" t="s">
        <v>6</v>
      </c>
      <c r="L14" s="63" t="s">
        <v>8</v>
      </c>
      <c r="M14" s="21" t="s">
        <v>7</v>
      </c>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106"/>
      <c r="AS14" s="84"/>
    </row>
    <row r="15" spans="2:77" s="6" customFormat="1" ht="15" customHeight="1" outlineLevel="1" x14ac:dyDescent="0.2">
      <c r="B15" s="105"/>
      <c r="C15" s="157"/>
      <c r="D15" s="8" t="s">
        <v>60</v>
      </c>
      <c r="E15" s="54">
        <f>INDEX(K10:AP10,MATCH(MAX(K11:AP11),K11:AP11,0))</f>
        <v>102.38853673444899</v>
      </c>
      <c r="F15" s="55">
        <f>MAX(K11:AP11)</f>
        <v>-0.67360967926537396</v>
      </c>
      <c r="G15" s="152" t="s">
        <v>61</v>
      </c>
      <c r="H15" s="153"/>
      <c r="I15" s="54">
        <f>INDEX(AT7:BY7,MATCH(MAX(AT8:BY8),AT8:BY8,0))</f>
        <v>126.47995714255464</v>
      </c>
      <c r="J15" s="64">
        <f>MAX(AT8:BY8)</f>
        <v>46.055077782284009</v>
      </c>
      <c r="K15" s="93" t="s">
        <v>114</v>
      </c>
      <c r="L15" s="54">
        <f>INDEX(AT7:BY7,MATCH(MAX(AT9:BY9),AT9:BY9,0))</f>
        <v>144.54852244863386</v>
      </c>
      <c r="M15" s="64">
        <f>INDEX(AT8:BY8,MATCH(MAX(AT9:BY9),AT9:BY9,0))</f>
        <v>43.970390866435224</v>
      </c>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106"/>
      <c r="AS15" s="84"/>
    </row>
    <row r="16" spans="2:77" s="6" customFormat="1" outlineLevel="1" x14ac:dyDescent="0.2">
      <c r="B16" s="105"/>
      <c r="C16" s="158"/>
      <c r="D16" s="16" t="s">
        <v>112</v>
      </c>
      <c r="E16" s="59">
        <f>E15/(COS(RADIANS(45))^0.5)</f>
        <v>121.7611763793242</v>
      </c>
      <c r="F16" s="60">
        <f>F15/(COS(RADIANS(45))^0.5)</f>
        <v>-0.80106142331708352</v>
      </c>
      <c r="G16" s="152" t="s">
        <v>121</v>
      </c>
      <c r="H16" s="153"/>
      <c r="I16" s="54">
        <f>INDEX(AT7:BY7,MATCH(MAX(AT9:BY9),AT9:BY9,0))</f>
        <v>144.54852244863386</v>
      </c>
      <c r="J16" s="64">
        <f>MAX(AT9:BY9)</f>
        <v>20.987368031576221</v>
      </c>
      <c r="K16" s="93" t="s">
        <v>115</v>
      </c>
      <c r="L16" s="54">
        <f>INDEX(AT7:BY7,MATCH(MAX(AT10:BY10),AT10:BY10,0))</f>
        <v>168.63994285673951</v>
      </c>
      <c r="M16" s="64">
        <f>INDEX(AT8:BY8,MATCH(MAX(AT10:BY10),AT10:BY10,0))</f>
        <v>35.050586411838069</v>
      </c>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106"/>
      <c r="AS16" s="84"/>
    </row>
    <row r="17" spans="2:77" s="6" customFormat="1" outlineLevel="1" x14ac:dyDescent="0.2">
      <c r="B17" s="105"/>
      <c r="G17" s="163" t="s">
        <v>122</v>
      </c>
      <c r="H17" s="164"/>
      <c r="I17" s="59">
        <f>INDEX(AT7:BY7,MATCH(MAX(AT10:BY10),AT10:BY10,0))</f>
        <v>168.63994285673951</v>
      </c>
      <c r="J17" s="65">
        <f>MAX(AT10:BY10)</f>
        <v>14.040072238428023</v>
      </c>
      <c r="K17" s="94" t="s">
        <v>116</v>
      </c>
      <c r="L17" s="59">
        <f>INDEX(AT7:BY7,MATCH(MAX(AT11:BY11),AT11:BY11,0))</f>
        <v>204.77707346889798</v>
      </c>
      <c r="M17" s="65">
        <f>INDEX(AT8:BY8,MATCH(MAX(AT11:BY11),AT11:BY11,0))</f>
        <v>26.756941287597552</v>
      </c>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106"/>
    </row>
    <row r="18" spans="2:77" s="6" customFormat="1" ht="8" customHeight="1" outlineLevel="1" thickBot="1" x14ac:dyDescent="0.25">
      <c r="B18" s="107"/>
      <c r="C18" s="112"/>
      <c r="D18" s="113"/>
      <c r="E18" s="114"/>
      <c r="F18" s="115"/>
      <c r="G18" s="116"/>
      <c r="H18" s="116"/>
      <c r="I18" s="114"/>
      <c r="J18" s="114"/>
      <c r="K18" s="116"/>
      <c r="L18" s="114"/>
      <c r="M18" s="114"/>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8"/>
    </row>
    <row r="19" spans="2:77" s="6" customFormat="1" ht="16" x14ac:dyDescent="0.2">
      <c r="B19" s="73"/>
      <c r="C19" s="162" t="s">
        <v>117</v>
      </c>
      <c r="D19" s="162"/>
      <c r="E19" s="162"/>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111"/>
    </row>
    <row r="20" spans="2:77" s="6" customFormat="1" ht="16" thickBot="1" x14ac:dyDescent="0.25">
      <c r="C20" s="82"/>
      <c r="D20" s="73"/>
      <c r="E20" s="73"/>
      <c r="AQ20" s="74"/>
    </row>
    <row r="21" spans="2:77" ht="8" customHeight="1" outlineLevel="1" x14ac:dyDescent="0.2">
      <c r="B21" s="96"/>
      <c r="C21" s="97"/>
      <c r="D21" s="97"/>
      <c r="E21" s="98"/>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9"/>
    </row>
    <row r="22" spans="2:77" s="7" customFormat="1" ht="15" customHeight="1" outlineLevel="1" x14ac:dyDescent="0.2">
      <c r="B22" s="100"/>
      <c r="C22" s="143" t="s">
        <v>124</v>
      </c>
      <c r="D22" s="144"/>
      <c r="E22" s="145"/>
      <c r="F22" s="101"/>
      <c r="G22" s="146" t="s">
        <v>129</v>
      </c>
      <c r="H22" s="147"/>
      <c r="I22" s="62" t="s">
        <v>57</v>
      </c>
      <c r="J22" s="62" t="s">
        <v>8</v>
      </c>
      <c r="K22" s="25">
        <v>73.038850901699419</v>
      </c>
      <c r="L22" s="25">
        <v>78.255911680392231</v>
      </c>
      <c r="M22" s="25">
        <v>83.472972459085042</v>
      </c>
      <c r="N22" s="25">
        <v>88.690033237777868</v>
      </c>
      <c r="O22" s="25">
        <v>93.90709401647068</v>
      </c>
      <c r="P22" s="25">
        <v>99.124154795163491</v>
      </c>
      <c r="Q22" s="25">
        <v>104.34121557385632</v>
      </c>
      <c r="R22" s="25">
        <v>109.55827635254911</v>
      </c>
      <c r="S22" s="25">
        <v>114.77533713124195</v>
      </c>
      <c r="T22" s="25">
        <v>119.99239790993475</v>
      </c>
      <c r="U22" s="25">
        <v>125.20945868862756</v>
      </c>
      <c r="V22" s="25">
        <v>130.42651946732039</v>
      </c>
      <c r="W22" s="25">
        <v>135.64358024601322</v>
      </c>
      <c r="X22" s="25">
        <v>140.86064102470601</v>
      </c>
      <c r="Y22" s="25">
        <v>146.07770180339884</v>
      </c>
      <c r="Z22" s="25">
        <v>151.29476258209166</v>
      </c>
      <c r="AA22" s="25">
        <v>156.51182336078446</v>
      </c>
      <c r="AB22" s="25">
        <v>161.72888413947729</v>
      </c>
      <c r="AC22" s="25">
        <v>166.94594491817008</v>
      </c>
      <c r="AD22" s="25">
        <v>172.16300569686291</v>
      </c>
      <c r="AE22" s="25">
        <v>177.38006647555574</v>
      </c>
      <c r="AF22" s="25">
        <v>182.59712725424853</v>
      </c>
      <c r="AG22" s="25">
        <v>187.81418803294136</v>
      </c>
      <c r="AH22" s="25">
        <v>193.03124881163419</v>
      </c>
      <c r="AI22" s="25">
        <v>198.24830959032698</v>
      </c>
      <c r="AJ22" s="25">
        <v>203.46537036901981</v>
      </c>
      <c r="AK22" s="25">
        <v>208.68243114771263</v>
      </c>
      <c r="AL22" s="25">
        <v>213.89949192640543</v>
      </c>
      <c r="AM22" s="25">
        <v>219.11655270509823</v>
      </c>
      <c r="AN22" s="25">
        <v>224.33361348379108</v>
      </c>
      <c r="AO22" s="25"/>
      <c r="AP22" s="79"/>
      <c r="AQ22" s="102"/>
      <c r="AR22" s="6"/>
      <c r="AS22" s="7" t="s">
        <v>57</v>
      </c>
      <c r="AT22" s="91">
        <f>K25</f>
        <v>80.704798192366439</v>
      </c>
      <c r="AU22" s="91">
        <f>L25</f>
        <v>86.469426634678328</v>
      </c>
      <c r="AV22" s="91">
        <f>M25</f>
        <v>92.234055076990217</v>
      </c>
      <c r="AW22" s="91">
        <f t="shared" ref="AW22:BY22" si="8">N25</f>
        <v>97.998683519302119</v>
      </c>
      <c r="AX22" s="91">
        <f t="shared" si="8"/>
        <v>103.76331196161399</v>
      </c>
      <c r="AY22" s="91">
        <f t="shared" si="8"/>
        <v>109.52794040392588</v>
      </c>
      <c r="AZ22" s="91">
        <f t="shared" si="8"/>
        <v>115.29256884623778</v>
      </c>
      <c r="BA22" s="91">
        <f t="shared" si="8"/>
        <v>121.05719728854965</v>
      </c>
      <c r="BB22" s="91">
        <f t="shared" si="8"/>
        <v>126.82182573086156</v>
      </c>
      <c r="BC22" s="91">
        <f t="shared" si="8"/>
        <v>132.58645417317342</v>
      </c>
      <c r="BD22" s="91">
        <f t="shared" si="8"/>
        <v>138.35108261548532</v>
      </c>
      <c r="BE22" s="91">
        <f t="shared" si="8"/>
        <v>144.11571105779723</v>
      </c>
      <c r="BF22" s="91">
        <f t="shared" si="8"/>
        <v>149.88033950010913</v>
      </c>
      <c r="BG22" s="91">
        <f t="shared" si="8"/>
        <v>155.64496794242098</v>
      </c>
      <c r="BH22" s="91">
        <f t="shared" si="8"/>
        <v>161.40959638473288</v>
      </c>
      <c r="BI22" s="91">
        <f t="shared" si="8"/>
        <v>167.17422482704478</v>
      </c>
      <c r="BJ22" s="91">
        <f t="shared" si="8"/>
        <v>172.93885326935666</v>
      </c>
      <c r="BK22" s="91">
        <f t="shared" si="8"/>
        <v>178.70348171166856</v>
      </c>
      <c r="BL22" s="91">
        <f t="shared" si="8"/>
        <v>184.46811015398043</v>
      </c>
      <c r="BM22" s="91">
        <f t="shared" si="8"/>
        <v>190.23273859629234</v>
      </c>
      <c r="BN22" s="91">
        <f t="shared" si="8"/>
        <v>195.99736703860424</v>
      </c>
      <c r="BO22" s="91">
        <f t="shared" si="8"/>
        <v>201.76199548091608</v>
      </c>
      <c r="BP22" s="91">
        <f t="shared" si="8"/>
        <v>207.52662392322799</v>
      </c>
      <c r="BQ22" s="91">
        <f t="shared" si="8"/>
        <v>213.29125236553989</v>
      </c>
      <c r="BR22" s="91">
        <f t="shared" si="8"/>
        <v>219.05588080785176</v>
      </c>
      <c r="BS22" s="91">
        <f t="shared" si="8"/>
        <v>224.82050925016367</v>
      </c>
      <c r="BT22" s="91">
        <f t="shared" si="8"/>
        <v>230.58513769247557</v>
      </c>
      <c r="BU22" s="91">
        <f t="shared" si="8"/>
        <v>236.34976613478744</v>
      </c>
      <c r="BV22" s="91">
        <f t="shared" si="8"/>
        <v>242.11439457709929</v>
      </c>
      <c r="BW22" s="91">
        <f t="shared" si="8"/>
        <v>247.87902301941122</v>
      </c>
      <c r="BX22" s="91">
        <f t="shared" si="8"/>
        <v>247.87902301941122</v>
      </c>
      <c r="BY22" s="91">
        <f t="shared" si="8"/>
        <v>247.87902301941122</v>
      </c>
    </row>
    <row r="23" spans="2:77" s="7" customFormat="1" ht="14" customHeight="1" outlineLevel="1" x14ac:dyDescent="0.2">
      <c r="B23" s="100"/>
      <c r="C23" s="8" t="s">
        <v>9</v>
      </c>
      <c r="D23" s="75" t="s">
        <v>11</v>
      </c>
      <c r="E23" s="10"/>
      <c r="F23" s="101"/>
      <c r="G23" s="148"/>
      <c r="H23" s="149"/>
      <c r="I23" s="12" t="s">
        <v>3</v>
      </c>
      <c r="J23" s="12" t="s">
        <v>0</v>
      </c>
      <c r="K23" s="9">
        <v>-0.77421181955801377</v>
      </c>
      <c r="L23" s="9">
        <v>-0.56344256409882409</v>
      </c>
      <c r="M23" s="9">
        <v>-0.51127195631189593</v>
      </c>
      <c r="N23" s="9">
        <v>-0.50876776713812333</v>
      </c>
      <c r="O23" s="9">
        <v>-0.52170607786928158</v>
      </c>
      <c r="P23" s="9">
        <v>-0.54779138176274567</v>
      </c>
      <c r="Q23" s="9">
        <v>-0.5771112633389992</v>
      </c>
      <c r="R23" s="9">
        <v>-0.60747455707099152</v>
      </c>
      <c r="S23" s="9">
        <v>-0.64347227644397187</v>
      </c>
      <c r="T23" s="9">
        <v>-0.69105187074565033</v>
      </c>
      <c r="U23" s="9">
        <v>-0.74603969135307258</v>
      </c>
      <c r="V23" s="9">
        <v>-0.82711281585395902</v>
      </c>
      <c r="W23" s="9">
        <v>-0.91695060246304927</v>
      </c>
      <c r="X23" s="9">
        <v>-1.0149270038869003</v>
      </c>
      <c r="Y23" s="9">
        <v>-1.1153032532689502</v>
      </c>
      <c r="Z23" s="9">
        <v>-1.2180793506091987</v>
      </c>
      <c r="AA23" s="9">
        <v>-1.3240900256322365</v>
      </c>
      <c r="AB23" s="9">
        <v>-1.4331265959069164</v>
      </c>
      <c r="AC23" s="9">
        <v>-1.5470672033135675</v>
      </c>
      <c r="AD23" s="9">
        <v>-1.6683116958103885</v>
      </c>
      <c r="AE23" s="9">
        <v>-1.7944602254391808</v>
      </c>
      <c r="AF23" s="9">
        <v>-1.9269735692179786</v>
      </c>
      <c r="AG23" s="9">
        <v>-2.0660604095779287</v>
      </c>
      <c r="AH23" s="9">
        <v>-2.2101556282854244</v>
      </c>
      <c r="AI23" s="9">
        <v>-2.3637458976101411</v>
      </c>
      <c r="AJ23" s="9">
        <v>-2.5213011331266637</v>
      </c>
      <c r="AK23" s="9">
        <v>-2.6842821118530273</v>
      </c>
      <c r="AL23" s="9">
        <v>-2.8531061986515271</v>
      </c>
      <c r="AM23" s="9">
        <v>-3.0343468901033157</v>
      </c>
      <c r="AN23" s="9">
        <v>-3.2409424969395508</v>
      </c>
      <c r="AO23" s="9"/>
      <c r="AP23" s="13"/>
      <c r="AQ23" s="102"/>
      <c r="AS23" s="84" t="s">
        <v>7</v>
      </c>
      <c r="AT23" s="89">
        <f>-K25/3.6/K26</f>
        <v>26.205450733752624</v>
      </c>
      <c r="AU23" s="89">
        <f>-L25/3.6/L26</f>
        <v>38.58024691358024</v>
      </c>
      <c r="AV23" s="89">
        <f>-M25/3.6/M26</f>
        <v>45.351473922902493</v>
      </c>
      <c r="AW23" s="89">
        <f t="shared" ref="AW23:BY23" si="9">-N25/3.6/N26</f>
        <v>48.423115486282022</v>
      </c>
      <c r="AX23" s="89">
        <f t="shared" si="9"/>
        <v>50</v>
      </c>
      <c r="AY23" s="89">
        <f t="shared" si="9"/>
        <v>50.264550264550266</v>
      </c>
      <c r="AZ23" s="89">
        <f t="shared" si="9"/>
        <v>50.22198115671268</v>
      </c>
      <c r="BA23" s="89">
        <f t="shared" si="9"/>
        <v>50.097331959235071</v>
      </c>
      <c r="BB23" s="89">
        <f t="shared" si="9"/>
        <v>49.546871340287915</v>
      </c>
      <c r="BC23" s="89">
        <f t="shared" si="9"/>
        <v>48.232590132031468</v>
      </c>
      <c r="BD23" s="89">
        <f t="shared" si="9"/>
        <v>46.620046620046622</v>
      </c>
      <c r="BE23" s="89">
        <f t="shared" si="9"/>
        <v>43.802475365487858</v>
      </c>
      <c r="BF23" s="89">
        <f t="shared" si="9"/>
        <v>41.091387245233399</v>
      </c>
      <c r="BG23" s="89">
        <f t="shared" si="9"/>
        <v>38.552482779891022</v>
      </c>
      <c r="BH23" s="89">
        <f t="shared" si="9"/>
        <v>36.382158189623809</v>
      </c>
      <c r="BI23" s="89">
        <f t="shared" si="9"/>
        <v>34.502122475396412</v>
      </c>
      <c r="BJ23" s="89">
        <f t="shared" si="9"/>
        <v>32.834252692408718</v>
      </c>
      <c r="BK23" s="89">
        <f t="shared" si="9"/>
        <v>31.347328398657123</v>
      </c>
      <c r="BL23" s="89">
        <f t="shared" si="9"/>
        <v>29.975345278508424</v>
      </c>
      <c r="BM23" s="89">
        <f t="shared" si="9"/>
        <v>28.665540892697067</v>
      </c>
      <c r="BN23" s="89">
        <f t="shared" si="9"/>
        <v>27.457973149332609</v>
      </c>
      <c r="BO23" s="89">
        <f t="shared" si="9"/>
        <v>26.32180588645825</v>
      </c>
      <c r="BP23" s="89">
        <f t="shared" si="9"/>
        <v>25.251249936871872</v>
      </c>
      <c r="BQ23" s="89">
        <f t="shared" si="9"/>
        <v>24.26064058582234</v>
      </c>
      <c r="BR23" s="89">
        <f t="shared" si="9"/>
        <v>23.297332823244361</v>
      </c>
      <c r="BS23" s="89">
        <f t="shared" si="9"/>
        <v>22.416266622523867</v>
      </c>
      <c r="BT23" s="89">
        <f t="shared" si="9"/>
        <v>21.595100503597745</v>
      </c>
      <c r="BU23" s="89">
        <f t="shared" si="9"/>
        <v>20.825206423509524</v>
      </c>
      <c r="BV23" s="89">
        <f t="shared" si="9"/>
        <v>20.058915901562298</v>
      </c>
      <c r="BW23" s="89">
        <f t="shared" si="9"/>
        <v>19.227398416735529</v>
      </c>
      <c r="BX23" s="89">
        <f t="shared" si="9"/>
        <v>19.227398416735529</v>
      </c>
      <c r="BY23" s="89">
        <f t="shared" si="9"/>
        <v>19.227398416735529</v>
      </c>
    </row>
    <row r="24" spans="2:77" outlineLevel="1" x14ac:dyDescent="0.2">
      <c r="B24" s="103"/>
      <c r="C24" s="8" t="s">
        <v>12</v>
      </c>
      <c r="D24" s="9">
        <v>430</v>
      </c>
      <c r="E24" s="10" t="s">
        <v>1</v>
      </c>
      <c r="F24" s="12"/>
      <c r="G24" s="148"/>
      <c r="H24" s="149"/>
      <c r="I24" s="12"/>
      <c r="J24" s="12" t="s">
        <v>7</v>
      </c>
      <c r="K24" s="77">
        <f>IF(VALUE(K22)=0,0,-K22/3.6/K23)</f>
        <v>26.20545073375262</v>
      </c>
      <c r="L24" s="77">
        <f>IF(VALUE(L22)=0,0,-L22/3.6/L23)</f>
        <v>38.58024691358024</v>
      </c>
      <c r="M24" s="77">
        <f t="shared" ref="M24:AP24" si="10">IF(VALUE(M22)=0,0,-M22/3.6/M23)</f>
        <v>45.351473922902485</v>
      </c>
      <c r="N24" s="77">
        <f t="shared" si="10"/>
        <v>48.423115486282022</v>
      </c>
      <c r="O24" s="77">
        <f t="shared" si="10"/>
        <v>49.999999999999993</v>
      </c>
      <c r="P24" s="77">
        <f t="shared" si="10"/>
        <v>50.264550264550259</v>
      </c>
      <c r="Q24" s="77">
        <f t="shared" si="10"/>
        <v>50.221981156712673</v>
      </c>
      <c r="R24" s="77">
        <f t="shared" si="10"/>
        <v>50.097331959235071</v>
      </c>
      <c r="S24" s="77">
        <f t="shared" si="10"/>
        <v>49.546871340287922</v>
      </c>
      <c r="T24" s="77">
        <f t="shared" si="10"/>
        <v>48.232590132031468</v>
      </c>
      <c r="U24" s="77">
        <f t="shared" si="10"/>
        <v>46.620046620046615</v>
      </c>
      <c r="V24" s="77">
        <f t="shared" si="10"/>
        <v>43.802475365487851</v>
      </c>
      <c r="W24" s="77">
        <f t="shared" si="10"/>
        <v>41.091387245233399</v>
      </c>
      <c r="X24" s="77">
        <f t="shared" si="10"/>
        <v>38.552482779891029</v>
      </c>
      <c r="Y24" s="77">
        <f t="shared" si="10"/>
        <v>36.382158189623802</v>
      </c>
      <c r="Z24" s="77">
        <f t="shared" si="10"/>
        <v>34.502122475396419</v>
      </c>
      <c r="AA24" s="77">
        <f t="shared" si="10"/>
        <v>32.834252692408718</v>
      </c>
      <c r="AB24" s="77">
        <f t="shared" si="10"/>
        <v>31.347328398657123</v>
      </c>
      <c r="AC24" s="77">
        <f t="shared" si="10"/>
        <v>29.975345278508424</v>
      </c>
      <c r="AD24" s="77">
        <f t="shared" si="10"/>
        <v>28.665540892697063</v>
      </c>
      <c r="AE24" s="77">
        <f t="shared" si="10"/>
        <v>27.457973149332609</v>
      </c>
      <c r="AF24" s="77">
        <f t="shared" si="10"/>
        <v>26.321805886458254</v>
      </c>
      <c r="AG24" s="77">
        <f t="shared" si="10"/>
        <v>25.251249936871876</v>
      </c>
      <c r="AH24" s="77">
        <f t="shared" si="10"/>
        <v>24.260640585822344</v>
      </c>
      <c r="AI24" s="77">
        <f t="shared" si="10"/>
        <v>23.297332823244357</v>
      </c>
      <c r="AJ24" s="77">
        <f t="shared" si="10"/>
        <v>22.416266622523867</v>
      </c>
      <c r="AK24" s="77">
        <f t="shared" si="10"/>
        <v>21.595100503597745</v>
      </c>
      <c r="AL24" s="77">
        <f t="shared" si="10"/>
        <v>20.825206423509524</v>
      </c>
      <c r="AM24" s="77">
        <f t="shared" si="10"/>
        <v>20.058915901562298</v>
      </c>
      <c r="AN24" s="77">
        <f t="shared" si="10"/>
        <v>19.227398416735529</v>
      </c>
      <c r="AO24" s="77">
        <f t="shared" si="10"/>
        <v>0</v>
      </c>
      <c r="AP24" s="108">
        <f t="shared" si="10"/>
        <v>0</v>
      </c>
      <c r="AQ24" s="104"/>
      <c r="AS24" s="84" t="s">
        <v>110</v>
      </c>
      <c r="AT24" s="89">
        <f t="shared" ref="AT24:BY24" si="11">-K25/3.6/(K26-1)</f>
        <v>12.082108089663915</v>
      </c>
      <c r="AU24" s="89">
        <f t="shared" si="11"/>
        <v>14.803145037231754</v>
      </c>
      <c r="AV24" s="89">
        <f t="shared" si="11"/>
        <v>16.37166654347336</v>
      </c>
      <c r="AW24" s="89">
        <f t="shared" si="11"/>
        <v>17.425706791414772</v>
      </c>
      <c r="AX24" s="89">
        <f t="shared" si="11"/>
        <v>18.283426290085476</v>
      </c>
      <c r="AY24" s="89">
        <f t="shared" si="11"/>
        <v>18.952652765255099</v>
      </c>
      <c r="AZ24" s="89">
        <f t="shared" si="11"/>
        <v>19.555499868269891</v>
      </c>
      <c r="BA24" s="89">
        <f t="shared" si="11"/>
        <v>20.12106779228635</v>
      </c>
      <c r="BB24" s="89">
        <f t="shared" si="11"/>
        <v>20.589184115011808</v>
      </c>
      <c r="BC24" s="89">
        <f t="shared" si="11"/>
        <v>20.883381850417415</v>
      </c>
      <c r="BD24" s="89">
        <f t="shared" si="11"/>
        <v>21.065600133376876</v>
      </c>
      <c r="BE24" s="89">
        <f t="shared" si="11"/>
        <v>20.916263090151038</v>
      </c>
      <c r="BF24" s="89">
        <f t="shared" si="11"/>
        <v>20.680315813979067</v>
      </c>
      <c r="BG24" s="89">
        <f t="shared" si="11"/>
        <v>20.37978583687736</v>
      </c>
      <c r="BH24" s="89">
        <f t="shared" si="11"/>
        <v>20.084553313986053</v>
      </c>
      <c r="BI24" s="89">
        <f t="shared" si="11"/>
        <v>19.794868033719951</v>
      </c>
      <c r="BJ24" s="89">
        <f t="shared" si="11"/>
        <v>19.503592165460553</v>
      </c>
      <c r="BK24" s="89">
        <f t="shared" si="11"/>
        <v>19.213865497665338</v>
      </c>
      <c r="BL24" s="89">
        <f t="shared" si="11"/>
        <v>18.912058033652116</v>
      </c>
      <c r="BM24" s="89">
        <f t="shared" si="11"/>
        <v>18.584155575343871</v>
      </c>
      <c r="BN24" s="89">
        <f t="shared" si="11"/>
        <v>18.252542537261043</v>
      </c>
      <c r="BO24" s="89">
        <f t="shared" si="11"/>
        <v>17.910195551118054</v>
      </c>
      <c r="BP24" s="89">
        <f t="shared" si="11"/>
        <v>17.55951786911918</v>
      </c>
      <c r="BQ24" s="89">
        <f t="shared" si="11"/>
        <v>17.212487155281522</v>
      </c>
      <c r="BR24" s="89">
        <f t="shared" si="11"/>
        <v>16.8470618640157</v>
      </c>
      <c r="BS24" s="89">
        <f t="shared" si="11"/>
        <v>16.495325455636522</v>
      </c>
      <c r="BT24" s="89">
        <f t="shared" si="11"/>
        <v>16.150065210181751</v>
      </c>
      <c r="BU24" s="89">
        <f t="shared" si="11"/>
        <v>15.810178004699475</v>
      </c>
      <c r="BV24" s="89">
        <f t="shared" si="11"/>
        <v>15.45066167098236</v>
      </c>
      <c r="BW24" s="89">
        <f t="shared" si="11"/>
        <v>15.030286805117607</v>
      </c>
      <c r="BX24" s="89">
        <f t="shared" si="11"/>
        <v>15.030286805117607</v>
      </c>
      <c r="BY24" s="89">
        <f t="shared" si="11"/>
        <v>15.030286805117607</v>
      </c>
    </row>
    <row r="25" spans="2:77" outlineLevel="1" x14ac:dyDescent="0.2">
      <c r="B25" s="103"/>
      <c r="C25" s="8" t="s">
        <v>13</v>
      </c>
      <c r="D25" s="9">
        <v>525</v>
      </c>
      <c r="E25" s="10" t="s">
        <v>1</v>
      </c>
      <c r="F25" s="12"/>
      <c r="G25" s="148"/>
      <c r="H25" s="149"/>
      <c r="I25" s="78" t="s">
        <v>109</v>
      </c>
      <c r="J25" s="76" t="s">
        <v>8</v>
      </c>
      <c r="K25" s="78">
        <f>K22*(($I26/$D24)^0.5)</f>
        <v>80.704798192366439</v>
      </c>
      <c r="L25" s="78">
        <f>IF(VALUE(L22)=0,K25,L22*(($I26/$D24)^0.5))</f>
        <v>86.469426634678328</v>
      </c>
      <c r="M25" s="78">
        <f t="shared" ref="M25:AP25" si="12">IF(VALUE(M22)=0,L25,M22*(($I26/$D24)^0.5))</f>
        <v>92.234055076990217</v>
      </c>
      <c r="N25" s="78">
        <f t="shared" si="12"/>
        <v>97.998683519302119</v>
      </c>
      <c r="O25" s="78">
        <f t="shared" si="12"/>
        <v>103.76331196161399</v>
      </c>
      <c r="P25" s="78">
        <f t="shared" si="12"/>
        <v>109.52794040392588</v>
      </c>
      <c r="Q25" s="78">
        <f t="shared" si="12"/>
        <v>115.29256884623778</v>
      </c>
      <c r="R25" s="78">
        <f t="shared" si="12"/>
        <v>121.05719728854965</v>
      </c>
      <c r="S25" s="78">
        <f t="shared" si="12"/>
        <v>126.82182573086156</v>
      </c>
      <c r="T25" s="78">
        <f t="shared" si="12"/>
        <v>132.58645417317342</v>
      </c>
      <c r="U25" s="78">
        <f t="shared" si="12"/>
        <v>138.35108261548532</v>
      </c>
      <c r="V25" s="78">
        <f t="shared" si="12"/>
        <v>144.11571105779723</v>
      </c>
      <c r="W25" s="78">
        <f t="shared" si="12"/>
        <v>149.88033950010913</v>
      </c>
      <c r="X25" s="78">
        <f t="shared" si="12"/>
        <v>155.64496794242098</v>
      </c>
      <c r="Y25" s="78">
        <f t="shared" si="12"/>
        <v>161.40959638473288</v>
      </c>
      <c r="Z25" s="78">
        <f t="shared" si="12"/>
        <v>167.17422482704478</v>
      </c>
      <c r="AA25" s="78">
        <f t="shared" si="12"/>
        <v>172.93885326935666</v>
      </c>
      <c r="AB25" s="78">
        <f t="shared" si="12"/>
        <v>178.70348171166856</v>
      </c>
      <c r="AC25" s="78">
        <f t="shared" si="12"/>
        <v>184.46811015398043</v>
      </c>
      <c r="AD25" s="78">
        <f t="shared" si="12"/>
        <v>190.23273859629234</v>
      </c>
      <c r="AE25" s="78">
        <f t="shared" si="12"/>
        <v>195.99736703860424</v>
      </c>
      <c r="AF25" s="78">
        <f t="shared" si="12"/>
        <v>201.76199548091608</v>
      </c>
      <c r="AG25" s="78">
        <f t="shared" si="12"/>
        <v>207.52662392322799</v>
      </c>
      <c r="AH25" s="78">
        <f t="shared" si="12"/>
        <v>213.29125236553989</v>
      </c>
      <c r="AI25" s="78">
        <f t="shared" si="12"/>
        <v>219.05588080785176</v>
      </c>
      <c r="AJ25" s="78">
        <f t="shared" si="12"/>
        <v>224.82050925016367</v>
      </c>
      <c r="AK25" s="78">
        <f t="shared" si="12"/>
        <v>230.58513769247557</v>
      </c>
      <c r="AL25" s="78">
        <f t="shared" si="12"/>
        <v>236.34976613478744</v>
      </c>
      <c r="AM25" s="78">
        <f t="shared" si="12"/>
        <v>242.11439457709929</v>
      </c>
      <c r="AN25" s="78">
        <f t="shared" si="12"/>
        <v>247.87902301941122</v>
      </c>
      <c r="AO25" s="78">
        <f t="shared" si="12"/>
        <v>247.87902301941122</v>
      </c>
      <c r="AP25" s="109">
        <f t="shared" si="12"/>
        <v>247.87902301941122</v>
      </c>
      <c r="AQ25" s="104"/>
      <c r="AS25" s="84" t="s">
        <v>111</v>
      </c>
      <c r="AT25" s="89">
        <f t="shared" ref="AT25:BY25" si="13">-K25/3.6/(K26-2)</f>
        <v>7.8508941573621964</v>
      </c>
      <c r="AU25" s="89">
        <f t="shared" si="13"/>
        <v>9.1586477250325355</v>
      </c>
      <c r="AV25" s="89">
        <f t="shared" si="13"/>
        <v>9.9887852773701233</v>
      </c>
      <c r="AW25" s="89">
        <f t="shared" si="13"/>
        <v>10.624545998539844</v>
      </c>
      <c r="AX25" s="89">
        <f t="shared" si="13"/>
        <v>11.187097953341613</v>
      </c>
      <c r="AY25" s="89">
        <f t="shared" si="13"/>
        <v>11.677960902680347</v>
      </c>
      <c r="AZ25" s="89">
        <f t="shared" si="13"/>
        <v>12.141607297335497</v>
      </c>
      <c r="BA25" s="89">
        <f t="shared" si="13"/>
        <v>12.588566785185586</v>
      </c>
      <c r="BB25" s="89">
        <f t="shared" si="13"/>
        <v>12.994527642570159</v>
      </c>
      <c r="BC25" s="89">
        <f t="shared" si="13"/>
        <v>13.326748218523967</v>
      </c>
      <c r="BD25" s="89">
        <f t="shared" si="13"/>
        <v>13.607012921382063</v>
      </c>
      <c r="BE25" s="89">
        <f t="shared" si="13"/>
        <v>13.738223545181073</v>
      </c>
      <c r="BF25" s="89">
        <f t="shared" si="13"/>
        <v>13.817055183694768</v>
      </c>
      <c r="BG25" s="89">
        <f t="shared" si="13"/>
        <v>13.850839192966582</v>
      </c>
      <c r="BH25" s="89">
        <f t="shared" si="13"/>
        <v>13.870969672588171</v>
      </c>
      <c r="BI25" s="89">
        <f t="shared" si="13"/>
        <v>13.878756531192021</v>
      </c>
      <c r="BJ25" s="89">
        <f t="shared" si="13"/>
        <v>13.871701015174915</v>
      </c>
      <c r="BK25" s="89">
        <f t="shared" si="13"/>
        <v>13.852170891098901</v>
      </c>
      <c r="BL25" s="89">
        <f t="shared" si="13"/>
        <v>13.813702714464419</v>
      </c>
      <c r="BM25" s="89">
        <f t="shared" si="13"/>
        <v>13.748829228757881</v>
      </c>
      <c r="BN25" s="89">
        <f t="shared" si="13"/>
        <v>13.669702522894463</v>
      </c>
      <c r="BO25" s="89">
        <f t="shared" si="13"/>
        <v>13.572770604383345</v>
      </c>
      <c r="BP25" s="89">
        <f t="shared" si="13"/>
        <v>13.459612563970417</v>
      </c>
      <c r="BQ25" s="89">
        <f t="shared" si="13"/>
        <v>13.337657280702748</v>
      </c>
      <c r="BR25" s="89">
        <f t="shared" si="13"/>
        <v>13.19405792176825</v>
      </c>
      <c r="BS25" s="89">
        <f t="shared" si="13"/>
        <v>13.048696123724056</v>
      </c>
      <c r="BT25" s="89">
        <f t="shared" si="13"/>
        <v>12.897948589150538</v>
      </c>
      <c r="BU25" s="89">
        <f t="shared" si="13"/>
        <v>12.741765798547251</v>
      </c>
      <c r="BV25" s="89">
        <f t="shared" si="13"/>
        <v>12.564210706840885</v>
      </c>
      <c r="BW25" s="89">
        <f t="shared" si="13"/>
        <v>12.337219108104991</v>
      </c>
      <c r="BX25" s="89">
        <f t="shared" si="13"/>
        <v>12.337219108104991</v>
      </c>
      <c r="BY25" s="89">
        <f t="shared" si="13"/>
        <v>12.337219108104991</v>
      </c>
    </row>
    <row r="26" spans="2:77" outlineLevel="1" x14ac:dyDescent="0.2">
      <c r="B26" s="103"/>
      <c r="C26" s="16" t="s">
        <v>94</v>
      </c>
      <c r="D26" s="17">
        <v>0</v>
      </c>
      <c r="E26" s="18" t="s">
        <v>19</v>
      </c>
      <c r="F26" s="12"/>
      <c r="G26" s="150"/>
      <c r="H26" s="151"/>
      <c r="I26" s="80">
        <f>D25/COS(RADIANS(D26))</f>
        <v>525</v>
      </c>
      <c r="J26" s="81" t="s">
        <v>0</v>
      </c>
      <c r="K26" s="80">
        <f>IF(K23&lt;0,K23*(($I26/$D24)^0.5),"")</f>
        <v>-0.85547086083908419</v>
      </c>
      <c r="L26" s="80">
        <f>IF(VALUE(L22)=0,K26,L23*(($I26/$D24)^0.5))</f>
        <v>-0.62257987176968399</v>
      </c>
      <c r="M26" s="80">
        <f t="shared" ref="M26:AP26" si="14">IF(VALUE(M22)=0,L26,M23*(($I26/$D24)^0.5))</f>
        <v>-0.56493358734656507</v>
      </c>
      <c r="N26" s="80">
        <f t="shared" si="14"/>
        <v>-0.56216656569425538</v>
      </c>
      <c r="O26" s="80">
        <f t="shared" si="14"/>
        <v>-0.57646284423118888</v>
      </c>
      <c r="P26" s="80">
        <f t="shared" si="14"/>
        <v>-0.60528598644274834</v>
      </c>
      <c r="Q26" s="80">
        <f t="shared" si="14"/>
        <v>-0.63768319828854103</v>
      </c>
      <c r="R26" s="80">
        <f t="shared" si="14"/>
        <v>-0.67123333582279643</v>
      </c>
      <c r="S26" s="80">
        <f t="shared" si="14"/>
        <v>-0.7110092720747484</v>
      </c>
      <c r="T26" s="80">
        <f t="shared" si="14"/>
        <v>-0.76358268346863278</v>
      </c>
      <c r="U26" s="80">
        <f t="shared" si="14"/>
        <v>-0.82434186725059999</v>
      </c>
      <c r="V26" s="80">
        <f t="shared" si="14"/>
        <v>-0.91392419324412688</v>
      </c>
      <c r="W26" s="80">
        <f t="shared" si="14"/>
        <v>-1.0131910950207377</v>
      </c>
      <c r="X26" s="80">
        <f t="shared" si="14"/>
        <v>-1.1214508171673547</v>
      </c>
      <c r="Y26" s="80">
        <f t="shared" si="14"/>
        <v>-1.2323622683974356</v>
      </c>
      <c r="Z26" s="80">
        <f t="shared" si="14"/>
        <v>-1.34592544871098</v>
      </c>
      <c r="AA26" s="80">
        <f t="shared" si="14"/>
        <v>-1.4630626986587574</v>
      </c>
      <c r="AB26" s="80">
        <f t="shared" si="14"/>
        <v>-1.5835434331030758</v>
      </c>
      <c r="AC26" s="80">
        <f t="shared" si="14"/>
        <v>-1.7094429182831674</v>
      </c>
      <c r="AD26" s="80">
        <f t="shared" si="14"/>
        <v>-1.8434128832824956</v>
      </c>
      <c r="AE26" s="80">
        <f t="shared" si="14"/>
        <v>-1.9828015990175973</v>
      </c>
      <c r="AF26" s="80">
        <f t="shared" si="14"/>
        <v>-2.1292231614523196</v>
      </c>
      <c r="AG26" s="80">
        <f t="shared" si="14"/>
        <v>-2.2829081557243542</v>
      </c>
      <c r="AH26" s="80">
        <f t="shared" si="14"/>
        <v>-2.4421271933010087</v>
      </c>
      <c r="AI26" s="80">
        <f t="shared" si="14"/>
        <v>-2.6118378546426708</v>
      </c>
      <c r="AJ26" s="80">
        <f t="shared" si="14"/>
        <v>-2.7859296336004893</v>
      </c>
      <c r="AK26" s="80">
        <f t="shared" si="14"/>
        <v>-2.966016626138313</v>
      </c>
      <c r="AL26" s="80">
        <f t="shared" si="14"/>
        <v>-3.1525600025315259</v>
      </c>
      <c r="AM26" s="80">
        <f t="shared" si="14"/>
        <v>-3.3528231946174412</v>
      </c>
      <c r="AN26" s="80">
        <f t="shared" si="14"/>
        <v>-3.5811024809329917</v>
      </c>
      <c r="AO26" s="80">
        <f t="shared" si="14"/>
        <v>-3.5811024809329917</v>
      </c>
      <c r="AP26" s="110">
        <f t="shared" si="14"/>
        <v>-3.5811024809329917</v>
      </c>
      <c r="AQ26" s="104"/>
      <c r="AS26" s="84" t="s">
        <v>113</v>
      </c>
      <c r="AT26" s="90">
        <f t="shared" ref="AT26:BY26" si="15">-K25/3.6/(K26-3)</f>
        <v>5.8145944573422694</v>
      </c>
      <c r="AU26" s="90">
        <f t="shared" si="15"/>
        <v>6.6304363261880974</v>
      </c>
      <c r="AV26" s="90">
        <f t="shared" si="15"/>
        <v>7.186829775919974</v>
      </c>
      <c r="AW26" s="90">
        <f t="shared" si="15"/>
        <v>7.6419381382391984</v>
      </c>
      <c r="AX26" s="90">
        <f t="shared" si="15"/>
        <v>8.059119713224753</v>
      </c>
      <c r="AY26" s="90">
        <f t="shared" si="15"/>
        <v>8.4388389726603865</v>
      </c>
      <c r="AZ26" s="90">
        <f t="shared" si="15"/>
        <v>8.8038764847545981</v>
      </c>
      <c r="BA26" s="90">
        <f t="shared" si="15"/>
        <v>9.1595919329608257</v>
      </c>
      <c r="BB26" s="90">
        <f t="shared" si="15"/>
        <v>9.4929121277953374</v>
      </c>
      <c r="BC26" s="90">
        <f t="shared" si="15"/>
        <v>9.7857742744517111</v>
      </c>
      <c r="BD26" s="90">
        <f t="shared" si="15"/>
        <v>10.049011729620293</v>
      </c>
      <c r="BE26" s="90">
        <f t="shared" si="15"/>
        <v>10.228134216191311</v>
      </c>
      <c r="BF26" s="90">
        <f t="shared" si="15"/>
        <v>10.374145325542756</v>
      </c>
      <c r="BG26" s="90">
        <f t="shared" si="15"/>
        <v>10.490168446812641</v>
      </c>
      <c r="BH26" s="90">
        <f t="shared" si="15"/>
        <v>10.59361088500018</v>
      </c>
      <c r="BI26" s="90">
        <f t="shared" si="15"/>
        <v>10.68524649633661</v>
      </c>
      <c r="BJ26" s="90">
        <f t="shared" si="15"/>
        <v>10.763588503257113</v>
      </c>
      <c r="BK26" s="90">
        <f t="shared" si="15"/>
        <v>10.83001759566892</v>
      </c>
      <c r="BL26" s="90">
        <f t="shared" si="15"/>
        <v>10.880510200157392</v>
      </c>
      <c r="BM26" s="90">
        <f t="shared" si="15"/>
        <v>10.910163692682424</v>
      </c>
      <c r="BN26" s="90">
        <f t="shared" si="15"/>
        <v>10.926325679315227</v>
      </c>
      <c r="BO26" s="90">
        <f t="shared" si="15"/>
        <v>10.926605643890523</v>
      </c>
      <c r="BP26" s="90">
        <f t="shared" si="15"/>
        <v>10.911846794204743</v>
      </c>
      <c r="BQ26" s="90">
        <f t="shared" si="15"/>
        <v>10.886840383750991</v>
      </c>
      <c r="BR26" s="90">
        <f t="shared" si="15"/>
        <v>10.842946171300833</v>
      </c>
      <c r="BS26" s="90">
        <f t="shared" si="15"/>
        <v>10.793449871169122</v>
      </c>
      <c r="BT26" s="90">
        <f t="shared" si="15"/>
        <v>10.736045698595047</v>
      </c>
      <c r="BU26" s="90">
        <f t="shared" si="15"/>
        <v>10.670796024452477</v>
      </c>
      <c r="BV26" s="90">
        <f t="shared" si="15"/>
        <v>10.586474144380567</v>
      </c>
      <c r="BW26" s="90">
        <f t="shared" si="15"/>
        <v>10.46257589386409</v>
      </c>
      <c r="BX26" s="90">
        <f t="shared" si="15"/>
        <v>10.46257589386409</v>
      </c>
      <c r="BY26" s="90">
        <f t="shared" si="15"/>
        <v>10.46257589386409</v>
      </c>
    </row>
    <row r="27" spans="2:77" s="6" customFormat="1" ht="6" customHeight="1" outlineLevel="1" x14ac:dyDescent="0.2">
      <c r="B27" s="105"/>
      <c r="C27" s="85"/>
      <c r="D27" s="73"/>
      <c r="E27" s="73"/>
      <c r="F27" s="73"/>
      <c r="G27" s="86"/>
      <c r="H27" s="86"/>
      <c r="I27" s="87"/>
      <c r="J27" s="88"/>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106"/>
      <c r="AS27" s="84"/>
    </row>
    <row r="28" spans="2:77" s="6" customFormat="1" ht="15" customHeight="1" outlineLevel="1" x14ac:dyDescent="0.2">
      <c r="B28" s="105"/>
      <c r="C28" s="159" t="s">
        <v>118</v>
      </c>
      <c r="D28" s="160"/>
      <c r="E28" s="160"/>
      <c r="F28" s="160"/>
      <c r="G28" s="160"/>
      <c r="H28" s="160"/>
      <c r="I28" s="160"/>
      <c r="J28" s="160"/>
      <c r="K28" s="160"/>
      <c r="L28" s="160"/>
      <c r="M28" s="161"/>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106"/>
      <c r="AS28" s="84"/>
    </row>
    <row r="29" spans="2:77" s="6" customFormat="1" outlineLevel="1" x14ac:dyDescent="0.2">
      <c r="B29" s="105"/>
      <c r="C29" s="156" t="s">
        <v>120</v>
      </c>
      <c r="D29" s="30" t="s">
        <v>119</v>
      </c>
      <c r="E29" s="63" t="s">
        <v>8</v>
      </c>
      <c r="F29" s="95" t="s">
        <v>0</v>
      </c>
      <c r="G29" s="154" t="s">
        <v>62</v>
      </c>
      <c r="H29" s="155"/>
      <c r="I29" s="63" t="s">
        <v>8</v>
      </c>
      <c r="J29" s="21" t="s">
        <v>7</v>
      </c>
      <c r="K29" s="92" t="s">
        <v>6</v>
      </c>
      <c r="L29" s="63" t="s">
        <v>8</v>
      </c>
      <c r="M29" s="21" t="s">
        <v>7</v>
      </c>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106"/>
      <c r="AS29" s="84"/>
    </row>
    <row r="30" spans="2:77" s="6" customFormat="1" ht="15" customHeight="1" outlineLevel="1" x14ac:dyDescent="0.2">
      <c r="B30" s="105"/>
      <c r="C30" s="157"/>
      <c r="D30" s="8" t="s">
        <v>60</v>
      </c>
      <c r="E30" s="54">
        <f>INDEX(K25:AP25,MATCH(MAX(K26:AP26),K26:AP26,0))</f>
        <v>97.998683519302119</v>
      </c>
      <c r="F30" s="55">
        <f>MAX(K26:AP26)</f>
        <v>-0.56216656569425538</v>
      </c>
      <c r="G30" s="152" t="s">
        <v>61</v>
      </c>
      <c r="H30" s="153"/>
      <c r="I30" s="54">
        <f>INDEX(AT22:BY22,MATCH(MAX(AT23:BY23),AT23:BY23,0))</f>
        <v>109.52794040392588</v>
      </c>
      <c r="J30" s="64">
        <f>MAX(AT23:BY23)</f>
        <v>50.264550264550266</v>
      </c>
      <c r="K30" s="93" t="s">
        <v>114</v>
      </c>
      <c r="L30" s="54">
        <f>INDEX(AT22:BY22,MATCH(MAX(AT24:BY24),AT24:BY24,0))</f>
        <v>138.35108261548532</v>
      </c>
      <c r="M30" s="64">
        <f>INDEX(AT23:BY23,MATCH(MAX(AT24:BY24),AT24:BY24,0))</f>
        <v>46.620046620046622</v>
      </c>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106"/>
      <c r="AS30" s="84"/>
    </row>
    <row r="31" spans="2:77" s="6" customFormat="1" outlineLevel="1" x14ac:dyDescent="0.2">
      <c r="B31" s="105"/>
      <c r="C31" s="158"/>
      <c r="D31" s="16" t="s">
        <v>112</v>
      </c>
      <c r="E31" s="59">
        <f>E30/(COS(RADIANS(45))^0.5)</f>
        <v>116.54073170205398</v>
      </c>
      <c r="F31" s="60">
        <f>F30/(COS(RADIANS(45))^0.5)</f>
        <v>-0.66853247974025309</v>
      </c>
      <c r="G31" s="152" t="s">
        <v>121</v>
      </c>
      <c r="H31" s="153"/>
      <c r="I31" s="54">
        <f>INDEX(AT22:BY22,MATCH(MAX(AT24:BY24),AT24:BY24,0))</f>
        <v>138.35108261548532</v>
      </c>
      <c r="J31" s="64">
        <f>MAX(AT24:BY24)</f>
        <v>21.065600133376876</v>
      </c>
      <c r="K31" s="93" t="s">
        <v>115</v>
      </c>
      <c r="L31" s="54">
        <f>INDEX(AT22:BY22,MATCH(MAX(AT25:BY25),AT25:BY25,0))</f>
        <v>167.17422482704478</v>
      </c>
      <c r="M31" s="64">
        <f>INDEX(AT23:BY23,MATCH(MAX(AT25:BY25),AT25:BY25,0))</f>
        <v>34.502122475396412</v>
      </c>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106"/>
      <c r="AS31" s="84"/>
    </row>
    <row r="32" spans="2:77" s="6" customFormat="1" outlineLevel="1" x14ac:dyDescent="0.2">
      <c r="B32" s="105"/>
      <c r="G32" s="163" t="s">
        <v>122</v>
      </c>
      <c r="H32" s="164"/>
      <c r="I32" s="59">
        <f>INDEX(AT22:BY22,MATCH(MAX(AT25:BY25),AT25:BY25,0))</f>
        <v>167.17422482704478</v>
      </c>
      <c r="J32" s="65">
        <f>MAX(AT25:BY25)</f>
        <v>13.878756531192021</v>
      </c>
      <c r="K32" s="94" t="s">
        <v>116</v>
      </c>
      <c r="L32" s="59">
        <f>INDEX(AT22:BY22,MATCH(MAX(AT26:BY26),AT26:BY26,0))</f>
        <v>201.76199548091608</v>
      </c>
      <c r="M32" s="65">
        <f>INDEX(AT23:BY23,MATCH(MAX(AT26:BY26),AT26:BY26,0))</f>
        <v>26.32180588645825</v>
      </c>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106"/>
    </row>
    <row r="33" spans="2:68" s="6" customFormat="1" ht="8" customHeight="1" outlineLevel="1" thickBot="1" x14ac:dyDescent="0.25">
      <c r="B33" s="107"/>
      <c r="C33" s="112"/>
      <c r="D33" s="113"/>
      <c r="E33" s="114"/>
      <c r="F33" s="115"/>
      <c r="G33" s="116"/>
      <c r="H33" s="116"/>
      <c r="I33" s="114"/>
      <c r="J33" s="114"/>
      <c r="K33" s="116"/>
      <c r="L33" s="114"/>
      <c r="M33" s="114"/>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8"/>
    </row>
    <row r="34" spans="2:68" s="6" customFormat="1" ht="16" x14ac:dyDescent="0.2">
      <c r="B34" s="73"/>
      <c r="C34" s="162" t="s">
        <v>123</v>
      </c>
      <c r="D34" s="162"/>
      <c r="E34" s="162"/>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111"/>
    </row>
    <row r="35" spans="2:68" s="6" customFormat="1" ht="16" thickBot="1" x14ac:dyDescent="0.25">
      <c r="C35" s="82"/>
      <c r="D35" s="73"/>
      <c r="E35" s="7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Q35" s="74"/>
    </row>
    <row r="36" spans="2:68" s="7" customFormat="1" ht="13" customHeight="1" outlineLevel="1" x14ac:dyDescent="0.2">
      <c r="B36" s="121"/>
      <c r="C36" s="122"/>
      <c r="D36" s="122"/>
      <c r="E36" s="122"/>
      <c r="F36" s="122"/>
      <c r="G36" s="122"/>
      <c r="H36" s="122"/>
      <c r="I36" s="122"/>
      <c r="J36" s="122"/>
      <c r="K36" s="122"/>
      <c r="L36" s="122"/>
      <c r="M36" s="122"/>
      <c r="N36" s="122"/>
      <c r="O36" s="122"/>
      <c r="P36" s="122"/>
      <c r="Q36" s="123"/>
      <c r="X36" s="6"/>
    </row>
    <row r="37" spans="2:68" ht="15" customHeight="1" outlineLevel="1" x14ac:dyDescent="0.2">
      <c r="B37" s="103"/>
      <c r="C37" s="172" t="s">
        <v>126</v>
      </c>
      <c r="D37" s="173"/>
      <c r="E37" s="174"/>
      <c r="F37" s="52"/>
      <c r="G37" s="169" t="s">
        <v>89</v>
      </c>
      <c r="H37" s="170"/>
      <c r="I37" s="170"/>
      <c r="J37" s="170"/>
      <c r="K37" s="170"/>
      <c r="L37" s="170"/>
      <c r="M37" s="171"/>
      <c r="N37" s="12"/>
      <c r="O37" s="134" t="s">
        <v>90</v>
      </c>
      <c r="P37" s="135"/>
      <c r="Q37" s="104"/>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row>
    <row r="38" spans="2:68" ht="15" customHeight="1" outlineLevel="1" x14ac:dyDescent="0.2">
      <c r="B38" s="103"/>
      <c r="C38" s="8" t="s">
        <v>9</v>
      </c>
      <c r="D38" s="9" t="s">
        <v>108</v>
      </c>
      <c r="E38" s="10"/>
      <c r="F38" s="12"/>
      <c r="G38" s="165" t="s">
        <v>91</v>
      </c>
      <c r="H38" s="166"/>
      <c r="I38" s="31" t="s">
        <v>4</v>
      </c>
      <c r="J38" s="32" t="s">
        <v>88</v>
      </c>
      <c r="K38" s="33" t="s">
        <v>2</v>
      </c>
      <c r="L38" s="32" t="s">
        <v>6</v>
      </c>
      <c r="M38" s="34" t="s">
        <v>7</v>
      </c>
      <c r="N38" s="77"/>
      <c r="O38" s="136"/>
      <c r="P38" s="137"/>
      <c r="Q38" s="124"/>
      <c r="R38" s="22"/>
      <c r="S38" s="22"/>
      <c r="T38" s="77"/>
      <c r="U38" s="77"/>
      <c r="V38" s="77"/>
      <c r="W38" s="77"/>
      <c r="X38" s="77"/>
      <c r="Y38" s="77"/>
      <c r="Z38" s="77"/>
      <c r="AA38" s="77"/>
      <c r="AB38" s="77"/>
      <c r="AC38" s="77"/>
      <c r="AD38" s="77"/>
      <c r="AE38" s="77"/>
      <c r="AF38" s="77"/>
      <c r="AG38" s="77"/>
      <c r="AH38" s="77"/>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row>
    <row r="39" spans="2:68" ht="15" customHeight="1" outlineLevel="1" x14ac:dyDescent="0.2">
      <c r="B39" s="103"/>
      <c r="C39" s="8" t="s">
        <v>12</v>
      </c>
      <c r="D39" s="9">
        <v>430</v>
      </c>
      <c r="E39" s="10" t="s">
        <v>1</v>
      </c>
      <c r="F39" s="12"/>
      <c r="G39" s="165"/>
      <c r="H39" s="166"/>
      <c r="I39" s="35"/>
      <c r="J39" s="36">
        <v>0</v>
      </c>
      <c r="K39" s="37"/>
      <c r="L39" s="38">
        <f>AJ40</f>
        <v>118.32159566199235</v>
      </c>
      <c r="M39" s="39">
        <f>AK40</f>
        <v>44.116369017438608</v>
      </c>
      <c r="N39" s="12"/>
      <c r="O39" s="136"/>
      <c r="P39" s="137"/>
      <c r="Q39" s="124"/>
      <c r="R39" s="22"/>
      <c r="S39" s="22"/>
      <c r="T39" s="77"/>
      <c r="U39" s="140" t="s">
        <v>73</v>
      </c>
      <c r="V39" s="140"/>
      <c r="W39" s="71" t="s">
        <v>67</v>
      </c>
      <c r="X39" s="140" t="s">
        <v>74</v>
      </c>
      <c r="Y39" s="140"/>
      <c r="Z39" s="140" t="s">
        <v>14</v>
      </c>
      <c r="AA39" s="140"/>
      <c r="AB39" s="140"/>
      <c r="AC39" s="140"/>
      <c r="AD39" s="140" t="s">
        <v>15</v>
      </c>
      <c r="AE39" s="140"/>
      <c r="AF39" s="140"/>
      <c r="AG39" s="71" t="s">
        <v>4</v>
      </c>
      <c r="AH39" s="119" t="s">
        <v>65</v>
      </c>
      <c r="AI39" s="71" t="s">
        <v>5</v>
      </c>
      <c r="AJ39" s="71" t="s">
        <v>6</v>
      </c>
      <c r="AK39" s="71" t="s">
        <v>82</v>
      </c>
      <c r="AL39" s="71" t="s">
        <v>4</v>
      </c>
      <c r="AM39" s="119" t="s">
        <v>65</v>
      </c>
      <c r="AN39" s="71" t="s">
        <v>5</v>
      </c>
      <c r="AO39" s="71" t="s">
        <v>6</v>
      </c>
      <c r="AP39" s="71" t="s">
        <v>82</v>
      </c>
      <c r="AQ39" s="71" t="s">
        <v>4</v>
      </c>
      <c r="AR39" s="119" t="s">
        <v>65</v>
      </c>
      <c r="AS39" s="71" t="s">
        <v>5</v>
      </c>
      <c r="AT39" s="71" t="s">
        <v>6</v>
      </c>
      <c r="AU39" s="71" t="s">
        <v>82</v>
      </c>
      <c r="AV39" s="71" t="s">
        <v>4</v>
      </c>
      <c r="AW39" s="119" t="s">
        <v>65</v>
      </c>
      <c r="AX39" s="71" t="s">
        <v>5</v>
      </c>
      <c r="AY39" s="71" t="s">
        <v>6</v>
      </c>
      <c r="AZ39" s="71" t="s">
        <v>82</v>
      </c>
      <c r="BA39" s="71" t="s">
        <v>4</v>
      </c>
      <c r="BB39" s="119" t="s">
        <v>65</v>
      </c>
      <c r="BC39" s="71" t="s">
        <v>5</v>
      </c>
      <c r="BD39" s="71" t="s">
        <v>6</v>
      </c>
      <c r="BE39" s="71" t="s">
        <v>82</v>
      </c>
      <c r="BF39" s="71" t="s">
        <v>4</v>
      </c>
      <c r="BG39" s="119" t="s">
        <v>65</v>
      </c>
      <c r="BH39" s="71" t="s">
        <v>5</v>
      </c>
      <c r="BI39" s="71" t="s">
        <v>6</v>
      </c>
      <c r="BJ39" s="71" t="s">
        <v>82</v>
      </c>
      <c r="BK39" s="71" t="s">
        <v>4</v>
      </c>
      <c r="BL39" s="119" t="s">
        <v>65</v>
      </c>
      <c r="BM39" s="71" t="s">
        <v>5</v>
      </c>
      <c r="BN39" s="71" t="s">
        <v>6</v>
      </c>
      <c r="BO39" s="71" t="s">
        <v>82</v>
      </c>
      <c r="BP39" s="12"/>
    </row>
    <row r="40" spans="2:68" outlineLevel="1" x14ac:dyDescent="0.2">
      <c r="B40" s="103"/>
      <c r="C40" s="8" t="s">
        <v>83</v>
      </c>
      <c r="D40" s="9">
        <v>430</v>
      </c>
      <c r="E40" s="10" t="s">
        <v>1</v>
      </c>
      <c r="F40" s="12"/>
      <c r="G40" s="165"/>
      <c r="H40" s="166"/>
      <c r="I40" s="35"/>
      <c r="J40" s="36">
        <v>-1</v>
      </c>
      <c r="K40" s="37"/>
      <c r="L40" s="38">
        <f>AO40</f>
        <v>143.75905768565218</v>
      </c>
      <c r="M40" s="39">
        <f>AP40</f>
        <v>19.944242956753744</v>
      </c>
      <c r="N40" s="12"/>
      <c r="O40" s="136"/>
      <c r="P40" s="137"/>
      <c r="Q40" s="104"/>
      <c r="R40" s="22"/>
      <c r="S40" s="22"/>
      <c r="T40" s="77"/>
      <c r="U40" s="67">
        <v>100</v>
      </c>
      <c r="V40" s="67">
        <f>-($D46*(U40/100)^2+$D47*(U40/100)+$D48)</f>
        <v>-0.68000000000000016</v>
      </c>
      <c r="W40" s="71" t="s">
        <v>68</v>
      </c>
      <c r="X40" s="67">
        <f>IF(V40=0,D43,U40)/100*(($W41/$D39)^0.5)</f>
        <v>1</v>
      </c>
      <c r="Y40" s="67">
        <f>-IF(V40=0,E43,V40)*(($W41/$D39)^0.5)</f>
        <v>0.68000000000000016</v>
      </c>
      <c r="Z40" s="67">
        <f>X40*X40</f>
        <v>1</v>
      </c>
      <c r="AA40" s="67">
        <f>X40</f>
        <v>1</v>
      </c>
      <c r="AB40" s="67">
        <v>1</v>
      </c>
      <c r="AC40" s="67">
        <f>Y40</f>
        <v>0.68000000000000016</v>
      </c>
      <c r="AD40" s="67" cm="1">
        <f t="array" ref="AD40:AF42">MINVERSE(Z40:AB42)</f>
        <v>2</v>
      </c>
      <c r="AE40" s="67">
        <v>-4</v>
      </c>
      <c r="AF40" s="67">
        <v>2</v>
      </c>
      <c r="AG40" s="68">
        <f>I39</f>
        <v>0</v>
      </c>
      <c r="AH40" s="68">
        <f>J39</f>
        <v>0</v>
      </c>
      <c r="AI40" s="68">
        <f>K39</f>
        <v>0</v>
      </c>
      <c r="AJ40" s="69">
        <f>(-AJ42-$O43)/(2*$O42)*100</f>
        <v>118.32159566199235</v>
      </c>
      <c r="AK40" s="69">
        <f>-(AJ40+AI40)/3.6/(AI42+AH40)</f>
        <v>44.116369017438608</v>
      </c>
      <c r="AL40" s="68">
        <f>I40</f>
        <v>0</v>
      </c>
      <c r="AM40" s="68">
        <f>J40</f>
        <v>-1</v>
      </c>
      <c r="AN40" s="68">
        <f>K40</f>
        <v>0</v>
      </c>
      <c r="AO40" s="69">
        <f>(-AO42-$O43)/(2*$O42)*100</f>
        <v>143.75905768565218</v>
      </c>
      <c r="AP40" s="69">
        <f>-(AO40+AN40)/3.6/(AN42+AM40)</f>
        <v>19.944242956753744</v>
      </c>
      <c r="AQ40" s="68">
        <f>I41</f>
        <v>0</v>
      </c>
      <c r="AR40" s="68">
        <f>J41</f>
        <v>-2</v>
      </c>
      <c r="AS40" s="68">
        <f>K41</f>
        <v>0</v>
      </c>
      <c r="AT40" s="69">
        <f>(-AT42-$O43)/(2*$O42)*100</f>
        <v>165.32795690182994</v>
      </c>
      <c r="AU40" s="69">
        <f>-(AT40+AS40)/3.6/(AS42+AR40)</f>
        <v>13.617634414773462</v>
      </c>
      <c r="AV40" s="70">
        <f>I42</f>
        <v>0</v>
      </c>
      <c r="AW40" s="70">
        <f>J42</f>
        <v>-3</v>
      </c>
      <c r="AX40" s="70">
        <f>K42</f>
        <v>0</v>
      </c>
      <c r="AY40" s="69">
        <f>(-AY42-$O43)/(2*$O42)*100</f>
        <v>184.39088914585778</v>
      </c>
      <c r="AZ40" s="69">
        <f>-(AY40+AX40)/3.6/(AX42+AW40)</f>
        <v>10.635790509899875</v>
      </c>
      <c r="BA40" s="70">
        <f>I43</f>
        <v>0</v>
      </c>
      <c r="BB40" s="70">
        <f>J43</f>
        <v>-4</v>
      </c>
      <c r="BC40" s="70">
        <f>K43</f>
        <v>0</v>
      </c>
      <c r="BD40" s="69">
        <f>(-BD42-$O43)/(2*$O42)*100</f>
        <v>201.65977949672231</v>
      </c>
      <c r="BE40" s="69">
        <f>-(BD40+BC40)/3.6/(BC42+BB40)</f>
        <v>8.8752752535613411</v>
      </c>
      <c r="BF40" s="119">
        <f>I42</f>
        <v>0</v>
      </c>
      <c r="BG40" s="119">
        <v>-1</v>
      </c>
      <c r="BH40" s="119">
        <f>K42</f>
        <v>0</v>
      </c>
      <c r="BI40" s="69">
        <f>(-BI42-$O43)/(2*$O42)*100</f>
        <v>143.75905768565218</v>
      </c>
      <c r="BJ40" s="69">
        <f>-(BI40+BH40)/3.6/(BH42+BG40)</f>
        <v>19.944242956753744</v>
      </c>
      <c r="BK40" s="120">
        <f>I43</f>
        <v>0</v>
      </c>
      <c r="BL40" s="120">
        <v>-2</v>
      </c>
      <c r="BM40" s="120">
        <f>K43</f>
        <v>0</v>
      </c>
      <c r="BN40" s="69">
        <f>(-BN42-$O43)/(2*$O42)*100</f>
        <v>165.32795690182994</v>
      </c>
      <c r="BO40" s="69">
        <f>-(BN40+BM40)/3.6/(BM42+BL40)</f>
        <v>13.617634414773462</v>
      </c>
      <c r="BP40" s="12"/>
    </row>
    <row r="41" spans="2:68" outlineLevel="1" x14ac:dyDescent="0.2">
      <c r="B41" s="103"/>
      <c r="C41" s="16" t="s">
        <v>94</v>
      </c>
      <c r="D41" s="9">
        <v>0</v>
      </c>
      <c r="E41" s="10" t="s">
        <v>19</v>
      </c>
      <c r="F41" s="12"/>
      <c r="G41" s="165"/>
      <c r="H41" s="166"/>
      <c r="I41" s="35"/>
      <c r="J41" s="36">
        <v>-2</v>
      </c>
      <c r="K41" s="37"/>
      <c r="L41" s="38">
        <f>AT40</f>
        <v>165.32795690182994</v>
      </c>
      <c r="M41" s="39">
        <f>AU40</f>
        <v>13.617634414773462</v>
      </c>
      <c r="N41" s="12"/>
      <c r="O41" s="138"/>
      <c r="P41" s="139"/>
      <c r="Q41" s="104"/>
      <c r="T41" s="12"/>
      <c r="U41" s="67">
        <v>150</v>
      </c>
      <c r="V41" s="67">
        <f>-($D46*(U41/100)^2+$D47*(U41/100)+$D48)</f>
        <v>-1.0950000000000002</v>
      </c>
      <c r="W41" s="71">
        <f>D40/COS(RADIANS(D41))</f>
        <v>430</v>
      </c>
      <c r="X41" s="67">
        <f>IF(V41=0,D44,U41)/100*(($W41/$D39)^0.5)</f>
        <v>1.5</v>
      </c>
      <c r="Y41" s="67">
        <f>-IF(V41=0,E44,V41)*(($W41/$D39)^0.5)</f>
        <v>1.0950000000000002</v>
      </c>
      <c r="Z41" s="67">
        <f>X41*X41</f>
        <v>2.25</v>
      </c>
      <c r="AA41" s="67">
        <f>X41</f>
        <v>1.5</v>
      </c>
      <c r="AB41" s="67">
        <v>1</v>
      </c>
      <c r="AC41" s="67">
        <f>Y41</f>
        <v>1.0950000000000002</v>
      </c>
      <c r="AD41" s="67">
        <v>-7</v>
      </c>
      <c r="AE41" s="67">
        <v>12</v>
      </c>
      <c r="AF41" s="67">
        <v>-5</v>
      </c>
      <c r="AG41" s="71" t="s">
        <v>21</v>
      </c>
      <c r="AH41" s="71" t="s">
        <v>22</v>
      </c>
      <c r="AI41" s="71" t="s">
        <v>84</v>
      </c>
      <c r="AJ41" s="71" t="s">
        <v>23</v>
      </c>
      <c r="AK41" s="71" t="s">
        <v>66</v>
      </c>
      <c r="AL41" s="71" t="s">
        <v>21</v>
      </c>
      <c r="AM41" s="71" t="s">
        <v>22</v>
      </c>
      <c r="AN41" s="71" t="s">
        <v>84</v>
      </c>
      <c r="AO41" s="71" t="s">
        <v>23</v>
      </c>
      <c r="AP41" s="71" t="s">
        <v>66</v>
      </c>
      <c r="AQ41" s="71" t="s">
        <v>21</v>
      </c>
      <c r="AR41" s="71" t="s">
        <v>22</v>
      </c>
      <c r="AS41" s="71" t="s">
        <v>84</v>
      </c>
      <c r="AT41" s="71" t="s">
        <v>23</v>
      </c>
      <c r="AU41" s="71" t="s">
        <v>66</v>
      </c>
      <c r="AV41" s="71" t="s">
        <v>21</v>
      </c>
      <c r="AW41" s="71" t="s">
        <v>22</v>
      </c>
      <c r="AX41" s="71" t="s">
        <v>84</v>
      </c>
      <c r="AY41" s="71" t="s">
        <v>23</v>
      </c>
      <c r="AZ41" s="71" t="s">
        <v>66</v>
      </c>
      <c r="BA41" s="71" t="s">
        <v>21</v>
      </c>
      <c r="BB41" s="71" t="s">
        <v>22</v>
      </c>
      <c r="BC41" s="71" t="s">
        <v>84</v>
      </c>
      <c r="BD41" s="71" t="s">
        <v>23</v>
      </c>
      <c r="BE41" s="71" t="s">
        <v>66</v>
      </c>
      <c r="BF41" s="71" t="s">
        <v>21</v>
      </c>
      <c r="BG41" s="71" t="s">
        <v>22</v>
      </c>
      <c r="BH41" s="71" t="s">
        <v>84</v>
      </c>
      <c r="BI41" s="71" t="s">
        <v>23</v>
      </c>
      <c r="BJ41" s="71" t="s">
        <v>66</v>
      </c>
      <c r="BK41" s="71" t="s">
        <v>21</v>
      </c>
      <c r="BL41" s="71" t="s">
        <v>22</v>
      </c>
      <c r="BM41" s="71" t="s">
        <v>84</v>
      </c>
      <c r="BN41" s="71" t="s">
        <v>23</v>
      </c>
      <c r="BO41" s="71" t="s">
        <v>66</v>
      </c>
      <c r="BP41" s="12"/>
    </row>
    <row r="42" spans="2:68" ht="14" customHeight="1" outlineLevel="1" x14ac:dyDescent="0.2">
      <c r="B42" s="103"/>
      <c r="C42" s="20" t="s">
        <v>86</v>
      </c>
      <c r="D42" s="19" t="s">
        <v>10</v>
      </c>
      <c r="E42" s="21" t="s">
        <v>59</v>
      </c>
      <c r="F42" s="12"/>
      <c r="G42" s="165"/>
      <c r="H42" s="166"/>
      <c r="I42" s="40"/>
      <c r="J42" s="36">
        <v>-3</v>
      </c>
      <c r="K42" s="37"/>
      <c r="L42" s="38">
        <f>AY40</f>
        <v>184.39088914585778</v>
      </c>
      <c r="M42" s="39">
        <f>AZ40</f>
        <v>10.635790509899875</v>
      </c>
      <c r="N42" s="77"/>
      <c r="O42" s="23" cm="1">
        <f t="array" ref="O42:O44">MMULT(_xlfn.ANCHORARRAY(AD40),AC40:AC42)</f>
        <v>1.5</v>
      </c>
      <c r="P42" s="24" t="s">
        <v>16</v>
      </c>
      <c r="Q42" s="104"/>
      <c r="T42" s="12"/>
      <c r="U42" s="67">
        <v>200</v>
      </c>
      <c r="V42" s="67">
        <f>-($D46*(U42/100)^2+$D47*(U42/100)+$D48)</f>
        <v>-2.2600000000000002</v>
      </c>
      <c r="W42" s="67"/>
      <c r="X42" s="67">
        <f>IF(V42=0,D45,U42)/100*(($W41/$D39)^0.5)</f>
        <v>2</v>
      </c>
      <c r="Y42" s="67">
        <f>-IF(V42=0,E45,V42)*(($W41/$D39)^0.5)</f>
        <v>2.2600000000000002</v>
      </c>
      <c r="Z42" s="67">
        <f>X42*X42</f>
        <v>4</v>
      </c>
      <c r="AA42" s="67">
        <f>X42</f>
        <v>2</v>
      </c>
      <c r="AB42" s="67">
        <v>1</v>
      </c>
      <c r="AC42" s="67">
        <f>Y42</f>
        <v>2.2600000000000002</v>
      </c>
      <c r="AD42" s="67">
        <v>6</v>
      </c>
      <c r="AE42" s="67">
        <v>-8</v>
      </c>
      <c r="AF42" s="67">
        <v>3</v>
      </c>
      <c r="AG42" s="67">
        <f>2*$O43-4*$O42*AI40/100</f>
        <v>-5.84</v>
      </c>
      <c r="AH42" s="67">
        <f>-4*$O42*($O44-AK42)+$O43^2</f>
        <v>-4.0736000000000043</v>
      </c>
      <c r="AI42" s="128">
        <f>-1*((AJ40/100)^2*$O42+(AJ40/100*$O43)+$O44)</f>
        <v>-0.74500940666982496</v>
      </c>
      <c r="AJ42" s="67">
        <f>((-AG42-(AG42^2-4*AH42)^0.5)/2)</f>
        <v>-0.62964786985977028</v>
      </c>
      <c r="AK42" s="67">
        <f>AH40-AG40</f>
        <v>0</v>
      </c>
      <c r="AL42" s="67">
        <f>2*$O43-4*$O42*AN40/100</f>
        <v>-5.84</v>
      </c>
      <c r="AM42" s="67">
        <f>-4*$O42*($O44-AP42)+$O43^2</f>
        <v>-10.073600000000003</v>
      </c>
      <c r="AN42" s="128">
        <f>-1*((AO40/100)^2*$O42+(AO40/100*$O43)+$O44)</f>
        <v>-1.0022355155789575</v>
      </c>
      <c r="AO42" s="67">
        <f>((-AL42-(AL42^2-4*AM42)^0.5)/2)</f>
        <v>-1.3927717305695655</v>
      </c>
      <c r="AP42" s="67">
        <f>AM40-AL40</f>
        <v>-1</v>
      </c>
      <c r="AQ42" s="67">
        <f>2*$O43-4*$O42*AS40/100</f>
        <v>-5.84</v>
      </c>
      <c r="AR42" s="67">
        <f>-4*$O42*($O44-AU42)+$O43^2</f>
        <v>-16.073600000000003</v>
      </c>
      <c r="AS42" s="128">
        <f>-1*((AT40/100)^2*$O42+(AT40/100*$O43)+$O44)</f>
        <v>-1.3724236584665661</v>
      </c>
      <c r="AT42" s="67">
        <f>((-AQ42-(AQ42^2-4*AR42)^0.5)/2)</f>
        <v>-2.0398387070548978</v>
      </c>
      <c r="AU42" s="67">
        <f>AR40-AQ40</f>
        <v>-2</v>
      </c>
      <c r="AV42" s="67">
        <f>2*$O43-4*$O42*AX40/100</f>
        <v>-5.84</v>
      </c>
      <c r="AW42" s="67">
        <f>-4*$O42*($O44-AZ42)+$O43^2</f>
        <v>-22.073600000000003</v>
      </c>
      <c r="AX42" s="128">
        <f>-1*((AY40/100)^2*$O42+(AY40/100*$O43)+$O44)</f>
        <v>-1.8157860369409553</v>
      </c>
      <c r="AY42" s="67">
        <f>((-AV42-(AV42^2-4*AW42)^0.5)/2)</f>
        <v>-2.611726674375733</v>
      </c>
      <c r="AZ42" s="67">
        <f>AW40-AV40</f>
        <v>-3</v>
      </c>
      <c r="BA42" s="67">
        <f>2*$O43-4*$O42*BC40/100</f>
        <v>-5.84</v>
      </c>
      <c r="BB42" s="67">
        <f>-4*$O42*($O44-BE42)+$O43^2</f>
        <v>-28.073600000000003</v>
      </c>
      <c r="BC42" s="128">
        <f>-1*((BD40/100)^2*$O42+(BD40/100*$O43)+$O44)</f>
        <v>-2.3115344386957091</v>
      </c>
      <c r="BD42" s="67">
        <f>((-BA42-(BA42^2-4*BB42)^0.5)/2)</f>
        <v>-3.1297933849016699</v>
      </c>
      <c r="BE42" s="67">
        <f>BB40-BA40</f>
        <v>-4</v>
      </c>
      <c r="BF42" s="67">
        <f>2*$O43-4*$O42*BH40/100</f>
        <v>-5.84</v>
      </c>
      <c r="BG42" s="67">
        <f>-4*$O42*($O44-BJ42)+$O43^2</f>
        <v>-10.073600000000003</v>
      </c>
      <c r="BH42" s="128">
        <f>-1*((BI40/100)^2*$O42+(BI40/100*$O43)+$O44)</f>
        <v>-1.0022355155789575</v>
      </c>
      <c r="BI42" s="67">
        <f>((-BF42-(BF42^2-4*BG42)^0.5)/2)</f>
        <v>-1.3927717305695655</v>
      </c>
      <c r="BJ42" s="67">
        <f>BG40-BF40</f>
        <v>-1</v>
      </c>
      <c r="BK42" s="67">
        <f>2*$O43-4*$O42*BM40/100</f>
        <v>-5.84</v>
      </c>
      <c r="BL42" s="67">
        <f>-4*$O42*($O44-BO42)+$O43^2</f>
        <v>-16.073600000000003</v>
      </c>
      <c r="BM42" s="128">
        <f>-1*((BN40/100)^2*$O42+(BN40/100*$O43)+$O44)</f>
        <v>-1.3724236584665661</v>
      </c>
      <c r="BN42" s="67">
        <f>((-BK42-(BK42^2-4*BL42)^0.5)/2)</f>
        <v>-2.0398387070548978</v>
      </c>
      <c r="BO42" s="67">
        <f>BL40-BK40</f>
        <v>-2</v>
      </c>
      <c r="BP42" s="12"/>
    </row>
    <row r="43" spans="2:68" outlineLevel="1" x14ac:dyDescent="0.2">
      <c r="B43" s="103"/>
      <c r="C43" s="8" t="s">
        <v>69</v>
      </c>
      <c r="D43" s="9"/>
      <c r="E43" s="13">
        <v>-0.55000000000000004</v>
      </c>
      <c r="F43" s="12"/>
      <c r="G43" s="165"/>
      <c r="H43" s="166"/>
      <c r="I43" s="41"/>
      <c r="J43" s="42">
        <v>-4</v>
      </c>
      <c r="K43" s="43"/>
      <c r="L43" s="44">
        <f>BD40</f>
        <v>201.65977949672231</v>
      </c>
      <c r="M43" s="45">
        <f>BE40</f>
        <v>8.8752752535613411</v>
      </c>
      <c r="N43" s="12"/>
      <c r="O43" s="23">
        <v>-2.92</v>
      </c>
      <c r="P43" s="24" t="s">
        <v>17</v>
      </c>
      <c r="Q43" s="104"/>
      <c r="T43" s="12"/>
      <c r="U43" s="67"/>
      <c r="V43" s="67"/>
      <c r="W43" s="67"/>
      <c r="X43" s="67"/>
      <c r="Y43" s="67"/>
      <c r="Z43" s="67"/>
      <c r="AA43" s="67"/>
      <c r="AB43" s="67"/>
      <c r="AC43" s="67"/>
      <c r="AD43" s="67"/>
      <c r="AE43" s="67"/>
      <c r="AF43" s="67"/>
      <c r="AG43" s="67"/>
      <c r="AH43" s="67"/>
      <c r="AI43" s="67"/>
      <c r="AJ43" s="67"/>
      <c r="AK43" s="67"/>
      <c r="AL43" s="67"/>
      <c r="AM43" s="67"/>
      <c r="AN43" s="7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12"/>
    </row>
    <row r="44" spans="2:68" outlineLevel="1" x14ac:dyDescent="0.2">
      <c r="B44" s="103"/>
      <c r="C44" s="8" t="s">
        <v>71</v>
      </c>
      <c r="D44" s="9"/>
      <c r="E44" s="13">
        <v>-0.8</v>
      </c>
      <c r="F44" s="12"/>
      <c r="G44" s="165"/>
      <c r="H44" s="166"/>
      <c r="I44" s="46"/>
      <c r="J44" s="47"/>
      <c r="K44" s="48" t="s">
        <v>58</v>
      </c>
      <c r="L44" s="49" t="s">
        <v>8</v>
      </c>
      <c r="M44" s="50" t="s">
        <v>0</v>
      </c>
      <c r="N44" s="12"/>
      <c r="O44" s="27">
        <v>2.1000000000000005</v>
      </c>
      <c r="P44" s="28" t="s">
        <v>18</v>
      </c>
      <c r="Q44" s="104"/>
      <c r="T44" s="12"/>
      <c r="U44" s="67"/>
      <c r="V44" s="67"/>
      <c r="W44" s="67"/>
      <c r="X44" s="67"/>
      <c r="Y44" s="67"/>
      <c r="Z44" s="67"/>
      <c r="AA44" s="67"/>
      <c r="AB44" s="67"/>
      <c r="AC44" s="67"/>
      <c r="AD44" s="67"/>
      <c r="AE44" s="67"/>
      <c r="AF44" s="67"/>
      <c r="AG44" s="67"/>
      <c r="AH44" s="67"/>
      <c r="AI44" s="67"/>
      <c r="AJ44" s="67"/>
      <c r="AK44" s="67"/>
      <c r="AL44" s="67"/>
      <c r="AM44" s="77"/>
      <c r="AN44" s="7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12"/>
    </row>
    <row r="45" spans="2:68" outlineLevel="1" x14ac:dyDescent="0.2">
      <c r="B45" s="103"/>
      <c r="C45" s="8" t="s">
        <v>70</v>
      </c>
      <c r="D45" s="9"/>
      <c r="E45" s="13">
        <v>-2.8</v>
      </c>
      <c r="F45" s="12"/>
      <c r="G45" s="165"/>
      <c r="H45" s="166"/>
      <c r="I45" s="51"/>
      <c r="J45" s="52"/>
      <c r="K45" s="53" t="s">
        <v>60</v>
      </c>
      <c r="L45" s="54">
        <f>-O43/(2*O42)*100</f>
        <v>97.333333333333329</v>
      </c>
      <c r="M45" s="55">
        <f>-1*((L45/100)^2*$O$42+(L45/100*$O$43)+$O$44)</f>
        <v>-0.67893333333333405</v>
      </c>
      <c r="N45" s="12"/>
      <c r="O45" s="12"/>
      <c r="P45" s="12"/>
      <c r="Q45" s="124"/>
      <c r="R45" s="22"/>
      <c r="S45" s="22"/>
      <c r="T45" s="77"/>
      <c r="U45" s="67" t="s">
        <v>92</v>
      </c>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12"/>
    </row>
    <row r="46" spans="2:68" outlineLevel="1" x14ac:dyDescent="0.2">
      <c r="B46" s="103"/>
      <c r="C46" s="20" t="s">
        <v>87</v>
      </c>
      <c r="D46" s="25">
        <v>1.5</v>
      </c>
      <c r="E46" s="26" t="s">
        <v>16</v>
      </c>
      <c r="F46" s="12"/>
      <c r="G46" s="165"/>
      <c r="H46" s="166"/>
      <c r="I46" s="56"/>
      <c r="J46" s="57"/>
      <c r="K46" s="58" t="s">
        <v>75</v>
      </c>
      <c r="L46" s="59">
        <f>L45/(COS(RADIANS(45))^0.5)</f>
        <v>115.7494925269315</v>
      </c>
      <c r="M46" s="60">
        <f>M45/(COS(RADIANS(45))^0.5)</f>
        <v>-0.80739235061251491</v>
      </c>
      <c r="N46" s="12"/>
      <c r="O46" s="12"/>
      <c r="P46" s="12"/>
      <c r="Q46" s="104"/>
      <c r="T46" s="12"/>
      <c r="U46" s="67"/>
      <c r="V46" s="67">
        <v>75</v>
      </c>
      <c r="W46" s="67">
        <f>V46+5</f>
        <v>80</v>
      </c>
      <c r="X46" s="67">
        <f t="shared" ref="X46:AY46" si="16">W46+5</f>
        <v>85</v>
      </c>
      <c r="Y46" s="67">
        <f t="shared" si="16"/>
        <v>90</v>
      </c>
      <c r="Z46" s="67">
        <f t="shared" si="16"/>
        <v>95</v>
      </c>
      <c r="AA46" s="67">
        <f t="shared" si="16"/>
        <v>100</v>
      </c>
      <c r="AB46" s="67">
        <f t="shared" si="16"/>
        <v>105</v>
      </c>
      <c r="AC46" s="67">
        <f>AB46+5</f>
        <v>110</v>
      </c>
      <c r="AD46" s="67">
        <f t="shared" si="16"/>
        <v>115</v>
      </c>
      <c r="AE46" s="67">
        <f t="shared" si="16"/>
        <v>120</v>
      </c>
      <c r="AF46" s="67">
        <f t="shared" si="16"/>
        <v>125</v>
      </c>
      <c r="AG46" s="67">
        <f t="shared" si="16"/>
        <v>130</v>
      </c>
      <c r="AH46" s="67">
        <f t="shared" si="16"/>
        <v>135</v>
      </c>
      <c r="AI46" s="67">
        <f t="shared" si="16"/>
        <v>140</v>
      </c>
      <c r="AJ46" s="67">
        <f t="shared" si="16"/>
        <v>145</v>
      </c>
      <c r="AK46" s="67">
        <f t="shared" si="16"/>
        <v>150</v>
      </c>
      <c r="AL46" s="67">
        <f t="shared" si="16"/>
        <v>155</v>
      </c>
      <c r="AM46" s="67">
        <f t="shared" si="16"/>
        <v>160</v>
      </c>
      <c r="AN46" s="67">
        <f t="shared" si="16"/>
        <v>165</v>
      </c>
      <c r="AO46" s="67">
        <f t="shared" si="16"/>
        <v>170</v>
      </c>
      <c r="AP46" s="67">
        <f t="shared" si="16"/>
        <v>175</v>
      </c>
      <c r="AQ46" s="67">
        <f t="shared" si="16"/>
        <v>180</v>
      </c>
      <c r="AR46" s="67">
        <f t="shared" si="16"/>
        <v>185</v>
      </c>
      <c r="AS46" s="67">
        <f t="shared" si="16"/>
        <v>190</v>
      </c>
      <c r="AT46" s="67">
        <f t="shared" si="16"/>
        <v>195</v>
      </c>
      <c r="AU46" s="67">
        <f t="shared" si="16"/>
        <v>200</v>
      </c>
      <c r="AV46" s="67">
        <f t="shared" si="16"/>
        <v>205</v>
      </c>
      <c r="AW46" s="67">
        <f t="shared" si="16"/>
        <v>210</v>
      </c>
      <c r="AX46" s="67">
        <f t="shared" si="16"/>
        <v>215</v>
      </c>
      <c r="AY46" s="67">
        <f t="shared" si="16"/>
        <v>220</v>
      </c>
      <c r="AZ46" s="67"/>
      <c r="BA46" s="67"/>
      <c r="BB46" s="67"/>
      <c r="BC46" s="67"/>
      <c r="BD46" s="67"/>
      <c r="BE46" s="67"/>
      <c r="BF46" s="67"/>
      <c r="BG46" s="67"/>
      <c r="BH46" s="67"/>
      <c r="BI46" s="67"/>
      <c r="BJ46" s="67"/>
      <c r="BK46" s="67"/>
      <c r="BL46" s="67"/>
      <c r="BM46" s="67"/>
      <c r="BN46" s="67"/>
      <c r="BO46" s="67"/>
      <c r="BP46" s="12"/>
    </row>
    <row r="47" spans="2:68" outlineLevel="1" x14ac:dyDescent="0.2">
      <c r="B47" s="103"/>
      <c r="C47" s="8" t="s">
        <v>72</v>
      </c>
      <c r="D47" s="9">
        <v>-2.92</v>
      </c>
      <c r="E47" s="10" t="s">
        <v>17</v>
      </c>
      <c r="F47" s="77"/>
      <c r="G47" s="165"/>
      <c r="H47" s="166"/>
      <c r="I47" s="61"/>
      <c r="J47" s="62"/>
      <c r="K47" s="48" t="s">
        <v>62</v>
      </c>
      <c r="L47" s="63" t="s">
        <v>8</v>
      </c>
      <c r="M47" s="21" t="s">
        <v>7</v>
      </c>
      <c r="N47" s="12"/>
      <c r="O47" s="12"/>
      <c r="P47" s="12"/>
      <c r="Q47" s="104"/>
      <c r="T47" s="12"/>
      <c r="U47" s="67" t="s">
        <v>0</v>
      </c>
      <c r="V47" s="67">
        <f t="shared" ref="V47:AY47" si="17">-1*((V46/100)^2*$O42+(V46/100*$O43)+$O44)</f>
        <v>-0.75375000000000059</v>
      </c>
      <c r="W47" s="67">
        <f t="shared" si="17"/>
        <v>-0.72400000000000087</v>
      </c>
      <c r="X47" s="67">
        <f t="shared" si="17"/>
        <v>-0.70175000000000054</v>
      </c>
      <c r="Y47" s="67">
        <f t="shared" si="17"/>
        <v>-0.6870000000000005</v>
      </c>
      <c r="Z47" s="67">
        <f t="shared" si="17"/>
        <v>-0.67975000000000052</v>
      </c>
      <c r="AA47" s="67">
        <f t="shared" si="17"/>
        <v>-0.6800000000000006</v>
      </c>
      <c r="AB47" s="67">
        <f t="shared" si="17"/>
        <v>-0.68775000000000075</v>
      </c>
      <c r="AC47" s="67">
        <f t="shared" si="17"/>
        <v>-0.70300000000000074</v>
      </c>
      <c r="AD47" s="67">
        <f t="shared" si="17"/>
        <v>-0.72575000000000056</v>
      </c>
      <c r="AE47" s="67">
        <f t="shared" si="17"/>
        <v>-0.75600000000000067</v>
      </c>
      <c r="AF47" s="67">
        <f t="shared" si="17"/>
        <v>-0.79375000000000062</v>
      </c>
      <c r="AG47" s="67">
        <f t="shared" si="17"/>
        <v>-0.83900000000000086</v>
      </c>
      <c r="AH47" s="67">
        <f t="shared" si="17"/>
        <v>-0.89175000000000093</v>
      </c>
      <c r="AI47" s="67">
        <f t="shared" si="17"/>
        <v>-0.95199999999999996</v>
      </c>
      <c r="AJ47" s="67">
        <f t="shared" si="17"/>
        <v>-1.0197500000000006</v>
      </c>
      <c r="AK47" s="67">
        <f t="shared" si="17"/>
        <v>-1.0950000000000006</v>
      </c>
      <c r="AL47" s="67">
        <f t="shared" si="17"/>
        <v>-1.1777500000000014</v>
      </c>
      <c r="AM47" s="67">
        <f t="shared" si="17"/>
        <v>-1.2680000000000016</v>
      </c>
      <c r="AN47" s="67">
        <f t="shared" si="17"/>
        <v>-1.3657500000000002</v>
      </c>
      <c r="AO47" s="67">
        <f t="shared" si="17"/>
        <v>-1.4710000000000001</v>
      </c>
      <c r="AP47" s="67">
        <f t="shared" si="17"/>
        <v>-1.5837500000000011</v>
      </c>
      <c r="AQ47" s="67">
        <f t="shared" si="17"/>
        <v>-1.7040000000000006</v>
      </c>
      <c r="AR47" s="67">
        <f t="shared" si="17"/>
        <v>-1.8317500000000013</v>
      </c>
      <c r="AS47" s="67">
        <f t="shared" si="17"/>
        <v>-1.9670000000000005</v>
      </c>
      <c r="AT47" s="67">
        <f t="shared" si="17"/>
        <v>-2.10975</v>
      </c>
      <c r="AU47" s="67">
        <f t="shared" si="17"/>
        <v>-2.2600000000000007</v>
      </c>
      <c r="AV47" s="67">
        <f t="shared" si="17"/>
        <v>-2.4177499999999998</v>
      </c>
      <c r="AW47" s="67">
        <f t="shared" si="17"/>
        <v>-2.5830000000000011</v>
      </c>
      <c r="AX47" s="67">
        <f t="shared" si="17"/>
        <v>-2.7557500000000008</v>
      </c>
      <c r="AY47" s="67">
        <f t="shared" si="17"/>
        <v>-2.9360000000000017</v>
      </c>
      <c r="AZ47" s="67"/>
      <c r="BA47" s="67"/>
      <c r="BB47" s="67"/>
      <c r="BC47" s="67"/>
      <c r="BD47" s="67"/>
      <c r="BE47" s="67"/>
      <c r="BF47" s="67"/>
      <c r="BG47" s="67"/>
      <c r="BH47" s="67"/>
      <c r="BI47" s="67"/>
      <c r="BJ47" s="67"/>
      <c r="BK47" s="67"/>
      <c r="BL47" s="67"/>
      <c r="BM47" s="67"/>
      <c r="BN47" s="67"/>
      <c r="BO47" s="67"/>
      <c r="BP47" s="12"/>
    </row>
    <row r="48" spans="2:68" ht="16" outlineLevel="1" thickBot="1" x14ac:dyDescent="0.25">
      <c r="B48" s="103"/>
      <c r="C48" s="14"/>
      <c r="D48" s="29">
        <v>2.1</v>
      </c>
      <c r="E48" s="18" t="s">
        <v>18</v>
      </c>
      <c r="F48" s="12"/>
      <c r="G48" s="165"/>
      <c r="H48" s="166"/>
      <c r="I48" s="11"/>
      <c r="J48" s="12"/>
      <c r="K48" s="53" t="s">
        <v>61</v>
      </c>
      <c r="L48" s="54">
        <f>($AN$3/M48-$O43)/(2*$O42)*100</f>
        <v>118.32159566199235</v>
      </c>
      <c r="M48" s="64">
        <f>$AN$3/((4*$O42*$O44)^0.5+$O43)</f>
        <v>44.116369017438593</v>
      </c>
      <c r="N48" s="12"/>
      <c r="O48" s="12"/>
      <c r="P48" s="12"/>
      <c r="Q48" s="104"/>
      <c r="T48" s="12"/>
      <c r="U48" s="67" t="s">
        <v>7</v>
      </c>
      <c r="V48" s="77">
        <f>-V46/3.6/V47</f>
        <v>27.639579878385824</v>
      </c>
      <c r="W48" s="77">
        <f t="shared" ref="W48:AY48" si="18">-W46/3.6/W47</f>
        <v>30.693677102516844</v>
      </c>
      <c r="X48" s="77">
        <f t="shared" si="18"/>
        <v>33.646043621105939</v>
      </c>
      <c r="Y48" s="77">
        <f t="shared" si="18"/>
        <v>36.390101892285273</v>
      </c>
      <c r="Z48" s="77">
        <f t="shared" si="18"/>
        <v>38.821462138858209</v>
      </c>
      <c r="AA48" s="77">
        <f t="shared" si="18"/>
        <v>40.849673202614341</v>
      </c>
      <c r="AB48" s="77">
        <f t="shared" si="18"/>
        <v>42.408821034775187</v>
      </c>
      <c r="AC48" s="77">
        <f t="shared" si="18"/>
        <v>43.46451714872763</v>
      </c>
      <c r="AD48" s="77">
        <f t="shared" si="18"/>
        <v>44.015769127722244</v>
      </c>
      <c r="AE48" s="77">
        <f t="shared" si="18"/>
        <v>44.091710758377388</v>
      </c>
      <c r="AF48" s="77">
        <f t="shared" si="18"/>
        <v>43.744531933508277</v>
      </c>
      <c r="AG48" s="77">
        <f t="shared" si="18"/>
        <v>43.040656866640134</v>
      </c>
      <c r="AH48" s="77">
        <f t="shared" si="18"/>
        <v>42.052144659377582</v>
      </c>
      <c r="AI48" s="77">
        <f t="shared" si="18"/>
        <v>40.849673202614376</v>
      </c>
      <c r="AJ48" s="77">
        <f t="shared" si="18"/>
        <v>39.497698237585439</v>
      </c>
      <c r="AK48" s="77">
        <f t="shared" si="18"/>
        <v>38.051750380517483</v>
      </c>
      <c r="AL48" s="77">
        <f t="shared" si="18"/>
        <v>36.557465977971134</v>
      </c>
      <c r="AM48" s="77">
        <f t="shared" si="18"/>
        <v>35.050823694356772</v>
      </c>
      <c r="AN48" s="77">
        <f t="shared" si="18"/>
        <v>33.559094514613456</v>
      </c>
      <c r="AO48" s="77">
        <f t="shared" si="18"/>
        <v>32.102122516806403</v>
      </c>
      <c r="AP48" s="77">
        <f t="shared" si="18"/>
        <v>30.693677102516858</v>
      </c>
      <c r="AQ48" s="77">
        <f t="shared" si="18"/>
        <v>29.342723004694825</v>
      </c>
      <c r="AR48" s="77">
        <f t="shared" si="18"/>
        <v>28.054531944254865</v>
      </c>
      <c r="AS48" s="77">
        <f t="shared" si="18"/>
        <v>26.831610461503693</v>
      </c>
      <c r="AT48" s="77">
        <f t="shared" si="18"/>
        <v>25.674447999368013</v>
      </c>
      <c r="AU48" s="77">
        <f t="shared" si="18"/>
        <v>24.582104228121921</v>
      </c>
      <c r="AV48" s="77">
        <f t="shared" si="18"/>
        <v>23.552660301703835</v>
      </c>
      <c r="AW48" s="77">
        <f t="shared" si="18"/>
        <v>22.58355916892501</v>
      </c>
      <c r="AX48" s="77">
        <f t="shared" si="18"/>
        <v>21.671857832612613</v>
      </c>
      <c r="AY48" s="77">
        <f t="shared" si="18"/>
        <v>20.814411141386604</v>
      </c>
      <c r="AZ48" s="67"/>
      <c r="BA48" s="67"/>
      <c r="BB48" s="67"/>
      <c r="BC48" s="67"/>
      <c r="BD48" s="67"/>
      <c r="BE48" s="67"/>
      <c r="BF48" s="67"/>
      <c r="BG48" s="67"/>
      <c r="BH48" s="67"/>
      <c r="BI48" s="67"/>
      <c r="BJ48" s="67"/>
      <c r="BK48" s="67"/>
      <c r="BL48" s="67"/>
      <c r="BM48" s="67"/>
      <c r="BN48" s="67"/>
      <c r="BO48" s="67"/>
      <c r="BP48" s="12"/>
    </row>
    <row r="49" spans="2:68" ht="16" outlineLevel="1" thickTop="1" x14ac:dyDescent="0.2">
      <c r="B49" s="103"/>
      <c r="E49" s="4"/>
      <c r="F49" s="12"/>
      <c r="G49" s="165"/>
      <c r="H49" s="166"/>
      <c r="I49" s="11"/>
      <c r="J49" s="12"/>
      <c r="K49" s="53" t="s">
        <v>63</v>
      </c>
      <c r="L49" s="54">
        <f>BI40</f>
        <v>143.75905768565218</v>
      </c>
      <c r="M49" s="64">
        <f>BJ40</f>
        <v>19.944242956753744</v>
      </c>
      <c r="N49" s="12"/>
      <c r="O49" s="12"/>
      <c r="P49" s="12"/>
      <c r="Q49" s="104"/>
      <c r="T49" s="12"/>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12"/>
    </row>
    <row r="50" spans="2:68" outlineLevel="1" x14ac:dyDescent="0.2">
      <c r="B50" s="103"/>
      <c r="C50" s="12"/>
      <c r="D50" s="12"/>
      <c r="E50" s="12"/>
      <c r="F50" s="12"/>
      <c r="G50" s="167"/>
      <c r="H50" s="168"/>
      <c r="I50" s="14"/>
      <c r="J50" s="15"/>
      <c r="K50" s="58" t="s">
        <v>64</v>
      </c>
      <c r="L50" s="59">
        <f>BN40</f>
        <v>165.32795690182994</v>
      </c>
      <c r="M50" s="65">
        <f>BO40</f>
        <v>13.617634414773462</v>
      </c>
      <c r="N50" s="12"/>
      <c r="O50" s="12"/>
      <c r="P50" s="12"/>
      <c r="Q50" s="104"/>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row>
    <row r="51" spans="2:68" ht="7" customHeight="1" outlineLevel="1" thickBot="1" x14ac:dyDescent="0.25">
      <c r="B51" s="125"/>
      <c r="C51" s="126"/>
      <c r="D51" s="126"/>
      <c r="E51" s="126"/>
      <c r="F51" s="126"/>
      <c r="G51" s="126"/>
      <c r="H51" s="126"/>
      <c r="I51" s="126"/>
      <c r="J51" s="126"/>
      <c r="K51" s="126"/>
      <c r="L51" s="126"/>
      <c r="M51" s="126"/>
      <c r="N51" s="126"/>
      <c r="O51" s="126"/>
      <c r="P51" s="126"/>
      <c r="Q51" s="127"/>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row>
    <row r="52" spans="2:68" ht="16" x14ac:dyDescent="0.2">
      <c r="C52" s="162" t="s">
        <v>125</v>
      </c>
      <c r="D52" s="162"/>
      <c r="E52" s="16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row>
    <row r="53" spans="2:68" s="6" customFormat="1" ht="16" thickBot="1" x14ac:dyDescent="0.25">
      <c r="C53" s="82"/>
      <c r="D53" s="73"/>
      <c r="E53" s="73"/>
      <c r="M53" s="83"/>
      <c r="N53" s="83"/>
      <c r="O53" s="83"/>
      <c r="P53" s="83"/>
      <c r="Q53" s="83"/>
      <c r="R53" s="83"/>
      <c r="S53" s="83"/>
      <c r="T53" s="129"/>
      <c r="U53" s="129"/>
      <c r="V53" s="129"/>
      <c r="W53" s="129"/>
      <c r="X53" s="129"/>
      <c r="Y53" s="129"/>
      <c r="Z53" s="129"/>
      <c r="AA53" s="129"/>
      <c r="AB53" s="129"/>
      <c r="AC53" s="129"/>
      <c r="AD53" s="129"/>
      <c r="AE53" s="129"/>
      <c r="AF53" s="129"/>
      <c r="AG53" s="129"/>
      <c r="AH53" s="129"/>
      <c r="AI53" s="129"/>
      <c r="AJ53" s="129"/>
      <c r="AK53" s="129"/>
      <c r="AL53" s="129"/>
      <c r="AM53" s="129"/>
      <c r="AN53" s="129"/>
      <c r="AO53" s="73"/>
      <c r="AP53" s="73"/>
      <c r="AQ53" s="111"/>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row>
    <row r="54" spans="2:68" s="7" customFormat="1" ht="13" customHeight="1" outlineLevel="1" x14ac:dyDescent="0.2">
      <c r="B54" s="121"/>
      <c r="C54" s="122"/>
      <c r="D54" s="122"/>
      <c r="E54" s="122"/>
      <c r="F54" s="122"/>
      <c r="G54" s="122"/>
      <c r="H54" s="122"/>
      <c r="I54" s="122"/>
      <c r="J54" s="122"/>
      <c r="K54" s="122"/>
      <c r="L54" s="122"/>
      <c r="M54" s="122"/>
      <c r="N54" s="122"/>
      <c r="O54" s="122"/>
      <c r="P54" s="122"/>
      <c r="Q54" s="123"/>
      <c r="T54" s="101"/>
      <c r="U54" s="101"/>
      <c r="V54" s="101"/>
      <c r="W54" s="101"/>
      <c r="X54" s="73"/>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row>
    <row r="55" spans="2:68" ht="15" customHeight="1" outlineLevel="1" x14ac:dyDescent="0.2">
      <c r="B55" s="103"/>
      <c r="C55" s="172" t="s">
        <v>127</v>
      </c>
      <c r="D55" s="173"/>
      <c r="E55" s="174"/>
      <c r="F55" s="52"/>
      <c r="G55" s="169" t="s">
        <v>89</v>
      </c>
      <c r="H55" s="170"/>
      <c r="I55" s="170"/>
      <c r="J55" s="170"/>
      <c r="K55" s="170"/>
      <c r="L55" s="170"/>
      <c r="M55" s="171"/>
      <c r="N55" s="12"/>
      <c r="O55" s="134" t="s">
        <v>90</v>
      </c>
      <c r="P55" s="135"/>
      <c r="Q55" s="104"/>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row>
    <row r="56" spans="2:68" ht="15" customHeight="1" outlineLevel="1" x14ac:dyDescent="0.2">
      <c r="B56" s="103"/>
      <c r="C56" s="8" t="s">
        <v>9</v>
      </c>
      <c r="D56" s="9" t="s">
        <v>108</v>
      </c>
      <c r="E56" s="10"/>
      <c r="F56" s="12"/>
      <c r="G56" s="165" t="s">
        <v>91</v>
      </c>
      <c r="H56" s="166"/>
      <c r="I56" s="31" t="s">
        <v>4</v>
      </c>
      <c r="J56" s="32" t="s">
        <v>88</v>
      </c>
      <c r="K56" s="33" t="s">
        <v>2</v>
      </c>
      <c r="L56" s="32" t="s">
        <v>6</v>
      </c>
      <c r="M56" s="34" t="s">
        <v>7</v>
      </c>
      <c r="N56" s="77"/>
      <c r="O56" s="136"/>
      <c r="P56" s="137"/>
      <c r="Q56" s="124"/>
      <c r="R56" s="22"/>
      <c r="S56" s="22"/>
      <c r="T56" s="77"/>
      <c r="U56" s="77"/>
      <c r="V56" s="77"/>
      <c r="W56" s="77"/>
      <c r="X56" s="77"/>
      <c r="Y56" s="77"/>
      <c r="Z56" s="77"/>
      <c r="AA56" s="77"/>
      <c r="AB56" s="77"/>
      <c r="AC56" s="77"/>
      <c r="AD56" s="77"/>
      <c r="AE56" s="77"/>
      <c r="AF56" s="77"/>
      <c r="AG56" s="77"/>
      <c r="AH56" s="77"/>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row>
    <row r="57" spans="2:68" ht="15" customHeight="1" outlineLevel="1" x14ac:dyDescent="0.2">
      <c r="B57" s="103"/>
      <c r="C57" s="8" t="s">
        <v>12</v>
      </c>
      <c r="D57" s="9">
        <v>430</v>
      </c>
      <c r="E57" s="10" t="s">
        <v>1</v>
      </c>
      <c r="F57" s="12"/>
      <c r="G57" s="165"/>
      <c r="H57" s="166"/>
      <c r="I57" s="35"/>
      <c r="J57" s="36">
        <v>0</v>
      </c>
      <c r="K57" s="37"/>
      <c r="L57" s="38">
        <f>AJ58</f>
        <v>115.3379538655672</v>
      </c>
      <c r="M57" s="39">
        <f>AK58</f>
        <v>42.777224688978144</v>
      </c>
      <c r="N57" s="12"/>
      <c r="O57" s="136"/>
      <c r="P57" s="137"/>
      <c r="Q57" s="124"/>
      <c r="R57" s="22"/>
      <c r="S57" s="22"/>
      <c r="T57" s="77"/>
      <c r="U57" s="140" t="s">
        <v>73</v>
      </c>
      <c r="V57" s="140"/>
      <c r="W57" s="71" t="s">
        <v>67</v>
      </c>
      <c r="X57" s="140" t="s">
        <v>74</v>
      </c>
      <c r="Y57" s="140"/>
      <c r="Z57" s="140" t="s">
        <v>14</v>
      </c>
      <c r="AA57" s="140"/>
      <c r="AB57" s="140"/>
      <c r="AC57" s="140"/>
      <c r="AD57" s="140" t="s">
        <v>15</v>
      </c>
      <c r="AE57" s="140"/>
      <c r="AF57" s="140"/>
      <c r="AG57" s="71" t="s">
        <v>4</v>
      </c>
      <c r="AH57" s="119" t="s">
        <v>65</v>
      </c>
      <c r="AI57" s="71" t="s">
        <v>5</v>
      </c>
      <c r="AJ57" s="71" t="s">
        <v>6</v>
      </c>
      <c r="AK57" s="71" t="s">
        <v>82</v>
      </c>
      <c r="AL57" s="71" t="s">
        <v>4</v>
      </c>
      <c r="AM57" s="119" t="s">
        <v>65</v>
      </c>
      <c r="AN57" s="71" t="s">
        <v>5</v>
      </c>
      <c r="AO57" s="71" t="s">
        <v>6</v>
      </c>
      <c r="AP57" s="71" t="s">
        <v>82</v>
      </c>
      <c r="AQ57" s="71" t="s">
        <v>4</v>
      </c>
      <c r="AR57" s="119" t="s">
        <v>65</v>
      </c>
      <c r="AS57" s="71" t="s">
        <v>5</v>
      </c>
      <c r="AT57" s="71" t="s">
        <v>6</v>
      </c>
      <c r="AU57" s="71" t="s">
        <v>82</v>
      </c>
      <c r="AV57" s="71" t="s">
        <v>4</v>
      </c>
      <c r="AW57" s="119" t="s">
        <v>65</v>
      </c>
      <c r="AX57" s="71" t="s">
        <v>5</v>
      </c>
      <c r="AY57" s="71" t="s">
        <v>6</v>
      </c>
      <c r="AZ57" s="71" t="s">
        <v>82</v>
      </c>
      <c r="BA57" s="71" t="s">
        <v>4</v>
      </c>
      <c r="BB57" s="119" t="s">
        <v>65</v>
      </c>
      <c r="BC57" s="71" t="s">
        <v>5</v>
      </c>
      <c r="BD57" s="71" t="s">
        <v>6</v>
      </c>
      <c r="BE57" s="71" t="s">
        <v>82</v>
      </c>
      <c r="BF57" s="71" t="s">
        <v>4</v>
      </c>
      <c r="BG57" s="119" t="s">
        <v>65</v>
      </c>
      <c r="BH57" s="71" t="s">
        <v>5</v>
      </c>
      <c r="BI57" s="71" t="s">
        <v>6</v>
      </c>
      <c r="BJ57" s="71" t="s">
        <v>82</v>
      </c>
      <c r="BK57" s="71" t="s">
        <v>4</v>
      </c>
      <c r="BL57" s="119" t="s">
        <v>65</v>
      </c>
      <c r="BM57" s="71" t="s">
        <v>5</v>
      </c>
      <c r="BN57" s="71" t="s">
        <v>6</v>
      </c>
      <c r="BO57" s="71" t="s">
        <v>82</v>
      </c>
      <c r="BP57" s="12"/>
    </row>
    <row r="58" spans="2:68" outlineLevel="1" x14ac:dyDescent="0.2">
      <c r="B58" s="103"/>
      <c r="C58" s="8" t="s">
        <v>83</v>
      </c>
      <c r="D58" s="9">
        <v>430</v>
      </c>
      <c r="E58" s="10" t="s">
        <v>1</v>
      </c>
      <c r="F58" s="12"/>
      <c r="G58" s="165"/>
      <c r="H58" s="166"/>
      <c r="I58" s="35"/>
      <c r="J58" s="36">
        <v>-1</v>
      </c>
      <c r="K58" s="37"/>
      <c r="L58" s="38">
        <f>AO58</f>
        <v>144.84670766151064</v>
      </c>
      <c r="M58" s="39">
        <f>AP58</f>
        <v>19.588800063955425</v>
      </c>
      <c r="N58" s="12"/>
      <c r="O58" s="136"/>
      <c r="P58" s="137"/>
      <c r="Q58" s="104"/>
      <c r="R58" s="22"/>
      <c r="S58" s="22"/>
      <c r="T58" s="77"/>
      <c r="U58" s="67">
        <v>100</v>
      </c>
      <c r="V58" s="67">
        <f>-($D64*(U58/100)^2+$D65*(U58/100)+$D66)</f>
        <v>0</v>
      </c>
      <c r="W58" s="71" t="s">
        <v>68</v>
      </c>
      <c r="X58" s="67">
        <f>IF(V58=0,D61,U58)/100*(($W59/$D57)^0.5)</f>
        <v>1</v>
      </c>
      <c r="Y58" s="67">
        <f>-IF(V58=0,E61,V58)*(($W59/$D57)^0.5)</f>
        <v>0.68</v>
      </c>
      <c r="Z58" s="67">
        <f>X58*X58</f>
        <v>1</v>
      </c>
      <c r="AA58" s="67">
        <f>X58</f>
        <v>1</v>
      </c>
      <c r="AB58" s="67">
        <v>1</v>
      </c>
      <c r="AC58" s="67">
        <f>Y58</f>
        <v>0.68</v>
      </c>
      <c r="AD58" s="67" cm="1">
        <f t="array" ref="AD58:AF60">MINVERSE(Z58:AB60)</f>
        <v>2.7777777777777777</v>
      </c>
      <c r="AE58" s="67">
        <v>-7.7160493827160481</v>
      </c>
      <c r="AF58" s="67">
        <v>4.9382716049382704</v>
      </c>
      <c r="AG58" s="68">
        <f>I57</f>
        <v>0</v>
      </c>
      <c r="AH58" s="68">
        <f>J57</f>
        <v>0</v>
      </c>
      <c r="AI58" s="68">
        <f>K57</f>
        <v>0</v>
      </c>
      <c r="AJ58" s="69">
        <f>(-AJ60-$O61)/(2*$O60)*100</f>
        <v>115.3379538655672</v>
      </c>
      <c r="AK58" s="69">
        <f>-(AJ58+AI58)/3.6/(AI60+AH58)</f>
        <v>42.777224688978144</v>
      </c>
      <c r="AL58" s="68">
        <f>I58</f>
        <v>0</v>
      </c>
      <c r="AM58" s="68">
        <f>J58</f>
        <v>-1</v>
      </c>
      <c r="AN58" s="68">
        <f>K58</f>
        <v>0</v>
      </c>
      <c r="AO58" s="69">
        <f>(-AO60-$O61)/(2*$O60)*100</f>
        <v>144.84670766151064</v>
      </c>
      <c r="AP58" s="69">
        <f>-(AO58+AN58)/3.6/(AN60+AM58)</f>
        <v>19.588800063955425</v>
      </c>
      <c r="AQ58" s="68">
        <f>I59</f>
        <v>0</v>
      </c>
      <c r="AR58" s="68">
        <f>J59</f>
        <v>-2</v>
      </c>
      <c r="AS58" s="68">
        <f>K59</f>
        <v>0</v>
      </c>
      <c r="AT58" s="69">
        <f>(-AT60-$O61)/(2*$O60)*100</f>
        <v>169.28760686731482</v>
      </c>
      <c r="AU58" s="69">
        <f>-(AT58+AS58)/3.6/(AS60+AR58)</f>
        <v>13.519046945492715</v>
      </c>
      <c r="AV58" s="70">
        <f>I60</f>
        <v>0</v>
      </c>
      <c r="AW58" s="70">
        <f>J60</f>
        <v>-3</v>
      </c>
      <c r="AX58" s="70">
        <f>K60</f>
        <v>0</v>
      </c>
      <c r="AY58" s="69">
        <f>(-AY60-$O61)/(2*$O60)*100</f>
        <v>190.62009064457487</v>
      </c>
      <c r="AZ58" s="69">
        <f>-(AY58+AX58)/3.6/(AX60+AW58)</f>
        <v>10.641146013557529</v>
      </c>
      <c r="BA58" s="70">
        <f>I61</f>
        <v>0</v>
      </c>
      <c r="BB58" s="70">
        <f>J61</f>
        <v>-4</v>
      </c>
      <c r="BC58" s="70">
        <f>K61</f>
        <v>0</v>
      </c>
      <c r="BD58" s="69">
        <f>(-BD60-$O61)/(2*$O60)*100</f>
        <v>209.7945282313849</v>
      </c>
      <c r="BE58" s="69">
        <f>-(BD58+BC58)/3.6/(BC60+BB58)</f>
        <v>8.9320643418144048</v>
      </c>
      <c r="BF58" s="119">
        <f>I60</f>
        <v>0</v>
      </c>
      <c r="BG58" s="119">
        <v>-1</v>
      </c>
      <c r="BH58" s="119">
        <f>K60</f>
        <v>0</v>
      </c>
      <c r="BI58" s="69">
        <f>(-BI60-$O61)/(2*$O60)*100</f>
        <v>144.84670766151064</v>
      </c>
      <c r="BJ58" s="69">
        <f>-(BI58+BH58)/3.6/(BH60+BG58)</f>
        <v>19.588800063955425</v>
      </c>
      <c r="BK58" s="120">
        <f>I61</f>
        <v>0</v>
      </c>
      <c r="BL58" s="120">
        <v>-2</v>
      </c>
      <c r="BM58" s="120">
        <f>K61</f>
        <v>0</v>
      </c>
      <c r="BN58" s="69">
        <f>(-BN60-$O61)/(2*$O60)*100</f>
        <v>169.28760686731482</v>
      </c>
      <c r="BO58" s="69">
        <f>-(BN58+BM58)/3.6/(BM60+BL58)</f>
        <v>13.519046945492715</v>
      </c>
      <c r="BP58" s="12"/>
    </row>
    <row r="59" spans="2:68" outlineLevel="1" x14ac:dyDescent="0.2">
      <c r="B59" s="103"/>
      <c r="C59" s="16" t="s">
        <v>94</v>
      </c>
      <c r="D59" s="9">
        <v>0</v>
      </c>
      <c r="E59" s="10" t="s">
        <v>19</v>
      </c>
      <c r="F59" s="12"/>
      <c r="G59" s="165"/>
      <c r="H59" s="166"/>
      <c r="I59" s="35"/>
      <c r="J59" s="36">
        <v>-2</v>
      </c>
      <c r="K59" s="37"/>
      <c r="L59" s="38">
        <f>AT58</f>
        <v>169.28760686731482</v>
      </c>
      <c r="M59" s="39">
        <f>AU58</f>
        <v>13.519046945492715</v>
      </c>
      <c r="N59" s="12"/>
      <c r="O59" s="138"/>
      <c r="P59" s="139"/>
      <c r="Q59" s="104"/>
      <c r="T59" s="12"/>
      <c r="U59" s="67">
        <v>150</v>
      </c>
      <c r="V59" s="67">
        <f>-($D64*(U59/100)^2+$D65*(U59/100)+$D66)</f>
        <v>0</v>
      </c>
      <c r="W59" s="71">
        <f>D58/COS(RADIANS(D59))</f>
        <v>430</v>
      </c>
      <c r="X59" s="67">
        <f>IF(V59=0,D62,U59)/100*(($W59/$D57)^0.5)</f>
        <v>1.48</v>
      </c>
      <c r="Y59" s="67">
        <f>-IF(V59=0,E62,V59)*(($W59/$D57)^0.5)</f>
        <v>1.1000000000000001</v>
      </c>
      <c r="Z59" s="67">
        <f>X59*X59</f>
        <v>2.1903999999999999</v>
      </c>
      <c r="AA59" s="67">
        <f>X59</f>
        <v>1.48</v>
      </c>
      <c r="AB59" s="67">
        <v>1</v>
      </c>
      <c r="AC59" s="67">
        <f>Y59</f>
        <v>1.1000000000000001</v>
      </c>
      <c r="AD59" s="67">
        <v>-8.9722222222222214</v>
      </c>
      <c r="AE59" s="67">
        <v>21.219135802469133</v>
      </c>
      <c r="AF59" s="67">
        <v>-12.246913580246909</v>
      </c>
      <c r="AG59" s="71" t="s">
        <v>21</v>
      </c>
      <c r="AH59" s="71" t="s">
        <v>22</v>
      </c>
      <c r="AI59" s="71" t="s">
        <v>84</v>
      </c>
      <c r="AJ59" s="71" t="s">
        <v>23</v>
      </c>
      <c r="AK59" s="71" t="s">
        <v>66</v>
      </c>
      <c r="AL59" s="71" t="s">
        <v>21</v>
      </c>
      <c r="AM59" s="71" t="s">
        <v>22</v>
      </c>
      <c r="AN59" s="71" t="s">
        <v>84</v>
      </c>
      <c r="AO59" s="71" t="s">
        <v>23</v>
      </c>
      <c r="AP59" s="71" t="s">
        <v>66</v>
      </c>
      <c r="AQ59" s="71" t="s">
        <v>21</v>
      </c>
      <c r="AR59" s="71" t="s">
        <v>22</v>
      </c>
      <c r="AS59" s="71" t="s">
        <v>84</v>
      </c>
      <c r="AT59" s="71" t="s">
        <v>23</v>
      </c>
      <c r="AU59" s="71" t="s">
        <v>66</v>
      </c>
      <c r="AV59" s="71" t="s">
        <v>21</v>
      </c>
      <c r="AW59" s="71" t="s">
        <v>22</v>
      </c>
      <c r="AX59" s="71" t="s">
        <v>84</v>
      </c>
      <c r="AY59" s="71" t="s">
        <v>23</v>
      </c>
      <c r="AZ59" s="71" t="s">
        <v>66</v>
      </c>
      <c r="BA59" s="71" t="s">
        <v>21</v>
      </c>
      <c r="BB59" s="71" t="s">
        <v>22</v>
      </c>
      <c r="BC59" s="71" t="s">
        <v>84</v>
      </c>
      <c r="BD59" s="71" t="s">
        <v>23</v>
      </c>
      <c r="BE59" s="71" t="s">
        <v>66</v>
      </c>
      <c r="BF59" s="71" t="s">
        <v>21</v>
      </c>
      <c r="BG59" s="71" t="s">
        <v>22</v>
      </c>
      <c r="BH59" s="71" t="s">
        <v>84</v>
      </c>
      <c r="BI59" s="71" t="s">
        <v>23</v>
      </c>
      <c r="BJ59" s="71" t="s">
        <v>66</v>
      </c>
      <c r="BK59" s="71" t="s">
        <v>21</v>
      </c>
      <c r="BL59" s="71" t="s">
        <v>22</v>
      </c>
      <c r="BM59" s="71" t="s">
        <v>84</v>
      </c>
      <c r="BN59" s="71" t="s">
        <v>23</v>
      </c>
      <c r="BO59" s="71" t="s">
        <v>66</v>
      </c>
      <c r="BP59" s="12"/>
    </row>
    <row r="60" spans="2:68" ht="14" customHeight="1" outlineLevel="1" x14ac:dyDescent="0.2">
      <c r="B60" s="103"/>
      <c r="C60" s="20" t="s">
        <v>86</v>
      </c>
      <c r="D60" s="19" t="s">
        <v>10</v>
      </c>
      <c r="E60" s="21" t="s">
        <v>59</v>
      </c>
      <c r="F60" s="12"/>
      <c r="G60" s="165"/>
      <c r="H60" s="166"/>
      <c r="I60" s="40"/>
      <c r="J60" s="36">
        <v>-3</v>
      </c>
      <c r="K60" s="37"/>
      <c r="L60" s="38">
        <f>AY58</f>
        <v>190.62009064457487</v>
      </c>
      <c r="M60" s="39">
        <f>AZ58</f>
        <v>10.641146013557529</v>
      </c>
      <c r="N60" s="77"/>
      <c r="O60" s="23" cm="1">
        <f t="array" ref="O60:O62">MMULT(_xlfn.ANCHORARRAY(AD58),AC58:AC60)</f>
        <v>1.3024691358024691</v>
      </c>
      <c r="P60" s="24" t="s">
        <v>16</v>
      </c>
      <c r="Q60" s="104"/>
      <c r="T60" s="12"/>
      <c r="U60" s="67">
        <v>200</v>
      </c>
      <c r="V60" s="67">
        <f>-($D64*(U60/100)^2+$D65*(U60/100)+$D66)</f>
        <v>0</v>
      </c>
      <c r="W60" s="67"/>
      <c r="X60" s="67">
        <f>IF(V60=0,D63,U60)/100*(($W59/$D57)^0.5)</f>
        <v>1.75</v>
      </c>
      <c r="Y60" s="67">
        <f>-IF(V60=0,E63,V60)*(($W59/$D57)^0.5)</f>
        <v>1.6</v>
      </c>
      <c r="Z60" s="67">
        <f>X60*X60</f>
        <v>3.0625</v>
      </c>
      <c r="AA60" s="67">
        <f>X60</f>
        <v>1.75</v>
      </c>
      <c r="AB60" s="67">
        <v>1</v>
      </c>
      <c r="AC60" s="67">
        <f>Y60</f>
        <v>1.6</v>
      </c>
      <c r="AD60" s="67">
        <v>7.1944444444444429</v>
      </c>
      <c r="AE60" s="67">
        <v>-13.503086419753084</v>
      </c>
      <c r="AF60" s="67">
        <v>7.3086419753086389</v>
      </c>
      <c r="AG60" s="67">
        <f>2*$O61-4*$O60*AI58/100</f>
        <v>-4.7102469135802423</v>
      </c>
      <c r="AH60" s="67">
        <f>-4*$O60*($O62-AK60)+$O61^2</f>
        <v>-3.4803086076817484</v>
      </c>
      <c r="AI60" s="128">
        <f>-1*((AJ58/100)^2*$O60+(AJ58/100*$O61)+$O62)</f>
        <v>-0.74895743590556063</v>
      </c>
      <c r="AJ60" s="67">
        <f>((-AG60-(AG60^2-4*AH60)^0.5)/2)</f>
        <v>-0.64935904514008636</v>
      </c>
      <c r="AK60" s="67">
        <f>AH58-AG58</f>
        <v>0</v>
      </c>
      <c r="AL60" s="67">
        <f>2*$O61-4*$O60*AN58/100</f>
        <v>-4.7102469135802423</v>
      </c>
      <c r="AM60" s="67">
        <f>-4*$O60*($O62-AP60)+$O61^2</f>
        <v>-8.6901851508916259</v>
      </c>
      <c r="AN60" s="128">
        <f>-1*((AO58/100)^2*$O60+(AO58/100*$O61)+$O62)</f>
        <v>-1.0539898534508518</v>
      </c>
      <c r="AO60" s="67">
        <f>((-AL60-(AL60^2-4*AM60)^0.5)/2)</f>
        <v>-1.4180438662442918</v>
      </c>
      <c r="AP60" s="67">
        <f>AM58-AL58</f>
        <v>-1</v>
      </c>
      <c r="AQ60" s="67">
        <f>2*$O61-4*$O60*AS58/100</f>
        <v>-4.7102469135802423</v>
      </c>
      <c r="AR60" s="67">
        <f>-4*$O60*($O62-AU60)+$O61^2</f>
        <v>-13.900061694101499</v>
      </c>
      <c r="AS60" s="128">
        <f>-1*((AT58/100)^2*$O60+(AT58/100*$O61)+$O62)</f>
        <v>-1.4783765032045264</v>
      </c>
      <c r="AT60" s="67">
        <f>((-AQ60-(AQ60^2-4*AR60)^0.5)/2)</f>
        <v>-2.054714203580672</v>
      </c>
      <c r="AU60" s="67">
        <f>AR58-AQ58</f>
        <v>-2</v>
      </c>
      <c r="AV60" s="67">
        <f>2*$O61-4*$O60*AX58/100</f>
        <v>-4.7102469135802423</v>
      </c>
      <c r="AW60" s="67">
        <f>-4*$O60*($O62-AZ60)+$O61^2</f>
        <v>-19.109938237311376</v>
      </c>
      <c r="AX60" s="128">
        <f>-1*((AY58/100)^2*$O60+(AY58/100*$O61)+$O62)</f>
        <v>-1.9759701738503272</v>
      </c>
      <c r="AY60" s="67">
        <f>((-AV60-(AV60^2-4*AW60)^0.5)/2)</f>
        <v>-2.6104122377784345</v>
      </c>
      <c r="AZ60" s="67">
        <f>AW58-AV58</f>
        <v>-3</v>
      </c>
      <c r="BA60" s="67">
        <f>2*$O61-4*$O60*BC58/100</f>
        <v>-4.7102469135802423</v>
      </c>
      <c r="BB60" s="67">
        <f>-4*$O60*($O62-BE60)+$O61^2</f>
        <v>-24.319814780521252</v>
      </c>
      <c r="BC60" s="128">
        <f>-1*((BD58/100)^2*$O60+(BD58/100*$O61)+$O62)</f>
        <v>-2.5243884965357823</v>
      </c>
      <c r="BD60" s="67">
        <f>((-BA60-(BA60^2-4*BB60)^0.5)/2)</f>
        <v>-3.1098945008422509</v>
      </c>
      <c r="BE60" s="67">
        <f>BB58-BA58</f>
        <v>-4</v>
      </c>
      <c r="BF60" s="67">
        <f>2*$O61-4*$O60*BH58/100</f>
        <v>-4.7102469135802423</v>
      </c>
      <c r="BG60" s="67">
        <f>-4*$O60*($O62-BJ60)+$O61^2</f>
        <v>-8.6901851508916259</v>
      </c>
      <c r="BH60" s="128">
        <f>-1*((BI58/100)^2*$O60+(BI58/100*$O61)+$O62)</f>
        <v>-1.0539898534508518</v>
      </c>
      <c r="BI60" s="67">
        <f>((-BF60-(BF60^2-4*BG60)^0.5)/2)</f>
        <v>-1.4180438662442918</v>
      </c>
      <c r="BJ60" s="67">
        <f>BG58-BF58</f>
        <v>-1</v>
      </c>
      <c r="BK60" s="67">
        <f>2*$O61-4*$O60*BM58/100</f>
        <v>-4.7102469135802423</v>
      </c>
      <c r="BL60" s="67">
        <f>-4*$O60*($O62-BO60)+$O61^2</f>
        <v>-13.900061694101499</v>
      </c>
      <c r="BM60" s="128">
        <f>-1*((BN58/100)^2*$O60+(BN58/100*$O61)+$O62)</f>
        <v>-1.4783765032045264</v>
      </c>
      <c r="BN60" s="67">
        <f>((-BK60-(BK60^2-4*BL60)^0.5)/2)</f>
        <v>-2.054714203580672</v>
      </c>
      <c r="BO60" s="67">
        <f>BL58-BK58</f>
        <v>-2</v>
      </c>
      <c r="BP60" s="12"/>
    </row>
    <row r="61" spans="2:68" outlineLevel="1" x14ac:dyDescent="0.2">
      <c r="B61" s="103"/>
      <c r="C61" s="8" t="s">
        <v>69</v>
      </c>
      <c r="D61" s="9">
        <v>100</v>
      </c>
      <c r="E61" s="13">
        <v>-0.68</v>
      </c>
      <c r="F61" s="12"/>
      <c r="G61" s="165"/>
      <c r="H61" s="166"/>
      <c r="I61" s="41"/>
      <c r="J61" s="42">
        <v>-4</v>
      </c>
      <c r="K61" s="43"/>
      <c r="L61" s="44">
        <f>BD58</f>
        <v>209.7945282313849</v>
      </c>
      <c r="M61" s="45">
        <f>BE58</f>
        <v>8.9320643418144048</v>
      </c>
      <c r="N61" s="12"/>
      <c r="O61" s="23">
        <v>-2.3551234567901211</v>
      </c>
      <c r="P61" s="24" t="s">
        <v>17</v>
      </c>
      <c r="Q61" s="104"/>
      <c r="T61" s="12"/>
      <c r="U61" s="67"/>
      <c r="V61" s="67"/>
      <c r="W61" s="67"/>
      <c r="X61" s="67"/>
      <c r="Y61" s="67"/>
      <c r="Z61" s="67"/>
      <c r="AA61" s="67"/>
      <c r="AB61" s="67"/>
      <c r="AC61" s="67"/>
      <c r="AD61" s="67"/>
      <c r="AE61" s="67"/>
      <c r="AF61" s="67"/>
      <c r="AG61" s="67"/>
      <c r="AH61" s="67"/>
      <c r="AI61" s="67"/>
      <c r="AJ61" s="67"/>
      <c r="AK61" s="67"/>
      <c r="AL61" s="67"/>
      <c r="AM61" s="67"/>
      <c r="AN61" s="7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12"/>
    </row>
    <row r="62" spans="2:68" outlineLevel="1" x14ac:dyDescent="0.2">
      <c r="B62" s="103"/>
      <c r="C62" s="8" t="s">
        <v>71</v>
      </c>
      <c r="D62" s="9">
        <v>148</v>
      </c>
      <c r="E62" s="13">
        <v>-1.1000000000000001</v>
      </c>
      <c r="F62" s="12"/>
      <c r="G62" s="165"/>
      <c r="H62" s="166"/>
      <c r="I62" s="46"/>
      <c r="J62" s="47"/>
      <c r="K62" s="48" t="s">
        <v>58</v>
      </c>
      <c r="L62" s="49" t="s">
        <v>8</v>
      </c>
      <c r="M62" s="50" t="s">
        <v>0</v>
      </c>
      <c r="N62" s="12"/>
      <c r="O62" s="27">
        <v>1.7326543209876508</v>
      </c>
      <c r="P62" s="28" t="s">
        <v>18</v>
      </c>
      <c r="Q62" s="104"/>
      <c r="T62" s="12"/>
      <c r="U62" s="67"/>
      <c r="V62" s="67"/>
      <c r="W62" s="67"/>
      <c r="X62" s="67"/>
      <c r="Y62" s="67"/>
      <c r="Z62" s="67"/>
      <c r="AA62" s="67"/>
      <c r="AB62" s="67"/>
      <c r="AC62" s="67"/>
      <c r="AD62" s="67"/>
      <c r="AE62" s="67"/>
      <c r="AF62" s="67"/>
      <c r="AG62" s="67"/>
      <c r="AH62" s="67"/>
      <c r="AI62" s="67"/>
      <c r="AJ62" s="67"/>
      <c r="AK62" s="67"/>
      <c r="AL62" s="67"/>
      <c r="AM62" s="77"/>
      <c r="AN62" s="7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12"/>
    </row>
    <row r="63" spans="2:68" outlineLevel="1" x14ac:dyDescent="0.2">
      <c r="B63" s="103"/>
      <c r="C63" s="8" t="s">
        <v>70</v>
      </c>
      <c r="D63" s="9">
        <v>175</v>
      </c>
      <c r="E63" s="13">
        <v>-1.6</v>
      </c>
      <c r="F63" s="12"/>
      <c r="G63" s="165"/>
      <c r="H63" s="166"/>
      <c r="I63" s="51"/>
      <c r="J63" s="52"/>
      <c r="K63" s="53" t="s">
        <v>60</v>
      </c>
      <c r="L63" s="54">
        <f>-O61/(2*O60)*100</f>
        <v>90.409952606634974</v>
      </c>
      <c r="M63" s="55">
        <f>-1*((L63/100)^2*$O$42+(L63/100*$O$43)+$O$44)</f>
        <v>-0.68612331343635669</v>
      </c>
      <c r="N63" s="12"/>
      <c r="O63" s="12"/>
      <c r="P63" s="12"/>
      <c r="Q63" s="124"/>
      <c r="R63" s="22"/>
      <c r="S63" s="22"/>
      <c r="T63" s="77"/>
      <c r="U63" s="67" t="s">
        <v>93</v>
      </c>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12"/>
    </row>
    <row r="64" spans="2:68" outlineLevel="1" x14ac:dyDescent="0.2">
      <c r="B64" s="103"/>
      <c r="C64" s="20" t="s">
        <v>87</v>
      </c>
      <c r="D64" s="25"/>
      <c r="E64" s="26" t="s">
        <v>16</v>
      </c>
      <c r="F64" s="12"/>
      <c r="G64" s="165"/>
      <c r="H64" s="166"/>
      <c r="I64" s="56"/>
      <c r="J64" s="57"/>
      <c r="K64" s="58" t="s">
        <v>75</v>
      </c>
      <c r="L64" s="59">
        <f>L63/(COS(RADIANS(45))^0.5)</f>
        <v>107.51615890686911</v>
      </c>
      <c r="M64" s="60">
        <f>M63/(COS(RADIANS(45))^0.5)</f>
        <v>-0.81594272610775742</v>
      </c>
      <c r="N64" s="12"/>
      <c r="O64" s="12"/>
      <c r="P64" s="12"/>
      <c r="Q64" s="104"/>
      <c r="T64" s="12"/>
      <c r="U64" s="67"/>
      <c r="V64" s="67">
        <v>75</v>
      </c>
      <c r="W64" s="67">
        <f>V64+5</f>
        <v>80</v>
      </c>
      <c r="X64" s="67">
        <f t="shared" ref="X64:AB64" si="19">W64+5</f>
        <v>85</v>
      </c>
      <c r="Y64" s="67">
        <f t="shared" si="19"/>
        <v>90</v>
      </c>
      <c r="Z64" s="67">
        <f t="shared" si="19"/>
        <v>95</v>
      </c>
      <c r="AA64" s="67">
        <f t="shared" si="19"/>
        <v>100</v>
      </c>
      <c r="AB64" s="67">
        <f t="shared" si="19"/>
        <v>105</v>
      </c>
      <c r="AC64" s="67">
        <f>AB64+5</f>
        <v>110</v>
      </c>
      <c r="AD64" s="67">
        <f t="shared" ref="AD64:AY64" si="20">AC64+5</f>
        <v>115</v>
      </c>
      <c r="AE64" s="67">
        <f t="shared" si="20"/>
        <v>120</v>
      </c>
      <c r="AF64" s="67">
        <f t="shared" si="20"/>
        <v>125</v>
      </c>
      <c r="AG64" s="67">
        <f t="shared" si="20"/>
        <v>130</v>
      </c>
      <c r="AH64" s="67">
        <f t="shared" si="20"/>
        <v>135</v>
      </c>
      <c r="AI64" s="67">
        <f t="shared" si="20"/>
        <v>140</v>
      </c>
      <c r="AJ64" s="67">
        <f t="shared" si="20"/>
        <v>145</v>
      </c>
      <c r="AK64" s="67">
        <f t="shared" si="20"/>
        <v>150</v>
      </c>
      <c r="AL64" s="67">
        <f t="shared" si="20"/>
        <v>155</v>
      </c>
      <c r="AM64" s="67">
        <f t="shared" si="20"/>
        <v>160</v>
      </c>
      <c r="AN64" s="67">
        <f t="shared" si="20"/>
        <v>165</v>
      </c>
      <c r="AO64" s="67">
        <f t="shared" si="20"/>
        <v>170</v>
      </c>
      <c r="AP64" s="67">
        <f t="shared" si="20"/>
        <v>175</v>
      </c>
      <c r="AQ64" s="67">
        <f t="shared" si="20"/>
        <v>180</v>
      </c>
      <c r="AR64" s="67">
        <f t="shared" si="20"/>
        <v>185</v>
      </c>
      <c r="AS64" s="67">
        <f t="shared" si="20"/>
        <v>190</v>
      </c>
      <c r="AT64" s="67">
        <f t="shared" si="20"/>
        <v>195</v>
      </c>
      <c r="AU64" s="67">
        <f t="shared" si="20"/>
        <v>200</v>
      </c>
      <c r="AV64" s="67">
        <f t="shared" si="20"/>
        <v>205</v>
      </c>
      <c r="AW64" s="67">
        <f t="shared" si="20"/>
        <v>210</v>
      </c>
      <c r="AX64" s="67">
        <f t="shared" si="20"/>
        <v>215</v>
      </c>
      <c r="AY64" s="67">
        <f t="shared" si="20"/>
        <v>220</v>
      </c>
      <c r="AZ64" s="67"/>
      <c r="BA64" s="67"/>
      <c r="BB64" s="67"/>
      <c r="BC64" s="67"/>
      <c r="BD64" s="67"/>
      <c r="BE64" s="67"/>
      <c r="BF64" s="67"/>
      <c r="BG64" s="67"/>
      <c r="BH64" s="67"/>
      <c r="BI64" s="67"/>
      <c r="BJ64" s="67"/>
      <c r="BK64" s="67"/>
      <c r="BL64" s="67"/>
      <c r="BM64" s="67"/>
      <c r="BN64" s="67"/>
      <c r="BO64" s="67"/>
      <c r="BP64" s="12"/>
    </row>
    <row r="65" spans="2:68" outlineLevel="1" x14ac:dyDescent="0.2">
      <c r="B65" s="103"/>
      <c r="C65" s="8" t="s">
        <v>72</v>
      </c>
      <c r="D65" s="9"/>
      <c r="E65" s="10" t="s">
        <v>17</v>
      </c>
      <c r="F65" s="77"/>
      <c r="G65" s="165"/>
      <c r="H65" s="166"/>
      <c r="I65" s="61"/>
      <c r="J65" s="62"/>
      <c r="K65" s="48" t="s">
        <v>62</v>
      </c>
      <c r="L65" s="63" t="s">
        <v>8</v>
      </c>
      <c r="M65" s="21" t="s">
        <v>7</v>
      </c>
      <c r="N65" s="12"/>
      <c r="O65" s="12"/>
      <c r="P65" s="12"/>
      <c r="Q65" s="104"/>
      <c r="T65" s="12"/>
      <c r="U65" s="67" t="s">
        <v>0</v>
      </c>
      <c r="V65" s="67">
        <f t="shared" ref="V65:AY65" si="21">-1*((V64/100)^2*$O60+(V64/100*$O61)+$O62)</f>
        <v>-0.69895061728394881</v>
      </c>
      <c r="W65" s="67">
        <f t="shared" si="21"/>
        <v>-0.68213580246913419</v>
      </c>
      <c r="X65" s="67">
        <f t="shared" si="21"/>
        <v>-0.67183333333333195</v>
      </c>
      <c r="Y65" s="67">
        <f t="shared" si="21"/>
        <v>-0.66804320987654187</v>
      </c>
      <c r="Z65" s="67">
        <f t="shared" si="21"/>
        <v>-0.67076543209876438</v>
      </c>
      <c r="AA65" s="67">
        <f t="shared" si="21"/>
        <v>-0.67999999999999883</v>
      </c>
      <c r="AB65" s="67">
        <f t="shared" si="21"/>
        <v>-0.69574691358024565</v>
      </c>
      <c r="AC65" s="67">
        <f t="shared" si="21"/>
        <v>-0.71800617283950507</v>
      </c>
      <c r="AD65" s="67">
        <f t="shared" si="21"/>
        <v>-0.7467777777777771</v>
      </c>
      <c r="AE65" s="67">
        <f t="shared" si="21"/>
        <v>-0.78206172839506105</v>
      </c>
      <c r="AF65" s="67">
        <f t="shared" si="21"/>
        <v>-0.82385802469135738</v>
      </c>
      <c r="AG65" s="67">
        <f t="shared" si="21"/>
        <v>-0.87216666666666631</v>
      </c>
      <c r="AH65" s="67">
        <f t="shared" si="21"/>
        <v>-0.92698765432098718</v>
      </c>
      <c r="AI65" s="67">
        <f t="shared" si="21"/>
        <v>-0.98832098765432086</v>
      </c>
      <c r="AJ65" s="67">
        <f t="shared" si="21"/>
        <v>-1.0561666666666669</v>
      </c>
      <c r="AK65" s="67">
        <f t="shared" si="21"/>
        <v>-1.1305246913580245</v>
      </c>
      <c r="AL65" s="67">
        <f t="shared" si="21"/>
        <v>-1.2113950617283953</v>
      </c>
      <c r="AM65" s="67">
        <f t="shared" si="21"/>
        <v>-1.2987777777777785</v>
      </c>
      <c r="AN65" s="67">
        <f t="shared" si="21"/>
        <v>-1.3926728395061732</v>
      </c>
      <c r="AO65" s="67">
        <f t="shared" si="21"/>
        <v>-1.4930802469135807</v>
      </c>
      <c r="AP65" s="67">
        <f t="shared" si="21"/>
        <v>-1.6000000000000005</v>
      </c>
      <c r="AQ65" s="67">
        <f t="shared" si="21"/>
        <v>-1.7134320987654332</v>
      </c>
      <c r="AR65" s="67">
        <f t="shared" si="21"/>
        <v>-1.8333765432098774</v>
      </c>
      <c r="AS65" s="67">
        <f t="shared" si="21"/>
        <v>-1.9598333333333349</v>
      </c>
      <c r="AT65" s="67">
        <f t="shared" si="21"/>
        <v>-2.0928024691358038</v>
      </c>
      <c r="AU65" s="67">
        <f t="shared" si="21"/>
        <v>-2.2322839506172851</v>
      </c>
      <c r="AV65" s="67">
        <f t="shared" si="21"/>
        <v>-2.3782777777777797</v>
      </c>
      <c r="AW65" s="67">
        <f t="shared" si="21"/>
        <v>-2.5307839506172849</v>
      </c>
      <c r="AX65" s="67">
        <f t="shared" si="21"/>
        <v>-2.6898024691358042</v>
      </c>
      <c r="AY65" s="67">
        <f t="shared" si="21"/>
        <v>-2.8553333333333351</v>
      </c>
      <c r="AZ65" s="67"/>
      <c r="BA65" s="67"/>
      <c r="BB65" s="67"/>
      <c r="BC65" s="67"/>
      <c r="BD65" s="67"/>
      <c r="BE65" s="67"/>
      <c r="BF65" s="67"/>
      <c r="BG65" s="67"/>
      <c r="BH65" s="67"/>
      <c r="BI65" s="67"/>
      <c r="BJ65" s="67"/>
      <c r="BK65" s="67"/>
      <c r="BL65" s="67"/>
      <c r="BM65" s="67"/>
      <c r="BN65" s="67"/>
      <c r="BO65" s="67"/>
      <c r="BP65" s="12"/>
    </row>
    <row r="66" spans="2:68" outlineLevel="1" x14ac:dyDescent="0.2">
      <c r="B66" s="103"/>
      <c r="C66" s="14"/>
      <c r="D66" s="17"/>
      <c r="E66" s="18" t="s">
        <v>18</v>
      </c>
      <c r="F66" s="12"/>
      <c r="G66" s="165"/>
      <c r="H66" s="166"/>
      <c r="I66" s="11"/>
      <c r="J66" s="12"/>
      <c r="K66" s="53" t="s">
        <v>61</v>
      </c>
      <c r="L66" s="54">
        <f>($AN$3/M66-$O61)/(2*$O60)*100</f>
        <v>115.3379538655672</v>
      </c>
      <c r="M66" s="64">
        <f>$AN$3/((4*$O60*$O62)^0.5+$O61)</f>
        <v>42.777224688978151</v>
      </c>
      <c r="N66" s="12"/>
      <c r="O66" s="12"/>
      <c r="P66" s="12"/>
      <c r="Q66" s="104"/>
      <c r="T66" s="12"/>
      <c r="U66" s="67" t="s">
        <v>7</v>
      </c>
      <c r="V66" s="77">
        <f>-V64/3.6/V65</f>
        <v>29.806588359975347</v>
      </c>
      <c r="W66" s="77">
        <f t="shared" ref="W66:AY66" si="22">-W64/3.6/W65</f>
        <v>32.577416610862834</v>
      </c>
      <c r="X66" s="77">
        <f t="shared" si="22"/>
        <v>35.144298354419988</v>
      </c>
      <c r="Y66" s="77">
        <f t="shared" si="22"/>
        <v>37.422728994760895</v>
      </c>
      <c r="Z66" s="77">
        <f t="shared" si="22"/>
        <v>39.341456232054838</v>
      </c>
      <c r="AA66" s="77">
        <f t="shared" si="22"/>
        <v>40.849673202614454</v>
      </c>
      <c r="AB66" s="77">
        <f t="shared" si="22"/>
        <v>41.921374133846811</v>
      </c>
      <c r="AC66" s="77">
        <f t="shared" si="22"/>
        <v>42.556118194245101</v>
      </c>
      <c r="AD66" s="77">
        <f t="shared" si="22"/>
        <v>42.776372563606643</v>
      </c>
      <c r="AE66" s="77">
        <f t="shared" si="22"/>
        <v>42.622381486100409</v>
      </c>
      <c r="AF66" s="77">
        <f t="shared" si="22"/>
        <v>42.145880942569242</v>
      </c>
      <c r="AG66" s="77">
        <f t="shared" si="22"/>
        <v>41.40391107713868</v>
      </c>
      <c r="AH66" s="77">
        <f t="shared" si="22"/>
        <v>40.453613190208578</v>
      </c>
      <c r="AI66" s="77">
        <f t="shared" si="22"/>
        <v>39.348439803132884</v>
      </c>
      <c r="AJ66" s="77">
        <f t="shared" si="22"/>
        <v>38.135816106464667</v>
      </c>
      <c r="AK66" s="77">
        <f t="shared" si="22"/>
        <v>36.856043026017645</v>
      </c>
      <c r="AL66" s="77">
        <f t="shared" si="22"/>
        <v>35.542125699377308</v>
      </c>
      <c r="AM66" s="77">
        <f t="shared" si="22"/>
        <v>34.220207032252524</v>
      </c>
      <c r="AN66" s="77">
        <f t="shared" si="22"/>
        <v>32.910337613524035</v>
      </c>
      <c r="AO66" s="77">
        <f t="shared" si="22"/>
        <v>31.627383939903826</v>
      </c>
      <c r="AP66" s="77">
        <f t="shared" si="22"/>
        <v>30.381944444444432</v>
      </c>
      <c r="AQ66" s="77">
        <f t="shared" si="22"/>
        <v>29.181197221661797</v>
      </c>
      <c r="AR66" s="77">
        <f t="shared" si="22"/>
        <v>28.029642399000682</v>
      </c>
      <c r="AS66" s="77">
        <f t="shared" si="22"/>
        <v>26.929727584545152</v>
      </c>
      <c r="AT66" s="77">
        <f t="shared" si="22"/>
        <v>25.882359881309821</v>
      </c>
      <c r="AU66" s="77">
        <f t="shared" si="22"/>
        <v>24.887315764731895</v>
      </c>
      <c r="AV66" s="77">
        <f t="shared" si="22"/>
        <v>23.943563269405946</v>
      </c>
      <c r="AW66" s="77">
        <f t="shared" si="22"/>
        <v>23.049511325968862</v>
      </c>
      <c r="AX66" s="77">
        <f t="shared" si="22"/>
        <v>22.203200014687372</v>
      </c>
      <c r="AY66" s="77">
        <f t="shared" si="22"/>
        <v>21.402443769943172</v>
      </c>
      <c r="AZ66" s="67"/>
      <c r="BA66" s="67"/>
      <c r="BB66" s="67"/>
      <c r="BC66" s="67"/>
      <c r="BD66" s="67"/>
      <c r="BE66" s="67"/>
      <c r="BF66" s="67"/>
      <c r="BG66" s="67"/>
      <c r="BH66" s="67"/>
      <c r="BI66" s="67"/>
      <c r="BJ66" s="67"/>
      <c r="BK66" s="67"/>
      <c r="BL66" s="67"/>
      <c r="BM66" s="67"/>
      <c r="BN66" s="67"/>
      <c r="BO66" s="67"/>
      <c r="BP66" s="12"/>
    </row>
    <row r="67" spans="2:68" outlineLevel="1" x14ac:dyDescent="0.2">
      <c r="B67" s="103"/>
      <c r="E67" s="4"/>
      <c r="F67" s="12"/>
      <c r="G67" s="165"/>
      <c r="H67" s="166"/>
      <c r="I67" s="11"/>
      <c r="J67" s="12"/>
      <c r="K67" s="53" t="s">
        <v>63</v>
      </c>
      <c r="L67" s="54">
        <f>BI58</f>
        <v>144.84670766151064</v>
      </c>
      <c r="M67" s="64">
        <f>BJ58</f>
        <v>19.588800063955425</v>
      </c>
      <c r="N67" s="12"/>
      <c r="O67" s="12"/>
      <c r="P67" s="12"/>
      <c r="Q67" s="104"/>
      <c r="T67" s="12"/>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12"/>
    </row>
    <row r="68" spans="2:68" outlineLevel="1" x14ac:dyDescent="0.2">
      <c r="B68" s="103"/>
      <c r="C68" s="12"/>
      <c r="D68" s="12"/>
      <c r="E68" s="12"/>
      <c r="F68" s="12"/>
      <c r="G68" s="167"/>
      <c r="H68" s="168"/>
      <c r="I68" s="14"/>
      <c r="J68" s="15"/>
      <c r="K68" s="58" t="s">
        <v>64</v>
      </c>
      <c r="L68" s="59">
        <f>BN58</f>
        <v>169.28760686731482</v>
      </c>
      <c r="M68" s="65">
        <f>BO58</f>
        <v>13.519046945492715</v>
      </c>
      <c r="N68" s="12"/>
      <c r="O68" s="12"/>
      <c r="P68" s="12"/>
      <c r="Q68" s="104"/>
    </row>
    <row r="69" spans="2:68" ht="7" customHeight="1" outlineLevel="1" thickBot="1" x14ac:dyDescent="0.25">
      <c r="B69" s="125"/>
      <c r="C69" s="126"/>
      <c r="D69" s="126"/>
      <c r="E69" s="126"/>
      <c r="F69" s="126"/>
      <c r="G69" s="126"/>
      <c r="H69" s="126"/>
      <c r="I69" s="126"/>
      <c r="J69" s="126"/>
      <c r="K69" s="126"/>
      <c r="L69" s="126"/>
      <c r="M69" s="126"/>
      <c r="N69" s="126"/>
      <c r="O69" s="126"/>
      <c r="P69" s="126"/>
      <c r="Q69" s="127"/>
    </row>
    <row r="70" spans="2:68" ht="16" x14ac:dyDescent="0.2">
      <c r="C70" s="162" t="s">
        <v>128</v>
      </c>
      <c r="D70" s="162"/>
      <c r="E70" s="162"/>
    </row>
    <row r="71" spans="2:68" x14ac:dyDescent="0.2">
      <c r="E71" s="4"/>
    </row>
  </sheetData>
  <mergeCells count="38">
    <mergeCell ref="X57:Y57"/>
    <mergeCell ref="Z57:AC57"/>
    <mergeCell ref="AD57:AF57"/>
    <mergeCell ref="C70:E70"/>
    <mergeCell ref="U39:V39"/>
    <mergeCell ref="X39:Y39"/>
    <mergeCell ref="Z39:AC39"/>
    <mergeCell ref="AD39:AF39"/>
    <mergeCell ref="C52:E52"/>
    <mergeCell ref="C55:E55"/>
    <mergeCell ref="G55:M55"/>
    <mergeCell ref="O55:P59"/>
    <mergeCell ref="G56:H68"/>
    <mergeCell ref="U57:V57"/>
    <mergeCell ref="G32:H32"/>
    <mergeCell ref="C34:E34"/>
    <mergeCell ref="C37:E37"/>
    <mergeCell ref="G37:M37"/>
    <mergeCell ref="O37:P41"/>
    <mergeCell ref="G38:H50"/>
    <mergeCell ref="M1:P1"/>
    <mergeCell ref="C7:E7"/>
    <mergeCell ref="G7:H11"/>
    <mergeCell ref="C13:M13"/>
    <mergeCell ref="C14:C16"/>
    <mergeCell ref="G14:H14"/>
    <mergeCell ref="H1:K1"/>
    <mergeCell ref="G17:H17"/>
    <mergeCell ref="C19:E19"/>
    <mergeCell ref="C22:E22"/>
    <mergeCell ref="G22:H26"/>
    <mergeCell ref="G15:H15"/>
    <mergeCell ref="G16:H16"/>
    <mergeCell ref="C29:C31"/>
    <mergeCell ref="G29:H29"/>
    <mergeCell ref="G30:H30"/>
    <mergeCell ref="G31:H31"/>
    <mergeCell ref="C28:M28"/>
  </mergeCells>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D3242-CF6F-5F4A-B5F0-332AA46793CF}">
  <dimension ref="B1:BY71"/>
  <sheetViews>
    <sheetView zoomScale="110" zoomScaleNormal="110" workbookViewId="0">
      <selection activeCell="K42" sqref="K42"/>
    </sheetView>
  </sheetViews>
  <sheetFormatPr baseColWidth="10" defaultRowHeight="15" outlineLevelRow="1" x14ac:dyDescent="0.2"/>
  <cols>
    <col min="1" max="1" width="2" style="4" customWidth="1"/>
    <col min="2" max="2" width="1.33203125" style="4" customWidth="1"/>
    <col min="3" max="3" width="29" style="4" customWidth="1"/>
    <col min="4" max="4" width="7.83203125" style="4" customWidth="1"/>
    <col min="5" max="5" width="7.83203125" style="6" customWidth="1"/>
    <col min="6" max="6" width="7.83203125" style="4" customWidth="1"/>
    <col min="7" max="13" width="7.1640625" style="4" customWidth="1"/>
    <col min="14" max="14" width="6.1640625" style="4" customWidth="1"/>
    <col min="15" max="35" width="6.33203125" style="4" customWidth="1"/>
    <col min="36" max="82" width="5.6640625" style="4" customWidth="1"/>
    <col min="83" max="16384" width="10.83203125" style="4"/>
  </cols>
  <sheetData>
    <row r="1" spans="2:77" ht="24" x14ac:dyDescent="0.3">
      <c r="C1" s="66" t="s">
        <v>76</v>
      </c>
      <c r="D1" s="5"/>
      <c r="E1" s="5"/>
      <c r="F1" s="5"/>
      <c r="H1" s="141" t="s">
        <v>80</v>
      </c>
      <c r="I1" s="141"/>
      <c r="J1" s="141"/>
      <c r="K1" s="141"/>
      <c r="M1" s="142" t="s">
        <v>81</v>
      </c>
      <c r="N1" s="142"/>
      <c r="O1" s="142"/>
      <c r="P1" s="142"/>
      <c r="R1" s="4" t="s">
        <v>107</v>
      </c>
    </row>
    <row r="3" spans="2:77" x14ac:dyDescent="0.2">
      <c r="C3" s="4" t="s">
        <v>79</v>
      </c>
      <c r="AK3" s="4" t="s">
        <v>85</v>
      </c>
      <c r="AL3" s="4" t="s">
        <v>20</v>
      </c>
      <c r="AN3" s="4">
        <f>100/3.6</f>
        <v>27.777777777777779</v>
      </c>
    </row>
    <row r="4" spans="2:77" x14ac:dyDescent="0.2">
      <c r="C4" s="4" t="s">
        <v>78</v>
      </c>
    </row>
    <row r="5" spans="2:77" ht="16" thickBot="1" x14ac:dyDescent="0.25"/>
    <row r="6" spans="2:77" ht="8" customHeight="1" outlineLevel="1" x14ac:dyDescent="0.2">
      <c r="B6" s="96"/>
      <c r="C6" s="97"/>
      <c r="D6" s="97"/>
      <c r="E6" s="98"/>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9"/>
    </row>
    <row r="7" spans="2:77" s="7" customFormat="1" ht="15" customHeight="1" outlineLevel="1" x14ac:dyDescent="0.2">
      <c r="B7" s="100"/>
      <c r="C7" s="143" t="s">
        <v>77</v>
      </c>
      <c r="D7" s="144"/>
      <c r="E7" s="145"/>
      <c r="F7" s="101"/>
      <c r="G7" s="146" t="s">
        <v>129</v>
      </c>
      <c r="H7" s="147"/>
      <c r="I7" s="62" t="s">
        <v>57</v>
      </c>
      <c r="J7" s="62" t="s">
        <v>8</v>
      </c>
      <c r="K7" s="25">
        <v>68.02</v>
      </c>
      <c r="L7" s="25">
        <v>70</v>
      </c>
      <c r="M7" s="25">
        <v>75</v>
      </c>
      <c r="N7" s="25">
        <v>80</v>
      </c>
      <c r="O7" s="25">
        <v>85</v>
      </c>
      <c r="P7" s="25">
        <v>90</v>
      </c>
      <c r="Q7" s="25">
        <v>95</v>
      </c>
      <c r="R7" s="25">
        <v>100</v>
      </c>
      <c r="S7" s="25">
        <v>105</v>
      </c>
      <c r="T7" s="25">
        <v>110</v>
      </c>
      <c r="U7" s="25">
        <v>115</v>
      </c>
      <c r="V7" s="25">
        <v>120</v>
      </c>
      <c r="W7" s="25">
        <v>125</v>
      </c>
      <c r="X7" s="25">
        <v>130</v>
      </c>
      <c r="Y7" s="25">
        <v>135</v>
      </c>
      <c r="Z7" s="25">
        <v>140</v>
      </c>
      <c r="AA7" s="25">
        <v>145</v>
      </c>
      <c r="AB7" s="25">
        <v>150</v>
      </c>
      <c r="AC7" s="25">
        <v>155</v>
      </c>
      <c r="AD7" s="25">
        <v>160</v>
      </c>
      <c r="AE7" s="25">
        <v>165</v>
      </c>
      <c r="AF7" s="25">
        <v>170</v>
      </c>
      <c r="AG7" s="25">
        <v>175</v>
      </c>
      <c r="AH7" s="25">
        <v>180</v>
      </c>
      <c r="AI7" s="25">
        <v>185</v>
      </c>
      <c r="AJ7" s="25">
        <v>190</v>
      </c>
      <c r="AK7" s="25">
        <v>195</v>
      </c>
      <c r="AL7" s="25">
        <v>200</v>
      </c>
      <c r="AM7" s="25">
        <v>205</v>
      </c>
      <c r="AN7" s="25">
        <v>210</v>
      </c>
      <c r="AO7" s="25">
        <v>215</v>
      </c>
      <c r="AP7" s="79"/>
      <c r="AQ7" s="102"/>
      <c r="AR7" s="6"/>
      <c r="AS7" s="7" t="s">
        <v>57</v>
      </c>
      <c r="AT7" s="91">
        <f>K10</f>
        <v>67.984001055959624</v>
      </c>
      <c r="AU7" s="91">
        <f>L10</f>
        <v>69.962953159617371</v>
      </c>
      <c r="AV7" s="91">
        <f>M10</f>
        <v>74.960306956732907</v>
      </c>
      <c r="AW7" s="91">
        <f t="shared" ref="AW7:BY7" si="0">N10</f>
        <v>79.95766075384843</v>
      </c>
      <c r="AX7" s="91">
        <f t="shared" si="0"/>
        <v>84.955014550963952</v>
      </c>
      <c r="AY7" s="91">
        <f t="shared" si="0"/>
        <v>89.952368348079489</v>
      </c>
      <c r="AZ7" s="91">
        <f t="shared" si="0"/>
        <v>94.949722145195011</v>
      </c>
      <c r="BA7" s="91">
        <f t="shared" si="0"/>
        <v>99.947075942310533</v>
      </c>
      <c r="BB7" s="91">
        <f t="shared" si="0"/>
        <v>104.94442973942607</v>
      </c>
      <c r="BC7" s="91">
        <f t="shared" si="0"/>
        <v>109.94178353654159</v>
      </c>
      <c r="BD7" s="91">
        <f t="shared" si="0"/>
        <v>114.93913733365711</v>
      </c>
      <c r="BE7" s="91">
        <f t="shared" si="0"/>
        <v>119.93649113077265</v>
      </c>
      <c r="BF7" s="91">
        <f t="shared" si="0"/>
        <v>124.93384492788817</v>
      </c>
      <c r="BG7" s="91">
        <f t="shared" si="0"/>
        <v>129.9311987250037</v>
      </c>
      <c r="BH7" s="91">
        <f t="shared" si="0"/>
        <v>134.92855252211922</v>
      </c>
      <c r="BI7" s="91">
        <f t="shared" si="0"/>
        <v>139.92590631923474</v>
      </c>
      <c r="BJ7" s="91">
        <f t="shared" si="0"/>
        <v>144.92326011635029</v>
      </c>
      <c r="BK7" s="91">
        <f t="shared" si="0"/>
        <v>149.92061391346581</v>
      </c>
      <c r="BL7" s="91">
        <f t="shared" si="0"/>
        <v>154.91796771058134</v>
      </c>
      <c r="BM7" s="91">
        <f t="shared" si="0"/>
        <v>159.91532150769686</v>
      </c>
      <c r="BN7" s="91">
        <f t="shared" si="0"/>
        <v>164.91267530481238</v>
      </c>
      <c r="BO7" s="91">
        <f t="shared" si="0"/>
        <v>169.9100291019279</v>
      </c>
      <c r="BP7" s="91">
        <f t="shared" si="0"/>
        <v>174.90738289904343</v>
      </c>
      <c r="BQ7" s="91">
        <f t="shared" si="0"/>
        <v>179.90473669615898</v>
      </c>
      <c r="BR7" s="91">
        <f t="shared" si="0"/>
        <v>184.9020904932745</v>
      </c>
      <c r="BS7" s="91">
        <f t="shared" si="0"/>
        <v>189.89944429039002</v>
      </c>
      <c r="BT7" s="91">
        <f t="shared" si="0"/>
        <v>194.89679808750554</v>
      </c>
      <c r="BU7" s="91">
        <f t="shared" si="0"/>
        <v>199.89415188462107</v>
      </c>
      <c r="BV7" s="91">
        <f t="shared" si="0"/>
        <v>204.89150568173659</v>
      </c>
      <c r="BW7" s="91">
        <f t="shared" si="0"/>
        <v>209.88885947885214</v>
      </c>
      <c r="BX7" s="91">
        <f t="shared" si="0"/>
        <v>214.88621327596766</v>
      </c>
      <c r="BY7" s="91">
        <f t="shared" si="0"/>
        <v>214.88621327596766</v>
      </c>
    </row>
    <row r="8" spans="2:77" s="7" customFormat="1" ht="14" customHeight="1" outlineLevel="1" x14ac:dyDescent="0.2">
      <c r="B8" s="100"/>
      <c r="C8" s="8" t="s">
        <v>9</v>
      </c>
      <c r="D8" s="75" t="s">
        <v>130</v>
      </c>
      <c r="E8" s="10"/>
      <c r="F8" s="101"/>
      <c r="G8" s="148"/>
      <c r="H8" s="149"/>
      <c r="I8" s="12" t="s">
        <v>3</v>
      </c>
      <c r="J8" s="12" t="s">
        <v>0</v>
      </c>
      <c r="K8" s="9">
        <v>-1.593</v>
      </c>
      <c r="L8" s="9">
        <v>-1.2350000000000001</v>
      </c>
      <c r="M8" s="9">
        <v>-0.96499999999999997</v>
      </c>
      <c r="N8" s="9">
        <v>-0.90500000000000003</v>
      </c>
      <c r="O8" s="9">
        <v>-0.88</v>
      </c>
      <c r="P8" s="9">
        <v>-0.86699999999999999</v>
      </c>
      <c r="Q8" s="9">
        <v>-0.86299999999999999</v>
      </c>
      <c r="R8" s="9">
        <v>-0.874</v>
      </c>
      <c r="S8" s="9">
        <v>-0.89200000000000002</v>
      </c>
      <c r="T8" s="9">
        <v>-0.92100000000000004</v>
      </c>
      <c r="U8" s="9">
        <v>-0.95899999999999996</v>
      </c>
      <c r="V8" s="9">
        <v>-1.0049999999999999</v>
      </c>
      <c r="W8" s="9">
        <v>-1.0609999999999999</v>
      </c>
      <c r="X8" s="9">
        <v>-1.127</v>
      </c>
      <c r="Y8" s="9">
        <v>-1.202</v>
      </c>
      <c r="Z8" s="9">
        <v>-1.288</v>
      </c>
      <c r="AA8" s="9">
        <v>-1.3839999999999999</v>
      </c>
      <c r="AB8" s="9">
        <v>-1.492</v>
      </c>
      <c r="AC8" s="9">
        <v>-1.603</v>
      </c>
      <c r="AD8" s="9">
        <v>-1.7190000000000001</v>
      </c>
      <c r="AE8" s="9">
        <v>-1.837</v>
      </c>
      <c r="AF8" s="9">
        <v>-1.9570000000000001</v>
      </c>
      <c r="AG8" s="9">
        <v>-2.0910000000000002</v>
      </c>
      <c r="AH8" s="9">
        <v>-2.23</v>
      </c>
      <c r="AI8" s="9">
        <v>-2.3879999999999999</v>
      </c>
      <c r="AJ8" s="9">
        <v>-2.556</v>
      </c>
      <c r="AK8" s="9">
        <v>-2.7309999999999999</v>
      </c>
      <c r="AL8" s="9">
        <v>-2.9169999999999998</v>
      </c>
      <c r="AM8" s="9">
        <v>-3.125</v>
      </c>
      <c r="AN8" s="9">
        <v>-3.383</v>
      </c>
      <c r="AO8" s="9">
        <v>-3.718</v>
      </c>
      <c r="AP8" s="13"/>
      <c r="AQ8" s="102"/>
      <c r="AS8" s="84" t="s">
        <v>7</v>
      </c>
      <c r="AT8" s="89">
        <f>-K10/3.6/K11</f>
        <v>11.860919299714025</v>
      </c>
      <c r="AU8" s="89">
        <f>-L10/3.6/L11</f>
        <v>15.744489428699953</v>
      </c>
      <c r="AV8" s="89">
        <f>-M10/3.6/M11</f>
        <v>21.588946459412782</v>
      </c>
      <c r="AW8" s="89">
        <f t="shared" ref="AW8:BY8" si="1">-N10/3.6/N11</f>
        <v>24.554941682013506</v>
      </c>
      <c r="AX8" s="89">
        <f t="shared" si="1"/>
        <v>26.83080808080808</v>
      </c>
      <c r="AY8" s="89">
        <f t="shared" si="1"/>
        <v>28.835063437139564</v>
      </c>
      <c r="AZ8" s="89">
        <f t="shared" si="1"/>
        <v>30.57808677739153</v>
      </c>
      <c r="BA8" s="89">
        <f t="shared" si="1"/>
        <v>31.782354436816675</v>
      </c>
      <c r="BB8" s="89">
        <f t="shared" si="1"/>
        <v>32.698056801195811</v>
      </c>
      <c r="BC8" s="89">
        <f t="shared" si="1"/>
        <v>33.176498974544579</v>
      </c>
      <c r="BD8" s="89">
        <f t="shared" si="1"/>
        <v>33.310161047387325</v>
      </c>
      <c r="BE8" s="89">
        <f t="shared" si="1"/>
        <v>33.16749585406302</v>
      </c>
      <c r="BF8" s="89">
        <f t="shared" si="1"/>
        <v>32.725939888993615</v>
      </c>
      <c r="BG8" s="89">
        <f t="shared" si="1"/>
        <v>32.041802228137627</v>
      </c>
      <c r="BH8" s="89">
        <f t="shared" si="1"/>
        <v>31.198003327787017</v>
      </c>
      <c r="BI8" s="89">
        <f t="shared" si="1"/>
        <v>30.193236714975843</v>
      </c>
      <c r="BJ8" s="89">
        <f t="shared" si="1"/>
        <v>29.102440590879901</v>
      </c>
      <c r="BK8" s="89">
        <f t="shared" si="1"/>
        <v>27.926720285969616</v>
      </c>
      <c r="BL8" s="89">
        <f t="shared" si="1"/>
        <v>26.859360920496293</v>
      </c>
      <c r="BM8" s="89">
        <f t="shared" si="1"/>
        <v>25.854825156744877</v>
      </c>
      <c r="BN8" s="89">
        <f t="shared" si="1"/>
        <v>24.950099800399204</v>
      </c>
      <c r="BO8" s="89">
        <f t="shared" si="1"/>
        <v>24.129904048146255</v>
      </c>
      <c r="BP8" s="89">
        <f t="shared" si="1"/>
        <v>23.247781497422814</v>
      </c>
      <c r="BQ8" s="89">
        <f t="shared" si="1"/>
        <v>22.421524663677133</v>
      </c>
      <c r="BR8" s="89">
        <f t="shared" si="1"/>
        <v>21.51963521310255</v>
      </c>
      <c r="BS8" s="89">
        <f t="shared" si="1"/>
        <v>20.648582855155624</v>
      </c>
      <c r="BT8" s="89">
        <f t="shared" si="1"/>
        <v>19.8340046381057</v>
      </c>
      <c r="BU8" s="89">
        <f t="shared" si="1"/>
        <v>19.045442425627549</v>
      </c>
      <c r="BV8" s="89">
        <f t="shared" si="1"/>
        <v>18.222222222222221</v>
      </c>
      <c r="BW8" s="89">
        <f t="shared" si="1"/>
        <v>17.243078135776926</v>
      </c>
      <c r="BX8" s="89">
        <f t="shared" si="1"/>
        <v>16.062996832227601</v>
      </c>
      <c r="BY8" s="89">
        <f t="shared" si="1"/>
        <v>16.062996832227601</v>
      </c>
    </row>
    <row r="9" spans="2:77" outlineLevel="1" x14ac:dyDescent="0.2">
      <c r="B9" s="103"/>
      <c r="C9" s="8" t="s">
        <v>12</v>
      </c>
      <c r="D9" s="9">
        <v>472.5</v>
      </c>
      <c r="E9" s="10" t="s">
        <v>1</v>
      </c>
      <c r="F9" s="12"/>
      <c r="G9" s="148"/>
      <c r="H9" s="149"/>
      <c r="I9" s="12"/>
      <c r="J9" s="12" t="s">
        <v>7</v>
      </c>
      <c r="K9" s="77">
        <f>IF(VALUE(K7)=0,0,-K7/3.6/K8)</f>
        <v>11.860919299714025</v>
      </c>
      <c r="L9" s="77">
        <f>IF(VALUE(L7)=0,0,-L7/3.6/L8)</f>
        <v>15.744489428699952</v>
      </c>
      <c r="M9" s="77">
        <f t="shared" ref="M9:AP9" si="2">IF(VALUE(M7)=0,0,-M7/3.6/M8)</f>
        <v>21.588946459412782</v>
      </c>
      <c r="N9" s="77">
        <f t="shared" si="2"/>
        <v>24.554941682013503</v>
      </c>
      <c r="O9" s="77">
        <f t="shared" si="2"/>
        <v>26.83080808080808</v>
      </c>
      <c r="P9" s="77">
        <f t="shared" si="2"/>
        <v>28.835063437139564</v>
      </c>
      <c r="Q9" s="77">
        <f t="shared" si="2"/>
        <v>30.57808677739153</v>
      </c>
      <c r="R9" s="77">
        <f t="shared" si="2"/>
        <v>31.782354436816679</v>
      </c>
      <c r="S9" s="77">
        <f t="shared" si="2"/>
        <v>32.698056801195811</v>
      </c>
      <c r="T9" s="77">
        <f t="shared" si="2"/>
        <v>33.176498974544572</v>
      </c>
      <c r="U9" s="77">
        <f t="shared" si="2"/>
        <v>33.310161047387325</v>
      </c>
      <c r="V9" s="77">
        <f t="shared" si="2"/>
        <v>33.167495854063027</v>
      </c>
      <c r="W9" s="77">
        <f t="shared" si="2"/>
        <v>32.725939888993615</v>
      </c>
      <c r="X9" s="77">
        <f t="shared" si="2"/>
        <v>32.041802228137627</v>
      </c>
      <c r="Y9" s="77">
        <f t="shared" si="2"/>
        <v>31.198003327787024</v>
      </c>
      <c r="Z9" s="77">
        <f t="shared" si="2"/>
        <v>30.193236714975843</v>
      </c>
      <c r="AA9" s="77">
        <f t="shared" si="2"/>
        <v>29.102440590879901</v>
      </c>
      <c r="AB9" s="77">
        <f t="shared" si="2"/>
        <v>27.926720285969616</v>
      </c>
      <c r="AC9" s="77">
        <f t="shared" si="2"/>
        <v>26.859360920496293</v>
      </c>
      <c r="AD9" s="77">
        <f t="shared" si="2"/>
        <v>25.854825156744877</v>
      </c>
      <c r="AE9" s="77">
        <f t="shared" si="2"/>
        <v>24.950099800399204</v>
      </c>
      <c r="AF9" s="77">
        <f t="shared" si="2"/>
        <v>24.129904048146255</v>
      </c>
      <c r="AG9" s="77">
        <f t="shared" si="2"/>
        <v>23.247781497422814</v>
      </c>
      <c r="AH9" s="77">
        <f t="shared" si="2"/>
        <v>22.421524663677129</v>
      </c>
      <c r="AI9" s="77">
        <f t="shared" si="2"/>
        <v>21.51963521310255</v>
      </c>
      <c r="AJ9" s="77">
        <f t="shared" si="2"/>
        <v>20.648582855155624</v>
      </c>
      <c r="AK9" s="77">
        <f t="shared" si="2"/>
        <v>19.8340046381057</v>
      </c>
      <c r="AL9" s="77">
        <f t="shared" si="2"/>
        <v>19.045442425627549</v>
      </c>
      <c r="AM9" s="77">
        <f t="shared" si="2"/>
        <v>18.222222222222221</v>
      </c>
      <c r="AN9" s="77">
        <f t="shared" si="2"/>
        <v>17.243078135776923</v>
      </c>
      <c r="AO9" s="77">
        <f t="shared" si="2"/>
        <v>16.062996832227601</v>
      </c>
      <c r="AP9" s="108">
        <f t="shared" si="2"/>
        <v>0</v>
      </c>
      <c r="AQ9" s="104"/>
      <c r="AS9" s="84" t="s">
        <v>110</v>
      </c>
      <c r="AT9" s="89">
        <f t="shared" ref="AT9:BY9" si="3">-K10/3.6/(K11-1)</f>
        <v>7.285224360378491</v>
      </c>
      <c r="AU9" s="89">
        <f t="shared" si="3"/>
        <v>8.6979144150622538</v>
      </c>
      <c r="AV9" s="89">
        <f t="shared" si="3"/>
        <v>10.599348985933009</v>
      </c>
      <c r="AW9" s="89">
        <f t="shared" si="3"/>
        <v>11.661966912299572</v>
      </c>
      <c r="AX9" s="89">
        <f t="shared" si="3"/>
        <v>12.55556525419793</v>
      </c>
      <c r="AY9" s="89">
        <f t="shared" si="3"/>
        <v>13.386669244731527</v>
      </c>
      <c r="AZ9" s="89">
        <f t="shared" si="3"/>
        <v>14.160703436168692</v>
      </c>
      <c r="BA9" s="89">
        <f t="shared" si="3"/>
        <v>14.818533114172954</v>
      </c>
      <c r="BB9" s="89">
        <f t="shared" si="3"/>
        <v>15.411472500580567</v>
      </c>
      <c r="BC9" s="89">
        <f t="shared" si="3"/>
        <v>15.901684165905223</v>
      </c>
      <c r="BD9" s="89">
        <f t="shared" si="3"/>
        <v>16.302099103392784</v>
      </c>
      <c r="BE9" s="89">
        <f t="shared" si="3"/>
        <v>16.620714373574049</v>
      </c>
      <c r="BF9" s="89">
        <f t="shared" si="3"/>
        <v>16.842942034804114</v>
      </c>
      <c r="BG9" s="89">
        <f t="shared" si="3"/>
        <v>16.973259716358466</v>
      </c>
      <c r="BH9" s="89">
        <f t="shared" si="3"/>
        <v>17.025878493571867</v>
      </c>
      <c r="BI9" s="89">
        <f t="shared" si="3"/>
        <v>16.99295924963252</v>
      </c>
      <c r="BJ9" s="89">
        <f t="shared" si="3"/>
        <v>16.891289214953154</v>
      </c>
      <c r="BK9" s="89">
        <f t="shared" si="3"/>
        <v>16.716619128725778</v>
      </c>
      <c r="BL9" s="89">
        <f t="shared" si="3"/>
        <v>16.537379434814966</v>
      </c>
      <c r="BM9" s="89">
        <f t="shared" si="3"/>
        <v>16.342696081868738</v>
      </c>
      <c r="BN9" s="89">
        <f t="shared" si="3"/>
        <v>16.152548545142654</v>
      </c>
      <c r="BO9" s="89">
        <f t="shared" si="3"/>
        <v>15.966779668564964</v>
      </c>
      <c r="BP9" s="89">
        <f t="shared" si="3"/>
        <v>15.723967952990751</v>
      </c>
      <c r="BQ9" s="89">
        <f t="shared" si="3"/>
        <v>15.477338831838383</v>
      </c>
      <c r="BR9" s="89">
        <f t="shared" si="3"/>
        <v>15.165542626419564</v>
      </c>
      <c r="BS9" s="89">
        <f t="shared" si="3"/>
        <v>14.839684998761763</v>
      </c>
      <c r="BT9" s="89">
        <f t="shared" si="3"/>
        <v>14.515942153058992</v>
      </c>
      <c r="BU9" s="89">
        <f t="shared" si="3"/>
        <v>14.181272983468309</v>
      </c>
      <c r="BV9" s="89">
        <f t="shared" si="3"/>
        <v>13.802941939224082</v>
      </c>
      <c r="BW9" s="89">
        <f t="shared" si="3"/>
        <v>13.307389184049716</v>
      </c>
      <c r="BX9" s="89">
        <f t="shared" si="3"/>
        <v>12.656956358690621</v>
      </c>
      <c r="BY9" s="89">
        <f t="shared" si="3"/>
        <v>12.656956358690621</v>
      </c>
    </row>
    <row r="10" spans="2:77" outlineLevel="1" x14ac:dyDescent="0.2">
      <c r="B10" s="103"/>
      <c r="C10" s="8" t="s">
        <v>13</v>
      </c>
      <c r="D10" s="9">
        <v>472</v>
      </c>
      <c r="E10" s="10" t="s">
        <v>1</v>
      </c>
      <c r="F10" s="12"/>
      <c r="G10" s="148"/>
      <c r="H10" s="149"/>
      <c r="I10" s="78" t="s">
        <v>109</v>
      </c>
      <c r="J10" s="76" t="s">
        <v>8</v>
      </c>
      <c r="K10" s="78">
        <f>K7*(($I11/$D9)^0.5)</f>
        <v>67.984001055959624</v>
      </c>
      <c r="L10" s="78">
        <f>IF(VALUE(L7)=0,K10,L7*(($I11/$D9)^0.5))</f>
        <v>69.962953159617371</v>
      </c>
      <c r="M10" s="78">
        <f t="shared" ref="M10:AP10" si="4">IF(VALUE(M7)=0,L10,M7*(($I11/$D9)^0.5))</f>
        <v>74.960306956732907</v>
      </c>
      <c r="N10" s="78">
        <f t="shared" si="4"/>
        <v>79.95766075384843</v>
      </c>
      <c r="O10" s="78">
        <f t="shared" si="4"/>
        <v>84.955014550963952</v>
      </c>
      <c r="P10" s="78">
        <f t="shared" si="4"/>
        <v>89.952368348079489</v>
      </c>
      <c r="Q10" s="78">
        <f t="shared" si="4"/>
        <v>94.949722145195011</v>
      </c>
      <c r="R10" s="78">
        <f t="shared" si="4"/>
        <v>99.947075942310533</v>
      </c>
      <c r="S10" s="78">
        <f t="shared" si="4"/>
        <v>104.94442973942607</v>
      </c>
      <c r="T10" s="78">
        <f t="shared" si="4"/>
        <v>109.94178353654159</v>
      </c>
      <c r="U10" s="78">
        <f t="shared" si="4"/>
        <v>114.93913733365711</v>
      </c>
      <c r="V10" s="78">
        <f t="shared" si="4"/>
        <v>119.93649113077265</v>
      </c>
      <c r="W10" s="78">
        <f t="shared" si="4"/>
        <v>124.93384492788817</v>
      </c>
      <c r="X10" s="78">
        <f t="shared" si="4"/>
        <v>129.9311987250037</v>
      </c>
      <c r="Y10" s="78">
        <f t="shared" si="4"/>
        <v>134.92855252211922</v>
      </c>
      <c r="Z10" s="78">
        <f t="shared" si="4"/>
        <v>139.92590631923474</v>
      </c>
      <c r="AA10" s="78">
        <f t="shared" si="4"/>
        <v>144.92326011635029</v>
      </c>
      <c r="AB10" s="78">
        <f t="shared" si="4"/>
        <v>149.92061391346581</v>
      </c>
      <c r="AC10" s="78">
        <f t="shared" si="4"/>
        <v>154.91796771058134</v>
      </c>
      <c r="AD10" s="78">
        <f t="shared" si="4"/>
        <v>159.91532150769686</v>
      </c>
      <c r="AE10" s="78">
        <f t="shared" si="4"/>
        <v>164.91267530481238</v>
      </c>
      <c r="AF10" s="78">
        <f t="shared" si="4"/>
        <v>169.9100291019279</v>
      </c>
      <c r="AG10" s="78">
        <f t="shared" si="4"/>
        <v>174.90738289904343</v>
      </c>
      <c r="AH10" s="78">
        <f t="shared" si="4"/>
        <v>179.90473669615898</v>
      </c>
      <c r="AI10" s="78">
        <f t="shared" si="4"/>
        <v>184.9020904932745</v>
      </c>
      <c r="AJ10" s="78">
        <f t="shared" si="4"/>
        <v>189.89944429039002</v>
      </c>
      <c r="AK10" s="78">
        <f t="shared" si="4"/>
        <v>194.89679808750554</v>
      </c>
      <c r="AL10" s="78">
        <f t="shared" si="4"/>
        <v>199.89415188462107</v>
      </c>
      <c r="AM10" s="78">
        <f t="shared" si="4"/>
        <v>204.89150568173659</v>
      </c>
      <c r="AN10" s="78">
        <f t="shared" si="4"/>
        <v>209.88885947885214</v>
      </c>
      <c r="AO10" s="78">
        <f t="shared" si="4"/>
        <v>214.88621327596766</v>
      </c>
      <c r="AP10" s="109">
        <f t="shared" si="4"/>
        <v>214.88621327596766</v>
      </c>
      <c r="AQ10" s="104"/>
      <c r="AS10" s="84" t="s">
        <v>111</v>
      </c>
      <c r="AT10" s="89">
        <f t="shared" ref="AT10:BY10" si="5">-K10/3.6/(K11-2)</f>
        <v>5.2571324581841985</v>
      </c>
      <c r="AU10" s="89">
        <f t="shared" si="5"/>
        <v>6.0086803714744965</v>
      </c>
      <c r="AV10" s="89">
        <f t="shared" si="5"/>
        <v>7.0239105293746587</v>
      </c>
      <c r="AW10" s="89">
        <f t="shared" si="5"/>
        <v>7.646858478714579</v>
      </c>
      <c r="AX10" s="89">
        <f t="shared" si="5"/>
        <v>8.1952888746277601</v>
      </c>
      <c r="AY10" s="89">
        <f t="shared" si="5"/>
        <v>8.7166964267551066</v>
      </c>
      <c r="AZ10" s="89">
        <f t="shared" si="5"/>
        <v>9.2138075735210805</v>
      </c>
      <c r="BA10" s="89">
        <f t="shared" si="5"/>
        <v>9.6616373352518163</v>
      </c>
      <c r="BB10" s="89">
        <f t="shared" si="5"/>
        <v>10.081600909920153</v>
      </c>
      <c r="BC10" s="89">
        <f t="shared" si="5"/>
        <v>10.456857688402351</v>
      </c>
      <c r="BD10" s="89">
        <f t="shared" si="5"/>
        <v>10.791826782863289</v>
      </c>
      <c r="BE10" s="89">
        <f t="shared" si="5"/>
        <v>11.088715448226898</v>
      </c>
      <c r="BF10" s="89">
        <f t="shared" si="5"/>
        <v>11.339501214714435</v>
      </c>
      <c r="BG10" s="89">
        <f t="shared" si="5"/>
        <v>11.544254961428116</v>
      </c>
      <c r="BH10" s="89">
        <f t="shared" si="5"/>
        <v>11.707558153776922</v>
      </c>
      <c r="BI10" s="89">
        <f t="shared" si="5"/>
        <v>11.823712617052655</v>
      </c>
      <c r="BJ10" s="89">
        <f t="shared" si="5"/>
        <v>11.898692838824134</v>
      </c>
      <c r="BK10" s="89">
        <f t="shared" si="5"/>
        <v>11.928417518841879</v>
      </c>
      <c r="BL10" s="89">
        <f t="shared" si="5"/>
        <v>11.94640683132215</v>
      </c>
      <c r="BM10" s="89">
        <f t="shared" si="5"/>
        <v>11.947241682710462</v>
      </c>
      <c r="BN10" s="89">
        <f t="shared" si="5"/>
        <v>11.941799966091635</v>
      </c>
      <c r="BO10" s="89">
        <f t="shared" si="5"/>
        <v>11.930651292820755</v>
      </c>
      <c r="BP10" s="89">
        <f t="shared" si="5"/>
        <v>11.879376767645546</v>
      </c>
      <c r="BQ10" s="89">
        <f t="shared" si="5"/>
        <v>11.817372319295412</v>
      </c>
      <c r="BR10" s="89">
        <f t="shared" si="5"/>
        <v>11.708406836484109</v>
      </c>
      <c r="BS10" s="89">
        <f t="shared" si="5"/>
        <v>11.58154355594338</v>
      </c>
      <c r="BT10" s="89">
        <f t="shared" si="5"/>
        <v>11.446743624710926</v>
      </c>
      <c r="BU10" s="89">
        <f t="shared" si="5"/>
        <v>11.296235991711816</v>
      </c>
      <c r="BV10" s="89">
        <f t="shared" si="5"/>
        <v>11.10881556022972</v>
      </c>
      <c r="BW10" s="89">
        <f t="shared" si="5"/>
        <v>10.83445275807145</v>
      </c>
      <c r="BX10" s="89">
        <f t="shared" si="5"/>
        <v>10.442665792986736</v>
      </c>
      <c r="BY10" s="89">
        <f t="shared" si="5"/>
        <v>10.442665792986736</v>
      </c>
    </row>
    <row r="11" spans="2:77" outlineLevel="1" x14ac:dyDescent="0.2">
      <c r="B11" s="103"/>
      <c r="C11" s="16" t="s">
        <v>94</v>
      </c>
      <c r="D11" s="17"/>
      <c r="E11" s="18" t="s">
        <v>19</v>
      </c>
      <c r="F11" s="12"/>
      <c r="G11" s="150"/>
      <c r="H11" s="151"/>
      <c r="I11" s="80">
        <f>D10/COS(RADIANS(D11))</f>
        <v>472</v>
      </c>
      <c r="J11" s="81" t="s">
        <v>0</v>
      </c>
      <c r="K11" s="80">
        <f>IF(K8&lt;0,K8*(($I11/$D9)^0.5),"")</f>
        <v>-1.5921569197610068</v>
      </c>
      <c r="L11" s="80">
        <f>IF(VALUE(L7)=0,K11,L8*(($I11/$D9)^0.5))</f>
        <v>-1.2343463878875351</v>
      </c>
      <c r="M11" s="80">
        <f t="shared" ref="M11:AP11" si="6">IF(VALUE(M7)=0,L11,M8*(($I11/$D9)^0.5))</f>
        <v>-0.9644892828432966</v>
      </c>
      <c r="N11" s="80">
        <f t="shared" si="6"/>
        <v>-0.90452103727791033</v>
      </c>
      <c r="O11" s="80">
        <f t="shared" si="6"/>
        <v>-0.87953426829233272</v>
      </c>
      <c r="P11" s="80">
        <f t="shared" si="6"/>
        <v>-0.86654114841983232</v>
      </c>
      <c r="Q11" s="80">
        <f t="shared" si="6"/>
        <v>-0.86254326538213988</v>
      </c>
      <c r="R11" s="80">
        <f t="shared" si="6"/>
        <v>-0.87353744373579412</v>
      </c>
      <c r="S11" s="80">
        <f t="shared" si="6"/>
        <v>-0.89152791740541004</v>
      </c>
      <c r="T11" s="80">
        <f t="shared" si="6"/>
        <v>-0.92051256942868009</v>
      </c>
      <c r="U11" s="80">
        <f t="shared" si="6"/>
        <v>-0.958492458286758</v>
      </c>
      <c r="V11" s="80">
        <f t="shared" si="6"/>
        <v>-1.0044681132202209</v>
      </c>
      <c r="W11" s="80">
        <f t="shared" si="6"/>
        <v>-1.0604384757479148</v>
      </c>
      <c r="X11" s="80">
        <f t="shared" si="6"/>
        <v>-1.1264035458698398</v>
      </c>
      <c r="Y11" s="80">
        <f t="shared" si="6"/>
        <v>-1.2013638528265727</v>
      </c>
      <c r="Z11" s="80">
        <f t="shared" si="6"/>
        <v>-1.2873183381369597</v>
      </c>
      <c r="AA11" s="80">
        <f t="shared" si="6"/>
        <v>-1.3832675310415776</v>
      </c>
      <c r="AB11" s="80">
        <f t="shared" si="6"/>
        <v>-1.4912103730592732</v>
      </c>
      <c r="AC11" s="80">
        <f t="shared" si="6"/>
        <v>-1.6021516273552379</v>
      </c>
      <c r="AD11" s="80">
        <f t="shared" si="6"/>
        <v>-1.7180902354483183</v>
      </c>
      <c r="AE11" s="80">
        <f t="shared" si="6"/>
        <v>-1.8360277850602444</v>
      </c>
      <c r="AF11" s="80">
        <f t="shared" si="6"/>
        <v>-1.9559642761910172</v>
      </c>
      <c r="AG11" s="80">
        <f t="shared" si="6"/>
        <v>-2.0898933579537133</v>
      </c>
      <c r="AH11" s="80">
        <f t="shared" si="6"/>
        <v>-2.2288197935135248</v>
      </c>
      <c r="AI11" s="80">
        <f t="shared" si="6"/>
        <v>-2.3867361735023755</v>
      </c>
      <c r="AJ11" s="80">
        <f t="shared" si="6"/>
        <v>-2.5546472610854574</v>
      </c>
      <c r="AK11" s="80">
        <f t="shared" si="6"/>
        <v>-2.7295546439845007</v>
      </c>
      <c r="AL11" s="80">
        <f t="shared" si="6"/>
        <v>-2.9154562052371982</v>
      </c>
      <c r="AM11" s="80">
        <f t="shared" si="6"/>
        <v>-3.1233461231972042</v>
      </c>
      <c r="AN11" s="80">
        <f t="shared" si="6"/>
        <v>-3.3812095791283654</v>
      </c>
      <c r="AO11" s="80">
        <f t="shared" si="6"/>
        <v>-3.7160322835351058</v>
      </c>
      <c r="AP11" s="110">
        <f t="shared" si="6"/>
        <v>-3.7160322835351058</v>
      </c>
      <c r="AQ11" s="104"/>
      <c r="AS11" s="84" t="s">
        <v>113</v>
      </c>
      <c r="AT11" s="90">
        <f t="shared" ref="AT11:BY11" si="7">-K10/3.6/(K11-3)</f>
        <v>4.1123256604108764</v>
      </c>
      <c r="AU11" s="90">
        <f t="shared" si="7"/>
        <v>4.5896466361470107</v>
      </c>
      <c r="AV11" s="90">
        <f t="shared" si="7"/>
        <v>5.2522042569497849</v>
      </c>
      <c r="AW11" s="90">
        <f t="shared" si="7"/>
        <v>5.6883958642972958</v>
      </c>
      <c r="AX11" s="90">
        <f t="shared" si="7"/>
        <v>6.0828474556645746</v>
      </c>
      <c r="AY11" s="90">
        <f t="shared" si="7"/>
        <v>6.4623052041717335</v>
      </c>
      <c r="AZ11" s="90">
        <f t="shared" si="7"/>
        <v>6.8283824946360374</v>
      </c>
      <c r="BA11" s="90">
        <f t="shared" si="7"/>
        <v>7.1673701503879084</v>
      </c>
      <c r="BB11" s="90">
        <f t="shared" si="7"/>
        <v>7.4909472839166584</v>
      </c>
      <c r="BC11" s="90">
        <f t="shared" si="7"/>
        <v>7.7896407102085572</v>
      </c>
      <c r="BD11" s="90">
        <f t="shared" si="7"/>
        <v>8.06558013806508</v>
      </c>
      <c r="BE11" s="90">
        <f t="shared" si="7"/>
        <v>8.3196297332928779</v>
      </c>
      <c r="BF11" s="90">
        <f t="shared" si="7"/>
        <v>8.5468222263631208</v>
      </c>
      <c r="BG11" s="90">
        <f t="shared" si="7"/>
        <v>8.7465996102003185</v>
      </c>
      <c r="BH11" s="90">
        <f t="shared" si="7"/>
        <v>8.9209491944266475</v>
      </c>
      <c r="BI11" s="90">
        <f t="shared" si="7"/>
        <v>9.0658785388417495</v>
      </c>
      <c r="BJ11" s="90">
        <f t="shared" si="7"/>
        <v>9.1841214022053208</v>
      </c>
      <c r="BK11" s="90">
        <f t="shared" si="7"/>
        <v>9.2724703402383053</v>
      </c>
      <c r="BL11" s="90">
        <f t="shared" si="7"/>
        <v>9.3505760550581556</v>
      </c>
      <c r="BM11" s="90">
        <f t="shared" si="7"/>
        <v>9.4150218466107773</v>
      </c>
      <c r="BN11" s="90">
        <f t="shared" si="7"/>
        <v>9.4724593218995192</v>
      </c>
      <c r="BO11" s="90">
        <f t="shared" si="7"/>
        <v>9.5233193130208047</v>
      </c>
      <c r="BP11" s="90">
        <f t="shared" si="7"/>
        <v>9.5454620994566231</v>
      </c>
      <c r="BQ11" s="90">
        <f t="shared" si="7"/>
        <v>9.5573264990215634</v>
      </c>
      <c r="BR11" s="90">
        <f t="shared" si="7"/>
        <v>9.5348445049783734</v>
      </c>
      <c r="BS11" s="90">
        <f t="shared" si="7"/>
        <v>9.4965248298973677</v>
      </c>
      <c r="BT11" s="90">
        <f t="shared" si="7"/>
        <v>9.4489018488708201</v>
      </c>
      <c r="BU11" s="90">
        <f t="shared" si="7"/>
        <v>9.3866223288279986</v>
      </c>
      <c r="BV11" s="90">
        <f t="shared" si="7"/>
        <v>9.2946415225828929</v>
      </c>
      <c r="BW11" s="90">
        <f t="shared" si="7"/>
        <v>9.1365845680798934</v>
      </c>
      <c r="BX11" s="90">
        <f t="shared" si="7"/>
        <v>8.8877796113661116</v>
      </c>
      <c r="BY11" s="90">
        <f t="shared" si="7"/>
        <v>8.8877796113661116</v>
      </c>
    </row>
    <row r="12" spans="2:77" s="6" customFormat="1" ht="6" customHeight="1" outlineLevel="1" x14ac:dyDescent="0.2">
      <c r="B12" s="105"/>
      <c r="C12" s="85"/>
      <c r="D12" s="73"/>
      <c r="E12" s="73"/>
      <c r="F12" s="73"/>
      <c r="G12" s="86"/>
      <c r="H12" s="86"/>
      <c r="I12" s="87"/>
      <c r="J12" s="88"/>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106"/>
      <c r="AS12" s="84"/>
    </row>
    <row r="13" spans="2:77" s="6" customFormat="1" ht="16" customHeight="1" outlineLevel="1" x14ac:dyDescent="0.2">
      <c r="B13" s="105"/>
      <c r="C13" s="159" t="s">
        <v>118</v>
      </c>
      <c r="D13" s="160"/>
      <c r="E13" s="160"/>
      <c r="F13" s="160"/>
      <c r="G13" s="160"/>
      <c r="H13" s="160"/>
      <c r="I13" s="160"/>
      <c r="J13" s="160"/>
      <c r="K13" s="160"/>
      <c r="L13" s="160"/>
      <c r="M13" s="161"/>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106"/>
      <c r="AS13" s="84"/>
    </row>
    <row r="14" spans="2:77" s="6" customFormat="1" ht="16" customHeight="1" outlineLevel="1" x14ac:dyDescent="0.2">
      <c r="B14" s="105"/>
      <c r="C14" s="156" t="s">
        <v>120</v>
      </c>
      <c r="D14" s="30" t="s">
        <v>119</v>
      </c>
      <c r="E14" s="63" t="s">
        <v>8</v>
      </c>
      <c r="F14" s="95" t="s">
        <v>0</v>
      </c>
      <c r="G14" s="154" t="s">
        <v>62</v>
      </c>
      <c r="H14" s="155"/>
      <c r="I14" s="63" t="s">
        <v>8</v>
      </c>
      <c r="J14" s="21" t="s">
        <v>7</v>
      </c>
      <c r="K14" s="92" t="s">
        <v>6</v>
      </c>
      <c r="L14" s="63" t="s">
        <v>8</v>
      </c>
      <c r="M14" s="21" t="s">
        <v>7</v>
      </c>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106"/>
      <c r="AS14" s="84"/>
    </row>
    <row r="15" spans="2:77" s="6" customFormat="1" ht="15" customHeight="1" outlineLevel="1" x14ac:dyDescent="0.2">
      <c r="B15" s="105"/>
      <c r="C15" s="157"/>
      <c r="D15" s="8" t="s">
        <v>60</v>
      </c>
      <c r="E15" s="54">
        <f>INDEX(K10:AP10,MATCH(MAX(K11:AP11),K11:AP11,0))</f>
        <v>94.949722145195011</v>
      </c>
      <c r="F15" s="55">
        <f>MAX(K11:AP11)</f>
        <v>-0.86254326538213988</v>
      </c>
      <c r="G15" s="152" t="s">
        <v>61</v>
      </c>
      <c r="H15" s="153"/>
      <c r="I15" s="54">
        <f>INDEX(AT7:BY7,MATCH(MAX(AT8:BY8),AT8:BY8,0))</f>
        <v>114.93913733365711</v>
      </c>
      <c r="J15" s="64">
        <f>MAX(AT8:BY8)</f>
        <v>33.310161047387325</v>
      </c>
      <c r="K15" s="93" t="s">
        <v>114</v>
      </c>
      <c r="L15" s="54">
        <f>INDEX(AT7:BY7,MATCH(MAX(AT9:BY9),AT9:BY9,0))</f>
        <v>134.92855252211922</v>
      </c>
      <c r="M15" s="64">
        <f>INDEX(AT8:BY8,MATCH(MAX(AT9:BY9),AT9:BY9,0))</f>
        <v>31.198003327787017</v>
      </c>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106"/>
      <c r="AS15" s="84"/>
    </row>
    <row r="16" spans="2:77" s="6" customFormat="1" outlineLevel="1" x14ac:dyDescent="0.2">
      <c r="B16" s="105"/>
      <c r="C16" s="158"/>
      <c r="D16" s="16" t="s">
        <v>112</v>
      </c>
      <c r="E16" s="59">
        <f>E15/(COS(RADIANS(45))^0.5)</f>
        <v>112.91488514259733</v>
      </c>
      <c r="F16" s="60">
        <f>F15/(COS(RADIANS(45))^0.5)</f>
        <v>-1.025742588190121</v>
      </c>
      <c r="G16" s="152" t="s">
        <v>121</v>
      </c>
      <c r="H16" s="153"/>
      <c r="I16" s="54">
        <f>INDEX(AT7:BY7,MATCH(MAX(AT9:BY9),AT9:BY9,0))</f>
        <v>134.92855252211922</v>
      </c>
      <c r="J16" s="64">
        <f>MAX(AT9:BY9)</f>
        <v>17.025878493571867</v>
      </c>
      <c r="K16" s="93" t="s">
        <v>115</v>
      </c>
      <c r="L16" s="54">
        <f>INDEX(AT7:BY7,MATCH(MAX(AT10:BY10),AT10:BY10,0))</f>
        <v>159.91532150769686</v>
      </c>
      <c r="M16" s="64">
        <f>INDEX(AT8:BY8,MATCH(MAX(AT10:BY10),AT10:BY10,0))</f>
        <v>25.854825156744877</v>
      </c>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106"/>
      <c r="AS16" s="84"/>
    </row>
    <row r="17" spans="2:77" s="6" customFormat="1" outlineLevel="1" x14ac:dyDescent="0.2">
      <c r="B17" s="105"/>
      <c r="G17" s="163" t="s">
        <v>122</v>
      </c>
      <c r="H17" s="164"/>
      <c r="I17" s="59">
        <f>INDEX(AT7:BY7,MATCH(MAX(AT10:BY10),AT10:BY10,0))</f>
        <v>159.91532150769686</v>
      </c>
      <c r="J17" s="65">
        <f>MAX(AT10:BY10)</f>
        <v>11.947241682710462</v>
      </c>
      <c r="K17" s="94" t="s">
        <v>116</v>
      </c>
      <c r="L17" s="59">
        <f>INDEX(AT7:BY7,MATCH(MAX(AT11:BY11),AT11:BY11,0))</f>
        <v>179.90473669615898</v>
      </c>
      <c r="M17" s="65">
        <f>INDEX(AT8:BY8,MATCH(MAX(AT11:BY11),AT11:BY11,0))</f>
        <v>22.421524663677133</v>
      </c>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106"/>
    </row>
    <row r="18" spans="2:77" s="6" customFormat="1" ht="8" customHeight="1" outlineLevel="1" thickBot="1" x14ac:dyDescent="0.25">
      <c r="B18" s="107"/>
      <c r="C18" s="112"/>
      <c r="D18" s="113"/>
      <c r="E18" s="114"/>
      <c r="F18" s="115"/>
      <c r="G18" s="116"/>
      <c r="H18" s="116"/>
      <c r="I18" s="114"/>
      <c r="J18" s="114"/>
      <c r="K18" s="116"/>
      <c r="L18" s="114"/>
      <c r="M18" s="114"/>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8"/>
    </row>
    <row r="19" spans="2:77" s="6" customFormat="1" ht="16" x14ac:dyDescent="0.2">
      <c r="B19" s="73"/>
      <c r="C19" s="162" t="s">
        <v>117</v>
      </c>
      <c r="D19" s="162"/>
      <c r="E19" s="162"/>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111"/>
    </row>
    <row r="20" spans="2:77" s="6" customFormat="1" x14ac:dyDescent="0.2">
      <c r="C20" s="82"/>
      <c r="D20" s="73"/>
      <c r="E20" s="73"/>
      <c r="AQ20" s="74"/>
    </row>
    <row r="21" spans="2:77" ht="8" hidden="1" customHeight="1" outlineLevel="1" x14ac:dyDescent="0.2">
      <c r="B21" s="96"/>
      <c r="C21" s="97"/>
      <c r="D21" s="97"/>
      <c r="E21" s="98"/>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9"/>
    </row>
    <row r="22" spans="2:77" s="7" customFormat="1" ht="15" hidden="1" customHeight="1" outlineLevel="1" x14ac:dyDescent="0.2">
      <c r="B22" s="100"/>
      <c r="C22" s="143" t="s">
        <v>124</v>
      </c>
      <c r="D22" s="144"/>
      <c r="E22" s="145"/>
      <c r="F22" s="101"/>
      <c r="G22" s="146" t="s">
        <v>129</v>
      </c>
      <c r="H22" s="147"/>
      <c r="I22" s="62" t="s">
        <v>57</v>
      </c>
      <c r="J22" s="62" t="s">
        <v>8</v>
      </c>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79"/>
      <c r="AQ22" s="102"/>
      <c r="AR22" s="6"/>
      <c r="AS22" s="7" t="s">
        <v>57</v>
      </c>
      <c r="AT22" s="91" t="e">
        <f>K25</f>
        <v>#DIV/0!</v>
      </c>
      <c r="AU22" s="91" t="e">
        <f>L25</f>
        <v>#DIV/0!</v>
      </c>
      <c r="AV22" s="91" t="e">
        <f>M25</f>
        <v>#DIV/0!</v>
      </c>
      <c r="AW22" s="91" t="e">
        <f t="shared" ref="AW22:BY22" si="8">N25</f>
        <v>#DIV/0!</v>
      </c>
      <c r="AX22" s="91" t="e">
        <f t="shared" si="8"/>
        <v>#DIV/0!</v>
      </c>
      <c r="AY22" s="91" t="e">
        <f t="shared" si="8"/>
        <v>#DIV/0!</v>
      </c>
      <c r="AZ22" s="91" t="e">
        <f t="shared" si="8"/>
        <v>#DIV/0!</v>
      </c>
      <c r="BA22" s="91" t="e">
        <f t="shared" si="8"/>
        <v>#DIV/0!</v>
      </c>
      <c r="BB22" s="91" t="e">
        <f t="shared" si="8"/>
        <v>#DIV/0!</v>
      </c>
      <c r="BC22" s="91" t="e">
        <f t="shared" si="8"/>
        <v>#DIV/0!</v>
      </c>
      <c r="BD22" s="91" t="e">
        <f t="shared" si="8"/>
        <v>#DIV/0!</v>
      </c>
      <c r="BE22" s="91" t="e">
        <f t="shared" si="8"/>
        <v>#DIV/0!</v>
      </c>
      <c r="BF22" s="91" t="e">
        <f t="shared" si="8"/>
        <v>#DIV/0!</v>
      </c>
      <c r="BG22" s="91" t="e">
        <f t="shared" si="8"/>
        <v>#DIV/0!</v>
      </c>
      <c r="BH22" s="91" t="e">
        <f t="shared" si="8"/>
        <v>#DIV/0!</v>
      </c>
      <c r="BI22" s="91" t="e">
        <f t="shared" si="8"/>
        <v>#DIV/0!</v>
      </c>
      <c r="BJ22" s="91" t="e">
        <f t="shared" si="8"/>
        <v>#DIV/0!</v>
      </c>
      <c r="BK22" s="91" t="e">
        <f t="shared" si="8"/>
        <v>#DIV/0!</v>
      </c>
      <c r="BL22" s="91" t="e">
        <f t="shared" si="8"/>
        <v>#DIV/0!</v>
      </c>
      <c r="BM22" s="91" t="e">
        <f t="shared" si="8"/>
        <v>#DIV/0!</v>
      </c>
      <c r="BN22" s="91" t="e">
        <f t="shared" si="8"/>
        <v>#DIV/0!</v>
      </c>
      <c r="BO22" s="91" t="e">
        <f t="shared" si="8"/>
        <v>#DIV/0!</v>
      </c>
      <c r="BP22" s="91" t="e">
        <f t="shared" si="8"/>
        <v>#DIV/0!</v>
      </c>
      <c r="BQ22" s="91" t="e">
        <f t="shared" si="8"/>
        <v>#DIV/0!</v>
      </c>
      <c r="BR22" s="91" t="e">
        <f t="shared" si="8"/>
        <v>#DIV/0!</v>
      </c>
      <c r="BS22" s="91" t="e">
        <f t="shared" si="8"/>
        <v>#DIV/0!</v>
      </c>
      <c r="BT22" s="91" t="e">
        <f t="shared" si="8"/>
        <v>#DIV/0!</v>
      </c>
      <c r="BU22" s="91" t="e">
        <f t="shared" si="8"/>
        <v>#DIV/0!</v>
      </c>
      <c r="BV22" s="91" t="e">
        <f t="shared" si="8"/>
        <v>#DIV/0!</v>
      </c>
      <c r="BW22" s="91" t="e">
        <f t="shared" si="8"/>
        <v>#DIV/0!</v>
      </c>
      <c r="BX22" s="91" t="e">
        <f t="shared" si="8"/>
        <v>#DIV/0!</v>
      </c>
      <c r="BY22" s="91" t="e">
        <f t="shared" si="8"/>
        <v>#DIV/0!</v>
      </c>
    </row>
    <row r="23" spans="2:77" s="7" customFormat="1" ht="14" hidden="1" customHeight="1" outlineLevel="1" x14ac:dyDescent="0.2">
      <c r="B23" s="100"/>
      <c r="C23" s="8" t="s">
        <v>9</v>
      </c>
      <c r="D23" s="75"/>
      <c r="E23" s="10"/>
      <c r="F23" s="101"/>
      <c r="G23" s="148"/>
      <c r="H23" s="149"/>
      <c r="I23" s="12" t="s">
        <v>3</v>
      </c>
      <c r="J23" s="12" t="s">
        <v>0</v>
      </c>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13"/>
      <c r="AQ23" s="102"/>
      <c r="AS23" s="84" t="s">
        <v>7</v>
      </c>
      <c r="AT23" s="89" t="e">
        <f>-K25/3.6/K26</f>
        <v>#DIV/0!</v>
      </c>
      <c r="AU23" s="89" t="e">
        <f>-L25/3.6/L26</f>
        <v>#DIV/0!</v>
      </c>
      <c r="AV23" s="89" t="e">
        <f>-M25/3.6/M26</f>
        <v>#DIV/0!</v>
      </c>
      <c r="AW23" s="89" t="e">
        <f t="shared" ref="AW23:BY23" si="9">-N25/3.6/N26</f>
        <v>#DIV/0!</v>
      </c>
      <c r="AX23" s="89" t="e">
        <f t="shared" si="9"/>
        <v>#DIV/0!</v>
      </c>
      <c r="AY23" s="89" t="e">
        <f t="shared" si="9"/>
        <v>#DIV/0!</v>
      </c>
      <c r="AZ23" s="89" t="e">
        <f t="shared" si="9"/>
        <v>#DIV/0!</v>
      </c>
      <c r="BA23" s="89" t="e">
        <f t="shared" si="9"/>
        <v>#DIV/0!</v>
      </c>
      <c r="BB23" s="89" t="e">
        <f t="shared" si="9"/>
        <v>#DIV/0!</v>
      </c>
      <c r="BC23" s="89" t="e">
        <f t="shared" si="9"/>
        <v>#DIV/0!</v>
      </c>
      <c r="BD23" s="89" t="e">
        <f t="shared" si="9"/>
        <v>#DIV/0!</v>
      </c>
      <c r="BE23" s="89" t="e">
        <f t="shared" si="9"/>
        <v>#DIV/0!</v>
      </c>
      <c r="BF23" s="89" t="e">
        <f t="shared" si="9"/>
        <v>#DIV/0!</v>
      </c>
      <c r="BG23" s="89" t="e">
        <f t="shared" si="9"/>
        <v>#DIV/0!</v>
      </c>
      <c r="BH23" s="89" t="e">
        <f t="shared" si="9"/>
        <v>#DIV/0!</v>
      </c>
      <c r="BI23" s="89" t="e">
        <f t="shared" si="9"/>
        <v>#DIV/0!</v>
      </c>
      <c r="BJ23" s="89" t="e">
        <f t="shared" si="9"/>
        <v>#DIV/0!</v>
      </c>
      <c r="BK23" s="89" t="e">
        <f t="shared" si="9"/>
        <v>#DIV/0!</v>
      </c>
      <c r="BL23" s="89" t="e">
        <f t="shared" si="9"/>
        <v>#DIV/0!</v>
      </c>
      <c r="BM23" s="89" t="e">
        <f t="shared" si="9"/>
        <v>#DIV/0!</v>
      </c>
      <c r="BN23" s="89" t="e">
        <f t="shared" si="9"/>
        <v>#DIV/0!</v>
      </c>
      <c r="BO23" s="89" t="e">
        <f t="shared" si="9"/>
        <v>#DIV/0!</v>
      </c>
      <c r="BP23" s="89" t="e">
        <f t="shared" si="9"/>
        <v>#DIV/0!</v>
      </c>
      <c r="BQ23" s="89" t="e">
        <f t="shared" si="9"/>
        <v>#DIV/0!</v>
      </c>
      <c r="BR23" s="89" t="e">
        <f t="shared" si="9"/>
        <v>#DIV/0!</v>
      </c>
      <c r="BS23" s="89" t="e">
        <f t="shared" si="9"/>
        <v>#DIV/0!</v>
      </c>
      <c r="BT23" s="89" t="e">
        <f t="shared" si="9"/>
        <v>#DIV/0!</v>
      </c>
      <c r="BU23" s="89" t="e">
        <f t="shared" si="9"/>
        <v>#DIV/0!</v>
      </c>
      <c r="BV23" s="89" t="e">
        <f t="shared" si="9"/>
        <v>#DIV/0!</v>
      </c>
      <c r="BW23" s="89" t="e">
        <f t="shared" si="9"/>
        <v>#DIV/0!</v>
      </c>
      <c r="BX23" s="89" t="e">
        <f t="shared" si="9"/>
        <v>#DIV/0!</v>
      </c>
      <c r="BY23" s="89" t="e">
        <f t="shared" si="9"/>
        <v>#DIV/0!</v>
      </c>
    </row>
    <row r="24" spans="2:77" hidden="1" outlineLevel="1" x14ac:dyDescent="0.2">
      <c r="B24" s="103"/>
      <c r="C24" s="8" t="s">
        <v>12</v>
      </c>
      <c r="D24" s="9"/>
      <c r="E24" s="10" t="s">
        <v>1</v>
      </c>
      <c r="F24" s="12"/>
      <c r="G24" s="148"/>
      <c r="H24" s="149"/>
      <c r="I24" s="12"/>
      <c r="J24" s="12" t="s">
        <v>7</v>
      </c>
      <c r="K24" s="77">
        <f>IF(VALUE(K22)=0,0,-K22/3.6/K23)</f>
        <v>0</v>
      </c>
      <c r="L24" s="77">
        <f>IF(VALUE(L22)=0,0,-L22/3.6/L23)</f>
        <v>0</v>
      </c>
      <c r="M24" s="77">
        <f t="shared" ref="M24:AP24" si="10">IF(VALUE(M22)=0,0,-M22/3.6/M23)</f>
        <v>0</v>
      </c>
      <c r="N24" s="77">
        <f t="shared" si="10"/>
        <v>0</v>
      </c>
      <c r="O24" s="77">
        <f t="shared" si="10"/>
        <v>0</v>
      </c>
      <c r="P24" s="77">
        <f t="shared" si="10"/>
        <v>0</v>
      </c>
      <c r="Q24" s="77">
        <f t="shared" si="10"/>
        <v>0</v>
      </c>
      <c r="R24" s="77">
        <f t="shared" si="10"/>
        <v>0</v>
      </c>
      <c r="S24" s="77">
        <f t="shared" si="10"/>
        <v>0</v>
      </c>
      <c r="T24" s="77">
        <f t="shared" si="10"/>
        <v>0</v>
      </c>
      <c r="U24" s="77">
        <f t="shared" si="10"/>
        <v>0</v>
      </c>
      <c r="V24" s="77">
        <f t="shared" si="10"/>
        <v>0</v>
      </c>
      <c r="W24" s="77">
        <f t="shared" si="10"/>
        <v>0</v>
      </c>
      <c r="X24" s="77">
        <f t="shared" si="10"/>
        <v>0</v>
      </c>
      <c r="Y24" s="77">
        <f t="shared" si="10"/>
        <v>0</v>
      </c>
      <c r="Z24" s="77">
        <f t="shared" si="10"/>
        <v>0</v>
      </c>
      <c r="AA24" s="77">
        <f t="shared" si="10"/>
        <v>0</v>
      </c>
      <c r="AB24" s="77">
        <f t="shared" si="10"/>
        <v>0</v>
      </c>
      <c r="AC24" s="77">
        <f t="shared" si="10"/>
        <v>0</v>
      </c>
      <c r="AD24" s="77">
        <f t="shared" si="10"/>
        <v>0</v>
      </c>
      <c r="AE24" s="77">
        <f t="shared" si="10"/>
        <v>0</v>
      </c>
      <c r="AF24" s="77">
        <f t="shared" si="10"/>
        <v>0</v>
      </c>
      <c r="AG24" s="77">
        <f t="shared" si="10"/>
        <v>0</v>
      </c>
      <c r="AH24" s="77">
        <f t="shared" si="10"/>
        <v>0</v>
      </c>
      <c r="AI24" s="77">
        <f t="shared" si="10"/>
        <v>0</v>
      </c>
      <c r="AJ24" s="77">
        <f t="shared" si="10"/>
        <v>0</v>
      </c>
      <c r="AK24" s="77">
        <f t="shared" si="10"/>
        <v>0</v>
      </c>
      <c r="AL24" s="77">
        <f t="shared" si="10"/>
        <v>0</v>
      </c>
      <c r="AM24" s="77">
        <f t="shared" si="10"/>
        <v>0</v>
      </c>
      <c r="AN24" s="77">
        <f t="shared" si="10"/>
        <v>0</v>
      </c>
      <c r="AO24" s="77">
        <f t="shared" si="10"/>
        <v>0</v>
      </c>
      <c r="AP24" s="108">
        <f t="shared" si="10"/>
        <v>0</v>
      </c>
      <c r="AQ24" s="104"/>
      <c r="AS24" s="84" t="s">
        <v>110</v>
      </c>
      <c r="AT24" s="89" t="e">
        <f t="shared" ref="AT24:BY24" si="11">-K25/3.6/(K26-1)</f>
        <v>#DIV/0!</v>
      </c>
      <c r="AU24" s="89" t="e">
        <f t="shared" si="11"/>
        <v>#DIV/0!</v>
      </c>
      <c r="AV24" s="89" t="e">
        <f t="shared" si="11"/>
        <v>#DIV/0!</v>
      </c>
      <c r="AW24" s="89" t="e">
        <f t="shared" si="11"/>
        <v>#DIV/0!</v>
      </c>
      <c r="AX24" s="89" t="e">
        <f t="shared" si="11"/>
        <v>#DIV/0!</v>
      </c>
      <c r="AY24" s="89" t="e">
        <f t="shared" si="11"/>
        <v>#DIV/0!</v>
      </c>
      <c r="AZ24" s="89" t="e">
        <f t="shared" si="11"/>
        <v>#DIV/0!</v>
      </c>
      <c r="BA24" s="89" t="e">
        <f t="shared" si="11"/>
        <v>#DIV/0!</v>
      </c>
      <c r="BB24" s="89" t="e">
        <f t="shared" si="11"/>
        <v>#DIV/0!</v>
      </c>
      <c r="BC24" s="89" t="e">
        <f t="shared" si="11"/>
        <v>#DIV/0!</v>
      </c>
      <c r="BD24" s="89" t="e">
        <f t="shared" si="11"/>
        <v>#DIV/0!</v>
      </c>
      <c r="BE24" s="89" t="e">
        <f t="shared" si="11"/>
        <v>#DIV/0!</v>
      </c>
      <c r="BF24" s="89" t="e">
        <f t="shared" si="11"/>
        <v>#DIV/0!</v>
      </c>
      <c r="BG24" s="89" t="e">
        <f t="shared" si="11"/>
        <v>#DIV/0!</v>
      </c>
      <c r="BH24" s="89" t="e">
        <f t="shared" si="11"/>
        <v>#DIV/0!</v>
      </c>
      <c r="BI24" s="89" t="e">
        <f t="shared" si="11"/>
        <v>#DIV/0!</v>
      </c>
      <c r="BJ24" s="89" t="e">
        <f t="shared" si="11"/>
        <v>#DIV/0!</v>
      </c>
      <c r="BK24" s="89" t="e">
        <f t="shared" si="11"/>
        <v>#DIV/0!</v>
      </c>
      <c r="BL24" s="89" t="e">
        <f t="shared" si="11"/>
        <v>#DIV/0!</v>
      </c>
      <c r="BM24" s="89" t="e">
        <f t="shared" si="11"/>
        <v>#DIV/0!</v>
      </c>
      <c r="BN24" s="89" t="e">
        <f t="shared" si="11"/>
        <v>#DIV/0!</v>
      </c>
      <c r="BO24" s="89" t="e">
        <f t="shared" si="11"/>
        <v>#DIV/0!</v>
      </c>
      <c r="BP24" s="89" t="e">
        <f t="shared" si="11"/>
        <v>#DIV/0!</v>
      </c>
      <c r="BQ24" s="89" t="e">
        <f t="shared" si="11"/>
        <v>#DIV/0!</v>
      </c>
      <c r="BR24" s="89" t="e">
        <f t="shared" si="11"/>
        <v>#DIV/0!</v>
      </c>
      <c r="BS24" s="89" t="e">
        <f t="shared" si="11"/>
        <v>#DIV/0!</v>
      </c>
      <c r="BT24" s="89" t="e">
        <f t="shared" si="11"/>
        <v>#DIV/0!</v>
      </c>
      <c r="BU24" s="89" t="e">
        <f t="shared" si="11"/>
        <v>#DIV/0!</v>
      </c>
      <c r="BV24" s="89" t="e">
        <f t="shared" si="11"/>
        <v>#DIV/0!</v>
      </c>
      <c r="BW24" s="89" t="e">
        <f t="shared" si="11"/>
        <v>#DIV/0!</v>
      </c>
      <c r="BX24" s="89" t="e">
        <f t="shared" si="11"/>
        <v>#DIV/0!</v>
      </c>
      <c r="BY24" s="89" t="e">
        <f t="shared" si="11"/>
        <v>#DIV/0!</v>
      </c>
    </row>
    <row r="25" spans="2:77" hidden="1" outlineLevel="1" x14ac:dyDescent="0.2">
      <c r="B25" s="103"/>
      <c r="C25" s="8" t="s">
        <v>13</v>
      </c>
      <c r="D25" s="9"/>
      <c r="E25" s="10" t="s">
        <v>1</v>
      </c>
      <c r="F25" s="12"/>
      <c r="G25" s="148"/>
      <c r="H25" s="149"/>
      <c r="I25" s="78" t="s">
        <v>109</v>
      </c>
      <c r="J25" s="76" t="s">
        <v>8</v>
      </c>
      <c r="K25" s="78" t="e">
        <f>K22*(($I26/$D24)^0.5)</f>
        <v>#DIV/0!</v>
      </c>
      <c r="L25" s="78" t="e">
        <f>IF(VALUE(L22)=0,K25,L22*(($I26/$D24)^0.5))</f>
        <v>#DIV/0!</v>
      </c>
      <c r="M25" s="78" t="e">
        <f t="shared" ref="M25:AP25" si="12">IF(VALUE(M22)=0,L25,M22*(($I26/$D24)^0.5))</f>
        <v>#DIV/0!</v>
      </c>
      <c r="N25" s="78" t="e">
        <f t="shared" si="12"/>
        <v>#DIV/0!</v>
      </c>
      <c r="O25" s="78" t="e">
        <f t="shared" si="12"/>
        <v>#DIV/0!</v>
      </c>
      <c r="P25" s="78" t="e">
        <f t="shared" si="12"/>
        <v>#DIV/0!</v>
      </c>
      <c r="Q25" s="78" t="e">
        <f t="shared" si="12"/>
        <v>#DIV/0!</v>
      </c>
      <c r="R25" s="78" t="e">
        <f t="shared" si="12"/>
        <v>#DIV/0!</v>
      </c>
      <c r="S25" s="78" t="e">
        <f t="shared" si="12"/>
        <v>#DIV/0!</v>
      </c>
      <c r="T25" s="78" t="e">
        <f t="shared" si="12"/>
        <v>#DIV/0!</v>
      </c>
      <c r="U25" s="78" t="e">
        <f t="shared" si="12"/>
        <v>#DIV/0!</v>
      </c>
      <c r="V25" s="78" t="e">
        <f t="shared" si="12"/>
        <v>#DIV/0!</v>
      </c>
      <c r="W25" s="78" t="e">
        <f t="shared" si="12"/>
        <v>#DIV/0!</v>
      </c>
      <c r="X25" s="78" t="e">
        <f t="shared" si="12"/>
        <v>#DIV/0!</v>
      </c>
      <c r="Y25" s="78" t="e">
        <f t="shared" si="12"/>
        <v>#DIV/0!</v>
      </c>
      <c r="Z25" s="78" t="e">
        <f t="shared" si="12"/>
        <v>#DIV/0!</v>
      </c>
      <c r="AA25" s="78" t="e">
        <f t="shared" si="12"/>
        <v>#DIV/0!</v>
      </c>
      <c r="AB25" s="78" t="e">
        <f t="shared" si="12"/>
        <v>#DIV/0!</v>
      </c>
      <c r="AC25" s="78" t="e">
        <f t="shared" si="12"/>
        <v>#DIV/0!</v>
      </c>
      <c r="AD25" s="78" t="e">
        <f t="shared" si="12"/>
        <v>#DIV/0!</v>
      </c>
      <c r="AE25" s="78" t="e">
        <f t="shared" si="12"/>
        <v>#DIV/0!</v>
      </c>
      <c r="AF25" s="78" t="e">
        <f t="shared" si="12"/>
        <v>#DIV/0!</v>
      </c>
      <c r="AG25" s="78" t="e">
        <f t="shared" si="12"/>
        <v>#DIV/0!</v>
      </c>
      <c r="AH25" s="78" t="e">
        <f t="shared" si="12"/>
        <v>#DIV/0!</v>
      </c>
      <c r="AI25" s="78" t="e">
        <f t="shared" si="12"/>
        <v>#DIV/0!</v>
      </c>
      <c r="AJ25" s="78" t="e">
        <f t="shared" si="12"/>
        <v>#DIV/0!</v>
      </c>
      <c r="AK25" s="78" t="e">
        <f t="shared" si="12"/>
        <v>#DIV/0!</v>
      </c>
      <c r="AL25" s="78" t="e">
        <f t="shared" si="12"/>
        <v>#DIV/0!</v>
      </c>
      <c r="AM25" s="78" t="e">
        <f t="shared" si="12"/>
        <v>#DIV/0!</v>
      </c>
      <c r="AN25" s="78" t="e">
        <f t="shared" si="12"/>
        <v>#DIV/0!</v>
      </c>
      <c r="AO25" s="78" t="e">
        <f t="shared" si="12"/>
        <v>#DIV/0!</v>
      </c>
      <c r="AP25" s="109" t="e">
        <f t="shared" si="12"/>
        <v>#DIV/0!</v>
      </c>
      <c r="AQ25" s="104"/>
      <c r="AS25" s="84" t="s">
        <v>111</v>
      </c>
      <c r="AT25" s="89" t="e">
        <f t="shared" ref="AT25:BY25" si="13">-K25/3.6/(K26-2)</f>
        <v>#DIV/0!</v>
      </c>
      <c r="AU25" s="89" t="e">
        <f t="shared" si="13"/>
        <v>#DIV/0!</v>
      </c>
      <c r="AV25" s="89" t="e">
        <f t="shared" si="13"/>
        <v>#DIV/0!</v>
      </c>
      <c r="AW25" s="89" t="e">
        <f t="shared" si="13"/>
        <v>#DIV/0!</v>
      </c>
      <c r="AX25" s="89" t="e">
        <f t="shared" si="13"/>
        <v>#DIV/0!</v>
      </c>
      <c r="AY25" s="89" t="e">
        <f t="shared" si="13"/>
        <v>#DIV/0!</v>
      </c>
      <c r="AZ25" s="89" t="e">
        <f t="shared" si="13"/>
        <v>#DIV/0!</v>
      </c>
      <c r="BA25" s="89" t="e">
        <f t="shared" si="13"/>
        <v>#DIV/0!</v>
      </c>
      <c r="BB25" s="89" t="e">
        <f t="shared" si="13"/>
        <v>#DIV/0!</v>
      </c>
      <c r="BC25" s="89" t="e">
        <f t="shared" si="13"/>
        <v>#DIV/0!</v>
      </c>
      <c r="BD25" s="89" t="e">
        <f t="shared" si="13"/>
        <v>#DIV/0!</v>
      </c>
      <c r="BE25" s="89" t="e">
        <f t="shared" si="13"/>
        <v>#DIV/0!</v>
      </c>
      <c r="BF25" s="89" t="e">
        <f t="shared" si="13"/>
        <v>#DIV/0!</v>
      </c>
      <c r="BG25" s="89" t="e">
        <f t="shared" si="13"/>
        <v>#DIV/0!</v>
      </c>
      <c r="BH25" s="89" t="e">
        <f t="shared" si="13"/>
        <v>#DIV/0!</v>
      </c>
      <c r="BI25" s="89" t="e">
        <f t="shared" si="13"/>
        <v>#DIV/0!</v>
      </c>
      <c r="BJ25" s="89" t="e">
        <f t="shared" si="13"/>
        <v>#DIV/0!</v>
      </c>
      <c r="BK25" s="89" t="e">
        <f t="shared" si="13"/>
        <v>#DIV/0!</v>
      </c>
      <c r="BL25" s="89" t="e">
        <f t="shared" si="13"/>
        <v>#DIV/0!</v>
      </c>
      <c r="BM25" s="89" t="e">
        <f t="shared" si="13"/>
        <v>#DIV/0!</v>
      </c>
      <c r="BN25" s="89" t="e">
        <f t="shared" si="13"/>
        <v>#DIV/0!</v>
      </c>
      <c r="BO25" s="89" t="e">
        <f t="shared" si="13"/>
        <v>#DIV/0!</v>
      </c>
      <c r="BP25" s="89" t="e">
        <f t="shared" si="13"/>
        <v>#DIV/0!</v>
      </c>
      <c r="BQ25" s="89" t="e">
        <f t="shared" si="13"/>
        <v>#DIV/0!</v>
      </c>
      <c r="BR25" s="89" t="e">
        <f t="shared" si="13"/>
        <v>#DIV/0!</v>
      </c>
      <c r="BS25" s="89" t="e">
        <f t="shared" si="13"/>
        <v>#DIV/0!</v>
      </c>
      <c r="BT25" s="89" t="e">
        <f t="shared" si="13"/>
        <v>#DIV/0!</v>
      </c>
      <c r="BU25" s="89" t="e">
        <f t="shared" si="13"/>
        <v>#DIV/0!</v>
      </c>
      <c r="BV25" s="89" t="e">
        <f t="shared" si="13"/>
        <v>#DIV/0!</v>
      </c>
      <c r="BW25" s="89" t="e">
        <f t="shared" si="13"/>
        <v>#DIV/0!</v>
      </c>
      <c r="BX25" s="89" t="e">
        <f t="shared" si="13"/>
        <v>#DIV/0!</v>
      </c>
      <c r="BY25" s="89" t="e">
        <f t="shared" si="13"/>
        <v>#DIV/0!</v>
      </c>
    </row>
    <row r="26" spans="2:77" hidden="1" outlineLevel="1" x14ac:dyDescent="0.2">
      <c r="B26" s="103"/>
      <c r="C26" s="16" t="s">
        <v>94</v>
      </c>
      <c r="D26" s="17"/>
      <c r="E26" s="18" t="s">
        <v>19</v>
      </c>
      <c r="F26" s="12"/>
      <c r="G26" s="150"/>
      <c r="H26" s="151"/>
      <c r="I26" s="80">
        <f>D25/COS(RADIANS(D26))</f>
        <v>0</v>
      </c>
      <c r="J26" s="81" t="s">
        <v>0</v>
      </c>
      <c r="K26" s="80" t="str">
        <f>IF(K23&lt;0,K23*(($I26/$D24)^0.5),"")</f>
        <v/>
      </c>
      <c r="L26" s="80" t="str">
        <f>IF(VALUE(L22)=0,K26,L23*(($I26/$D24)^0.5))</f>
        <v/>
      </c>
      <c r="M26" s="80" t="str">
        <f t="shared" ref="M26:AP26" si="14">IF(VALUE(M22)=0,L26,M23*(($I26/$D24)^0.5))</f>
        <v/>
      </c>
      <c r="N26" s="80" t="str">
        <f t="shared" si="14"/>
        <v/>
      </c>
      <c r="O26" s="80" t="str">
        <f t="shared" si="14"/>
        <v/>
      </c>
      <c r="P26" s="80" t="str">
        <f t="shared" si="14"/>
        <v/>
      </c>
      <c r="Q26" s="80" t="str">
        <f t="shared" si="14"/>
        <v/>
      </c>
      <c r="R26" s="80" t="str">
        <f t="shared" si="14"/>
        <v/>
      </c>
      <c r="S26" s="80" t="str">
        <f t="shared" si="14"/>
        <v/>
      </c>
      <c r="T26" s="80" t="str">
        <f t="shared" si="14"/>
        <v/>
      </c>
      <c r="U26" s="80" t="str">
        <f t="shared" si="14"/>
        <v/>
      </c>
      <c r="V26" s="80" t="str">
        <f t="shared" si="14"/>
        <v/>
      </c>
      <c r="W26" s="80" t="str">
        <f t="shared" si="14"/>
        <v/>
      </c>
      <c r="X26" s="80" t="str">
        <f t="shared" si="14"/>
        <v/>
      </c>
      <c r="Y26" s="80" t="str">
        <f t="shared" si="14"/>
        <v/>
      </c>
      <c r="Z26" s="80" t="str">
        <f t="shared" si="14"/>
        <v/>
      </c>
      <c r="AA26" s="80" t="str">
        <f t="shared" si="14"/>
        <v/>
      </c>
      <c r="AB26" s="80" t="str">
        <f t="shared" si="14"/>
        <v/>
      </c>
      <c r="AC26" s="80" t="str">
        <f t="shared" si="14"/>
        <v/>
      </c>
      <c r="AD26" s="80" t="str">
        <f t="shared" si="14"/>
        <v/>
      </c>
      <c r="AE26" s="80" t="str">
        <f t="shared" si="14"/>
        <v/>
      </c>
      <c r="AF26" s="80" t="str">
        <f t="shared" si="14"/>
        <v/>
      </c>
      <c r="AG26" s="80" t="str">
        <f t="shared" si="14"/>
        <v/>
      </c>
      <c r="AH26" s="80" t="str">
        <f t="shared" si="14"/>
        <v/>
      </c>
      <c r="AI26" s="80" t="str">
        <f t="shared" si="14"/>
        <v/>
      </c>
      <c r="AJ26" s="80" t="str">
        <f t="shared" si="14"/>
        <v/>
      </c>
      <c r="AK26" s="80" t="str">
        <f t="shared" si="14"/>
        <v/>
      </c>
      <c r="AL26" s="80" t="str">
        <f t="shared" si="14"/>
        <v/>
      </c>
      <c r="AM26" s="80" t="str">
        <f t="shared" si="14"/>
        <v/>
      </c>
      <c r="AN26" s="80" t="str">
        <f t="shared" si="14"/>
        <v/>
      </c>
      <c r="AO26" s="80" t="str">
        <f t="shared" si="14"/>
        <v/>
      </c>
      <c r="AP26" s="110" t="str">
        <f t="shared" si="14"/>
        <v/>
      </c>
      <c r="AQ26" s="104"/>
      <c r="AS26" s="84" t="s">
        <v>113</v>
      </c>
      <c r="AT26" s="90" t="e">
        <f t="shared" ref="AT26:BY26" si="15">-K25/3.6/(K26-3)</f>
        <v>#DIV/0!</v>
      </c>
      <c r="AU26" s="90" t="e">
        <f t="shared" si="15"/>
        <v>#DIV/0!</v>
      </c>
      <c r="AV26" s="90" t="e">
        <f t="shared" si="15"/>
        <v>#DIV/0!</v>
      </c>
      <c r="AW26" s="90" t="e">
        <f t="shared" si="15"/>
        <v>#DIV/0!</v>
      </c>
      <c r="AX26" s="90" t="e">
        <f t="shared" si="15"/>
        <v>#DIV/0!</v>
      </c>
      <c r="AY26" s="90" t="e">
        <f t="shared" si="15"/>
        <v>#DIV/0!</v>
      </c>
      <c r="AZ26" s="90" t="e">
        <f t="shared" si="15"/>
        <v>#DIV/0!</v>
      </c>
      <c r="BA26" s="90" t="e">
        <f t="shared" si="15"/>
        <v>#DIV/0!</v>
      </c>
      <c r="BB26" s="90" t="e">
        <f t="shared" si="15"/>
        <v>#DIV/0!</v>
      </c>
      <c r="BC26" s="90" t="e">
        <f t="shared" si="15"/>
        <v>#DIV/0!</v>
      </c>
      <c r="BD26" s="90" t="e">
        <f t="shared" si="15"/>
        <v>#DIV/0!</v>
      </c>
      <c r="BE26" s="90" t="e">
        <f t="shared" si="15"/>
        <v>#DIV/0!</v>
      </c>
      <c r="BF26" s="90" t="e">
        <f t="shared" si="15"/>
        <v>#DIV/0!</v>
      </c>
      <c r="BG26" s="90" t="e">
        <f t="shared" si="15"/>
        <v>#DIV/0!</v>
      </c>
      <c r="BH26" s="90" t="e">
        <f t="shared" si="15"/>
        <v>#DIV/0!</v>
      </c>
      <c r="BI26" s="90" t="e">
        <f t="shared" si="15"/>
        <v>#DIV/0!</v>
      </c>
      <c r="BJ26" s="90" t="e">
        <f t="shared" si="15"/>
        <v>#DIV/0!</v>
      </c>
      <c r="BK26" s="90" t="e">
        <f t="shared" si="15"/>
        <v>#DIV/0!</v>
      </c>
      <c r="BL26" s="90" t="e">
        <f t="shared" si="15"/>
        <v>#DIV/0!</v>
      </c>
      <c r="BM26" s="90" t="e">
        <f t="shared" si="15"/>
        <v>#DIV/0!</v>
      </c>
      <c r="BN26" s="90" t="e">
        <f t="shared" si="15"/>
        <v>#DIV/0!</v>
      </c>
      <c r="BO26" s="90" t="e">
        <f t="shared" si="15"/>
        <v>#DIV/0!</v>
      </c>
      <c r="BP26" s="90" t="e">
        <f t="shared" si="15"/>
        <v>#DIV/0!</v>
      </c>
      <c r="BQ26" s="90" t="e">
        <f t="shared" si="15"/>
        <v>#DIV/0!</v>
      </c>
      <c r="BR26" s="90" t="e">
        <f t="shared" si="15"/>
        <v>#DIV/0!</v>
      </c>
      <c r="BS26" s="90" t="e">
        <f t="shared" si="15"/>
        <v>#DIV/0!</v>
      </c>
      <c r="BT26" s="90" t="e">
        <f t="shared" si="15"/>
        <v>#DIV/0!</v>
      </c>
      <c r="BU26" s="90" t="e">
        <f t="shared" si="15"/>
        <v>#DIV/0!</v>
      </c>
      <c r="BV26" s="90" t="e">
        <f t="shared" si="15"/>
        <v>#DIV/0!</v>
      </c>
      <c r="BW26" s="90" t="e">
        <f t="shared" si="15"/>
        <v>#DIV/0!</v>
      </c>
      <c r="BX26" s="90" t="e">
        <f t="shared" si="15"/>
        <v>#DIV/0!</v>
      </c>
      <c r="BY26" s="90" t="e">
        <f t="shared" si="15"/>
        <v>#DIV/0!</v>
      </c>
    </row>
    <row r="27" spans="2:77" s="6" customFormat="1" ht="6" hidden="1" customHeight="1" outlineLevel="1" x14ac:dyDescent="0.2">
      <c r="B27" s="105"/>
      <c r="C27" s="85"/>
      <c r="D27" s="73"/>
      <c r="E27" s="73"/>
      <c r="F27" s="73"/>
      <c r="G27" s="86"/>
      <c r="H27" s="86"/>
      <c r="I27" s="87"/>
      <c r="J27" s="88"/>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106"/>
      <c r="AS27" s="84"/>
    </row>
    <row r="28" spans="2:77" s="6" customFormat="1" ht="15" hidden="1" customHeight="1" outlineLevel="1" x14ac:dyDescent="0.2">
      <c r="B28" s="105"/>
      <c r="C28" s="159" t="s">
        <v>118</v>
      </c>
      <c r="D28" s="160"/>
      <c r="E28" s="160"/>
      <c r="F28" s="160"/>
      <c r="G28" s="160"/>
      <c r="H28" s="160"/>
      <c r="I28" s="160"/>
      <c r="J28" s="160"/>
      <c r="K28" s="160"/>
      <c r="L28" s="160"/>
      <c r="M28" s="161"/>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106"/>
      <c r="AS28" s="84"/>
    </row>
    <row r="29" spans="2:77" s="6" customFormat="1" hidden="1" outlineLevel="1" x14ac:dyDescent="0.2">
      <c r="B29" s="105"/>
      <c r="C29" s="156" t="s">
        <v>120</v>
      </c>
      <c r="D29" s="30" t="s">
        <v>119</v>
      </c>
      <c r="E29" s="63" t="s">
        <v>8</v>
      </c>
      <c r="F29" s="95" t="s">
        <v>0</v>
      </c>
      <c r="G29" s="154" t="s">
        <v>62</v>
      </c>
      <c r="H29" s="155"/>
      <c r="I29" s="63" t="s">
        <v>8</v>
      </c>
      <c r="J29" s="21" t="s">
        <v>7</v>
      </c>
      <c r="K29" s="92" t="s">
        <v>6</v>
      </c>
      <c r="L29" s="63" t="s">
        <v>8</v>
      </c>
      <c r="M29" s="21" t="s">
        <v>7</v>
      </c>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106"/>
      <c r="AS29" s="84"/>
    </row>
    <row r="30" spans="2:77" s="6" customFormat="1" ht="15" hidden="1" customHeight="1" outlineLevel="1" x14ac:dyDescent="0.2">
      <c r="B30" s="105"/>
      <c r="C30" s="157"/>
      <c r="D30" s="8" t="s">
        <v>60</v>
      </c>
      <c r="E30" s="54" t="e">
        <f>INDEX(K25:AP25,MATCH(MAX(K26:AP26),K26:AP26,0))</f>
        <v>#N/A</v>
      </c>
      <c r="F30" s="55">
        <f>MAX(K26:AP26)</f>
        <v>0</v>
      </c>
      <c r="G30" s="152" t="s">
        <v>61</v>
      </c>
      <c r="H30" s="153"/>
      <c r="I30" s="54" t="e">
        <f>INDEX(AT22:BY22,MATCH(MAX(AT23:BY23),AT23:BY23,0))</f>
        <v>#DIV/0!</v>
      </c>
      <c r="J30" s="64" t="e">
        <f>MAX(AT23:BY23)</f>
        <v>#DIV/0!</v>
      </c>
      <c r="K30" s="93" t="s">
        <v>114</v>
      </c>
      <c r="L30" s="54" t="e">
        <f>INDEX(AT22:BY22,MATCH(MAX(AT24:BY24),AT24:BY24,0))</f>
        <v>#DIV/0!</v>
      </c>
      <c r="M30" s="64" t="e">
        <f>INDEX(AT23:BY23,MATCH(MAX(AT24:BY24),AT24:BY24,0))</f>
        <v>#DIV/0!</v>
      </c>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106"/>
      <c r="AS30" s="84"/>
    </row>
    <row r="31" spans="2:77" s="6" customFormat="1" hidden="1" outlineLevel="1" x14ac:dyDescent="0.2">
      <c r="B31" s="105"/>
      <c r="C31" s="158"/>
      <c r="D31" s="16" t="s">
        <v>112</v>
      </c>
      <c r="E31" s="59" t="e">
        <f>E30/(COS(RADIANS(45))^0.5)</f>
        <v>#N/A</v>
      </c>
      <c r="F31" s="60">
        <f>F30/(COS(RADIANS(45))^0.5)</f>
        <v>0</v>
      </c>
      <c r="G31" s="152" t="s">
        <v>121</v>
      </c>
      <c r="H31" s="153"/>
      <c r="I31" s="54" t="e">
        <f>INDEX(AT22:BY22,MATCH(MAX(AT24:BY24),AT24:BY24,0))</f>
        <v>#DIV/0!</v>
      </c>
      <c r="J31" s="64" t="e">
        <f>MAX(AT24:BY24)</f>
        <v>#DIV/0!</v>
      </c>
      <c r="K31" s="93" t="s">
        <v>115</v>
      </c>
      <c r="L31" s="54" t="e">
        <f>INDEX(AT22:BY22,MATCH(MAX(AT25:BY25),AT25:BY25,0))</f>
        <v>#DIV/0!</v>
      </c>
      <c r="M31" s="64" t="e">
        <f>INDEX(AT23:BY23,MATCH(MAX(AT25:BY25),AT25:BY25,0))</f>
        <v>#DIV/0!</v>
      </c>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106"/>
      <c r="AS31" s="84"/>
    </row>
    <row r="32" spans="2:77" s="6" customFormat="1" hidden="1" outlineLevel="1" x14ac:dyDescent="0.2">
      <c r="B32" s="105"/>
      <c r="G32" s="163" t="s">
        <v>122</v>
      </c>
      <c r="H32" s="164"/>
      <c r="I32" s="59" t="e">
        <f>INDEX(AT22:BY22,MATCH(MAX(AT25:BY25),AT25:BY25,0))</f>
        <v>#DIV/0!</v>
      </c>
      <c r="J32" s="65" t="e">
        <f>MAX(AT25:BY25)</f>
        <v>#DIV/0!</v>
      </c>
      <c r="K32" s="94" t="s">
        <v>116</v>
      </c>
      <c r="L32" s="59" t="e">
        <f>INDEX(AT22:BY22,MATCH(MAX(AT26:BY26),AT26:BY26,0))</f>
        <v>#DIV/0!</v>
      </c>
      <c r="M32" s="65" t="e">
        <f>INDEX(AT23:BY23,MATCH(MAX(AT26:BY26),AT26:BY26,0))</f>
        <v>#DIV/0!</v>
      </c>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106"/>
    </row>
    <row r="33" spans="2:68" s="6" customFormat="1" ht="8" hidden="1" customHeight="1" outlineLevel="1" thickBot="1" x14ac:dyDescent="0.25">
      <c r="B33" s="107"/>
      <c r="C33" s="112"/>
      <c r="D33" s="113"/>
      <c r="E33" s="114"/>
      <c r="F33" s="115"/>
      <c r="G33" s="116"/>
      <c r="H33" s="116"/>
      <c r="I33" s="114"/>
      <c r="J33" s="114"/>
      <c r="K33" s="116"/>
      <c r="L33" s="114"/>
      <c r="M33" s="114"/>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8"/>
    </row>
    <row r="34" spans="2:68" s="6" customFormat="1" ht="16" collapsed="1" x14ac:dyDescent="0.2">
      <c r="B34" s="73"/>
      <c r="C34" s="162" t="s">
        <v>123</v>
      </c>
      <c r="D34" s="162"/>
      <c r="E34" s="162"/>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111"/>
    </row>
    <row r="35" spans="2:68" s="6" customFormat="1" ht="16" thickBot="1" x14ac:dyDescent="0.25">
      <c r="C35" s="82"/>
      <c r="D35" s="73"/>
      <c r="E35" s="7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Q35" s="74"/>
    </row>
    <row r="36" spans="2:68" s="7" customFormat="1" ht="13" customHeight="1" outlineLevel="1" x14ac:dyDescent="0.2">
      <c r="B36" s="121"/>
      <c r="C36" s="122"/>
      <c r="D36" s="122"/>
      <c r="E36" s="122"/>
      <c r="F36" s="122"/>
      <c r="G36" s="122"/>
      <c r="H36" s="122"/>
      <c r="I36" s="122"/>
      <c r="J36" s="122"/>
      <c r="K36" s="122"/>
      <c r="L36" s="122"/>
      <c r="M36" s="122"/>
      <c r="N36" s="122"/>
      <c r="O36" s="122"/>
      <c r="P36" s="122"/>
      <c r="Q36" s="123"/>
      <c r="X36" s="6"/>
    </row>
    <row r="37" spans="2:68" ht="15" customHeight="1" outlineLevel="1" x14ac:dyDescent="0.2">
      <c r="B37" s="103"/>
      <c r="C37" s="172" t="s">
        <v>126</v>
      </c>
      <c r="D37" s="173"/>
      <c r="E37" s="174"/>
      <c r="F37" s="52"/>
      <c r="G37" s="169" t="s">
        <v>89</v>
      </c>
      <c r="H37" s="170"/>
      <c r="I37" s="170"/>
      <c r="J37" s="170"/>
      <c r="K37" s="170"/>
      <c r="L37" s="170"/>
      <c r="M37" s="171"/>
      <c r="N37" s="12"/>
      <c r="O37" s="134" t="s">
        <v>90</v>
      </c>
      <c r="P37" s="135"/>
      <c r="Q37" s="104"/>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row>
    <row r="38" spans="2:68" ht="15" customHeight="1" outlineLevel="1" x14ac:dyDescent="0.2">
      <c r="B38" s="103"/>
      <c r="C38" s="8" t="s">
        <v>9</v>
      </c>
      <c r="D38" s="9" t="s">
        <v>132</v>
      </c>
      <c r="E38" s="10"/>
      <c r="F38" s="12"/>
      <c r="G38" s="165" t="s">
        <v>91</v>
      </c>
      <c r="H38" s="166"/>
      <c r="I38" s="31" t="s">
        <v>4</v>
      </c>
      <c r="J38" s="32" t="s">
        <v>88</v>
      </c>
      <c r="K38" s="33" t="s">
        <v>2</v>
      </c>
      <c r="L38" s="32" t="s">
        <v>6</v>
      </c>
      <c r="M38" s="34" t="s">
        <v>7</v>
      </c>
      <c r="N38" s="77"/>
      <c r="O38" s="136"/>
      <c r="P38" s="137"/>
      <c r="Q38" s="124"/>
      <c r="R38" s="22"/>
      <c r="S38" s="22"/>
      <c r="T38" s="77"/>
      <c r="U38" s="77"/>
      <c r="V38" s="77"/>
      <c r="W38" s="77"/>
      <c r="X38" s="77"/>
      <c r="Y38" s="77"/>
      <c r="Z38" s="77"/>
      <c r="AA38" s="77"/>
      <c r="AB38" s="77"/>
      <c r="AC38" s="77"/>
      <c r="AD38" s="77"/>
      <c r="AE38" s="77"/>
      <c r="AF38" s="77"/>
      <c r="AG38" s="77"/>
      <c r="AH38" s="77"/>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row>
    <row r="39" spans="2:68" ht="15" customHeight="1" outlineLevel="1" x14ac:dyDescent="0.2">
      <c r="B39" s="103"/>
      <c r="C39" s="8" t="s">
        <v>12</v>
      </c>
      <c r="D39" s="9">
        <v>475</v>
      </c>
      <c r="E39" s="10" t="s">
        <v>1</v>
      </c>
      <c r="F39" s="12"/>
      <c r="G39" s="165"/>
      <c r="H39" s="166"/>
      <c r="I39" s="35">
        <v>0</v>
      </c>
      <c r="J39" s="36">
        <v>0</v>
      </c>
      <c r="K39" s="37">
        <v>-10</v>
      </c>
      <c r="L39" s="38">
        <f>AJ40</f>
        <v>116.78511705518613</v>
      </c>
      <c r="M39" s="39">
        <f>AK40</f>
        <v>29.10115300144631</v>
      </c>
      <c r="N39" s="12"/>
      <c r="O39" s="136"/>
      <c r="P39" s="137"/>
      <c r="Q39" s="124"/>
      <c r="R39" s="22"/>
      <c r="S39" s="22"/>
      <c r="T39" s="77"/>
      <c r="U39" s="140" t="s">
        <v>73</v>
      </c>
      <c r="V39" s="140"/>
      <c r="W39" s="71" t="s">
        <v>67</v>
      </c>
      <c r="X39" s="140" t="s">
        <v>74</v>
      </c>
      <c r="Y39" s="140"/>
      <c r="Z39" s="140" t="s">
        <v>14</v>
      </c>
      <c r="AA39" s="140"/>
      <c r="AB39" s="140"/>
      <c r="AC39" s="140"/>
      <c r="AD39" s="140" t="s">
        <v>15</v>
      </c>
      <c r="AE39" s="140"/>
      <c r="AF39" s="140"/>
      <c r="AG39" s="71" t="s">
        <v>4</v>
      </c>
      <c r="AH39" s="119" t="s">
        <v>65</v>
      </c>
      <c r="AI39" s="71" t="s">
        <v>5</v>
      </c>
      <c r="AJ39" s="71" t="s">
        <v>6</v>
      </c>
      <c r="AK39" s="71" t="s">
        <v>82</v>
      </c>
      <c r="AL39" s="71" t="s">
        <v>4</v>
      </c>
      <c r="AM39" s="119" t="s">
        <v>65</v>
      </c>
      <c r="AN39" s="71" t="s">
        <v>5</v>
      </c>
      <c r="AO39" s="71" t="s">
        <v>6</v>
      </c>
      <c r="AP39" s="71" t="s">
        <v>82</v>
      </c>
      <c r="AQ39" s="71" t="s">
        <v>4</v>
      </c>
      <c r="AR39" s="119" t="s">
        <v>65</v>
      </c>
      <c r="AS39" s="71" t="s">
        <v>5</v>
      </c>
      <c r="AT39" s="71" t="s">
        <v>6</v>
      </c>
      <c r="AU39" s="71" t="s">
        <v>82</v>
      </c>
      <c r="AV39" s="71" t="s">
        <v>4</v>
      </c>
      <c r="AW39" s="119" t="s">
        <v>65</v>
      </c>
      <c r="AX39" s="71" t="s">
        <v>5</v>
      </c>
      <c r="AY39" s="71" t="s">
        <v>6</v>
      </c>
      <c r="AZ39" s="71" t="s">
        <v>82</v>
      </c>
      <c r="BA39" s="71" t="s">
        <v>4</v>
      </c>
      <c r="BB39" s="119" t="s">
        <v>65</v>
      </c>
      <c r="BC39" s="71" t="s">
        <v>5</v>
      </c>
      <c r="BD39" s="71" t="s">
        <v>6</v>
      </c>
      <c r="BE39" s="71" t="s">
        <v>82</v>
      </c>
      <c r="BF39" s="71" t="s">
        <v>4</v>
      </c>
      <c r="BG39" s="119" t="s">
        <v>65</v>
      </c>
      <c r="BH39" s="71" t="s">
        <v>5</v>
      </c>
      <c r="BI39" s="71" t="s">
        <v>6</v>
      </c>
      <c r="BJ39" s="71" t="s">
        <v>82</v>
      </c>
      <c r="BK39" s="71" t="s">
        <v>4</v>
      </c>
      <c r="BL39" s="119" t="s">
        <v>65</v>
      </c>
      <c r="BM39" s="71" t="s">
        <v>5</v>
      </c>
      <c r="BN39" s="71" t="s">
        <v>6</v>
      </c>
      <c r="BO39" s="71" t="s">
        <v>82</v>
      </c>
      <c r="BP39" s="12"/>
    </row>
    <row r="40" spans="2:68" outlineLevel="1" x14ac:dyDescent="0.2">
      <c r="B40" s="103"/>
      <c r="C40" s="8" t="s">
        <v>83</v>
      </c>
      <c r="D40" s="9">
        <v>475</v>
      </c>
      <c r="E40" s="10" t="s">
        <v>1</v>
      </c>
      <c r="F40" s="12"/>
      <c r="G40" s="165"/>
      <c r="H40" s="166"/>
      <c r="I40" s="35">
        <v>1</v>
      </c>
      <c r="J40" s="36"/>
      <c r="K40" s="37">
        <v>-10</v>
      </c>
      <c r="L40" s="38">
        <f>AO40</f>
        <v>141.30040334426758</v>
      </c>
      <c r="M40" s="39">
        <f>AP40</f>
        <v>26.891774690803075</v>
      </c>
      <c r="N40" s="12"/>
      <c r="O40" s="136"/>
      <c r="P40" s="137"/>
      <c r="Q40" s="104"/>
      <c r="R40" s="22"/>
      <c r="S40" s="22"/>
      <c r="T40" s="77"/>
      <c r="U40" s="67">
        <v>100</v>
      </c>
      <c r="V40" s="67">
        <f>-($D46*(U40/100)^2+$D47*(U40/100)+$D48)</f>
        <v>0</v>
      </c>
      <c r="W40" s="71" t="s">
        <v>68</v>
      </c>
      <c r="X40" s="67">
        <f>IF(V40=0,D43,U40)/100*(($W41/$D39)^0.5)</f>
        <v>0.8</v>
      </c>
      <c r="Y40" s="67">
        <f>-IF(V40=0,E43,V40)*(($W41/$D39)^0.5)</f>
        <v>0.9</v>
      </c>
      <c r="Z40" s="67">
        <f>X40*X40</f>
        <v>0.64000000000000012</v>
      </c>
      <c r="AA40" s="67">
        <f>X40</f>
        <v>0.8</v>
      </c>
      <c r="AB40" s="67">
        <v>1</v>
      </c>
      <c r="AC40" s="67">
        <f>Y40</f>
        <v>0.9</v>
      </c>
      <c r="AD40" s="67" cm="1">
        <f t="array" ref="AD40:AF42">MINVERSE(Z40:AB42)</f>
        <v>1.5151515151515147</v>
      </c>
      <c r="AE40" s="67">
        <v>-2.7972027972027966</v>
      </c>
      <c r="AF40" s="67">
        <v>1.2820512820512819</v>
      </c>
      <c r="AG40" s="68">
        <f>I39</f>
        <v>0</v>
      </c>
      <c r="AH40" s="68">
        <f>J39</f>
        <v>0</v>
      </c>
      <c r="AI40" s="68">
        <f>K39</f>
        <v>-10</v>
      </c>
      <c r="AJ40" s="69">
        <f>(-AJ42-$O43)/(2*$O42)*100</f>
        <v>116.78511705518613</v>
      </c>
      <c r="AK40" s="69">
        <f>-(AJ40+AI40)/3.6/(AI42+AH40)</f>
        <v>29.10115300144631</v>
      </c>
      <c r="AL40" s="68">
        <f>I40</f>
        <v>1</v>
      </c>
      <c r="AM40" s="68">
        <f>J40</f>
        <v>0</v>
      </c>
      <c r="AN40" s="68">
        <f>K40</f>
        <v>-10</v>
      </c>
      <c r="AO40" s="69">
        <f>(-AO42-$O43)/(2*$O42)*100</f>
        <v>141.30040334426758</v>
      </c>
      <c r="AP40" s="69">
        <f>-(AO40+AN40)/3.6/(AN42+AM40)</f>
        <v>26.891774690803075</v>
      </c>
      <c r="AQ40" s="68">
        <f>I41</f>
        <v>2</v>
      </c>
      <c r="AR40" s="68">
        <f>J41</f>
        <v>0</v>
      </c>
      <c r="AS40" s="68">
        <f>K41</f>
        <v>-10</v>
      </c>
      <c r="AT40" s="69">
        <f>(-AT42-$O43)/(2*$O42)*100</f>
        <v>161.90961329766097</v>
      </c>
      <c r="AU40" s="69">
        <f>-(AT40+AS40)/3.6/(AS42+AR40)</f>
        <v>23.457461865996681</v>
      </c>
      <c r="AV40" s="70">
        <f>I42</f>
        <v>0</v>
      </c>
      <c r="AW40" s="70">
        <f>J42</f>
        <v>0</v>
      </c>
      <c r="AX40" s="70">
        <f>K42</f>
        <v>0</v>
      </c>
      <c r="AY40" s="69">
        <f>(-AY42-$O43)/(2*$O42)*100</f>
        <v>114.37496514998915</v>
      </c>
      <c r="AZ40" s="69">
        <f>-(AY40+AX40)/3.6/(AX42+AW40)</f>
        <v>31.85746496131474</v>
      </c>
      <c r="BA40" s="70">
        <f>I43</f>
        <v>0</v>
      </c>
      <c r="BB40" s="70">
        <f>J43</f>
        <v>0</v>
      </c>
      <c r="BC40" s="70">
        <f>K43</f>
        <v>0</v>
      </c>
      <c r="BD40" s="69">
        <f>(-BD42-$O43)/(2*$O42)*100</f>
        <v>114.37496514998915</v>
      </c>
      <c r="BE40" s="69">
        <f>-(BD40+BC40)/3.6/(BC42+BB40)</f>
        <v>31.85746496131474</v>
      </c>
      <c r="BF40" s="119">
        <f>I42</f>
        <v>0</v>
      </c>
      <c r="BG40" s="119">
        <v>-1</v>
      </c>
      <c r="BH40" s="119">
        <f>K42</f>
        <v>0</v>
      </c>
      <c r="BI40" s="69">
        <f>(-BI42-$O43)/(2*$O42)*100</f>
        <v>137.54405602183897</v>
      </c>
      <c r="BJ40" s="69">
        <f>-(BI40+BH40)/3.6/(BH42+BG40)</f>
        <v>16.67488462069441</v>
      </c>
      <c r="BK40" s="120">
        <f>I43</f>
        <v>0</v>
      </c>
      <c r="BL40" s="120">
        <v>-2</v>
      </c>
      <c r="BM40" s="120">
        <f>K43</f>
        <v>0</v>
      </c>
      <c r="BN40" s="69">
        <f>(-BN42-$O43)/(2*$O42)*100</f>
        <v>157.33754174009559</v>
      </c>
      <c r="BO40" s="69">
        <f>-(BN40+BM40)/3.6/(BM42+BL40)</f>
        <v>11.850165156415446</v>
      </c>
      <c r="BP40" s="12"/>
    </row>
    <row r="41" spans="2:68" outlineLevel="1" x14ac:dyDescent="0.2">
      <c r="B41" s="103"/>
      <c r="C41" s="16" t="s">
        <v>94</v>
      </c>
      <c r="D41" s="9"/>
      <c r="E41" s="10" t="s">
        <v>19</v>
      </c>
      <c r="F41" s="12"/>
      <c r="G41" s="165"/>
      <c r="H41" s="166"/>
      <c r="I41" s="35">
        <v>2</v>
      </c>
      <c r="J41" s="36"/>
      <c r="K41" s="37">
        <v>-10</v>
      </c>
      <c r="L41" s="38">
        <f>AT40</f>
        <v>161.90961329766097</v>
      </c>
      <c r="M41" s="39">
        <f>AU40</f>
        <v>23.457461865996681</v>
      </c>
      <c r="N41" s="12"/>
      <c r="O41" s="138"/>
      <c r="P41" s="139"/>
      <c r="Q41" s="104"/>
      <c r="T41" s="12"/>
      <c r="U41" s="67">
        <v>150</v>
      </c>
      <c r="V41" s="67">
        <f>-($D46*(U41/100)^2+$D47*(U41/100)+$D48)</f>
        <v>0</v>
      </c>
      <c r="W41" s="71">
        <f>D40/COS(RADIANS(D41))</f>
        <v>475</v>
      </c>
      <c r="X41" s="67">
        <f>IF(V41=0,D44,U41)/100*(($W41/$D39)^0.5)</f>
        <v>1.35</v>
      </c>
      <c r="Y41" s="67">
        <f>-IF(V41=0,E44,V41)*(($W41/$D39)^0.5)</f>
        <v>1.25</v>
      </c>
      <c r="Z41" s="67">
        <f>X41*X41</f>
        <v>1.8225000000000002</v>
      </c>
      <c r="AA41" s="67">
        <f>X41</f>
        <v>1.35</v>
      </c>
      <c r="AB41" s="67">
        <v>1</v>
      </c>
      <c r="AC41" s="67">
        <f>Y41</f>
        <v>1.25</v>
      </c>
      <c r="AD41" s="67">
        <v>-5.0757575757575744</v>
      </c>
      <c r="AE41" s="67">
        <v>7.8321678321678299</v>
      </c>
      <c r="AF41" s="67">
        <v>-2.7564102564102559</v>
      </c>
      <c r="AG41" s="71" t="s">
        <v>21</v>
      </c>
      <c r="AH41" s="71" t="s">
        <v>22</v>
      </c>
      <c r="AI41" s="71" t="s">
        <v>84</v>
      </c>
      <c r="AJ41" s="71" t="s">
        <v>23</v>
      </c>
      <c r="AK41" s="71" t="s">
        <v>66</v>
      </c>
      <c r="AL41" s="71" t="s">
        <v>21</v>
      </c>
      <c r="AM41" s="71" t="s">
        <v>22</v>
      </c>
      <c r="AN41" s="71" t="s">
        <v>84</v>
      </c>
      <c r="AO41" s="71" t="s">
        <v>23</v>
      </c>
      <c r="AP41" s="71" t="s">
        <v>66</v>
      </c>
      <c r="AQ41" s="71" t="s">
        <v>21</v>
      </c>
      <c r="AR41" s="71" t="s">
        <v>22</v>
      </c>
      <c r="AS41" s="71" t="s">
        <v>84</v>
      </c>
      <c r="AT41" s="71" t="s">
        <v>23</v>
      </c>
      <c r="AU41" s="71" t="s">
        <v>66</v>
      </c>
      <c r="AV41" s="71" t="s">
        <v>21</v>
      </c>
      <c r="AW41" s="71" t="s">
        <v>22</v>
      </c>
      <c r="AX41" s="71" t="s">
        <v>84</v>
      </c>
      <c r="AY41" s="71" t="s">
        <v>23</v>
      </c>
      <c r="AZ41" s="71" t="s">
        <v>66</v>
      </c>
      <c r="BA41" s="71" t="s">
        <v>21</v>
      </c>
      <c r="BB41" s="71" t="s">
        <v>22</v>
      </c>
      <c r="BC41" s="71" t="s">
        <v>84</v>
      </c>
      <c r="BD41" s="71" t="s">
        <v>23</v>
      </c>
      <c r="BE41" s="71" t="s">
        <v>66</v>
      </c>
      <c r="BF41" s="71" t="s">
        <v>21</v>
      </c>
      <c r="BG41" s="71" t="s">
        <v>22</v>
      </c>
      <c r="BH41" s="71" t="s">
        <v>84</v>
      </c>
      <c r="BI41" s="71" t="s">
        <v>23</v>
      </c>
      <c r="BJ41" s="71" t="s">
        <v>66</v>
      </c>
      <c r="BK41" s="71" t="s">
        <v>21</v>
      </c>
      <c r="BL41" s="71" t="s">
        <v>22</v>
      </c>
      <c r="BM41" s="71" t="s">
        <v>84</v>
      </c>
      <c r="BN41" s="71" t="s">
        <v>23</v>
      </c>
      <c r="BO41" s="71" t="s">
        <v>66</v>
      </c>
      <c r="BP41" s="12"/>
    </row>
    <row r="42" spans="2:68" ht="14" customHeight="1" outlineLevel="1" x14ac:dyDescent="0.2">
      <c r="B42" s="103"/>
      <c r="C42" s="20" t="s">
        <v>86</v>
      </c>
      <c r="D42" s="19" t="s">
        <v>10</v>
      </c>
      <c r="E42" s="21" t="s">
        <v>59</v>
      </c>
      <c r="F42" s="12"/>
      <c r="G42" s="165"/>
      <c r="H42" s="166"/>
      <c r="I42" s="40"/>
      <c r="J42" s="36"/>
      <c r="K42" s="37"/>
      <c r="L42" s="38">
        <f>AY40</f>
        <v>114.37496514998915</v>
      </c>
      <c r="M42" s="39">
        <f>AZ40</f>
        <v>31.85746496131474</v>
      </c>
      <c r="N42" s="77"/>
      <c r="O42" s="23" cm="1">
        <f t="array" ref="O42:O44">MMULT(_xlfn.ANCHORARRAY(AD40),AC40:AC42)</f>
        <v>1.7132867132867133</v>
      </c>
      <c r="P42" s="24" t="s">
        <v>16</v>
      </c>
      <c r="Q42" s="104"/>
      <c r="T42" s="12"/>
      <c r="U42" s="67">
        <v>200</v>
      </c>
      <c r="V42" s="67">
        <f>-($D46*(U42/100)^2+$D47*(U42/100)+$D48)</f>
        <v>0</v>
      </c>
      <c r="W42" s="67"/>
      <c r="X42" s="67">
        <f>IF(V42=0,D45,U42)/100*(($W41/$D39)^0.5)</f>
        <v>2</v>
      </c>
      <c r="Y42" s="67">
        <f>-IF(V42=0,E45,V42)*(($W41/$D39)^0.5)</f>
        <v>3</v>
      </c>
      <c r="Z42" s="67">
        <f>X42*X42</f>
        <v>4</v>
      </c>
      <c r="AA42" s="67">
        <f>X42</f>
        <v>2</v>
      </c>
      <c r="AB42" s="67">
        <v>1</v>
      </c>
      <c r="AC42" s="67">
        <f>Y42</f>
        <v>3</v>
      </c>
      <c r="AD42" s="67">
        <v>4.0909090909090899</v>
      </c>
      <c r="AE42" s="67">
        <v>-4.4755244755244741</v>
      </c>
      <c r="AF42" s="67">
        <v>1.3846153846153846</v>
      </c>
      <c r="AG42" s="67">
        <f>2*$O43-4*$O42*AI40/100</f>
        <v>-5.4090909090909136</v>
      </c>
      <c r="AH42" s="67">
        <f>-4*$O42*($O44-AK42)+$O43^2</f>
        <v>-6.0742304024646625</v>
      </c>
      <c r="AI42" s="128">
        <f>-1*((AJ40/100)^2*$O42+(AJ40/100*$O43)+$O44)</f>
        <v>-1.0192906278955776</v>
      </c>
      <c r="AJ42" s="67">
        <f>((-AG42-(AG42^2-4*AH42)^0.5)/2)</f>
        <v>-0.95452499000287894</v>
      </c>
      <c r="AK42" s="67">
        <f>AH40-AG40</f>
        <v>0</v>
      </c>
      <c r="AL42" s="67">
        <f>2*$O43-4*$O42*AN40/100</f>
        <v>-5.4090909090909136</v>
      </c>
      <c r="AM42" s="67">
        <f>-4*$O42*($O44-AP42)+$O43^2</f>
        <v>-12.927377255611516</v>
      </c>
      <c r="AN42" s="128">
        <f>-1*((AO40/100)^2*$O42+(AO40/100*$O43)+$O44)</f>
        <v>-1.3562635668954197</v>
      </c>
      <c r="AO42" s="67">
        <f>((-AL42-(AL42^2-4*AM42)^0.5)/2)</f>
        <v>-1.7945592754329427</v>
      </c>
      <c r="AP42" s="67">
        <f>AM40-AL40</f>
        <v>-1</v>
      </c>
      <c r="AQ42" s="67">
        <f>2*$O43-4*$O42*AS40/100</f>
        <v>-5.4090909090909136</v>
      </c>
      <c r="AR42" s="67">
        <f>-4*$O42*($O44-AU42)+$O43^2</f>
        <v>-19.780524108758364</v>
      </c>
      <c r="AS42" s="128">
        <f>-1*((AT40/100)^2*$O42+(AT40/100*$O43)+$O44)</f>
        <v>-1.7988781158831872</v>
      </c>
      <c r="AT42" s="67">
        <f>((-AQ42-(AQ42^2-4*AR42)^0.5)/2)</f>
        <v>-2.5007489871226465</v>
      </c>
      <c r="AU42" s="67">
        <f>AR40-AQ40</f>
        <v>-2</v>
      </c>
      <c r="AV42" s="67">
        <f>2*$O43-4*$O42*AX40/100</f>
        <v>-6.0944055944055986</v>
      </c>
      <c r="AW42" s="67">
        <f>-4*$O42*($O44-AZ42)+$O43^2</f>
        <v>-6.0742304024646625</v>
      </c>
      <c r="AX42" s="128">
        <f>-1*((AY40/100)^2*$O42+(AY40/100*$O43)+$O44)</f>
        <v>-0.99728034516728847</v>
      </c>
      <c r="AY42" s="67">
        <f>((-AV42-(AV42^2-4*AW42)^0.5)/2)</f>
        <v>-0.87193936527934612</v>
      </c>
      <c r="AZ42" s="67">
        <f>AW40-AV40</f>
        <v>0</v>
      </c>
      <c r="BA42" s="67">
        <f>2*$O43-4*$O42*BC40/100</f>
        <v>-6.0944055944055986</v>
      </c>
      <c r="BB42" s="67">
        <f>-4*$O42*($O44-BE42)+$O43^2</f>
        <v>-6.0742304024646625</v>
      </c>
      <c r="BC42" s="128">
        <f>-1*((BD40/100)^2*$O42+(BD40/100*$O43)+$O44)</f>
        <v>-0.99728034516728847</v>
      </c>
      <c r="BD42" s="67">
        <f>((-BA42-(BA42^2-4*BB42)^0.5)/2)</f>
        <v>-0.87193936527934612</v>
      </c>
      <c r="BE42" s="67">
        <f>BB40-BA40</f>
        <v>0</v>
      </c>
      <c r="BF42" s="67">
        <f>2*$O43-4*$O42*BH40/100</f>
        <v>-6.0944055944055986</v>
      </c>
      <c r="BG42" s="67">
        <f>-4*$O42*($O44-BJ42)+$O43^2</f>
        <v>-12.927377255611516</v>
      </c>
      <c r="BH42" s="128">
        <f>-1*((BI40/100)^2*$O42+(BI40/100*$O43)+$O44)</f>
        <v>-1.2912711600338209</v>
      </c>
      <c r="BI42" s="67">
        <f>((-BF42-(BF42^2-4*BG42)^0.5)/2)</f>
        <v>-1.665845276272802</v>
      </c>
      <c r="BJ42" s="67">
        <f>BG40-BF40</f>
        <v>-1</v>
      </c>
      <c r="BK42" s="67">
        <f>2*$O43-4*$O42*BM40/100</f>
        <v>-6.0944055944055986</v>
      </c>
      <c r="BL42" s="67">
        <f>-4*$O42*($O44-BO42)+$O43^2</f>
        <v>-19.780524108758364</v>
      </c>
      <c r="BM42" s="128">
        <f>-1*((BN40/100)^2*$O42+(BN40/100*$O43)+$O44)</f>
        <v>-1.6881235095631681</v>
      </c>
      <c r="BN42" s="67">
        <f>((-BK42-(BK42^2-4*BL42)^0.5)/2)</f>
        <v>-2.3440835980871899</v>
      </c>
      <c r="BO42" s="67">
        <f>BL40-BK40</f>
        <v>-2</v>
      </c>
      <c r="BP42" s="12"/>
    </row>
    <row r="43" spans="2:68" outlineLevel="1" x14ac:dyDescent="0.2">
      <c r="B43" s="103"/>
      <c r="C43" s="8" t="s">
        <v>69</v>
      </c>
      <c r="D43" s="9">
        <v>80</v>
      </c>
      <c r="E43" s="13">
        <v>-0.9</v>
      </c>
      <c r="F43" s="12"/>
      <c r="G43" s="165"/>
      <c r="H43" s="166"/>
      <c r="I43" s="41"/>
      <c r="J43" s="42"/>
      <c r="K43" s="43"/>
      <c r="L43" s="44">
        <f>BD40</f>
        <v>114.37496514998915</v>
      </c>
      <c r="M43" s="45">
        <f>BE40</f>
        <v>31.85746496131474</v>
      </c>
      <c r="N43" s="12"/>
      <c r="O43" s="23">
        <v>-3.0472027972027993</v>
      </c>
      <c r="P43" s="24" t="s">
        <v>17</v>
      </c>
      <c r="Q43" s="104"/>
      <c r="T43" s="12"/>
      <c r="U43" s="67"/>
      <c r="V43" s="67"/>
      <c r="W43" s="67"/>
      <c r="X43" s="67"/>
      <c r="Y43" s="67"/>
      <c r="Z43" s="67"/>
      <c r="AA43" s="67"/>
      <c r="AB43" s="67"/>
      <c r="AC43" s="67"/>
      <c r="AD43" s="67"/>
      <c r="AE43" s="67"/>
      <c r="AF43" s="67"/>
      <c r="AG43" s="67"/>
      <c r="AH43" s="67"/>
      <c r="AI43" s="67"/>
      <c r="AJ43" s="67"/>
      <c r="AK43" s="67"/>
      <c r="AL43" s="67"/>
      <c r="AM43" s="67"/>
      <c r="AN43" s="7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12"/>
    </row>
    <row r="44" spans="2:68" outlineLevel="1" x14ac:dyDescent="0.2">
      <c r="B44" s="103"/>
      <c r="C44" s="8" t="s">
        <v>71</v>
      </c>
      <c r="D44" s="9">
        <v>135</v>
      </c>
      <c r="E44" s="13">
        <v>-1.25</v>
      </c>
      <c r="F44" s="12"/>
      <c r="G44" s="165"/>
      <c r="H44" s="166"/>
      <c r="I44" s="46"/>
      <c r="J44" s="47"/>
      <c r="K44" s="48" t="s">
        <v>58</v>
      </c>
      <c r="L44" s="49" t="s">
        <v>8</v>
      </c>
      <c r="M44" s="50" t="s">
        <v>0</v>
      </c>
      <c r="N44" s="12"/>
      <c r="O44" s="27">
        <v>2.2412587412587421</v>
      </c>
      <c r="P44" s="28" t="s">
        <v>18</v>
      </c>
      <c r="Q44" s="104"/>
      <c r="T44" s="12"/>
      <c r="U44" s="67"/>
      <c r="V44" s="67"/>
      <c r="W44" s="67"/>
      <c r="X44" s="67"/>
      <c r="Y44" s="67"/>
      <c r="Z44" s="67"/>
      <c r="AA44" s="67"/>
      <c r="AB44" s="67"/>
      <c r="AC44" s="67"/>
      <c r="AD44" s="67"/>
      <c r="AE44" s="67"/>
      <c r="AF44" s="67"/>
      <c r="AG44" s="67"/>
      <c r="AH44" s="67"/>
      <c r="AI44" s="67"/>
      <c r="AJ44" s="67"/>
      <c r="AK44" s="67"/>
      <c r="AL44" s="67"/>
      <c r="AM44" s="77"/>
      <c r="AN44" s="7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12"/>
    </row>
    <row r="45" spans="2:68" outlineLevel="1" x14ac:dyDescent="0.2">
      <c r="B45" s="103"/>
      <c r="C45" s="8" t="s">
        <v>70</v>
      </c>
      <c r="D45" s="9">
        <v>200</v>
      </c>
      <c r="E45" s="13">
        <v>-3</v>
      </c>
      <c r="F45" s="12"/>
      <c r="G45" s="165"/>
      <c r="H45" s="166"/>
      <c r="I45" s="51"/>
      <c r="J45" s="52"/>
      <c r="K45" s="53" t="s">
        <v>60</v>
      </c>
      <c r="L45" s="54">
        <f>-O43/(2*O42)*100</f>
        <v>88.928571428571487</v>
      </c>
      <c r="M45" s="55">
        <f>-1*((L45/100)^2*$O$42+(L45/100*$O$43)+$O$44)</f>
        <v>-0.88634178321678214</v>
      </c>
      <c r="N45" s="12"/>
      <c r="O45" s="12"/>
      <c r="P45" s="12"/>
      <c r="Q45" s="124"/>
      <c r="R45" s="22"/>
      <c r="S45" s="22"/>
      <c r="T45" s="77"/>
      <c r="U45" s="67" t="s">
        <v>92</v>
      </c>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12"/>
    </row>
    <row r="46" spans="2:68" outlineLevel="1" x14ac:dyDescent="0.2">
      <c r="B46" s="103"/>
      <c r="C46" s="20" t="s">
        <v>87</v>
      </c>
      <c r="D46" s="25"/>
      <c r="E46" s="26" t="s">
        <v>16</v>
      </c>
      <c r="F46" s="12"/>
      <c r="G46" s="165"/>
      <c r="H46" s="166"/>
      <c r="I46" s="56"/>
      <c r="J46" s="57"/>
      <c r="K46" s="58" t="s">
        <v>75</v>
      </c>
      <c r="L46" s="59">
        <f>L45/(COS(RADIANS(45))^0.5)</f>
        <v>105.75448986988489</v>
      </c>
      <c r="M46" s="60">
        <f>M45/(COS(RADIANS(45))^0.5)</f>
        <v>-1.0540439549255967</v>
      </c>
      <c r="N46" s="12"/>
      <c r="O46" s="12"/>
      <c r="P46" s="12"/>
      <c r="Q46" s="104"/>
      <c r="T46" s="12"/>
      <c r="U46" s="67"/>
      <c r="V46" s="67">
        <v>75</v>
      </c>
      <c r="W46" s="67">
        <f>V46+5</f>
        <v>80</v>
      </c>
      <c r="X46" s="67">
        <f t="shared" ref="X46:AY46" si="16">W46+5</f>
        <v>85</v>
      </c>
      <c r="Y46" s="67">
        <f t="shared" si="16"/>
        <v>90</v>
      </c>
      <c r="Z46" s="67">
        <f t="shared" si="16"/>
        <v>95</v>
      </c>
      <c r="AA46" s="67">
        <f t="shared" si="16"/>
        <v>100</v>
      </c>
      <c r="AB46" s="67">
        <f t="shared" si="16"/>
        <v>105</v>
      </c>
      <c r="AC46" s="67">
        <f>AB46+5</f>
        <v>110</v>
      </c>
      <c r="AD46" s="67">
        <f t="shared" si="16"/>
        <v>115</v>
      </c>
      <c r="AE46" s="67">
        <f t="shared" si="16"/>
        <v>120</v>
      </c>
      <c r="AF46" s="67">
        <f t="shared" si="16"/>
        <v>125</v>
      </c>
      <c r="AG46" s="67">
        <f t="shared" si="16"/>
        <v>130</v>
      </c>
      <c r="AH46" s="67">
        <f t="shared" si="16"/>
        <v>135</v>
      </c>
      <c r="AI46" s="67">
        <f t="shared" si="16"/>
        <v>140</v>
      </c>
      <c r="AJ46" s="67">
        <f t="shared" si="16"/>
        <v>145</v>
      </c>
      <c r="AK46" s="67">
        <f t="shared" si="16"/>
        <v>150</v>
      </c>
      <c r="AL46" s="67">
        <f t="shared" si="16"/>
        <v>155</v>
      </c>
      <c r="AM46" s="67">
        <f t="shared" si="16"/>
        <v>160</v>
      </c>
      <c r="AN46" s="67">
        <f t="shared" si="16"/>
        <v>165</v>
      </c>
      <c r="AO46" s="67">
        <f t="shared" si="16"/>
        <v>170</v>
      </c>
      <c r="AP46" s="67">
        <f t="shared" si="16"/>
        <v>175</v>
      </c>
      <c r="AQ46" s="67">
        <f t="shared" si="16"/>
        <v>180</v>
      </c>
      <c r="AR46" s="67">
        <f t="shared" si="16"/>
        <v>185</v>
      </c>
      <c r="AS46" s="67">
        <f t="shared" si="16"/>
        <v>190</v>
      </c>
      <c r="AT46" s="67">
        <f t="shared" si="16"/>
        <v>195</v>
      </c>
      <c r="AU46" s="67">
        <f t="shared" si="16"/>
        <v>200</v>
      </c>
      <c r="AV46" s="67">
        <f t="shared" si="16"/>
        <v>205</v>
      </c>
      <c r="AW46" s="67">
        <f t="shared" si="16"/>
        <v>210</v>
      </c>
      <c r="AX46" s="67">
        <f t="shared" si="16"/>
        <v>215</v>
      </c>
      <c r="AY46" s="67">
        <f t="shared" si="16"/>
        <v>220</v>
      </c>
      <c r="AZ46" s="67"/>
      <c r="BA46" s="67"/>
      <c r="BB46" s="67"/>
      <c r="BC46" s="67"/>
      <c r="BD46" s="67"/>
      <c r="BE46" s="67"/>
      <c r="BF46" s="67"/>
      <c r="BG46" s="67"/>
      <c r="BH46" s="67"/>
      <c r="BI46" s="67"/>
      <c r="BJ46" s="67"/>
      <c r="BK46" s="67"/>
      <c r="BL46" s="67"/>
      <c r="BM46" s="67"/>
      <c r="BN46" s="67"/>
      <c r="BO46" s="67"/>
      <c r="BP46" s="12"/>
    </row>
    <row r="47" spans="2:68" outlineLevel="1" x14ac:dyDescent="0.2">
      <c r="B47" s="103"/>
      <c r="C47" s="8" t="s">
        <v>72</v>
      </c>
      <c r="D47" s="9"/>
      <c r="E47" s="10" t="s">
        <v>17</v>
      </c>
      <c r="F47" s="77"/>
      <c r="G47" s="165"/>
      <c r="H47" s="166"/>
      <c r="I47" s="61"/>
      <c r="J47" s="62"/>
      <c r="K47" s="48" t="s">
        <v>62</v>
      </c>
      <c r="L47" s="63" t="s">
        <v>8</v>
      </c>
      <c r="M47" s="21" t="s">
        <v>7</v>
      </c>
      <c r="N47" s="12"/>
      <c r="O47" s="12"/>
      <c r="P47" s="12"/>
      <c r="Q47" s="104"/>
      <c r="T47" s="12"/>
      <c r="U47" s="67" t="s">
        <v>0</v>
      </c>
      <c r="V47" s="67">
        <f t="shared" ref="V47:AY47" si="17">-1*((V46/100)^2*$O42+(V46/100*$O43)+$O44)</f>
        <v>-0.91958041958041914</v>
      </c>
      <c r="W47" s="67">
        <f t="shared" si="17"/>
        <v>-0.89999999999999947</v>
      </c>
      <c r="X47" s="67">
        <f t="shared" si="17"/>
        <v>-0.88898601398601329</v>
      </c>
      <c r="Y47" s="67">
        <f t="shared" si="17"/>
        <v>-0.88653846153846061</v>
      </c>
      <c r="Z47" s="67">
        <f t="shared" si="17"/>
        <v>-0.89265734265734187</v>
      </c>
      <c r="AA47" s="67">
        <f t="shared" si="17"/>
        <v>-0.90734265734265618</v>
      </c>
      <c r="AB47" s="67">
        <f t="shared" si="17"/>
        <v>-0.93059440559440421</v>
      </c>
      <c r="AC47" s="67">
        <f t="shared" si="17"/>
        <v>-0.96241258741258573</v>
      </c>
      <c r="AD47" s="67">
        <f t="shared" si="17"/>
        <v>-1.002797202797201</v>
      </c>
      <c r="AE47" s="67">
        <f t="shared" si="17"/>
        <v>-1.0517482517482502</v>
      </c>
      <c r="AF47" s="67">
        <f t="shared" si="17"/>
        <v>-1.1092657342657324</v>
      </c>
      <c r="AG47" s="67">
        <f t="shared" si="17"/>
        <v>-1.175349650349649</v>
      </c>
      <c r="AH47" s="67">
        <f t="shared" si="17"/>
        <v>-1.2499999999999978</v>
      </c>
      <c r="AI47" s="67">
        <f t="shared" si="17"/>
        <v>-1.3332167832167809</v>
      </c>
      <c r="AJ47" s="67">
        <f t="shared" si="17"/>
        <v>-1.4249999999999976</v>
      </c>
      <c r="AK47" s="67">
        <f t="shared" si="17"/>
        <v>-1.5253496503496486</v>
      </c>
      <c r="AL47" s="67">
        <f t="shared" si="17"/>
        <v>-1.6342657342657332</v>
      </c>
      <c r="AM47" s="67">
        <f t="shared" si="17"/>
        <v>-1.7517482517482503</v>
      </c>
      <c r="AN47" s="67">
        <f t="shared" si="17"/>
        <v>-1.8777972027972001</v>
      </c>
      <c r="AO47" s="67">
        <f t="shared" si="17"/>
        <v>-2.0124125874125851</v>
      </c>
      <c r="AP47" s="67">
        <f t="shared" si="17"/>
        <v>-2.1555944055944036</v>
      </c>
      <c r="AQ47" s="67">
        <f t="shared" si="17"/>
        <v>-2.3073426573426548</v>
      </c>
      <c r="AR47" s="67">
        <f t="shared" si="17"/>
        <v>-2.4676573426573403</v>
      </c>
      <c r="AS47" s="67">
        <f t="shared" si="17"/>
        <v>-2.6365384615384593</v>
      </c>
      <c r="AT47" s="67">
        <f t="shared" si="17"/>
        <v>-2.8139860139860109</v>
      </c>
      <c r="AU47" s="67">
        <f t="shared" si="17"/>
        <v>-2.9999999999999969</v>
      </c>
      <c r="AV47" s="67">
        <f t="shared" si="17"/>
        <v>-3.1945804195804164</v>
      </c>
      <c r="AW47" s="67">
        <f t="shared" si="17"/>
        <v>-3.3977272727272694</v>
      </c>
      <c r="AX47" s="67">
        <f t="shared" si="17"/>
        <v>-3.6094405594405559</v>
      </c>
      <c r="AY47" s="67">
        <f t="shared" si="17"/>
        <v>-3.8297202797202758</v>
      </c>
      <c r="AZ47" s="67"/>
      <c r="BA47" s="67"/>
      <c r="BB47" s="67"/>
      <c r="BC47" s="67"/>
      <c r="BD47" s="67"/>
      <c r="BE47" s="67"/>
      <c r="BF47" s="67"/>
      <c r="BG47" s="67"/>
      <c r="BH47" s="67"/>
      <c r="BI47" s="67"/>
      <c r="BJ47" s="67"/>
      <c r="BK47" s="67"/>
      <c r="BL47" s="67"/>
      <c r="BM47" s="67"/>
      <c r="BN47" s="67"/>
      <c r="BO47" s="67"/>
      <c r="BP47" s="12"/>
    </row>
    <row r="48" spans="2:68" ht="16" outlineLevel="1" thickBot="1" x14ac:dyDescent="0.25">
      <c r="B48" s="103"/>
      <c r="C48" s="14"/>
      <c r="D48" s="29"/>
      <c r="E48" s="18" t="s">
        <v>18</v>
      </c>
      <c r="F48" s="12"/>
      <c r="G48" s="165"/>
      <c r="H48" s="166"/>
      <c r="I48" s="11"/>
      <c r="J48" s="12"/>
      <c r="K48" s="53" t="s">
        <v>61</v>
      </c>
      <c r="L48" s="54">
        <f>($AN$3/M48-$O43)/(2*$O42)*100</f>
        <v>114.37496514998915</v>
      </c>
      <c r="M48" s="64">
        <f>$AN$3/((4*$O42*$O44)^0.5+$O43)</f>
        <v>31.857464961314733</v>
      </c>
      <c r="N48" s="12"/>
      <c r="O48" s="12"/>
      <c r="P48" s="12"/>
      <c r="Q48" s="104"/>
      <c r="T48" s="12"/>
      <c r="U48" s="67" t="s">
        <v>7</v>
      </c>
      <c r="V48" s="77">
        <f>-V46/3.6/V47</f>
        <v>22.655259822560211</v>
      </c>
      <c r="W48" s="77">
        <f t="shared" ref="W48:AY48" si="18">-W46/3.6/W47</f>
        <v>24.691358024691372</v>
      </c>
      <c r="X48" s="77">
        <f t="shared" si="18"/>
        <v>26.559597946028646</v>
      </c>
      <c r="Y48" s="77">
        <f t="shared" si="18"/>
        <v>28.199566160520636</v>
      </c>
      <c r="Z48" s="77">
        <f t="shared" si="18"/>
        <v>29.56217086651872</v>
      </c>
      <c r="AA48" s="77">
        <f t="shared" si="18"/>
        <v>30.614429458360135</v>
      </c>
      <c r="AB48" s="77">
        <f t="shared" si="18"/>
        <v>31.341975076711172</v>
      </c>
      <c r="AC48" s="77">
        <f t="shared" si="18"/>
        <v>31.748915127661775</v>
      </c>
      <c r="AD48" s="77">
        <f t="shared" si="18"/>
        <v>31.855338602200582</v>
      </c>
      <c r="AE48" s="77">
        <f t="shared" si="18"/>
        <v>31.693262411347568</v>
      </c>
      <c r="AF48" s="77">
        <f t="shared" si="18"/>
        <v>31.301987566763032</v>
      </c>
      <c r="AG48" s="77">
        <f t="shared" si="18"/>
        <v>30.723717916935264</v>
      </c>
      <c r="AH48" s="77">
        <f t="shared" si="18"/>
        <v>30.000000000000053</v>
      </c>
      <c r="AI48" s="77">
        <f t="shared" si="18"/>
        <v>29.169216423347077</v>
      </c>
      <c r="AJ48" s="77">
        <f t="shared" si="18"/>
        <v>28.26510721247568</v>
      </c>
      <c r="AK48" s="77">
        <f t="shared" si="18"/>
        <v>27.316141356255997</v>
      </c>
      <c r="AL48" s="77">
        <f t="shared" si="18"/>
        <v>26.345504683117024</v>
      </c>
      <c r="AM48" s="77">
        <f t="shared" si="18"/>
        <v>25.371479263694852</v>
      </c>
      <c r="AN48" s="77">
        <f t="shared" si="18"/>
        <v>24.408031530273444</v>
      </c>
      <c r="AO48" s="77">
        <f t="shared" si="18"/>
        <v>23.465477465998735</v>
      </c>
      <c r="AP48" s="77">
        <f t="shared" si="18"/>
        <v>22.551139947733642</v>
      </c>
      <c r="AQ48" s="77">
        <f t="shared" si="18"/>
        <v>21.669949992423117</v>
      </c>
      <c r="AR48" s="77">
        <f t="shared" si="18"/>
        <v>20.824969496595447</v>
      </c>
      <c r="AS48" s="77">
        <f t="shared" si="18"/>
        <v>20.017829645838415</v>
      </c>
      <c r="AT48" s="77">
        <f t="shared" si="18"/>
        <v>19.249088800530174</v>
      </c>
      <c r="AU48" s="77">
        <f t="shared" si="18"/>
        <v>18.518518518518537</v>
      </c>
      <c r="AV48" s="77">
        <f t="shared" si="18"/>
        <v>17.825328201292756</v>
      </c>
      <c r="AW48" s="77">
        <f t="shared" si="18"/>
        <v>17.168338907469359</v>
      </c>
      <c r="AX48" s="77">
        <f t="shared" si="18"/>
        <v>16.546116008481615</v>
      </c>
      <c r="AY48" s="77">
        <f t="shared" si="18"/>
        <v>15.957069093196196</v>
      </c>
      <c r="AZ48" s="67"/>
      <c r="BA48" s="67"/>
      <c r="BB48" s="67"/>
      <c r="BC48" s="67"/>
      <c r="BD48" s="67"/>
      <c r="BE48" s="67"/>
      <c r="BF48" s="67"/>
      <c r="BG48" s="67"/>
      <c r="BH48" s="67"/>
      <c r="BI48" s="67"/>
      <c r="BJ48" s="67"/>
      <c r="BK48" s="67"/>
      <c r="BL48" s="67"/>
      <c r="BM48" s="67"/>
      <c r="BN48" s="67"/>
      <c r="BO48" s="67"/>
      <c r="BP48" s="12"/>
    </row>
    <row r="49" spans="2:68" ht="16" outlineLevel="1" thickTop="1" x14ac:dyDescent="0.2">
      <c r="B49" s="103"/>
      <c r="E49" s="4"/>
      <c r="F49" s="12"/>
      <c r="G49" s="165"/>
      <c r="H49" s="166"/>
      <c r="I49" s="11"/>
      <c r="J49" s="12"/>
      <c r="K49" s="53" t="s">
        <v>63</v>
      </c>
      <c r="L49" s="54">
        <f>BI40</f>
        <v>137.54405602183897</v>
      </c>
      <c r="M49" s="64">
        <f>BJ40</f>
        <v>16.67488462069441</v>
      </c>
      <c r="N49" s="12"/>
      <c r="O49" s="12"/>
      <c r="P49" s="12"/>
      <c r="Q49" s="104"/>
      <c r="T49" s="12"/>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12"/>
    </row>
    <row r="50" spans="2:68" outlineLevel="1" x14ac:dyDescent="0.2">
      <c r="B50" s="103"/>
      <c r="C50" s="12"/>
      <c r="D50" s="12"/>
      <c r="E50" s="12"/>
      <c r="F50" s="12"/>
      <c r="G50" s="167"/>
      <c r="H50" s="168"/>
      <c r="I50" s="14"/>
      <c r="J50" s="15"/>
      <c r="K50" s="58" t="s">
        <v>64</v>
      </c>
      <c r="L50" s="59">
        <f>BN40</f>
        <v>157.33754174009559</v>
      </c>
      <c r="M50" s="65">
        <f>BO40</f>
        <v>11.850165156415446</v>
      </c>
      <c r="N50" s="12"/>
      <c r="O50" s="12"/>
      <c r="P50" s="12"/>
      <c r="Q50" s="104"/>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row>
    <row r="51" spans="2:68" ht="7" customHeight="1" outlineLevel="1" thickBot="1" x14ac:dyDescent="0.25">
      <c r="B51" s="125"/>
      <c r="C51" s="126"/>
      <c r="D51" s="126"/>
      <c r="E51" s="126"/>
      <c r="F51" s="126"/>
      <c r="G51" s="126"/>
      <c r="H51" s="126"/>
      <c r="I51" s="126"/>
      <c r="J51" s="126"/>
      <c r="K51" s="126"/>
      <c r="L51" s="126"/>
      <c r="M51" s="126"/>
      <c r="N51" s="126"/>
      <c r="O51" s="126"/>
      <c r="P51" s="126"/>
      <c r="Q51" s="127"/>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row>
    <row r="52" spans="2:68" ht="16" x14ac:dyDescent="0.2">
      <c r="C52" s="162" t="s">
        <v>125</v>
      </c>
      <c r="D52" s="162"/>
      <c r="E52" s="16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row>
    <row r="53" spans="2:68" s="6" customFormat="1" ht="16" thickBot="1" x14ac:dyDescent="0.25">
      <c r="C53" s="82"/>
      <c r="D53" s="73"/>
      <c r="E53" s="73"/>
      <c r="M53" s="83"/>
      <c r="N53" s="83"/>
      <c r="O53" s="83"/>
      <c r="P53" s="83"/>
      <c r="Q53" s="83"/>
      <c r="R53" s="83"/>
      <c r="S53" s="83"/>
      <c r="T53" s="129"/>
      <c r="U53" s="129"/>
      <c r="V53" s="129"/>
      <c r="W53" s="129"/>
      <c r="X53" s="129"/>
      <c r="Y53" s="129"/>
      <c r="Z53" s="129"/>
      <c r="AA53" s="129"/>
      <c r="AB53" s="129"/>
      <c r="AC53" s="129"/>
      <c r="AD53" s="129"/>
      <c r="AE53" s="129"/>
      <c r="AF53" s="129"/>
      <c r="AG53" s="129"/>
      <c r="AH53" s="129"/>
      <c r="AI53" s="129"/>
      <c r="AJ53" s="129"/>
      <c r="AK53" s="129"/>
      <c r="AL53" s="129"/>
      <c r="AM53" s="129"/>
      <c r="AN53" s="129"/>
      <c r="AO53" s="73"/>
      <c r="AP53" s="73"/>
      <c r="AQ53" s="111"/>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row>
    <row r="54" spans="2:68" s="7" customFormat="1" ht="13" customHeight="1" outlineLevel="1" x14ac:dyDescent="0.2">
      <c r="B54" s="121"/>
      <c r="C54" s="122"/>
      <c r="D54" s="122"/>
      <c r="E54" s="122"/>
      <c r="F54" s="122"/>
      <c r="G54" s="122"/>
      <c r="H54" s="122"/>
      <c r="I54" s="122"/>
      <c r="J54" s="122"/>
      <c r="K54" s="122"/>
      <c r="L54" s="122"/>
      <c r="M54" s="122"/>
      <c r="N54" s="122"/>
      <c r="O54" s="122"/>
      <c r="P54" s="122"/>
      <c r="Q54" s="123"/>
      <c r="T54" s="101"/>
      <c r="U54" s="101"/>
      <c r="V54" s="101"/>
      <c r="W54" s="101"/>
      <c r="X54" s="73"/>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row>
    <row r="55" spans="2:68" ht="15" customHeight="1" outlineLevel="1" x14ac:dyDescent="0.2">
      <c r="B55" s="103"/>
      <c r="C55" s="172" t="s">
        <v>127</v>
      </c>
      <c r="D55" s="173"/>
      <c r="E55" s="174"/>
      <c r="F55" s="52"/>
      <c r="G55" s="169" t="s">
        <v>89</v>
      </c>
      <c r="H55" s="170"/>
      <c r="I55" s="170"/>
      <c r="J55" s="170"/>
      <c r="K55" s="170"/>
      <c r="L55" s="170"/>
      <c r="M55" s="171"/>
      <c r="N55" s="12"/>
      <c r="O55" s="134" t="s">
        <v>90</v>
      </c>
      <c r="P55" s="135"/>
      <c r="Q55" s="104"/>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row>
    <row r="56" spans="2:68" ht="15" customHeight="1" outlineLevel="1" x14ac:dyDescent="0.2">
      <c r="B56" s="103"/>
      <c r="C56" s="8" t="s">
        <v>9</v>
      </c>
      <c r="D56" s="9" t="s">
        <v>131</v>
      </c>
      <c r="E56" s="10"/>
      <c r="F56" s="12"/>
      <c r="G56" s="165" t="s">
        <v>91</v>
      </c>
      <c r="H56" s="166"/>
      <c r="I56" s="31" t="s">
        <v>4</v>
      </c>
      <c r="J56" s="32" t="s">
        <v>88</v>
      </c>
      <c r="K56" s="33" t="s">
        <v>2</v>
      </c>
      <c r="L56" s="32" t="s">
        <v>6</v>
      </c>
      <c r="M56" s="34" t="s">
        <v>7</v>
      </c>
      <c r="N56" s="77"/>
      <c r="O56" s="136"/>
      <c r="P56" s="137"/>
      <c r="Q56" s="124"/>
      <c r="R56" s="22"/>
      <c r="S56" s="22"/>
      <c r="T56" s="77"/>
      <c r="U56" s="77"/>
      <c r="V56" s="77"/>
      <c r="W56" s="77"/>
      <c r="X56" s="77"/>
      <c r="Y56" s="77"/>
      <c r="Z56" s="77"/>
      <c r="AA56" s="77"/>
      <c r="AB56" s="77"/>
      <c r="AC56" s="77"/>
      <c r="AD56" s="77"/>
      <c r="AE56" s="77"/>
      <c r="AF56" s="77"/>
      <c r="AG56" s="77"/>
      <c r="AH56" s="77"/>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row>
    <row r="57" spans="2:68" ht="15" customHeight="1" outlineLevel="1" x14ac:dyDescent="0.2">
      <c r="B57" s="103"/>
      <c r="C57" s="8" t="s">
        <v>12</v>
      </c>
      <c r="D57" s="9">
        <v>475</v>
      </c>
      <c r="E57" s="10" t="s">
        <v>1</v>
      </c>
      <c r="F57" s="12"/>
      <c r="G57" s="165"/>
      <c r="H57" s="166"/>
      <c r="I57" s="35"/>
      <c r="J57" s="36">
        <v>0</v>
      </c>
      <c r="K57" s="37"/>
      <c r="L57" s="38">
        <f>AJ58</f>
        <v>85.434476016345585</v>
      </c>
      <c r="M57" s="39">
        <f>AK58</f>
        <v>33.823361740437122</v>
      </c>
      <c r="N57" s="12"/>
      <c r="O57" s="136"/>
      <c r="P57" s="137"/>
      <c r="Q57" s="124"/>
      <c r="R57" s="22"/>
      <c r="S57" s="22"/>
      <c r="T57" s="77"/>
      <c r="U57" s="140" t="s">
        <v>73</v>
      </c>
      <c r="V57" s="140"/>
      <c r="W57" s="71" t="s">
        <v>67</v>
      </c>
      <c r="X57" s="140" t="s">
        <v>74</v>
      </c>
      <c r="Y57" s="140"/>
      <c r="Z57" s="140" t="s">
        <v>14</v>
      </c>
      <c r="AA57" s="140"/>
      <c r="AB57" s="140"/>
      <c r="AC57" s="140"/>
      <c r="AD57" s="140" t="s">
        <v>15</v>
      </c>
      <c r="AE57" s="140"/>
      <c r="AF57" s="140"/>
      <c r="AG57" s="71" t="s">
        <v>4</v>
      </c>
      <c r="AH57" s="119" t="s">
        <v>65</v>
      </c>
      <c r="AI57" s="71" t="s">
        <v>5</v>
      </c>
      <c r="AJ57" s="71" t="s">
        <v>6</v>
      </c>
      <c r="AK57" s="71" t="s">
        <v>82</v>
      </c>
      <c r="AL57" s="71" t="s">
        <v>4</v>
      </c>
      <c r="AM57" s="119" t="s">
        <v>65</v>
      </c>
      <c r="AN57" s="71" t="s">
        <v>5</v>
      </c>
      <c r="AO57" s="71" t="s">
        <v>6</v>
      </c>
      <c r="AP57" s="71" t="s">
        <v>82</v>
      </c>
      <c r="AQ57" s="71" t="s">
        <v>4</v>
      </c>
      <c r="AR57" s="119" t="s">
        <v>65</v>
      </c>
      <c r="AS57" s="71" t="s">
        <v>5</v>
      </c>
      <c r="AT57" s="71" t="s">
        <v>6</v>
      </c>
      <c r="AU57" s="71" t="s">
        <v>82</v>
      </c>
      <c r="AV57" s="71" t="s">
        <v>4</v>
      </c>
      <c r="AW57" s="119" t="s">
        <v>65</v>
      </c>
      <c r="AX57" s="71" t="s">
        <v>5</v>
      </c>
      <c r="AY57" s="71" t="s">
        <v>6</v>
      </c>
      <c r="AZ57" s="71" t="s">
        <v>82</v>
      </c>
      <c r="BA57" s="71" t="s">
        <v>4</v>
      </c>
      <c r="BB57" s="119" t="s">
        <v>65</v>
      </c>
      <c r="BC57" s="71" t="s">
        <v>5</v>
      </c>
      <c r="BD57" s="71" t="s">
        <v>6</v>
      </c>
      <c r="BE57" s="71" t="s">
        <v>82</v>
      </c>
      <c r="BF57" s="71" t="s">
        <v>4</v>
      </c>
      <c r="BG57" s="119" t="s">
        <v>65</v>
      </c>
      <c r="BH57" s="71" t="s">
        <v>5</v>
      </c>
      <c r="BI57" s="71" t="s">
        <v>6</v>
      </c>
      <c r="BJ57" s="71" t="s">
        <v>82</v>
      </c>
      <c r="BK57" s="71" t="s">
        <v>4</v>
      </c>
      <c r="BL57" s="119" t="s">
        <v>65</v>
      </c>
      <c r="BM57" s="71" t="s">
        <v>5</v>
      </c>
      <c r="BN57" s="71" t="s">
        <v>6</v>
      </c>
      <c r="BO57" s="71" t="s">
        <v>82</v>
      </c>
      <c r="BP57" s="12"/>
    </row>
    <row r="58" spans="2:68" outlineLevel="1" x14ac:dyDescent="0.2">
      <c r="B58" s="103"/>
      <c r="C58" s="8" t="s">
        <v>83</v>
      </c>
      <c r="D58" s="9">
        <v>425</v>
      </c>
      <c r="E58" s="10" t="s">
        <v>1</v>
      </c>
      <c r="F58" s="12"/>
      <c r="G58" s="165"/>
      <c r="H58" s="166"/>
      <c r="I58" s="35"/>
      <c r="J58" s="36">
        <v>-1</v>
      </c>
      <c r="K58" s="37"/>
      <c r="L58" s="38">
        <f>AO58</f>
        <v>125.58082038803403</v>
      </c>
      <c r="M58" s="39">
        <f>AP58</f>
        <v>15.702010233038729</v>
      </c>
      <c r="N58" s="12"/>
      <c r="O58" s="136"/>
      <c r="P58" s="137"/>
      <c r="Q58" s="104"/>
      <c r="R58" s="22"/>
      <c r="S58" s="22"/>
      <c r="T58" s="77"/>
      <c r="U58" s="67">
        <v>100</v>
      </c>
      <c r="V58" s="67">
        <f>-($D64*(U58/100)^2+$D65*(U58/100)+$D66)</f>
        <v>-0.83172197486092525</v>
      </c>
      <c r="W58" s="71" t="s">
        <v>68</v>
      </c>
      <c r="X58" s="67">
        <f>IF(V58=0,D61,U58)/100*(($W59/$D57)^0.5)</f>
        <v>0.94590530292691732</v>
      </c>
      <c r="Y58" s="67">
        <f>-IF(V58=0,E61,V58)*(($W59/$D57)^0.5)</f>
        <v>0.78673022658179736</v>
      </c>
      <c r="Z58" s="67">
        <f>X58*X58</f>
        <v>0.89473684210526327</v>
      </c>
      <c r="AA58" s="67">
        <f>X58</f>
        <v>0.94590530292691732</v>
      </c>
      <c r="AB58" s="67">
        <v>1</v>
      </c>
      <c r="AC58" s="67">
        <f>Y58</f>
        <v>0.78673022658179736</v>
      </c>
      <c r="AD58" s="67" cm="1">
        <f t="array" ref="AD58:AF60">MINVERSE(Z58:AB60)</f>
        <v>2.235294117647054</v>
      </c>
      <c r="AE58" s="67">
        <v>-4.4705882352941089</v>
      </c>
      <c r="AF58" s="67">
        <v>2.2352941176470553</v>
      </c>
      <c r="AG58" s="68">
        <f>I57</f>
        <v>0</v>
      </c>
      <c r="AH58" s="68">
        <f>J57</f>
        <v>0</v>
      </c>
      <c r="AI58" s="68">
        <f>K57</f>
        <v>0</v>
      </c>
      <c r="AJ58" s="69">
        <f>(-AJ60-$O61)/(2*$O60)*100</f>
        <v>85.434476016345585</v>
      </c>
      <c r="AK58" s="69">
        <f>-(AJ58+AI58)/3.6/(AI60+AH58)</f>
        <v>33.823361740437122</v>
      </c>
      <c r="AL58" s="68">
        <f>I58</f>
        <v>0</v>
      </c>
      <c r="AM58" s="68">
        <f>J58</f>
        <v>-1</v>
      </c>
      <c r="AN58" s="68">
        <f>K58</f>
        <v>0</v>
      </c>
      <c r="AO58" s="69">
        <f>(-AO60-$O61)/(2*$O60)*100</f>
        <v>125.58082038803403</v>
      </c>
      <c r="AP58" s="69">
        <f>-(AO58+AN58)/3.6/(AN60+AM58)</f>
        <v>15.702010233038729</v>
      </c>
      <c r="AQ58" s="68">
        <f>I59</f>
        <v>0</v>
      </c>
      <c r="AR58" s="68">
        <f>J59</f>
        <v>-2</v>
      </c>
      <c r="AS58" s="68">
        <f>K59</f>
        <v>0</v>
      </c>
      <c r="AT58" s="69">
        <f>(-AT60-$O61)/(2*$O60)*100</f>
        <v>155.69853951298253</v>
      </c>
      <c r="AU58" s="69">
        <f>-(AT58+AS58)/3.6/(AS60+AR58)</f>
        <v>11.200285168086381</v>
      </c>
      <c r="AV58" s="70">
        <f>I60</f>
        <v>0</v>
      </c>
      <c r="AW58" s="70">
        <f>J60</f>
        <v>-3</v>
      </c>
      <c r="AX58" s="70">
        <f>K60</f>
        <v>0</v>
      </c>
      <c r="AY58" s="69">
        <f>(-AY60-$O61)/(2*$O60)*100</f>
        <v>180.8688142373359</v>
      </c>
      <c r="AZ58" s="69">
        <f>-(AY58+AX58)/3.6/(AX60+AW58)</f>
        <v>9.0353915261270856</v>
      </c>
      <c r="BA58" s="70">
        <f>I61</f>
        <v>0</v>
      </c>
      <c r="BB58" s="70">
        <f>J61</f>
        <v>-4</v>
      </c>
      <c r="BC58" s="70">
        <f>K61</f>
        <v>0</v>
      </c>
      <c r="BD58" s="69">
        <f>(-BD60-$O61)/(2*$O60)*100</f>
        <v>202.94092914137366</v>
      </c>
      <c r="BE58" s="69">
        <f>-(BD58+BC58)/3.6/(BC60+BB58)</f>
        <v>7.7258745593174343</v>
      </c>
      <c r="BF58" s="119">
        <f>I60</f>
        <v>0</v>
      </c>
      <c r="BG58" s="119">
        <v>-1</v>
      </c>
      <c r="BH58" s="119">
        <f>K60</f>
        <v>0</v>
      </c>
      <c r="BI58" s="69">
        <f>(-BI60-$O61)/(2*$O60)*100</f>
        <v>125.58082038803403</v>
      </c>
      <c r="BJ58" s="69">
        <f>-(BI58+BH58)/3.6/(BH60+BG58)</f>
        <v>15.702010233038729</v>
      </c>
      <c r="BK58" s="120">
        <f>I61</f>
        <v>0</v>
      </c>
      <c r="BL58" s="120">
        <v>-2</v>
      </c>
      <c r="BM58" s="120">
        <f>K61</f>
        <v>0</v>
      </c>
      <c r="BN58" s="69">
        <f>(-BN60-$O61)/(2*$O60)*100</f>
        <v>155.69853951298253</v>
      </c>
      <c r="BO58" s="69">
        <f>-(BN58+BM58)/3.6/(BM60+BL58)</f>
        <v>11.200285168086381</v>
      </c>
      <c r="BP58" s="12"/>
    </row>
    <row r="59" spans="2:68" outlineLevel="1" x14ac:dyDescent="0.2">
      <c r="B59" s="103"/>
      <c r="C59" s="16" t="s">
        <v>94</v>
      </c>
      <c r="D59" s="9"/>
      <c r="E59" s="10" t="s">
        <v>19</v>
      </c>
      <c r="F59" s="12"/>
      <c r="G59" s="165"/>
      <c r="H59" s="166"/>
      <c r="I59" s="35"/>
      <c r="J59" s="36">
        <v>-2</v>
      </c>
      <c r="K59" s="37"/>
      <c r="L59" s="38">
        <f>AT58</f>
        <v>155.69853951298253</v>
      </c>
      <c r="M59" s="39">
        <f>AU58</f>
        <v>11.200285168086381</v>
      </c>
      <c r="N59" s="12"/>
      <c r="O59" s="138"/>
      <c r="P59" s="139"/>
      <c r="Q59" s="104"/>
      <c r="T59" s="12"/>
      <c r="U59" s="67">
        <v>150</v>
      </c>
      <c r="V59" s="67">
        <f>-($D64*(U59/100)^2+$D65*(U59/100)+$D66)</f>
        <v>-1.6295764280009415</v>
      </c>
      <c r="W59" s="71">
        <f>D58/COS(RADIANS(D59))</f>
        <v>425</v>
      </c>
      <c r="X59" s="67">
        <f>IF(V59=0,D62,U59)/100*(($W59/$D57)^0.5)</f>
        <v>1.4188579543903761</v>
      </c>
      <c r="Y59" s="67">
        <f>-IF(V59=0,E62,V59)*(($W59/$D57)^0.5)</f>
        <v>1.5414249847707944</v>
      </c>
      <c r="Z59" s="67">
        <f>X59*X59</f>
        <v>2.0131578947368425</v>
      </c>
      <c r="AA59" s="67">
        <f>X59</f>
        <v>1.4188579543903761</v>
      </c>
      <c r="AB59" s="67">
        <v>1</v>
      </c>
      <c r="AC59" s="67">
        <f>Y59</f>
        <v>1.5414249847707944</v>
      </c>
      <c r="AD59" s="67">
        <v>-7.4003179581929279</v>
      </c>
      <c r="AE59" s="67">
        <v>12.686259356902161</v>
      </c>
      <c r="AF59" s="67">
        <v>-5.2859413987092339</v>
      </c>
      <c r="AG59" s="71" t="s">
        <v>21</v>
      </c>
      <c r="AH59" s="71" t="s">
        <v>22</v>
      </c>
      <c r="AI59" s="71" t="s">
        <v>84</v>
      </c>
      <c r="AJ59" s="71" t="s">
        <v>23</v>
      </c>
      <c r="AK59" s="71" t="s">
        <v>66</v>
      </c>
      <c r="AL59" s="71" t="s">
        <v>21</v>
      </c>
      <c r="AM59" s="71" t="s">
        <v>22</v>
      </c>
      <c r="AN59" s="71" t="s">
        <v>84</v>
      </c>
      <c r="AO59" s="71" t="s">
        <v>23</v>
      </c>
      <c r="AP59" s="71" t="s">
        <v>66</v>
      </c>
      <c r="AQ59" s="71" t="s">
        <v>21</v>
      </c>
      <c r="AR59" s="71" t="s">
        <v>22</v>
      </c>
      <c r="AS59" s="71" t="s">
        <v>84</v>
      </c>
      <c r="AT59" s="71" t="s">
        <v>23</v>
      </c>
      <c r="AU59" s="71" t="s">
        <v>66</v>
      </c>
      <c r="AV59" s="71" t="s">
        <v>21</v>
      </c>
      <c r="AW59" s="71" t="s">
        <v>22</v>
      </c>
      <c r="AX59" s="71" t="s">
        <v>84</v>
      </c>
      <c r="AY59" s="71" t="s">
        <v>23</v>
      </c>
      <c r="AZ59" s="71" t="s">
        <v>66</v>
      </c>
      <c r="BA59" s="71" t="s">
        <v>21</v>
      </c>
      <c r="BB59" s="71" t="s">
        <v>22</v>
      </c>
      <c r="BC59" s="71" t="s">
        <v>84</v>
      </c>
      <c r="BD59" s="71" t="s">
        <v>23</v>
      </c>
      <c r="BE59" s="71" t="s">
        <v>66</v>
      </c>
      <c r="BF59" s="71" t="s">
        <v>21</v>
      </c>
      <c r="BG59" s="71" t="s">
        <v>22</v>
      </c>
      <c r="BH59" s="71" t="s">
        <v>84</v>
      </c>
      <c r="BI59" s="71" t="s">
        <v>23</v>
      </c>
      <c r="BJ59" s="71" t="s">
        <v>66</v>
      </c>
      <c r="BK59" s="71" t="s">
        <v>21</v>
      </c>
      <c r="BL59" s="71" t="s">
        <v>22</v>
      </c>
      <c r="BM59" s="71" t="s">
        <v>84</v>
      </c>
      <c r="BN59" s="71" t="s">
        <v>23</v>
      </c>
      <c r="BO59" s="71" t="s">
        <v>66</v>
      </c>
      <c r="BP59" s="12"/>
    </row>
    <row r="60" spans="2:68" ht="14" customHeight="1" outlineLevel="1" x14ac:dyDescent="0.2">
      <c r="B60" s="103"/>
      <c r="C60" s="20" t="s">
        <v>86</v>
      </c>
      <c r="D60" s="19" t="s">
        <v>10</v>
      </c>
      <c r="E60" s="21" t="s">
        <v>59</v>
      </c>
      <c r="F60" s="12"/>
      <c r="G60" s="165"/>
      <c r="H60" s="166"/>
      <c r="I60" s="40"/>
      <c r="J60" s="36">
        <v>-3</v>
      </c>
      <c r="K60" s="37"/>
      <c r="L60" s="38">
        <f>AY58</f>
        <v>180.8688142373359</v>
      </c>
      <c r="M60" s="39">
        <f>AZ58</f>
        <v>9.0353915261270856</v>
      </c>
      <c r="N60" s="77"/>
      <c r="O60" s="23" cm="1">
        <f t="array" ref="O60:O62">MMULT(_xlfn.ANCHORARRAY(AD58),AC58:AC60)</f>
        <v>1.1804295047725635</v>
      </c>
      <c r="P60" s="24" t="s">
        <v>16</v>
      </c>
      <c r="Q60" s="104"/>
      <c r="T60" s="12"/>
      <c r="U60" s="67">
        <v>200</v>
      </c>
      <c r="V60" s="67">
        <f>-($D64*(U60/100)^2+$D65*(U60/100)+$D66)</f>
        <v>-2.9857181452888391</v>
      </c>
      <c r="W60" s="67"/>
      <c r="X60" s="67">
        <f>IF(V60=0,D63,U60)/100*(($W59/$D57)^0.5)</f>
        <v>1.8918106058538346</v>
      </c>
      <c r="Y60" s="67">
        <f>-IF(V60=0,E63,V60)*(($W59/$D57)^0.5)</f>
        <v>2.824206626673833</v>
      </c>
      <c r="Z60" s="67">
        <f>X60*X60</f>
        <v>3.5789473684210531</v>
      </c>
      <c r="AA60" s="67">
        <f>X60</f>
        <v>1.8918106058538346</v>
      </c>
      <c r="AB60" s="67">
        <v>1</v>
      </c>
      <c r="AC60" s="67">
        <f>Y60</f>
        <v>2.824206626673833</v>
      </c>
      <c r="AD60" s="67">
        <v>5.999999999999992</v>
      </c>
      <c r="AE60" s="67">
        <v>-7.9999999999999858</v>
      </c>
      <c r="AF60" s="67">
        <v>2.9999999999999938</v>
      </c>
      <c r="AG60" s="67">
        <f>2*$O61-4*$O60*AI58/100</f>
        <v>-2.3914548289187429</v>
      </c>
      <c r="AH60" s="67">
        <f>-4*$O60*($O62-AK60)+$O61^2</f>
        <v>-2.6384746234500573</v>
      </c>
      <c r="AI60" s="128">
        <f>-1*((AJ58/100)^2*$O60+(AJ58/100*$O61)+$O62)</f>
        <v>-0.70163927156469064</v>
      </c>
      <c r="AJ60" s="67">
        <f>((-AG60-(AG60^2-4*AH60)^0.5)/2)</f>
        <v>-0.82126010983019393</v>
      </c>
      <c r="AK60" s="67">
        <f>AH58-AG58</f>
        <v>0</v>
      </c>
      <c r="AL60" s="67">
        <f>2*$O61-4*$O60*AN58/100</f>
        <v>-2.3914548289187429</v>
      </c>
      <c r="AM60" s="67">
        <f>-4*$O60*($O62-AP60)+$O61^2</f>
        <v>-7.3601926425403112</v>
      </c>
      <c r="AN60" s="128">
        <f>-1*((AO58/100)^2*$O60+(AO58/100*$O61)+$O62)</f>
        <v>-1.2215984260091459</v>
      </c>
      <c r="AO60" s="67">
        <f>((-AL60-(AL60^2-4*AM60)^0.5)/2)</f>
        <v>-1.7690586979322132</v>
      </c>
      <c r="AP60" s="67">
        <f>AM58-AL58</f>
        <v>-1</v>
      </c>
      <c r="AQ60" s="67">
        <f>2*$O61-4*$O60*AS58/100</f>
        <v>-2.3914548289187429</v>
      </c>
      <c r="AR60" s="67">
        <f>-4*$O60*($O62-AU60)+$O61^2</f>
        <v>-12.081910661630566</v>
      </c>
      <c r="AS60" s="128">
        <f>-1*((AT58/100)^2*$O60+(AT58/100*$O61)+$O62)</f>
        <v>-1.8614726018222625</v>
      </c>
      <c r="AT60" s="67">
        <f>((-AQ60-(AQ60^2-4*AR60)^0.5)/2)</f>
        <v>-2.480095583363056</v>
      </c>
      <c r="AU60" s="67">
        <f>AR58-AQ58</f>
        <v>-2</v>
      </c>
      <c r="AV60" s="67">
        <f>2*$O61-4*$O60*AX58/100</f>
        <v>-2.3914548289187429</v>
      </c>
      <c r="AW60" s="67">
        <f>-4*$O60*($O62-AZ60)+$O61^2</f>
        <v>-16.80362868072082</v>
      </c>
      <c r="AX60" s="128">
        <f>-1*((AY58/100)^2*$O60+(AY58/100*$O61)+$O62)</f>
        <v>-2.5605047266484329</v>
      </c>
      <c r="AY60" s="67">
        <f>((-AV60-(AV60^2-4*AW60)^0.5)/2)</f>
        <v>-3.0743302819202123</v>
      </c>
      <c r="AZ60" s="67">
        <f>AW58-AV58</f>
        <v>-3</v>
      </c>
      <c r="BA60" s="67">
        <f>2*$O61-4*$O60*BC58/100</f>
        <v>-2.3914548289187429</v>
      </c>
      <c r="BB60" s="67">
        <f>-4*$O60*($O62-BE60)+$O61^2</f>
        <v>-21.525346699811074</v>
      </c>
      <c r="BC60" s="128">
        <f>-1*((BD58/100)^2*$O60+(BD58/100*$O61)+$O62)</f>
        <v>-3.2965823977898796</v>
      </c>
      <c r="BD60" s="67">
        <f>((-BA60-(BA60^2-4*BB60)^0.5)/2)</f>
        <v>-3.5954217952293401</v>
      </c>
      <c r="BE60" s="67">
        <f>BB58-BA58</f>
        <v>-4</v>
      </c>
      <c r="BF60" s="67">
        <f>2*$O61-4*$O60*BH58/100</f>
        <v>-2.3914548289187429</v>
      </c>
      <c r="BG60" s="67">
        <f>-4*$O60*($O62-BJ60)+$O61^2</f>
        <v>-7.3601926425403112</v>
      </c>
      <c r="BH60" s="128">
        <f>-1*((BI58/100)^2*$O60+(BI58/100*$O61)+$O62)</f>
        <v>-1.2215984260091459</v>
      </c>
      <c r="BI60" s="67">
        <f>((-BF60-(BF60^2-4*BG60)^0.5)/2)</f>
        <v>-1.7690586979322132</v>
      </c>
      <c r="BJ60" s="67">
        <f>BG58-BF58</f>
        <v>-1</v>
      </c>
      <c r="BK60" s="67">
        <f>2*$O61-4*$O60*BM58/100</f>
        <v>-2.3914548289187429</v>
      </c>
      <c r="BL60" s="67">
        <f>-4*$O60*($O62-BO60)+$O61^2</f>
        <v>-12.081910661630566</v>
      </c>
      <c r="BM60" s="128">
        <f>-1*((BN58/100)^2*$O60+(BN58/100*$O61)+$O62)</f>
        <v>-1.8614726018222625</v>
      </c>
      <c r="BN60" s="67">
        <f>((-BK60-(BK60^2-4*BL60)^0.5)/2)</f>
        <v>-2.480095583363056</v>
      </c>
      <c r="BO60" s="67">
        <f>BL58-BK58</f>
        <v>-2</v>
      </c>
      <c r="BP60" s="12"/>
    </row>
    <row r="61" spans="2:68" outlineLevel="1" x14ac:dyDescent="0.2">
      <c r="B61" s="103"/>
      <c r="C61" s="8" t="s">
        <v>69</v>
      </c>
      <c r="D61" s="9"/>
      <c r="E61" s="13"/>
      <c r="F61" s="12"/>
      <c r="G61" s="165"/>
      <c r="H61" s="166"/>
      <c r="I61" s="41"/>
      <c r="J61" s="42">
        <v>-4</v>
      </c>
      <c r="K61" s="43"/>
      <c r="L61" s="44">
        <f>BD58</f>
        <v>202.94092914137366</v>
      </c>
      <c r="M61" s="45">
        <f>BE58</f>
        <v>7.7258745593174343</v>
      </c>
      <c r="N61" s="12"/>
      <c r="O61" s="23">
        <v>-1.1957274144593715</v>
      </c>
      <c r="P61" s="24" t="s">
        <v>17</v>
      </c>
      <c r="Q61" s="104"/>
      <c r="T61" s="12"/>
      <c r="U61" s="67"/>
      <c r="V61" s="67"/>
      <c r="W61" s="67"/>
      <c r="X61" s="67"/>
      <c r="Y61" s="67"/>
      <c r="Z61" s="67"/>
      <c r="AA61" s="67"/>
      <c r="AB61" s="67"/>
      <c r="AC61" s="67"/>
      <c r="AD61" s="67"/>
      <c r="AE61" s="67"/>
      <c r="AF61" s="67"/>
      <c r="AG61" s="67"/>
      <c r="AH61" s="67"/>
      <c r="AI61" s="67"/>
      <c r="AJ61" s="67"/>
      <c r="AK61" s="67"/>
      <c r="AL61" s="67"/>
      <c r="AM61" s="67"/>
      <c r="AN61" s="7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12"/>
    </row>
    <row r="62" spans="2:68" outlineLevel="1" x14ac:dyDescent="0.2">
      <c r="B62" s="103"/>
      <c r="C62" s="8" t="s">
        <v>71</v>
      </c>
      <c r="D62" s="9"/>
      <c r="E62" s="13"/>
      <c r="F62" s="12"/>
      <c r="G62" s="165"/>
      <c r="H62" s="166"/>
      <c r="I62" s="46"/>
      <c r="J62" s="47"/>
      <c r="K62" s="48" t="s">
        <v>58</v>
      </c>
      <c r="L62" s="49" t="s">
        <v>8</v>
      </c>
      <c r="M62" s="50" t="s">
        <v>0</v>
      </c>
      <c r="N62" s="12"/>
      <c r="O62" s="27">
        <v>0.86160136134592591</v>
      </c>
      <c r="P62" s="28" t="s">
        <v>18</v>
      </c>
      <c r="Q62" s="104"/>
      <c r="T62" s="12"/>
      <c r="U62" s="67"/>
      <c r="V62" s="67"/>
      <c r="W62" s="67"/>
      <c r="X62" s="67"/>
      <c r="Y62" s="67"/>
      <c r="Z62" s="67"/>
      <c r="AA62" s="67"/>
      <c r="AB62" s="67"/>
      <c r="AC62" s="67"/>
      <c r="AD62" s="67"/>
      <c r="AE62" s="67"/>
      <c r="AF62" s="67"/>
      <c r="AG62" s="67"/>
      <c r="AH62" s="67"/>
      <c r="AI62" s="67"/>
      <c r="AJ62" s="67"/>
      <c r="AK62" s="67"/>
      <c r="AL62" s="67"/>
      <c r="AM62" s="77"/>
      <c r="AN62" s="7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12"/>
    </row>
    <row r="63" spans="2:68" outlineLevel="1" x14ac:dyDescent="0.2">
      <c r="B63" s="103"/>
      <c r="C63" s="8" t="s">
        <v>70</v>
      </c>
      <c r="D63" s="9"/>
      <c r="E63" s="13"/>
      <c r="F63" s="12"/>
      <c r="G63" s="165"/>
      <c r="H63" s="166"/>
      <c r="I63" s="51"/>
      <c r="J63" s="52"/>
      <c r="K63" s="53" t="s">
        <v>60</v>
      </c>
      <c r="L63" s="54">
        <f>-O61/(2*O60)*100</f>
        <v>50.647980655556189</v>
      </c>
      <c r="M63" s="55">
        <f>-1*((L63/100)^2*$O$42+(L63/100*$O$43)+$O$44)</f>
        <v>-1.1374074400930836</v>
      </c>
      <c r="N63" s="12"/>
      <c r="O63" s="12"/>
      <c r="P63" s="12"/>
      <c r="Q63" s="124"/>
      <c r="R63" s="22"/>
      <c r="S63" s="22"/>
      <c r="T63" s="77"/>
      <c r="U63" s="67" t="s">
        <v>93</v>
      </c>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12"/>
    </row>
    <row r="64" spans="2:68" outlineLevel="1" x14ac:dyDescent="0.2">
      <c r="B64" s="103"/>
      <c r="C64" s="20" t="s">
        <v>87</v>
      </c>
      <c r="D64" s="25">
        <v>1.1165745282957624</v>
      </c>
      <c r="E64" s="26" t="s">
        <v>16</v>
      </c>
      <c r="F64" s="12"/>
      <c r="G64" s="165"/>
      <c r="H64" s="166"/>
      <c r="I64" s="56"/>
      <c r="J64" s="57"/>
      <c r="K64" s="58" t="s">
        <v>75</v>
      </c>
      <c r="L64" s="59">
        <f>L63/(COS(RADIANS(45))^0.5)</f>
        <v>60.230938956107593</v>
      </c>
      <c r="M64" s="60">
        <f>M63/(COS(RADIANS(45))^0.5)</f>
        <v>-1.3526130204157261</v>
      </c>
      <c r="N64" s="12"/>
      <c r="O64" s="12"/>
      <c r="P64" s="12"/>
      <c r="Q64" s="104"/>
      <c r="T64" s="12"/>
      <c r="U64" s="67"/>
      <c r="V64" s="67">
        <v>75</v>
      </c>
      <c r="W64" s="67">
        <f>V64+5</f>
        <v>80</v>
      </c>
      <c r="X64" s="67">
        <f t="shared" ref="X64:AB64" si="19">W64+5</f>
        <v>85</v>
      </c>
      <c r="Y64" s="67">
        <f t="shared" si="19"/>
        <v>90</v>
      </c>
      <c r="Z64" s="67">
        <f t="shared" si="19"/>
        <v>95</v>
      </c>
      <c r="AA64" s="67">
        <f t="shared" si="19"/>
        <v>100</v>
      </c>
      <c r="AB64" s="67">
        <f t="shared" si="19"/>
        <v>105</v>
      </c>
      <c r="AC64" s="67">
        <f>AB64+5</f>
        <v>110</v>
      </c>
      <c r="AD64" s="67">
        <f t="shared" ref="AD64:AY64" si="20">AC64+5</f>
        <v>115</v>
      </c>
      <c r="AE64" s="67">
        <f t="shared" si="20"/>
        <v>120</v>
      </c>
      <c r="AF64" s="67">
        <f t="shared" si="20"/>
        <v>125</v>
      </c>
      <c r="AG64" s="67">
        <f t="shared" si="20"/>
        <v>130</v>
      </c>
      <c r="AH64" s="67">
        <f t="shared" si="20"/>
        <v>135</v>
      </c>
      <c r="AI64" s="67">
        <f t="shared" si="20"/>
        <v>140</v>
      </c>
      <c r="AJ64" s="67">
        <f t="shared" si="20"/>
        <v>145</v>
      </c>
      <c r="AK64" s="67">
        <f t="shared" si="20"/>
        <v>150</v>
      </c>
      <c r="AL64" s="67">
        <f t="shared" si="20"/>
        <v>155</v>
      </c>
      <c r="AM64" s="67">
        <f t="shared" si="20"/>
        <v>160</v>
      </c>
      <c r="AN64" s="67">
        <f t="shared" si="20"/>
        <v>165</v>
      </c>
      <c r="AO64" s="67">
        <f t="shared" si="20"/>
        <v>170</v>
      </c>
      <c r="AP64" s="67">
        <f t="shared" si="20"/>
        <v>175</v>
      </c>
      <c r="AQ64" s="67">
        <f t="shared" si="20"/>
        <v>180</v>
      </c>
      <c r="AR64" s="67">
        <f t="shared" si="20"/>
        <v>185</v>
      </c>
      <c r="AS64" s="67">
        <f t="shared" si="20"/>
        <v>190</v>
      </c>
      <c r="AT64" s="67">
        <f t="shared" si="20"/>
        <v>195</v>
      </c>
      <c r="AU64" s="67">
        <f t="shared" si="20"/>
        <v>200</v>
      </c>
      <c r="AV64" s="67">
        <f t="shared" si="20"/>
        <v>205</v>
      </c>
      <c r="AW64" s="67">
        <f t="shared" si="20"/>
        <v>210</v>
      </c>
      <c r="AX64" s="67">
        <f t="shared" si="20"/>
        <v>215</v>
      </c>
      <c r="AY64" s="67">
        <f t="shared" si="20"/>
        <v>220</v>
      </c>
      <c r="AZ64" s="67"/>
      <c r="BA64" s="67"/>
      <c r="BB64" s="67"/>
      <c r="BC64" s="67"/>
      <c r="BD64" s="67"/>
      <c r="BE64" s="67"/>
      <c r="BF64" s="67"/>
      <c r="BG64" s="67"/>
      <c r="BH64" s="67"/>
      <c r="BI64" s="67"/>
      <c r="BJ64" s="67"/>
      <c r="BK64" s="67"/>
      <c r="BL64" s="67"/>
      <c r="BM64" s="67"/>
      <c r="BN64" s="67"/>
      <c r="BO64" s="67"/>
      <c r="BP64" s="12"/>
    </row>
    <row r="65" spans="2:68" outlineLevel="1" x14ac:dyDescent="0.2">
      <c r="B65" s="103"/>
      <c r="C65" s="8" t="s">
        <v>72</v>
      </c>
      <c r="D65" s="9">
        <v>-1.1957274144593735</v>
      </c>
      <c r="E65" s="10" t="s">
        <v>17</v>
      </c>
      <c r="F65" s="77"/>
      <c r="G65" s="165"/>
      <c r="H65" s="166"/>
      <c r="I65" s="61"/>
      <c r="J65" s="62"/>
      <c r="K65" s="48" t="s">
        <v>62</v>
      </c>
      <c r="L65" s="63" t="s">
        <v>8</v>
      </c>
      <c r="M65" s="21" t="s">
        <v>7</v>
      </c>
      <c r="N65" s="12"/>
      <c r="O65" s="12"/>
      <c r="P65" s="12"/>
      <c r="Q65" s="104"/>
      <c r="T65" s="12"/>
      <c r="U65" s="67" t="s">
        <v>0</v>
      </c>
      <c r="V65" s="67">
        <f t="shared" ref="V65:AY65" si="21">-1*((V64/100)^2*$O60+(V64/100*$O61)+$O62)</f>
        <v>-0.62879739693596426</v>
      </c>
      <c r="W65" s="67">
        <f t="shared" si="21"/>
        <v>-0.66049431283286941</v>
      </c>
      <c r="X65" s="67">
        <f t="shared" si="21"/>
        <v>-0.69809337625363721</v>
      </c>
      <c r="Y65" s="67">
        <f t="shared" si="21"/>
        <v>-0.74159458719826798</v>
      </c>
      <c r="Z65" s="67">
        <f t="shared" si="21"/>
        <v>-0.79099794566676151</v>
      </c>
      <c r="AA65" s="67">
        <f t="shared" si="21"/>
        <v>-0.84630345165911791</v>
      </c>
      <c r="AB65" s="67">
        <f t="shared" si="21"/>
        <v>-0.90751110517533706</v>
      </c>
      <c r="AC65" s="67">
        <f t="shared" si="21"/>
        <v>-0.97462090621541919</v>
      </c>
      <c r="AD65" s="67">
        <f t="shared" si="21"/>
        <v>-1.0476328547793639</v>
      </c>
      <c r="AE65" s="67">
        <f t="shared" si="21"/>
        <v>-1.1265469508671715</v>
      </c>
      <c r="AF65" s="67">
        <f t="shared" si="21"/>
        <v>-1.2113631944788419</v>
      </c>
      <c r="AG65" s="67">
        <f t="shared" si="21"/>
        <v>-1.3020815856143755</v>
      </c>
      <c r="AH65" s="67">
        <f t="shared" si="21"/>
        <v>-1.3987021242737714</v>
      </c>
      <c r="AI65" s="67">
        <f t="shared" si="21"/>
        <v>-1.50122481045703</v>
      </c>
      <c r="AJ65" s="67">
        <f t="shared" si="21"/>
        <v>-1.6096496441641519</v>
      </c>
      <c r="AK65" s="67">
        <f t="shared" si="21"/>
        <v>-1.7239766253951365</v>
      </c>
      <c r="AL65" s="67">
        <f t="shared" si="21"/>
        <v>-1.8442057541499843</v>
      </c>
      <c r="AM65" s="67">
        <f t="shared" si="21"/>
        <v>-1.9703370304286945</v>
      </c>
      <c r="AN65" s="67">
        <f t="shared" si="21"/>
        <v>-2.1023704542312669</v>
      </c>
      <c r="AO65" s="67">
        <f t="shared" si="21"/>
        <v>-2.2403060255577025</v>
      </c>
      <c r="AP65" s="67">
        <f t="shared" si="21"/>
        <v>-2.3841437444080014</v>
      </c>
      <c r="AQ65" s="67">
        <f t="shared" si="21"/>
        <v>-2.533883610782163</v>
      </c>
      <c r="AR65" s="67">
        <f t="shared" si="21"/>
        <v>-2.6895256246801877</v>
      </c>
      <c r="AS65" s="67">
        <f t="shared" si="21"/>
        <v>-2.851069786102074</v>
      </c>
      <c r="AT65" s="67">
        <f t="shared" si="21"/>
        <v>-3.0185160950478238</v>
      </c>
      <c r="AU65" s="67">
        <f t="shared" si="21"/>
        <v>-3.1918645515174369</v>
      </c>
      <c r="AV65" s="67">
        <f t="shared" si="21"/>
        <v>-3.3711151555109127</v>
      </c>
      <c r="AW65" s="67">
        <f t="shared" si="21"/>
        <v>-3.5562679070282508</v>
      </c>
      <c r="AX65" s="67">
        <f t="shared" si="21"/>
        <v>-3.7473228060694512</v>
      </c>
      <c r="AY65" s="67">
        <f t="shared" si="21"/>
        <v>-3.9442798526345166</v>
      </c>
      <c r="AZ65" s="67"/>
      <c r="BA65" s="67"/>
      <c r="BB65" s="67"/>
      <c r="BC65" s="67"/>
      <c r="BD65" s="67"/>
      <c r="BE65" s="67"/>
      <c r="BF65" s="67"/>
      <c r="BG65" s="67"/>
      <c r="BH65" s="67"/>
      <c r="BI65" s="67"/>
      <c r="BJ65" s="67"/>
      <c r="BK65" s="67"/>
      <c r="BL65" s="67"/>
      <c r="BM65" s="67"/>
      <c r="BN65" s="67"/>
      <c r="BO65" s="67"/>
      <c r="BP65" s="12"/>
    </row>
    <row r="66" spans="2:68" outlineLevel="1" x14ac:dyDescent="0.2">
      <c r="B66" s="103"/>
      <c r="C66" s="14"/>
      <c r="D66" s="17">
        <v>0.9108748610245363</v>
      </c>
      <c r="E66" s="18" t="s">
        <v>18</v>
      </c>
      <c r="F66" s="12"/>
      <c r="G66" s="165"/>
      <c r="H66" s="166"/>
      <c r="I66" s="11"/>
      <c r="J66" s="12"/>
      <c r="K66" s="53" t="s">
        <v>61</v>
      </c>
      <c r="L66" s="54">
        <f>($AN$3/M66-$O61)/(2*$O60)*100</f>
        <v>85.434476016345585</v>
      </c>
      <c r="M66" s="64">
        <f>$AN$3/((4*$O60*$O62)^0.5+$O61)</f>
        <v>33.823361740437136</v>
      </c>
      <c r="N66" s="12"/>
      <c r="O66" s="12"/>
      <c r="P66" s="12"/>
      <c r="Q66" s="104"/>
      <c r="T66" s="12"/>
      <c r="U66" s="67" t="s">
        <v>7</v>
      </c>
      <c r="V66" s="77">
        <f>-V64/3.6/V65</f>
        <v>33.132028591166332</v>
      </c>
      <c r="W66" s="77">
        <f t="shared" ref="W66:AY66" si="22">-W64/3.6/W65</f>
        <v>33.644835073463078</v>
      </c>
      <c r="X66" s="77">
        <f t="shared" si="22"/>
        <v>33.822282110484487</v>
      </c>
      <c r="Y66" s="77">
        <f t="shared" si="22"/>
        <v>33.711141412789409</v>
      </c>
      <c r="Z66" s="77">
        <f t="shared" si="22"/>
        <v>33.361513811069024</v>
      </c>
      <c r="AA66" s="77">
        <f t="shared" si="22"/>
        <v>32.82247960033888</v>
      </c>
      <c r="AB66" s="77">
        <f t="shared" si="22"/>
        <v>32.139184303459814</v>
      </c>
      <c r="AC66" s="77">
        <f t="shared" si="22"/>
        <v>31.35122113705398</v>
      </c>
      <c r="AD66" s="77">
        <f t="shared" si="22"/>
        <v>30.492022370921237</v>
      </c>
      <c r="AE66" s="77">
        <f t="shared" si="22"/>
        <v>29.588942837823712</v>
      </c>
      <c r="AF66" s="77">
        <f t="shared" si="22"/>
        <v>28.663758631993581</v>
      </c>
      <c r="AG66" s="77">
        <f t="shared" si="22"/>
        <v>27.733370558398924</v>
      </c>
      <c r="AH66" s="77">
        <f t="shared" si="22"/>
        <v>26.810569133489093</v>
      </c>
      <c r="AI66" s="77">
        <f t="shared" si="22"/>
        <v>25.904773634169839</v>
      </c>
      <c r="AJ66" s="77">
        <f t="shared" si="22"/>
        <v>25.022698525611734</v>
      </c>
      <c r="AK66" s="77">
        <f t="shared" si="22"/>
        <v>24.168927845594563</v>
      </c>
      <c r="AL66" s="77">
        <f t="shared" si="22"/>
        <v>23.346394760274652</v>
      </c>
      <c r="AM66" s="77">
        <f t="shared" si="22"/>
        <v>22.556772652633178</v>
      </c>
      <c r="AN66" s="77">
        <f t="shared" si="22"/>
        <v>21.80078836300633</v>
      </c>
      <c r="AO66" s="77">
        <f t="shared" si="22"/>
        <v>21.078469496356732</v>
      </c>
      <c r="AP66" s="77">
        <f t="shared" si="22"/>
        <v>20.389337356494654</v>
      </c>
      <c r="AQ66" s="77">
        <f t="shared" si="22"/>
        <v>19.732555902425972</v>
      </c>
      <c r="AR66" s="77">
        <f t="shared" si="22"/>
        <v>19.107045650475836</v>
      </c>
      <c r="AS66" s="77">
        <f t="shared" si="22"/>
        <v>18.511569950006209</v>
      </c>
      <c r="AT66" s="77">
        <f t="shared" si="22"/>
        <v>17.94479968337173</v>
      </c>
      <c r="AU66" s="77">
        <f t="shared" si="22"/>
        <v>17.405361242269514</v>
      </c>
      <c r="AV66" s="77">
        <f t="shared" si="22"/>
        <v>16.891871626323656</v>
      </c>
      <c r="AW66" s="77">
        <f t="shared" si="22"/>
        <v>16.402963685061295</v>
      </c>
      <c r="AX66" s="77">
        <f t="shared" si="22"/>
        <v>15.93730386010288</v>
      </c>
      <c r="AY66" s="77">
        <f t="shared" si="22"/>
        <v>15.493604255867632</v>
      </c>
      <c r="AZ66" s="67"/>
      <c r="BA66" s="67"/>
      <c r="BB66" s="67"/>
      <c r="BC66" s="67"/>
      <c r="BD66" s="67"/>
      <c r="BE66" s="67"/>
      <c r="BF66" s="67"/>
      <c r="BG66" s="67"/>
      <c r="BH66" s="67"/>
      <c r="BI66" s="67"/>
      <c r="BJ66" s="67"/>
      <c r="BK66" s="67"/>
      <c r="BL66" s="67"/>
      <c r="BM66" s="67"/>
      <c r="BN66" s="67"/>
      <c r="BO66" s="67"/>
      <c r="BP66" s="12"/>
    </row>
    <row r="67" spans="2:68" outlineLevel="1" x14ac:dyDescent="0.2">
      <c r="B67" s="103"/>
      <c r="E67" s="4"/>
      <c r="F67" s="12"/>
      <c r="G67" s="165"/>
      <c r="H67" s="166"/>
      <c r="I67" s="11"/>
      <c r="J67" s="12"/>
      <c r="K67" s="53" t="s">
        <v>63</v>
      </c>
      <c r="L67" s="54">
        <f>BI58</f>
        <v>125.58082038803403</v>
      </c>
      <c r="M67" s="64">
        <f>BJ58</f>
        <v>15.702010233038729</v>
      </c>
      <c r="N67" s="12"/>
      <c r="O67" s="12"/>
      <c r="P67" s="12"/>
      <c r="Q67" s="104"/>
      <c r="T67" s="12"/>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12"/>
    </row>
    <row r="68" spans="2:68" outlineLevel="1" x14ac:dyDescent="0.2">
      <c r="B68" s="103"/>
      <c r="C68" s="12"/>
      <c r="D68" s="12"/>
      <c r="E68" s="12"/>
      <c r="F68" s="12"/>
      <c r="G68" s="167"/>
      <c r="H68" s="168"/>
      <c r="I68" s="14"/>
      <c r="J68" s="15"/>
      <c r="K68" s="58" t="s">
        <v>64</v>
      </c>
      <c r="L68" s="59">
        <f>BN58</f>
        <v>155.69853951298253</v>
      </c>
      <c r="M68" s="65">
        <f>BO58</f>
        <v>11.200285168086381</v>
      </c>
      <c r="N68" s="12"/>
      <c r="O68" s="12"/>
      <c r="P68" s="12"/>
      <c r="Q68" s="104"/>
    </row>
    <row r="69" spans="2:68" ht="7" customHeight="1" outlineLevel="1" thickBot="1" x14ac:dyDescent="0.25">
      <c r="B69" s="125"/>
      <c r="C69" s="126"/>
      <c r="D69" s="126"/>
      <c r="E69" s="126"/>
      <c r="F69" s="126"/>
      <c r="G69" s="126"/>
      <c r="H69" s="126"/>
      <c r="I69" s="126"/>
      <c r="J69" s="126"/>
      <c r="K69" s="126"/>
      <c r="L69" s="126"/>
      <c r="M69" s="126"/>
      <c r="N69" s="126"/>
      <c r="O69" s="126"/>
      <c r="P69" s="126"/>
      <c r="Q69" s="127"/>
    </row>
    <row r="70" spans="2:68" ht="16" x14ac:dyDescent="0.2">
      <c r="C70" s="162" t="s">
        <v>128</v>
      </c>
      <c r="D70" s="162"/>
      <c r="E70" s="162"/>
    </row>
    <row r="71" spans="2:68" x14ac:dyDescent="0.2">
      <c r="E71" s="4"/>
    </row>
  </sheetData>
  <mergeCells count="38">
    <mergeCell ref="X57:Y57"/>
    <mergeCell ref="Z57:AC57"/>
    <mergeCell ref="AD57:AF57"/>
    <mergeCell ref="C70:E70"/>
    <mergeCell ref="U39:V39"/>
    <mergeCell ref="X39:Y39"/>
    <mergeCell ref="Z39:AC39"/>
    <mergeCell ref="AD39:AF39"/>
    <mergeCell ref="C52:E52"/>
    <mergeCell ref="C55:E55"/>
    <mergeCell ref="G55:M55"/>
    <mergeCell ref="O55:P59"/>
    <mergeCell ref="G56:H68"/>
    <mergeCell ref="U57:V57"/>
    <mergeCell ref="G32:H32"/>
    <mergeCell ref="C34:E34"/>
    <mergeCell ref="C37:E37"/>
    <mergeCell ref="G37:M37"/>
    <mergeCell ref="O37:P41"/>
    <mergeCell ref="G38:H50"/>
    <mergeCell ref="M1:P1"/>
    <mergeCell ref="C7:E7"/>
    <mergeCell ref="G7:H11"/>
    <mergeCell ref="C13:M13"/>
    <mergeCell ref="C14:C16"/>
    <mergeCell ref="G14:H14"/>
    <mergeCell ref="H1:K1"/>
    <mergeCell ref="G17:H17"/>
    <mergeCell ref="C19:E19"/>
    <mergeCell ref="C22:E22"/>
    <mergeCell ref="G22:H26"/>
    <mergeCell ref="G15:H15"/>
    <mergeCell ref="G16:H16"/>
    <mergeCell ref="C29:C31"/>
    <mergeCell ref="G29:H29"/>
    <mergeCell ref="G30:H30"/>
    <mergeCell ref="G31:H31"/>
    <mergeCell ref="C28:M28"/>
  </mergeCells>
  <pageMargins left="0.7" right="0.7" top="0.75" bottom="0.75" header="0.3" footer="0.3"/>
  <pageSetup paperSize="9"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14BF9-EBAD-2A40-B7CC-940F980A7AB7}">
  <dimension ref="A1:B39"/>
  <sheetViews>
    <sheetView topLeftCell="A3" workbookViewId="0">
      <selection activeCell="B30" sqref="B30"/>
    </sheetView>
  </sheetViews>
  <sheetFormatPr baseColWidth="10" defaultRowHeight="16" x14ac:dyDescent="0.2"/>
  <cols>
    <col min="1" max="1" width="110.33203125" style="2" customWidth="1"/>
    <col min="2" max="2" width="94" style="2" customWidth="1"/>
    <col min="3" max="16384" width="10.83203125" style="2"/>
  </cols>
  <sheetData>
    <row r="1" spans="1:2" x14ac:dyDescent="0.2">
      <c r="A1" s="1" t="s">
        <v>95</v>
      </c>
      <c r="B1" s="72" t="s">
        <v>106</v>
      </c>
    </row>
    <row r="2" spans="1:2" x14ac:dyDescent="0.2">
      <c r="A2" s="1"/>
      <c r="B2" s="3"/>
    </row>
    <row r="3" spans="1:2" x14ac:dyDescent="0.2">
      <c r="A3" s="1" t="s">
        <v>96</v>
      </c>
      <c r="B3" s="1" t="s">
        <v>45</v>
      </c>
    </row>
    <row r="4" spans="1:2" x14ac:dyDescent="0.2">
      <c r="A4" s="1"/>
      <c r="B4" s="1"/>
    </row>
    <row r="5" spans="1:2" x14ac:dyDescent="0.2">
      <c r="A5" s="1" t="s">
        <v>97</v>
      </c>
      <c r="B5" s="1" t="s">
        <v>46</v>
      </c>
    </row>
    <row r="6" spans="1:2" x14ac:dyDescent="0.2">
      <c r="A6" s="1" t="s">
        <v>98</v>
      </c>
      <c r="B6" s="1"/>
    </row>
    <row r="7" spans="1:2" x14ac:dyDescent="0.2">
      <c r="A7" s="1" t="s">
        <v>99</v>
      </c>
      <c r="B7" s="1" t="s">
        <v>47</v>
      </c>
    </row>
    <row r="8" spans="1:2" x14ac:dyDescent="0.2">
      <c r="A8" s="1" t="s">
        <v>44</v>
      </c>
      <c r="B8" s="1"/>
    </row>
    <row r="9" spans="1:2" x14ac:dyDescent="0.2">
      <c r="A9" s="1"/>
      <c r="B9" s="1" t="s">
        <v>48</v>
      </c>
    </row>
    <row r="10" spans="1:2" x14ac:dyDescent="0.2">
      <c r="A10" s="1" t="s">
        <v>100</v>
      </c>
      <c r="B10" s="1"/>
    </row>
    <row r="11" spans="1:2" x14ac:dyDescent="0.2">
      <c r="A11" s="1" t="s">
        <v>24</v>
      </c>
      <c r="B11" s="1" t="s">
        <v>49</v>
      </c>
    </row>
    <row r="12" spans="1:2" x14ac:dyDescent="0.2">
      <c r="A12" s="1" t="s">
        <v>25</v>
      </c>
      <c r="B12" s="1"/>
    </row>
    <row r="13" spans="1:2" x14ac:dyDescent="0.2">
      <c r="A13" s="1" t="s">
        <v>101</v>
      </c>
      <c r="B13" s="1" t="s">
        <v>50</v>
      </c>
    </row>
    <row r="14" spans="1:2" x14ac:dyDescent="0.2">
      <c r="A14" s="1" t="s">
        <v>26</v>
      </c>
      <c r="B14" s="1"/>
    </row>
    <row r="15" spans="1:2" x14ac:dyDescent="0.2">
      <c r="A15" s="1" t="s">
        <v>27</v>
      </c>
      <c r="B15" s="1" t="s">
        <v>51</v>
      </c>
    </row>
    <row r="16" spans="1:2" x14ac:dyDescent="0.2">
      <c r="A16" s="1" t="s">
        <v>102</v>
      </c>
      <c r="B16" s="1"/>
    </row>
    <row r="17" spans="1:2" x14ac:dyDescent="0.2">
      <c r="A17" s="1"/>
      <c r="B17" s="1" t="s">
        <v>52</v>
      </c>
    </row>
    <row r="18" spans="1:2" x14ac:dyDescent="0.2">
      <c r="A18" s="1" t="s">
        <v>103</v>
      </c>
      <c r="B18" s="1"/>
    </row>
    <row r="19" spans="1:2" x14ac:dyDescent="0.2">
      <c r="A19" s="1" t="s">
        <v>28</v>
      </c>
      <c r="B19" s="1" t="s">
        <v>53</v>
      </c>
    </row>
    <row r="20" spans="1:2" x14ac:dyDescent="0.2">
      <c r="A20" s="1" t="s">
        <v>37</v>
      </c>
      <c r="B20" s="1"/>
    </row>
    <row r="21" spans="1:2" x14ac:dyDescent="0.2">
      <c r="A21" s="1" t="s">
        <v>38</v>
      </c>
      <c r="B21" s="1" t="s">
        <v>54</v>
      </c>
    </row>
    <row r="22" spans="1:2" x14ac:dyDescent="0.2">
      <c r="A22" s="1" t="s">
        <v>39</v>
      </c>
      <c r="B22" s="1"/>
    </row>
    <row r="23" spans="1:2" x14ac:dyDescent="0.2">
      <c r="A23" s="1" t="s">
        <v>40</v>
      </c>
      <c r="B23" s="1" t="s">
        <v>55</v>
      </c>
    </row>
    <row r="24" spans="1:2" x14ac:dyDescent="0.2">
      <c r="A24" s="1" t="s">
        <v>29</v>
      </c>
      <c r="B24" s="1"/>
    </row>
    <row r="25" spans="1:2" x14ac:dyDescent="0.2">
      <c r="A25" s="1" t="s">
        <v>41</v>
      </c>
      <c r="B25" s="1" t="s">
        <v>56</v>
      </c>
    </row>
    <row r="26" spans="1:2" x14ac:dyDescent="0.2">
      <c r="A26" s="1" t="s">
        <v>38</v>
      </c>
    </row>
    <row r="27" spans="1:2" x14ac:dyDescent="0.2">
      <c r="A27" s="1" t="s">
        <v>42</v>
      </c>
    </row>
    <row r="28" spans="1:2" x14ac:dyDescent="0.2">
      <c r="A28" s="1" t="s">
        <v>38</v>
      </c>
    </row>
    <row r="29" spans="1:2" x14ac:dyDescent="0.2">
      <c r="A29" s="1" t="s">
        <v>30</v>
      </c>
    </row>
    <row r="30" spans="1:2" x14ac:dyDescent="0.2">
      <c r="A30" s="1" t="s">
        <v>43</v>
      </c>
    </row>
    <row r="31" spans="1:2" x14ac:dyDescent="0.2">
      <c r="A31" s="1" t="s">
        <v>31</v>
      </c>
    </row>
    <row r="32" spans="1:2" x14ac:dyDescent="0.2">
      <c r="A32" s="1" t="s">
        <v>32</v>
      </c>
    </row>
    <row r="33" spans="1:1" x14ac:dyDescent="0.2">
      <c r="A33" s="1" t="s">
        <v>33</v>
      </c>
    </row>
    <row r="34" spans="1:1" x14ac:dyDescent="0.2">
      <c r="A34" s="1" t="s">
        <v>34</v>
      </c>
    </row>
    <row r="35" spans="1:1" x14ac:dyDescent="0.2">
      <c r="A35" s="1" t="s">
        <v>35</v>
      </c>
    </row>
    <row r="36" spans="1:1" x14ac:dyDescent="0.2">
      <c r="A36" s="1" t="s">
        <v>36</v>
      </c>
    </row>
    <row r="37" spans="1:1" x14ac:dyDescent="0.2">
      <c r="A37" s="1" t="s">
        <v>104</v>
      </c>
    </row>
    <row r="39" spans="1:1" x14ac:dyDescent="0.2">
      <c r="A39" s="2"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B467E-B117-D54C-90DB-F60F7034DFEE}">
  <dimension ref="B1:BY71"/>
  <sheetViews>
    <sheetView topLeftCell="A5" zoomScale="110" zoomScaleNormal="110" workbookViewId="0">
      <selection activeCell="D41" sqref="D41"/>
    </sheetView>
  </sheetViews>
  <sheetFormatPr baseColWidth="10" defaultRowHeight="15" outlineLevelRow="1" x14ac:dyDescent="0.2"/>
  <cols>
    <col min="1" max="1" width="2" style="4" customWidth="1"/>
    <col min="2" max="2" width="1.33203125" style="4" customWidth="1"/>
    <col min="3" max="3" width="29" style="4" customWidth="1"/>
    <col min="4" max="4" width="7.83203125" style="4" customWidth="1"/>
    <col min="5" max="5" width="7.83203125" style="6" customWidth="1"/>
    <col min="6" max="6" width="7.83203125" style="4" customWidth="1"/>
    <col min="7" max="13" width="7.1640625" style="4" customWidth="1"/>
    <col min="14" max="14" width="6.1640625" style="4" customWidth="1"/>
    <col min="15" max="35" width="6.33203125" style="4" customWidth="1"/>
    <col min="36" max="82" width="5.6640625" style="4" customWidth="1"/>
    <col min="83" max="16384" width="10.83203125" style="4"/>
  </cols>
  <sheetData>
    <row r="1" spans="2:77" ht="24" x14ac:dyDescent="0.3">
      <c r="C1" s="66" t="s">
        <v>76</v>
      </c>
      <c r="D1" s="5"/>
      <c r="E1" s="5"/>
      <c r="F1" s="5"/>
      <c r="H1" s="141" t="s">
        <v>80</v>
      </c>
      <c r="I1" s="141"/>
      <c r="J1" s="141"/>
      <c r="K1" s="141"/>
      <c r="M1" s="142" t="s">
        <v>81</v>
      </c>
      <c r="N1" s="142"/>
      <c r="O1" s="142"/>
      <c r="P1" s="142"/>
      <c r="R1" s="4" t="s">
        <v>107</v>
      </c>
    </row>
    <row r="3" spans="2:77" x14ac:dyDescent="0.2">
      <c r="C3" s="4" t="s">
        <v>79</v>
      </c>
      <c r="AK3" s="4" t="s">
        <v>85</v>
      </c>
      <c r="AL3" s="4" t="s">
        <v>20</v>
      </c>
      <c r="AN3" s="4">
        <f>100/3.6</f>
        <v>27.777777777777779</v>
      </c>
    </row>
    <row r="4" spans="2:77" x14ac:dyDescent="0.2">
      <c r="C4" s="4" t="s">
        <v>78</v>
      </c>
    </row>
    <row r="5" spans="2:77" ht="16" thickBot="1" x14ac:dyDescent="0.25"/>
    <row r="6" spans="2:77" ht="8" customHeight="1" outlineLevel="1" x14ac:dyDescent="0.2">
      <c r="B6" s="96"/>
      <c r="C6" s="97"/>
      <c r="D6" s="97"/>
      <c r="E6" s="98"/>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9"/>
    </row>
    <row r="7" spans="2:77" s="7" customFormat="1" ht="15" customHeight="1" outlineLevel="1" x14ac:dyDescent="0.2">
      <c r="B7" s="100"/>
      <c r="C7" s="143" t="s">
        <v>77</v>
      </c>
      <c r="D7" s="144"/>
      <c r="E7" s="145"/>
      <c r="F7" s="101"/>
      <c r="G7" s="146" t="s">
        <v>129</v>
      </c>
      <c r="H7" s="147"/>
      <c r="I7" s="62" t="s">
        <v>57</v>
      </c>
      <c r="J7" s="62" t="s">
        <v>8</v>
      </c>
      <c r="K7" s="25">
        <v>68.846968375187458</v>
      </c>
      <c r="L7" s="25">
        <v>73.764608973415136</v>
      </c>
      <c r="M7" s="25">
        <v>78.682249571642814</v>
      </c>
      <c r="N7" s="25">
        <v>83.599890169870491</v>
      </c>
      <c r="O7" s="25">
        <v>88.517530768098169</v>
      </c>
      <c r="P7" s="25">
        <v>93.435171366325847</v>
      </c>
      <c r="Q7" s="25">
        <v>98.352811964553524</v>
      </c>
      <c r="R7" s="25">
        <v>103.27045256278119</v>
      </c>
      <c r="S7" s="25">
        <v>108.18809316100887</v>
      </c>
      <c r="T7" s="25">
        <v>113.10573375923654</v>
      </c>
      <c r="U7" s="25">
        <v>118.02337435746422</v>
      </c>
      <c r="V7" s="25">
        <v>122.9410149556919</v>
      </c>
      <c r="W7" s="25">
        <v>127.85865555391958</v>
      </c>
      <c r="X7" s="25">
        <v>132.77629615214724</v>
      </c>
      <c r="Y7" s="25">
        <v>137.69393675037492</v>
      </c>
      <c r="Z7" s="25">
        <v>142.61157734860259</v>
      </c>
      <c r="AA7" s="25">
        <v>147.52921794683027</v>
      </c>
      <c r="AB7" s="25">
        <v>152.44685854505795</v>
      </c>
      <c r="AC7" s="25">
        <v>157.36449914328563</v>
      </c>
      <c r="AD7" s="25">
        <v>162.2821397415133</v>
      </c>
      <c r="AE7" s="25">
        <v>167.19978033974098</v>
      </c>
      <c r="AF7" s="25">
        <v>172.11742093796866</v>
      </c>
      <c r="AG7" s="25">
        <v>177.03506153619634</v>
      </c>
      <c r="AH7" s="25">
        <v>181.95270213442402</v>
      </c>
      <c r="AI7" s="25">
        <v>186.87034273265169</v>
      </c>
      <c r="AJ7" s="25">
        <v>191.78798333087937</v>
      </c>
      <c r="AK7" s="25">
        <v>196.70562392910705</v>
      </c>
      <c r="AL7" s="25">
        <v>201.6232645273347</v>
      </c>
      <c r="AM7" s="25">
        <v>206.54090512556238</v>
      </c>
      <c r="AN7" s="25">
        <v>211.45854572379005</v>
      </c>
      <c r="AO7" s="25"/>
      <c r="AP7" s="79"/>
      <c r="AQ7" s="102"/>
      <c r="AR7" s="6"/>
      <c r="AS7" s="7" t="s">
        <v>57</v>
      </c>
      <c r="AT7" s="91">
        <f>K10</f>
        <v>78.589057249976861</v>
      </c>
      <c r="AU7" s="91">
        <f>L10</f>
        <v>84.202561339260924</v>
      </c>
      <c r="AV7" s="91">
        <f>M10</f>
        <v>89.816065428544988</v>
      </c>
      <c r="AW7" s="91">
        <f t="shared" ref="AW7:BY7" si="0">N10</f>
        <v>95.429569517829052</v>
      </c>
      <c r="AX7" s="91">
        <f t="shared" si="0"/>
        <v>101.04307360711312</v>
      </c>
      <c r="AY7" s="91">
        <f t="shared" si="0"/>
        <v>106.65657769639718</v>
      </c>
      <c r="AZ7" s="91">
        <f t="shared" si="0"/>
        <v>112.27008178568124</v>
      </c>
      <c r="BA7" s="91">
        <f t="shared" si="0"/>
        <v>117.88358587496529</v>
      </c>
      <c r="BB7" s="91">
        <f t="shared" si="0"/>
        <v>123.49708996424935</v>
      </c>
      <c r="BC7" s="91">
        <f t="shared" si="0"/>
        <v>129.11059405353342</v>
      </c>
      <c r="BD7" s="91">
        <f t="shared" si="0"/>
        <v>134.7240981428175</v>
      </c>
      <c r="BE7" s="91">
        <f t="shared" si="0"/>
        <v>140.33760223210155</v>
      </c>
      <c r="BF7" s="91">
        <f t="shared" si="0"/>
        <v>145.95110632138562</v>
      </c>
      <c r="BG7" s="91">
        <f t="shared" si="0"/>
        <v>151.56461041066967</v>
      </c>
      <c r="BH7" s="91">
        <f t="shared" si="0"/>
        <v>157.17811449995372</v>
      </c>
      <c r="BI7" s="91">
        <f t="shared" si="0"/>
        <v>162.7916185892378</v>
      </c>
      <c r="BJ7" s="91">
        <f t="shared" si="0"/>
        <v>168.40512267852185</v>
      </c>
      <c r="BK7" s="91">
        <f t="shared" si="0"/>
        <v>174.01862676780593</v>
      </c>
      <c r="BL7" s="91">
        <f t="shared" si="0"/>
        <v>179.63213085708998</v>
      </c>
      <c r="BM7" s="91">
        <f t="shared" si="0"/>
        <v>185.24563494637405</v>
      </c>
      <c r="BN7" s="91">
        <f t="shared" si="0"/>
        <v>190.8591390356581</v>
      </c>
      <c r="BO7" s="91">
        <f t="shared" si="0"/>
        <v>196.47264312494218</v>
      </c>
      <c r="BP7" s="91">
        <f t="shared" si="0"/>
        <v>202.08614721422623</v>
      </c>
      <c r="BQ7" s="91">
        <f t="shared" si="0"/>
        <v>207.69965130351031</v>
      </c>
      <c r="BR7" s="91">
        <f t="shared" si="0"/>
        <v>213.31315539279436</v>
      </c>
      <c r="BS7" s="91">
        <f t="shared" si="0"/>
        <v>218.92665948207843</v>
      </c>
      <c r="BT7" s="91">
        <f t="shared" si="0"/>
        <v>224.54016357136248</v>
      </c>
      <c r="BU7" s="91">
        <f t="shared" si="0"/>
        <v>230.15366766064653</v>
      </c>
      <c r="BV7" s="91">
        <f t="shared" si="0"/>
        <v>235.76717174993058</v>
      </c>
      <c r="BW7" s="91">
        <f t="shared" si="0"/>
        <v>241.38067583921466</v>
      </c>
      <c r="BX7" s="91">
        <f t="shared" si="0"/>
        <v>241.38067583921466</v>
      </c>
      <c r="BY7" s="91">
        <f t="shared" si="0"/>
        <v>241.38067583921466</v>
      </c>
    </row>
    <row r="8" spans="2:77" s="7" customFormat="1" ht="14" customHeight="1" outlineLevel="1" x14ac:dyDescent="0.2">
      <c r="B8" s="100"/>
      <c r="C8" s="8" t="s">
        <v>9</v>
      </c>
      <c r="D8" s="75" t="s">
        <v>108</v>
      </c>
      <c r="E8" s="10"/>
      <c r="F8" s="101"/>
      <c r="G8" s="148"/>
      <c r="H8" s="149"/>
      <c r="I8" s="12" t="s">
        <v>3</v>
      </c>
      <c r="J8" s="12" t="s">
        <v>0</v>
      </c>
      <c r="K8" s="9">
        <v>-0.79</v>
      </c>
      <c r="L8" s="9">
        <v>-0.65</v>
      </c>
      <c r="M8" s="9">
        <v>-0.59</v>
      </c>
      <c r="N8" s="9">
        <v>-0.55000000000000004</v>
      </c>
      <c r="O8" s="9">
        <v>-0.55038725339423966</v>
      </c>
      <c r="P8" s="9">
        <v>-0.57384808727823444</v>
      </c>
      <c r="Q8" s="9">
        <v>-0.59886161405412919</v>
      </c>
      <c r="R8" s="9">
        <v>-0.62286805721191285</v>
      </c>
      <c r="S8" s="9">
        <v>-0.65342140644157931</v>
      </c>
      <c r="T8" s="9">
        <v>-0.69576340632967903</v>
      </c>
      <c r="U8" s="9">
        <v>-0.74559879975679322</v>
      </c>
      <c r="V8" s="9">
        <v>-0.82151735203220999</v>
      </c>
      <c r="W8" s="9">
        <v>-0.90508605550893484</v>
      </c>
      <c r="X8" s="9">
        <v>-0.99678173543818072</v>
      </c>
      <c r="Y8" s="9">
        <v>-1.0912318360264281</v>
      </c>
      <c r="Z8" s="9">
        <v>-1.1887815254837382</v>
      </c>
      <c r="AA8" s="9">
        <v>-1.2889723666006225</v>
      </c>
      <c r="AB8" s="9">
        <v>-1.3915777623665402</v>
      </c>
      <c r="AC8" s="9">
        <v>-1.50030469025965</v>
      </c>
      <c r="AD8" s="9">
        <v>-1.6158243216711357</v>
      </c>
      <c r="AE8" s="9">
        <v>-1.7357882176627508</v>
      </c>
      <c r="AF8" s="9">
        <v>-1.861589422874959</v>
      </c>
      <c r="AG8" s="9">
        <v>-1.9934057031306887</v>
      </c>
      <c r="AH8" s="9">
        <v>-2.129704560320921</v>
      </c>
      <c r="AI8" s="9">
        <v>-2.2747852555080508</v>
      </c>
      <c r="AJ8" s="9">
        <v>-2.4232974862057919</v>
      </c>
      <c r="AK8" s="9">
        <v>-2.57662875684071</v>
      </c>
      <c r="AL8" s="9">
        <v>-2.7351590790735614</v>
      </c>
      <c r="AM8" s="9">
        <v>-2.9051604392621129</v>
      </c>
      <c r="AN8" s="9">
        <v>-3.0989583301689279</v>
      </c>
      <c r="AO8" s="9"/>
      <c r="AP8" s="13"/>
      <c r="AQ8" s="102"/>
      <c r="AS8" s="84" t="s">
        <v>7</v>
      </c>
      <c r="AT8" s="89">
        <f>-K10/3.6/K11</f>
        <v>24.20779478733736</v>
      </c>
      <c r="AU8" s="89">
        <f>-L10/3.6/L11</f>
        <v>31.523337168126119</v>
      </c>
      <c r="AV8" s="89">
        <f>-M10/3.6/M11</f>
        <v>37.044373621300757</v>
      </c>
      <c r="AW8" s="89">
        <f t="shared" ref="AW8:BY8" si="1">-N10/3.6/N11</f>
        <v>42.222166752459835</v>
      </c>
      <c r="AX8" s="89">
        <f t="shared" si="1"/>
        <v>44.674368527800858</v>
      </c>
      <c r="AY8" s="89">
        <f t="shared" si="1"/>
        <v>45.228371138300496</v>
      </c>
      <c r="AZ8" s="89">
        <f t="shared" si="1"/>
        <v>45.620265023765448</v>
      </c>
      <c r="BA8" s="89">
        <f t="shared" si="1"/>
        <v>46.055077782284009</v>
      </c>
      <c r="BB8" s="89">
        <f t="shared" si="1"/>
        <v>45.992138922934309</v>
      </c>
      <c r="BC8" s="89">
        <f t="shared" si="1"/>
        <v>45.156527480087888</v>
      </c>
      <c r="BD8" s="89">
        <f t="shared" si="1"/>
        <v>43.970390866435231</v>
      </c>
      <c r="BE8" s="89">
        <f t="shared" si="1"/>
        <v>41.569763374636153</v>
      </c>
      <c r="BF8" s="89">
        <f t="shared" si="1"/>
        <v>39.240791517278538</v>
      </c>
      <c r="BG8" s="89">
        <f t="shared" si="1"/>
        <v>37.001384731928574</v>
      </c>
      <c r="BH8" s="89">
        <f t="shared" si="1"/>
        <v>35.050586411838076</v>
      </c>
      <c r="BI8" s="89">
        <f t="shared" si="1"/>
        <v>33.323471295668618</v>
      </c>
      <c r="BJ8" s="89">
        <f t="shared" si="1"/>
        <v>31.793030929468621</v>
      </c>
      <c r="BK8" s="89">
        <f t="shared" si="1"/>
        <v>30.430458678668831</v>
      </c>
      <c r="BL8" s="89">
        <f t="shared" si="1"/>
        <v>29.135655681760099</v>
      </c>
      <c r="BM8" s="89">
        <f t="shared" si="1"/>
        <v>27.898065121212504</v>
      </c>
      <c r="BN8" s="89">
        <f t="shared" si="1"/>
        <v>26.756941287597552</v>
      </c>
      <c r="BO8" s="89">
        <f t="shared" si="1"/>
        <v>25.682566798835246</v>
      </c>
      <c r="BP8" s="89">
        <f t="shared" si="1"/>
        <v>24.669542133367084</v>
      </c>
      <c r="BQ8" s="89">
        <f t="shared" si="1"/>
        <v>23.732126136756776</v>
      </c>
      <c r="BR8" s="89">
        <f t="shared" si="1"/>
        <v>22.81904562690444</v>
      </c>
      <c r="BS8" s="89">
        <f t="shared" si="1"/>
        <v>21.984275606849277</v>
      </c>
      <c r="BT8" s="89">
        <f t="shared" si="1"/>
        <v>21.206179177482706</v>
      </c>
      <c r="BU8" s="89">
        <f t="shared" si="1"/>
        <v>20.476491768688749</v>
      </c>
      <c r="BV8" s="89">
        <f t="shared" si="1"/>
        <v>19.748469953887192</v>
      </c>
      <c r="BW8" s="89">
        <f t="shared" si="1"/>
        <v>18.954267423167678</v>
      </c>
      <c r="BX8" s="89">
        <f t="shared" si="1"/>
        <v>18.954267423167678</v>
      </c>
      <c r="BY8" s="89">
        <f t="shared" si="1"/>
        <v>18.954267423167678</v>
      </c>
    </row>
    <row r="9" spans="2:77" outlineLevel="1" x14ac:dyDescent="0.2">
      <c r="B9" s="103"/>
      <c r="C9" s="8" t="s">
        <v>12</v>
      </c>
      <c r="D9" s="9">
        <v>330</v>
      </c>
      <c r="E9" s="10" t="s">
        <v>1</v>
      </c>
      <c r="F9" s="12"/>
      <c r="G9" s="148"/>
      <c r="H9" s="149"/>
      <c r="I9" s="12"/>
      <c r="J9" s="12" t="s">
        <v>7</v>
      </c>
      <c r="K9" s="77">
        <f>IF(VALUE(K7)=0,0,-K7/3.6/K8)</f>
        <v>24.207794787337363</v>
      </c>
      <c r="L9" s="77">
        <f>IF(VALUE(L7)=0,0,-L7/3.6/L8)</f>
        <v>31.523337168126126</v>
      </c>
      <c r="M9" s="77">
        <f t="shared" ref="M9:AP9" si="2">IF(VALUE(M7)=0,0,-M7/3.6/M8)</f>
        <v>37.044373621300764</v>
      </c>
      <c r="N9" s="77">
        <f t="shared" si="2"/>
        <v>42.222166752459842</v>
      </c>
      <c r="O9" s="77">
        <f t="shared" si="2"/>
        <v>44.674368527800866</v>
      </c>
      <c r="P9" s="77">
        <f t="shared" si="2"/>
        <v>45.228371138300503</v>
      </c>
      <c r="Q9" s="77">
        <f t="shared" si="2"/>
        <v>45.620265023765448</v>
      </c>
      <c r="R9" s="77">
        <f t="shared" si="2"/>
        <v>46.055077782284009</v>
      </c>
      <c r="S9" s="77">
        <f t="shared" si="2"/>
        <v>45.992138922934309</v>
      </c>
      <c r="T9" s="77">
        <f t="shared" si="2"/>
        <v>45.156527480087881</v>
      </c>
      <c r="U9" s="77">
        <f t="shared" si="2"/>
        <v>43.970390866435231</v>
      </c>
      <c r="V9" s="77">
        <f t="shared" si="2"/>
        <v>41.569763374636153</v>
      </c>
      <c r="W9" s="77">
        <f t="shared" si="2"/>
        <v>39.240791517278538</v>
      </c>
      <c r="X9" s="77">
        <f t="shared" si="2"/>
        <v>37.001384731928574</v>
      </c>
      <c r="Y9" s="77">
        <f t="shared" si="2"/>
        <v>35.050586411838076</v>
      </c>
      <c r="Z9" s="77">
        <f t="shared" si="2"/>
        <v>33.323471295668618</v>
      </c>
      <c r="AA9" s="77">
        <f t="shared" si="2"/>
        <v>31.793030929468628</v>
      </c>
      <c r="AB9" s="77">
        <f t="shared" si="2"/>
        <v>30.430458678668828</v>
      </c>
      <c r="AC9" s="77">
        <f t="shared" si="2"/>
        <v>29.135655681760099</v>
      </c>
      <c r="AD9" s="77">
        <f t="shared" si="2"/>
        <v>27.898065121212504</v>
      </c>
      <c r="AE9" s="77">
        <f t="shared" si="2"/>
        <v>26.756941287597556</v>
      </c>
      <c r="AF9" s="77">
        <f t="shared" si="2"/>
        <v>25.68256679883525</v>
      </c>
      <c r="AG9" s="77">
        <f t="shared" si="2"/>
        <v>24.669542133367084</v>
      </c>
      <c r="AH9" s="77">
        <f t="shared" si="2"/>
        <v>23.732126136756776</v>
      </c>
      <c r="AI9" s="77">
        <f t="shared" si="2"/>
        <v>22.819045626904444</v>
      </c>
      <c r="AJ9" s="77">
        <f t="shared" si="2"/>
        <v>21.984275606849277</v>
      </c>
      <c r="AK9" s="77">
        <f t="shared" si="2"/>
        <v>21.20617917748271</v>
      </c>
      <c r="AL9" s="77">
        <f t="shared" si="2"/>
        <v>20.476491768688749</v>
      </c>
      <c r="AM9" s="77">
        <f t="shared" si="2"/>
        <v>19.748469953887188</v>
      </c>
      <c r="AN9" s="77">
        <f t="shared" si="2"/>
        <v>18.954267423167675</v>
      </c>
      <c r="AO9" s="77">
        <f t="shared" si="2"/>
        <v>0</v>
      </c>
      <c r="AP9" s="108">
        <f t="shared" si="2"/>
        <v>0</v>
      </c>
      <c r="AQ9" s="104"/>
      <c r="AS9" s="84" t="s">
        <v>110</v>
      </c>
      <c r="AT9" s="89">
        <f t="shared" ref="AT9:BY9" si="3">-K10/3.6/(K11-1)</f>
        <v>11.478827361276444</v>
      </c>
      <c r="AU9" s="89">
        <f t="shared" si="3"/>
        <v>13.427040908452863</v>
      </c>
      <c r="AV9" s="89">
        <f t="shared" si="3"/>
        <v>14.908335621116123</v>
      </c>
      <c r="AW9" s="89">
        <f t="shared" si="3"/>
        <v>16.284417650659577</v>
      </c>
      <c r="AX9" s="89">
        <f t="shared" si="3"/>
        <v>17.237643533416254</v>
      </c>
      <c r="AY9" s="89">
        <f t="shared" si="3"/>
        <v>17.900869469327436</v>
      </c>
      <c r="AZ9" s="89">
        <f t="shared" si="3"/>
        <v>18.523452623817622</v>
      </c>
      <c r="BA9" s="89">
        <f t="shared" si="3"/>
        <v>19.13812044231458</v>
      </c>
      <c r="BB9" s="89">
        <f t="shared" si="3"/>
        <v>19.648940020498554</v>
      </c>
      <c r="BC9" s="89">
        <f t="shared" si="3"/>
        <v>19.988700500430294</v>
      </c>
      <c r="BD9" s="89">
        <f t="shared" si="3"/>
        <v>20.216782779483381</v>
      </c>
      <c r="BE9" s="89">
        <f t="shared" si="3"/>
        <v>20.117335274874478</v>
      </c>
      <c r="BF9" s="89">
        <f t="shared" si="3"/>
        <v>19.940386105905507</v>
      </c>
      <c r="BG9" s="89">
        <f t="shared" si="3"/>
        <v>19.693466406673085</v>
      </c>
      <c r="BH9" s="89">
        <f t="shared" si="3"/>
        <v>19.442337304058356</v>
      </c>
      <c r="BI9" s="89">
        <f t="shared" si="3"/>
        <v>19.185374025837174</v>
      </c>
      <c r="BJ9" s="89">
        <f t="shared" si="3"/>
        <v>18.928475676890407</v>
      </c>
      <c r="BK9" s="89">
        <f t="shared" si="3"/>
        <v>18.674397109294212</v>
      </c>
      <c r="BL9" s="89">
        <f t="shared" si="3"/>
        <v>18.394808366559509</v>
      </c>
      <c r="BM9" s="89">
        <f t="shared" si="3"/>
        <v>18.090236832594812</v>
      </c>
      <c r="BN9" s="89">
        <f t="shared" si="3"/>
        <v>17.782343400359327</v>
      </c>
      <c r="BO9" s="89">
        <f t="shared" si="3"/>
        <v>17.464174069902143</v>
      </c>
      <c r="BP9" s="89">
        <f t="shared" si="3"/>
        <v>17.137960553735788</v>
      </c>
      <c r="BQ9" s="89">
        <f t="shared" si="3"/>
        <v>16.815287113366406</v>
      </c>
      <c r="BR9" s="89">
        <f t="shared" si="3"/>
        <v>16.474562699692498</v>
      </c>
      <c r="BS9" s="89">
        <f t="shared" si="3"/>
        <v>16.147023133750046</v>
      </c>
      <c r="BT9" s="89">
        <f t="shared" si="3"/>
        <v>15.825581040873724</v>
      </c>
      <c r="BU9" s="89">
        <f t="shared" si="3"/>
        <v>15.509114426306397</v>
      </c>
      <c r="BV9" s="89">
        <f t="shared" si="3"/>
        <v>15.173094133158379</v>
      </c>
      <c r="BW9" s="89">
        <f t="shared" si="3"/>
        <v>14.776992502977565</v>
      </c>
      <c r="BX9" s="89">
        <f t="shared" si="3"/>
        <v>14.776992502977565</v>
      </c>
      <c r="BY9" s="89">
        <f t="shared" si="3"/>
        <v>14.776992502977565</v>
      </c>
    </row>
    <row r="10" spans="2:77" outlineLevel="1" x14ac:dyDescent="0.2">
      <c r="B10" s="103"/>
      <c r="C10" s="8" t="s">
        <v>13</v>
      </c>
      <c r="D10" s="9">
        <v>430</v>
      </c>
      <c r="E10" s="10" t="s">
        <v>1</v>
      </c>
      <c r="F10" s="12"/>
      <c r="G10" s="148"/>
      <c r="H10" s="149"/>
      <c r="I10" s="78" t="s">
        <v>109</v>
      </c>
      <c r="J10" s="76" t="s">
        <v>8</v>
      </c>
      <c r="K10" s="78">
        <f>K7*(($I11/$D9)^0.5)</f>
        <v>78.589057249976861</v>
      </c>
      <c r="L10" s="78">
        <f>IF(VALUE(L7)=0,K10,L7*(($I11/$D9)^0.5))</f>
        <v>84.202561339260924</v>
      </c>
      <c r="M10" s="78">
        <f t="shared" ref="M10:AP10" si="4">IF(VALUE(M7)=0,L10,M7*(($I11/$D9)^0.5))</f>
        <v>89.816065428544988</v>
      </c>
      <c r="N10" s="78">
        <f t="shared" si="4"/>
        <v>95.429569517829052</v>
      </c>
      <c r="O10" s="78">
        <f t="shared" si="4"/>
        <v>101.04307360711312</v>
      </c>
      <c r="P10" s="78">
        <f t="shared" si="4"/>
        <v>106.65657769639718</v>
      </c>
      <c r="Q10" s="78">
        <f t="shared" si="4"/>
        <v>112.27008178568124</v>
      </c>
      <c r="R10" s="78">
        <f t="shared" si="4"/>
        <v>117.88358587496529</v>
      </c>
      <c r="S10" s="78">
        <f t="shared" si="4"/>
        <v>123.49708996424935</v>
      </c>
      <c r="T10" s="78">
        <f t="shared" si="4"/>
        <v>129.11059405353342</v>
      </c>
      <c r="U10" s="78">
        <f t="shared" si="4"/>
        <v>134.7240981428175</v>
      </c>
      <c r="V10" s="78">
        <f t="shared" si="4"/>
        <v>140.33760223210155</v>
      </c>
      <c r="W10" s="78">
        <f t="shared" si="4"/>
        <v>145.95110632138562</v>
      </c>
      <c r="X10" s="78">
        <f t="shared" si="4"/>
        <v>151.56461041066967</v>
      </c>
      <c r="Y10" s="78">
        <f t="shared" si="4"/>
        <v>157.17811449995372</v>
      </c>
      <c r="Z10" s="78">
        <f t="shared" si="4"/>
        <v>162.7916185892378</v>
      </c>
      <c r="AA10" s="78">
        <f t="shared" si="4"/>
        <v>168.40512267852185</v>
      </c>
      <c r="AB10" s="78">
        <f t="shared" si="4"/>
        <v>174.01862676780593</v>
      </c>
      <c r="AC10" s="78">
        <f t="shared" si="4"/>
        <v>179.63213085708998</v>
      </c>
      <c r="AD10" s="78">
        <f t="shared" si="4"/>
        <v>185.24563494637405</v>
      </c>
      <c r="AE10" s="78">
        <f t="shared" si="4"/>
        <v>190.8591390356581</v>
      </c>
      <c r="AF10" s="78">
        <f t="shared" si="4"/>
        <v>196.47264312494218</v>
      </c>
      <c r="AG10" s="78">
        <f t="shared" si="4"/>
        <v>202.08614721422623</v>
      </c>
      <c r="AH10" s="78">
        <f t="shared" si="4"/>
        <v>207.69965130351031</v>
      </c>
      <c r="AI10" s="78">
        <f t="shared" si="4"/>
        <v>213.31315539279436</v>
      </c>
      <c r="AJ10" s="78">
        <f t="shared" si="4"/>
        <v>218.92665948207843</v>
      </c>
      <c r="AK10" s="78">
        <f t="shared" si="4"/>
        <v>224.54016357136248</v>
      </c>
      <c r="AL10" s="78">
        <f t="shared" si="4"/>
        <v>230.15366766064653</v>
      </c>
      <c r="AM10" s="78">
        <f t="shared" si="4"/>
        <v>235.76717174993058</v>
      </c>
      <c r="AN10" s="78">
        <f t="shared" si="4"/>
        <v>241.38067583921466</v>
      </c>
      <c r="AO10" s="78">
        <f t="shared" si="4"/>
        <v>241.38067583921466</v>
      </c>
      <c r="AP10" s="109">
        <f t="shared" si="4"/>
        <v>241.38067583921466</v>
      </c>
      <c r="AQ10" s="104"/>
      <c r="AS10" s="84" t="s">
        <v>111</v>
      </c>
      <c r="AT10" s="89">
        <f t="shared" ref="AT10:BY10" si="5">-K10/3.6/(K11-2)</f>
        <v>7.5230496803062357</v>
      </c>
      <c r="AU10" s="89">
        <f t="shared" si="5"/>
        <v>8.5301947734714201</v>
      </c>
      <c r="AV10" s="89">
        <f t="shared" si="5"/>
        <v>9.3319721794545867</v>
      </c>
      <c r="AW10" s="89">
        <f t="shared" si="5"/>
        <v>10.087503614044957</v>
      </c>
      <c r="AX10" s="89">
        <f t="shared" si="5"/>
        <v>10.679089750951849</v>
      </c>
      <c r="AY10" s="89">
        <f t="shared" si="5"/>
        <v>11.158671748151725</v>
      </c>
      <c r="AZ10" s="89">
        <f t="shared" si="5"/>
        <v>11.620995339647017</v>
      </c>
      <c r="BA10" s="89">
        <f t="shared" si="5"/>
        <v>12.078704178948204</v>
      </c>
      <c r="BB10" s="89">
        <f t="shared" si="5"/>
        <v>12.493157649900695</v>
      </c>
      <c r="BC10" s="89">
        <f t="shared" si="5"/>
        <v>12.835102581078052</v>
      </c>
      <c r="BD10" s="89">
        <f t="shared" si="5"/>
        <v>13.125920716636042</v>
      </c>
      <c r="BE10" s="89">
        <f t="shared" si="5"/>
        <v>13.269498370974311</v>
      </c>
      <c r="BF10" s="89">
        <f t="shared" si="5"/>
        <v>13.366254449999321</v>
      </c>
      <c r="BG10" s="89">
        <f t="shared" si="5"/>
        <v>13.417324218861079</v>
      </c>
      <c r="BH10" s="89">
        <f t="shared" si="5"/>
        <v>13.452052672235245</v>
      </c>
      <c r="BI10" s="89">
        <f t="shared" si="5"/>
        <v>13.470335683582466</v>
      </c>
      <c r="BJ10" s="89">
        <f t="shared" si="5"/>
        <v>13.475730868879861</v>
      </c>
      <c r="BK10" s="89">
        <f t="shared" si="5"/>
        <v>13.470427668415855</v>
      </c>
      <c r="BL10" s="89">
        <f t="shared" si="5"/>
        <v>13.440115421878554</v>
      </c>
      <c r="BM10" s="89">
        <f t="shared" si="5"/>
        <v>13.384714154056159</v>
      </c>
      <c r="BN10" s="89">
        <f t="shared" si="5"/>
        <v>13.315998395456724</v>
      </c>
      <c r="BO10" s="89">
        <f t="shared" si="5"/>
        <v>13.230446081308127</v>
      </c>
      <c r="BP10" s="89">
        <f t="shared" si="5"/>
        <v>13.129530625346014</v>
      </c>
      <c r="BQ10" s="89">
        <f t="shared" si="5"/>
        <v>13.020423779889748</v>
      </c>
      <c r="BR10" s="89">
        <f t="shared" si="5"/>
        <v>12.890545711229402</v>
      </c>
      <c r="BS10" s="89">
        <f t="shared" si="5"/>
        <v>12.759205956712824</v>
      </c>
      <c r="BT10" s="89">
        <f t="shared" si="5"/>
        <v>12.622820102482468</v>
      </c>
      <c r="BU10" s="89">
        <f t="shared" si="5"/>
        <v>12.481287830227568</v>
      </c>
      <c r="BV10" s="89">
        <f t="shared" si="5"/>
        <v>12.318997430450972</v>
      </c>
      <c r="BW10" s="89">
        <f t="shared" si="5"/>
        <v>12.108447567138018</v>
      </c>
      <c r="BX10" s="89">
        <f t="shared" si="5"/>
        <v>12.108447567138018</v>
      </c>
      <c r="BY10" s="89">
        <f t="shared" si="5"/>
        <v>12.108447567138018</v>
      </c>
    </row>
    <row r="11" spans="2:77" outlineLevel="1" x14ac:dyDescent="0.2">
      <c r="B11" s="103"/>
      <c r="C11" s="16" t="s">
        <v>94</v>
      </c>
      <c r="D11" s="17">
        <v>0</v>
      </c>
      <c r="E11" s="18" t="s">
        <v>19</v>
      </c>
      <c r="F11" s="12"/>
      <c r="G11" s="150"/>
      <c r="H11" s="151"/>
      <c r="I11" s="80">
        <f>D10/COS(RADIANS(D11))</f>
        <v>430</v>
      </c>
      <c r="J11" s="81" t="s">
        <v>0</v>
      </c>
      <c r="K11" s="80">
        <f>IF(K8&lt;0,K8*(($I11/$D9)^0.5),"")</f>
        <v>-0.90178778663342529</v>
      </c>
      <c r="L11" s="80">
        <f>IF(VALUE(L7)=0,K11,L8*(($I11/$D9)^0.5))</f>
        <v>-0.74197729279965374</v>
      </c>
      <c r="M11" s="80">
        <f t="shared" ref="M11:AP11" si="6">IF(VALUE(M7)=0,L11,M8*(($I11/$D9)^0.5))</f>
        <v>-0.67348708115660871</v>
      </c>
      <c r="N11" s="80">
        <f t="shared" si="6"/>
        <v>-0.62782694006124551</v>
      </c>
      <c r="O11" s="80">
        <f t="shared" si="6"/>
        <v>-0.62826899117676149</v>
      </c>
      <c r="P11" s="80">
        <f t="shared" si="6"/>
        <v>-0.65504961581071353</v>
      </c>
      <c r="Q11" s="80">
        <f t="shared" si="6"/>
        <v>-0.68360264485771349</v>
      </c>
      <c r="R11" s="80">
        <f t="shared" si="6"/>
        <v>-0.71100608440226909</v>
      </c>
      <c r="S11" s="80">
        <f t="shared" si="6"/>
        <v>-0.74588284032133112</v>
      </c>
      <c r="T11" s="80">
        <f t="shared" si="6"/>
        <v>-0.7942163825500933</v>
      </c>
      <c r="U11" s="80">
        <f t="shared" si="6"/>
        <v>-0.85110365993571768</v>
      </c>
      <c r="V11" s="80">
        <f t="shared" si="6"/>
        <v>-0.93776495515199876</v>
      </c>
      <c r="W11" s="80">
        <f t="shared" si="6"/>
        <v>-1.0331589249495947</v>
      </c>
      <c r="X11" s="80">
        <f t="shared" si="6"/>
        <v>-1.1378298670347107</v>
      </c>
      <c r="Y11" s="80">
        <f t="shared" si="6"/>
        <v>-1.2456449900179765</v>
      </c>
      <c r="Z11" s="80">
        <f t="shared" si="6"/>
        <v>-1.3569983046287177</v>
      </c>
      <c r="AA11" s="80">
        <f t="shared" si="6"/>
        <v>-1.4713665031752194</v>
      </c>
      <c r="AB11" s="80">
        <f t="shared" si="6"/>
        <v>-1.5884909243706542</v>
      </c>
      <c r="AC11" s="80">
        <f t="shared" si="6"/>
        <v>-1.7126030960822738</v>
      </c>
      <c r="AD11" s="80">
        <f t="shared" si="6"/>
        <v>-1.8444691628205938</v>
      </c>
      <c r="AE11" s="80">
        <f t="shared" si="6"/>
        <v>-1.9814083732537597</v>
      </c>
      <c r="AF11" s="80">
        <f t="shared" si="6"/>
        <v>-2.1250108927526643</v>
      </c>
      <c r="AG11" s="80">
        <f t="shared" si="6"/>
        <v>-2.2754796416312284</v>
      </c>
      <c r="AH11" s="80">
        <f t="shared" si="6"/>
        <v>-2.4310652678922979</v>
      </c>
      <c r="AI11" s="80">
        <f t="shared" si="6"/>
        <v>-2.5966753932037414</v>
      </c>
      <c r="AJ11" s="80">
        <f t="shared" si="6"/>
        <v>-2.7662026284048915</v>
      </c>
      <c r="AK11" s="80">
        <f t="shared" si="6"/>
        <v>-2.941230814692934</v>
      </c>
      <c r="AL11" s="80">
        <f t="shared" si="6"/>
        <v>-3.1221937367190691</v>
      </c>
      <c r="AM11" s="80">
        <f t="shared" si="6"/>
        <v>-3.3162508890343925</v>
      </c>
      <c r="AN11" s="80">
        <f t="shared" si="6"/>
        <v>-3.5374718651041177</v>
      </c>
      <c r="AO11" s="80">
        <f t="shared" si="6"/>
        <v>-3.5374718651041177</v>
      </c>
      <c r="AP11" s="110">
        <f t="shared" si="6"/>
        <v>-3.5374718651041177</v>
      </c>
      <c r="AQ11" s="104"/>
      <c r="AS11" s="84" t="s">
        <v>113</v>
      </c>
      <c r="AT11" s="90">
        <f t="shared" ref="AT11:BY11" si="7">-K10/3.6/(K11-3)</f>
        <v>5.5949464384850449</v>
      </c>
      <c r="AU11" s="90">
        <f t="shared" si="7"/>
        <v>6.250599226516794</v>
      </c>
      <c r="AV11" s="90">
        <f t="shared" si="7"/>
        <v>6.7916142107758493</v>
      </c>
      <c r="AW11" s="90">
        <f t="shared" si="7"/>
        <v>7.3069124279960826</v>
      </c>
      <c r="AX11" s="90">
        <f t="shared" si="7"/>
        <v>7.7357881994623376</v>
      </c>
      <c r="AY11" s="90">
        <f t="shared" si="7"/>
        <v>8.1057250248343564</v>
      </c>
      <c r="AZ11" s="90">
        <f t="shared" si="7"/>
        <v>8.4662046469348553</v>
      </c>
      <c r="BA11" s="90">
        <f t="shared" si="7"/>
        <v>8.8238714181731108</v>
      </c>
      <c r="BB11" s="90">
        <f t="shared" si="7"/>
        <v>9.1579872288127255</v>
      </c>
      <c r="BC11" s="90">
        <f t="shared" si="7"/>
        <v>9.452295358983994</v>
      </c>
      <c r="BD11" s="90">
        <f t="shared" si="7"/>
        <v>9.7175677156017528</v>
      </c>
      <c r="BE11" s="90">
        <f t="shared" si="7"/>
        <v>9.8996937934783684</v>
      </c>
      <c r="BF11" s="90">
        <f t="shared" si="7"/>
        <v>10.052163758627328</v>
      </c>
      <c r="BG11" s="90">
        <f t="shared" si="7"/>
        <v>10.174724921641465</v>
      </c>
      <c r="BH11" s="90">
        <f t="shared" si="7"/>
        <v>10.283617086155241</v>
      </c>
      <c r="BI11" s="90">
        <f t="shared" si="7"/>
        <v>10.378680662906403</v>
      </c>
      <c r="BJ11" s="90">
        <f t="shared" si="7"/>
        <v>10.461947306447563</v>
      </c>
      <c r="BK11" s="90">
        <f t="shared" si="7"/>
        <v>10.534728788230444</v>
      </c>
      <c r="BL11" s="90">
        <f t="shared" si="7"/>
        <v>10.588163931830151</v>
      </c>
      <c r="BM11" s="90">
        <f t="shared" si="7"/>
        <v>10.621828540751279</v>
      </c>
      <c r="BN11" s="90">
        <f t="shared" si="7"/>
        <v>10.642859114816103</v>
      </c>
      <c r="BO11" s="90">
        <f t="shared" si="7"/>
        <v>10.648901113273531</v>
      </c>
      <c r="BP11" s="90">
        <f t="shared" si="7"/>
        <v>10.640746378746924</v>
      </c>
      <c r="BQ11" s="90">
        <f t="shared" si="7"/>
        <v>10.623026006590157</v>
      </c>
      <c r="BR11" s="90">
        <f t="shared" si="7"/>
        <v>10.587295155214862</v>
      </c>
      <c r="BS11" s="90">
        <f t="shared" si="7"/>
        <v>10.546448830582762</v>
      </c>
      <c r="BT11" s="90">
        <f t="shared" si="7"/>
        <v>10.498206449825572</v>
      </c>
      <c r="BU11" s="90">
        <f t="shared" si="7"/>
        <v>10.442592492089448</v>
      </c>
      <c r="BV11" s="90">
        <f t="shared" si="7"/>
        <v>10.368631992650217</v>
      </c>
      <c r="BW11" s="90">
        <f t="shared" si="7"/>
        <v>10.256287004616778</v>
      </c>
      <c r="BX11" s="90">
        <f t="shared" si="7"/>
        <v>10.256287004616778</v>
      </c>
      <c r="BY11" s="90">
        <f t="shared" si="7"/>
        <v>10.256287004616778</v>
      </c>
    </row>
    <row r="12" spans="2:77" s="6" customFormat="1" ht="6" customHeight="1" outlineLevel="1" x14ac:dyDescent="0.2">
      <c r="B12" s="105"/>
      <c r="C12" s="85"/>
      <c r="D12" s="73"/>
      <c r="E12" s="73"/>
      <c r="F12" s="73"/>
      <c r="G12" s="86"/>
      <c r="H12" s="86"/>
      <c r="I12" s="87"/>
      <c r="J12" s="88"/>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106"/>
      <c r="AS12" s="84"/>
    </row>
    <row r="13" spans="2:77" s="6" customFormat="1" ht="16" customHeight="1" outlineLevel="1" x14ac:dyDescent="0.2">
      <c r="B13" s="105"/>
      <c r="C13" s="159" t="s">
        <v>118</v>
      </c>
      <c r="D13" s="160"/>
      <c r="E13" s="160"/>
      <c r="F13" s="160"/>
      <c r="G13" s="160"/>
      <c r="H13" s="160"/>
      <c r="I13" s="160"/>
      <c r="J13" s="160"/>
      <c r="K13" s="160"/>
      <c r="L13" s="160"/>
      <c r="M13" s="161"/>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106"/>
      <c r="AS13" s="84"/>
    </row>
    <row r="14" spans="2:77" s="6" customFormat="1" ht="16" customHeight="1" outlineLevel="1" x14ac:dyDescent="0.2">
      <c r="B14" s="105"/>
      <c r="C14" s="156" t="s">
        <v>120</v>
      </c>
      <c r="D14" s="30" t="s">
        <v>119</v>
      </c>
      <c r="E14" s="63" t="s">
        <v>8</v>
      </c>
      <c r="F14" s="95" t="s">
        <v>0</v>
      </c>
      <c r="G14" s="154" t="s">
        <v>62</v>
      </c>
      <c r="H14" s="155"/>
      <c r="I14" s="63" t="s">
        <v>8</v>
      </c>
      <c r="J14" s="21" t="s">
        <v>7</v>
      </c>
      <c r="K14" s="132" t="s">
        <v>6</v>
      </c>
      <c r="L14" s="63" t="s">
        <v>8</v>
      </c>
      <c r="M14" s="21" t="s">
        <v>7</v>
      </c>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106"/>
      <c r="AS14" s="84"/>
    </row>
    <row r="15" spans="2:77" s="6" customFormat="1" ht="15" customHeight="1" outlineLevel="1" x14ac:dyDescent="0.2">
      <c r="B15" s="105"/>
      <c r="C15" s="157"/>
      <c r="D15" s="8" t="s">
        <v>60</v>
      </c>
      <c r="E15" s="54">
        <f>INDEX(K10:AP10,MATCH(MAX(K11:AP11),K11:AP11,0))</f>
        <v>95.429569517829052</v>
      </c>
      <c r="F15" s="55">
        <f>MAX(K11:AP11)</f>
        <v>-0.62782694006124551</v>
      </c>
      <c r="G15" s="152" t="s">
        <v>61</v>
      </c>
      <c r="H15" s="153"/>
      <c r="I15" s="54">
        <f>INDEX(AT7:BY7,MATCH(MAX(AT8:BY8),AT8:BY8,0))</f>
        <v>117.88358587496529</v>
      </c>
      <c r="J15" s="64">
        <f>MAX(AT8:BY8)</f>
        <v>46.055077782284009</v>
      </c>
      <c r="K15" s="133" t="s">
        <v>114</v>
      </c>
      <c r="L15" s="54">
        <f>INDEX(AT7:BY7,MATCH(MAX(AT9:BY9),AT9:BY9,0))</f>
        <v>134.7240981428175</v>
      </c>
      <c r="M15" s="64">
        <f>INDEX(AT8:BY8,MATCH(MAX(AT9:BY9),AT9:BY9,0))</f>
        <v>43.970390866435231</v>
      </c>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106"/>
      <c r="AS15" s="84"/>
    </row>
    <row r="16" spans="2:77" s="6" customFormat="1" outlineLevel="1" x14ac:dyDescent="0.2">
      <c r="B16" s="105"/>
      <c r="C16" s="158"/>
      <c r="D16" s="16" t="s">
        <v>112</v>
      </c>
      <c r="E16" s="59">
        <f>E15/(COS(RADIANS(45))^0.5)</f>
        <v>113.48552305224909</v>
      </c>
      <c r="F16" s="60">
        <f>F15/(COS(RADIANS(45))^0.5)</f>
        <v>-0.74661626411121995</v>
      </c>
      <c r="G16" s="152" t="s">
        <v>121</v>
      </c>
      <c r="H16" s="153"/>
      <c r="I16" s="54">
        <f>INDEX(AT7:BY7,MATCH(MAX(AT9:BY9),AT9:BY9,0))</f>
        <v>134.7240981428175</v>
      </c>
      <c r="J16" s="64">
        <f>MAX(AT9:BY9)</f>
        <v>20.216782779483381</v>
      </c>
      <c r="K16" s="133" t="s">
        <v>115</v>
      </c>
      <c r="L16" s="54">
        <f>INDEX(AT7:BY7,MATCH(MAX(AT10:BY10),AT10:BY10,0))</f>
        <v>168.40512267852185</v>
      </c>
      <c r="M16" s="64">
        <f>INDEX(AT8:BY8,MATCH(MAX(AT10:BY10),AT10:BY10,0))</f>
        <v>31.793030929468621</v>
      </c>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106"/>
      <c r="AS16" s="84"/>
    </row>
    <row r="17" spans="2:77" s="6" customFormat="1" outlineLevel="1" x14ac:dyDescent="0.2">
      <c r="B17" s="105"/>
      <c r="G17" s="163" t="s">
        <v>122</v>
      </c>
      <c r="H17" s="164"/>
      <c r="I17" s="59">
        <f>INDEX(AT7:BY7,MATCH(MAX(AT10:BY10),AT10:BY10,0))</f>
        <v>168.40512267852185</v>
      </c>
      <c r="J17" s="65">
        <f>MAX(AT10:BY10)</f>
        <v>13.475730868879861</v>
      </c>
      <c r="K17" s="131" t="s">
        <v>116</v>
      </c>
      <c r="L17" s="59">
        <f>INDEX(AT7:BY7,MATCH(MAX(AT11:BY11),AT11:BY11,0))</f>
        <v>196.47264312494218</v>
      </c>
      <c r="M17" s="65">
        <f>INDEX(AT8:BY8,MATCH(MAX(AT11:BY11),AT11:BY11,0))</f>
        <v>25.682566798835246</v>
      </c>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106"/>
    </row>
    <row r="18" spans="2:77" s="6" customFormat="1" ht="8" customHeight="1" outlineLevel="1" thickBot="1" x14ac:dyDescent="0.25">
      <c r="B18" s="107"/>
      <c r="C18" s="112"/>
      <c r="D18" s="113"/>
      <c r="E18" s="114"/>
      <c r="F18" s="115"/>
      <c r="G18" s="116"/>
      <c r="H18" s="116"/>
      <c r="I18" s="114"/>
      <c r="J18" s="114"/>
      <c r="K18" s="116"/>
      <c r="L18" s="114"/>
      <c r="M18" s="114"/>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8"/>
    </row>
    <row r="19" spans="2:77" s="6" customFormat="1" ht="16" x14ac:dyDescent="0.2">
      <c r="B19" s="73"/>
      <c r="C19" s="162" t="s">
        <v>117</v>
      </c>
      <c r="D19" s="162"/>
      <c r="E19" s="162"/>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111"/>
    </row>
    <row r="20" spans="2:77" s="6" customFormat="1" x14ac:dyDescent="0.2">
      <c r="C20" s="82"/>
      <c r="D20" s="73"/>
      <c r="E20" s="73"/>
      <c r="AQ20" s="74"/>
    </row>
    <row r="21" spans="2:77" ht="8" hidden="1" customHeight="1" outlineLevel="1" x14ac:dyDescent="0.2">
      <c r="B21" s="96"/>
      <c r="C21" s="97"/>
      <c r="D21" s="97"/>
      <c r="E21" s="98"/>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9"/>
    </row>
    <row r="22" spans="2:77" s="7" customFormat="1" ht="15" hidden="1" customHeight="1" outlineLevel="1" x14ac:dyDescent="0.2">
      <c r="B22" s="100"/>
      <c r="C22" s="143" t="s">
        <v>124</v>
      </c>
      <c r="D22" s="144"/>
      <c r="E22" s="145"/>
      <c r="F22" s="101"/>
      <c r="G22" s="146" t="s">
        <v>129</v>
      </c>
      <c r="H22" s="147"/>
      <c r="I22" s="62" t="s">
        <v>57</v>
      </c>
      <c r="J22" s="62" t="s">
        <v>8</v>
      </c>
      <c r="K22" s="25">
        <v>73.038850901699419</v>
      </c>
      <c r="L22" s="25">
        <v>78.255911680392231</v>
      </c>
      <c r="M22" s="25">
        <v>83.472972459085042</v>
      </c>
      <c r="N22" s="25">
        <v>88.690033237777868</v>
      </c>
      <c r="O22" s="25">
        <v>93.90709401647068</v>
      </c>
      <c r="P22" s="25">
        <v>99.124154795163491</v>
      </c>
      <c r="Q22" s="25">
        <v>104.34121557385632</v>
      </c>
      <c r="R22" s="25">
        <v>109.55827635254911</v>
      </c>
      <c r="S22" s="25">
        <v>114.77533713124195</v>
      </c>
      <c r="T22" s="25">
        <v>119.99239790993475</v>
      </c>
      <c r="U22" s="25">
        <v>125.20945868862756</v>
      </c>
      <c r="V22" s="25">
        <v>130.42651946732039</v>
      </c>
      <c r="W22" s="25">
        <v>135.64358024601322</v>
      </c>
      <c r="X22" s="25">
        <v>140.86064102470601</v>
      </c>
      <c r="Y22" s="25">
        <v>146.07770180339884</v>
      </c>
      <c r="Z22" s="25">
        <v>151.29476258209166</v>
      </c>
      <c r="AA22" s="25">
        <v>156.51182336078446</v>
      </c>
      <c r="AB22" s="25">
        <v>161.72888413947729</v>
      </c>
      <c r="AC22" s="25">
        <v>166.94594491817008</v>
      </c>
      <c r="AD22" s="25">
        <v>172.16300569686291</v>
      </c>
      <c r="AE22" s="25">
        <v>177.38006647555574</v>
      </c>
      <c r="AF22" s="25">
        <v>182.59712725424853</v>
      </c>
      <c r="AG22" s="25">
        <v>187.81418803294136</v>
      </c>
      <c r="AH22" s="25">
        <v>193.03124881163419</v>
      </c>
      <c r="AI22" s="25">
        <v>198.24830959032698</v>
      </c>
      <c r="AJ22" s="25">
        <v>203.46537036901981</v>
      </c>
      <c r="AK22" s="25">
        <v>208.68243114771263</v>
      </c>
      <c r="AL22" s="25">
        <v>213.89949192640543</v>
      </c>
      <c r="AM22" s="25">
        <v>219.11655270509823</v>
      </c>
      <c r="AN22" s="25">
        <v>224.33361348379108</v>
      </c>
      <c r="AO22" s="25"/>
      <c r="AP22" s="79"/>
      <c r="AQ22" s="102"/>
      <c r="AR22" s="6"/>
      <c r="AS22" s="7" t="s">
        <v>57</v>
      </c>
      <c r="AT22" s="91">
        <f>K25</f>
        <v>80.704798192366439</v>
      </c>
      <c r="AU22" s="91">
        <f>L25</f>
        <v>86.469426634678328</v>
      </c>
      <c r="AV22" s="91">
        <f>M25</f>
        <v>92.234055076990217</v>
      </c>
      <c r="AW22" s="91">
        <f t="shared" ref="AW22:BY22" si="8">N25</f>
        <v>97.998683519302119</v>
      </c>
      <c r="AX22" s="91">
        <f t="shared" si="8"/>
        <v>103.76331196161399</v>
      </c>
      <c r="AY22" s="91">
        <f t="shared" si="8"/>
        <v>109.52794040392588</v>
      </c>
      <c r="AZ22" s="91">
        <f t="shared" si="8"/>
        <v>115.29256884623778</v>
      </c>
      <c r="BA22" s="91">
        <f t="shared" si="8"/>
        <v>121.05719728854965</v>
      </c>
      <c r="BB22" s="91">
        <f t="shared" si="8"/>
        <v>126.82182573086156</v>
      </c>
      <c r="BC22" s="91">
        <f t="shared" si="8"/>
        <v>132.58645417317342</v>
      </c>
      <c r="BD22" s="91">
        <f t="shared" si="8"/>
        <v>138.35108261548532</v>
      </c>
      <c r="BE22" s="91">
        <f t="shared" si="8"/>
        <v>144.11571105779723</v>
      </c>
      <c r="BF22" s="91">
        <f t="shared" si="8"/>
        <v>149.88033950010913</v>
      </c>
      <c r="BG22" s="91">
        <f t="shared" si="8"/>
        <v>155.64496794242098</v>
      </c>
      <c r="BH22" s="91">
        <f t="shared" si="8"/>
        <v>161.40959638473288</v>
      </c>
      <c r="BI22" s="91">
        <f t="shared" si="8"/>
        <v>167.17422482704478</v>
      </c>
      <c r="BJ22" s="91">
        <f t="shared" si="8"/>
        <v>172.93885326935666</v>
      </c>
      <c r="BK22" s="91">
        <f t="shared" si="8"/>
        <v>178.70348171166856</v>
      </c>
      <c r="BL22" s="91">
        <f t="shared" si="8"/>
        <v>184.46811015398043</v>
      </c>
      <c r="BM22" s="91">
        <f t="shared" si="8"/>
        <v>190.23273859629234</v>
      </c>
      <c r="BN22" s="91">
        <f t="shared" si="8"/>
        <v>195.99736703860424</v>
      </c>
      <c r="BO22" s="91">
        <f t="shared" si="8"/>
        <v>201.76199548091608</v>
      </c>
      <c r="BP22" s="91">
        <f t="shared" si="8"/>
        <v>207.52662392322799</v>
      </c>
      <c r="BQ22" s="91">
        <f t="shared" si="8"/>
        <v>213.29125236553989</v>
      </c>
      <c r="BR22" s="91">
        <f t="shared" si="8"/>
        <v>219.05588080785176</v>
      </c>
      <c r="BS22" s="91">
        <f t="shared" si="8"/>
        <v>224.82050925016367</v>
      </c>
      <c r="BT22" s="91">
        <f t="shared" si="8"/>
        <v>230.58513769247557</v>
      </c>
      <c r="BU22" s="91">
        <f t="shared" si="8"/>
        <v>236.34976613478744</v>
      </c>
      <c r="BV22" s="91">
        <f t="shared" si="8"/>
        <v>242.11439457709929</v>
      </c>
      <c r="BW22" s="91">
        <f t="shared" si="8"/>
        <v>247.87902301941122</v>
      </c>
      <c r="BX22" s="91">
        <f t="shared" si="8"/>
        <v>247.87902301941122</v>
      </c>
      <c r="BY22" s="91">
        <f t="shared" si="8"/>
        <v>247.87902301941122</v>
      </c>
    </row>
    <row r="23" spans="2:77" s="7" customFormat="1" ht="14" hidden="1" customHeight="1" outlineLevel="1" x14ac:dyDescent="0.2">
      <c r="B23" s="100"/>
      <c r="C23" s="8" t="s">
        <v>9</v>
      </c>
      <c r="D23" s="75" t="s">
        <v>11</v>
      </c>
      <c r="E23" s="10"/>
      <c r="F23" s="101"/>
      <c r="G23" s="148"/>
      <c r="H23" s="149"/>
      <c r="I23" s="12" t="s">
        <v>3</v>
      </c>
      <c r="J23" s="12" t="s">
        <v>0</v>
      </c>
      <c r="K23" s="9">
        <v>-0.77421181955801377</v>
      </c>
      <c r="L23" s="9">
        <v>-0.56344256409882409</v>
      </c>
      <c r="M23" s="9">
        <v>-0.51127195631189593</v>
      </c>
      <c r="N23" s="9">
        <v>-0.50876776713812333</v>
      </c>
      <c r="O23" s="9">
        <v>-0.52170607786928158</v>
      </c>
      <c r="P23" s="9">
        <v>-0.54779138176274567</v>
      </c>
      <c r="Q23" s="9">
        <v>-0.5771112633389992</v>
      </c>
      <c r="R23" s="9">
        <v>-0.60747455707099152</v>
      </c>
      <c r="S23" s="9">
        <v>-0.64347227644397187</v>
      </c>
      <c r="T23" s="9">
        <v>-0.69105187074565033</v>
      </c>
      <c r="U23" s="9">
        <v>-0.74603969135307258</v>
      </c>
      <c r="V23" s="9">
        <v>-0.82711281585395902</v>
      </c>
      <c r="W23" s="9">
        <v>-0.91695060246304927</v>
      </c>
      <c r="X23" s="9">
        <v>-1.0149270038869003</v>
      </c>
      <c r="Y23" s="9">
        <v>-1.1153032532689502</v>
      </c>
      <c r="Z23" s="9">
        <v>-1.2180793506091987</v>
      </c>
      <c r="AA23" s="9">
        <v>-1.3240900256322365</v>
      </c>
      <c r="AB23" s="9">
        <v>-1.4331265959069164</v>
      </c>
      <c r="AC23" s="9">
        <v>-1.5470672033135675</v>
      </c>
      <c r="AD23" s="9">
        <v>-1.6683116958103885</v>
      </c>
      <c r="AE23" s="9">
        <v>-1.7944602254391808</v>
      </c>
      <c r="AF23" s="9">
        <v>-1.9269735692179786</v>
      </c>
      <c r="AG23" s="9">
        <v>-2.0660604095779287</v>
      </c>
      <c r="AH23" s="9">
        <v>-2.2101556282854244</v>
      </c>
      <c r="AI23" s="9">
        <v>-2.3637458976101411</v>
      </c>
      <c r="AJ23" s="9">
        <v>-2.5213011331266637</v>
      </c>
      <c r="AK23" s="9">
        <v>-2.6842821118530273</v>
      </c>
      <c r="AL23" s="9">
        <v>-2.8531061986515271</v>
      </c>
      <c r="AM23" s="9">
        <v>-3.0343468901033157</v>
      </c>
      <c r="AN23" s="9">
        <v>-3.2409424969395508</v>
      </c>
      <c r="AO23" s="9"/>
      <c r="AP23" s="13"/>
      <c r="AQ23" s="102"/>
      <c r="AS23" s="84" t="s">
        <v>7</v>
      </c>
      <c r="AT23" s="89">
        <f>-K25/3.6/K26</f>
        <v>26.205450733752624</v>
      </c>
      <c r="AU23" s="89">
        <f>-L25/3.6/L26</f>
        <v>38.58024691358024</v>
      </c>
      <c r="AV23" s="89">
        <f>-M25/3.6/M26</f>
        <v>45.351473922902493</v>
      </c>
      <c r="AW23" s="89">
        <f t="shared" ref="AW23:BY23" si="9">-N25/3.6/N26</f>
        <v>48.423115486282022</v>
      </c>
      <c r="AX23" s="89">
        <f t="shared" si="9"/>
        <v>50</v>
      </c>
      <c r="AY23" s="89">
        <f t="shared" si="9"/>
        <v>50.264550264550266</v>
      </c>
      <c r="AZ23" s="89">
        <f t="shared" si="9"/>
        <v>50.22198115671268</v>
      </c>
      <c r="BA23" s="89">
        <f t="shared" si="9"/>
        <v>50.097331959235071</v>
      </c>
      <c r="BB23" s="89">
        <f t="shared" si="9"/>
        <v>49.546871340287915</v>
      </c>
      <c r="BC23" s="89">
        <f t="shared" si="9"/>
        <v>48.232590132031468</v>
      </c>
      <c r="BD23" s="89">
        <f t="shared" si="9"/>
        <v>46.620046620046622</v>
      </c>
      <c r="BE23" s="89">
        <f t="shared" si="9"/>
        <v>43.802475365487858</v>
      </c>
      <c r="BF23" s="89">
        <f t="shared" si="9"/>
        <v>41.091387245233399</v>
      </c>
      <c r="BG23" s="89">
        <f t="shared" si="9"/>
        <v>38.552482779891022</v>
      </c>
      <c r="BH23" s="89">
        <f t="shared" si="9"/>
        <v>36.382158189623809</v>
      </c>
      <c r="BI23" s="89">
        <f t="shared" si="9"/>
        <v>34.502122475396412</v>
      </c>
      <c r="BJ23" s="89">
        <f t="shared" si="9"/>
        <v>32.834252692408718</v>
      </c>
      <c r="BK23" s="89">
        <f t="shared" si="9"/>
        <v>31.347328398657123</v>
      </c>
      <c r="BL23" s="89">
        <f t="shared" si="9"/>
        <v>29.975345278508424</v>
      </c>
      <c r="BM23" s="89">
        <f t="shared" si="9"/>
        <v>28.665540892697067</v>
      </c>
      <c r="BN23" s="89">
        <f t="shared" si="9"/>
        <v>27.457973149332609</v>
      </c>
      <c r="BO23" s="89">
        <f t="shared" si="9"/>
        <v>26.32180588645825</v>
      </c>
      <c r="BP23" s="89">
        <f t="shared" si="9"/>
        <v>25.251249936871872</v>
      </c>
      <c r="BQ23" s="89">
        <f t="shared" si="9"/>
        <v>24.26064058582234</v>
      </c>
      <c r="BR23" s="89">
        <f t="shared" si="9"/>
        <v>23.297332823244361</v>
      </c>
      <c r="BS23" s="89">
        <f t="shared" si="9"/>
        <v>22.416266622523867</v>
      </c>
      <c r="BT23" s="89">
        <f t="shared" si="9"/>
        <v>21.595100503597745</v>
      </c>
      <c r="BU23" s="89">
        <f t="shared" si="9"/>
        <v>20.825206423509524</v>
      </c>
      <c r="BV23" s="89">
        <f t="shared" si="9"/>
        <v>20.058915901562298</v>
      </c>
      <c r="BW23" s="89">
        <f t="shared" si="9"/>
        <v>19.227398416735529</v>
      </c>
      <c r="BX23" s="89">
        <f t="shared" si="9"/>
        <v>19.227398416735529</v>
      </c>
      <c r="BY23" s="89">
        <f t="shared" si="9"/>
        <v>19.227398416735529</v>
      </c>
    </row>
    <row r="24" spans="2:77" hidden="1" outlineLevel="1" x14ac:dyDescent="0.2">
      <c r="B24" s="103"/>
      <c r="C24" s="8" t="s">
        <v>12</v>
      </c>
      <c r="D24" s="9">
        <v>430</v>
      </c>
      <c r="E24" s="10" t="s">
        <v>1</v>
      </c>
      <c r="F24" s="12"/>
      <c r="G24" s="148"/>
      <c r="H24" s="149"/>
      <c r="I24" s="12"/>
      <c r="J24" s="12" t="s">
        <v>7</v>
      </c>
      <c r="K24" s="77">
        <f>IF(VALUE(K22)=0,0,-K22/3.6/K23)</f>
        <v>26.20545073375262</v>
      </c>
      <c r="L24" s="77">
        <f>IF(VALUE(L22)=0,0,-L22/3.6/L23)</f>
        <v>38.58024691358024</v>
      </c>
      <c r="M24" s="77">
        <f t="shared" ref="M24:AP24" si="10">IF(VALUE(M22)=0,0,-M22/3.6/M23)</f>
        <v>45.351473922902485</v>
      </c>
      <c r="N24" s="77">
        <f t="shared" si="10"/>
        <v>48.423115486282022</v>
      </c>
      <c r="O24" s="77">
        <f t="shared" si="10"/>
        <v>49.999999999999993</v>
      </c>
      <c r="P24" s="77">
        <f t="shared" si="10"/>
        <v>50.264550264550259</v>
      </c>
      <c r="Q24" s="77">
        <f t="shared" si="10"/>
        <v>50.221981156712673</v>
      </c>
      <c r="R24" s="77">
        <f t="shared" si="10"/>
        <v>50.097331959235071</v>
      </c>
      <c r="S24" s="77">
        <f t="shared" si="10"/>
        <v>49.546871340287922</v>
      </c>
      <c r="T24" s="77">
        <f t="shared" si="10"/>
        <v>48.232590132031468</v>
      </c>
      <c r="U24" s="77">
        <f t="shared" si="10"/>
        <v>46.620046620046615</v>
      </c>
      <c r="V24" s="77">
        <f t="shared" si="10"/>
        <v>43.802475365487851</v>
      </c>
      <c r="W24" s="77">
        <f t="shared" si="10"/>
        <v>41.091387245233399</v>
      </c>
      <c r="X24" s="77">
        <f t="shared" si="10"/>
        <v>38.552482779891029</v>
      </c>
      <c r="Y24" s="77">
        <f t="shared" si="10"/>
        <v>36.382158189623802</v>
      </c>
      <c r="Z24" s="77">
        <f t="shared" si="10"/>
        <v>34.502122475396419</v>
      </c>
      <c r="AA24" s="77">
        <f t="shared" si="10"/>
        <v>32.834252692408718</v>
      </c>
      <c r="AB24" s="77">
        <f t="shared" si="10"/>
        <v>31.347328398657123</v>
      </c>
      <c r="AC24" s="77">
        <f t="shared" si="10"/>
        <v>29.975345278508424</v>
      </c>
      <c r="AD24" s="77">
        <f t="shared" si="10"/>
        <v>28.665540892697063</v>
      </c>
      <c r="AE24" s="77">
        <f t="shared" si="10"/>
        <v>27.457973149332609</v>
      </c>
      <c r="AF24" s="77">
        <f t="shared" si="10"/>
        <v>26.321805886458254</v>
      </c>
      <c r="AG24" s="77">
        <f t="shared" si="10"/>
        <v>25.251249936871876</v>
      </c>
      <c r="AH24" s="77">
        <f t="shared" si="10"/>
        <v>24.260640585822344</v>
      </c>
      <c r="AI24" s="77">
        <f t="shared" si="10"/>
        <v>23.297332823244357</v>
      </c>
      <c r="AJ24" s="77">
        <f t="shared" si="10"/>
        <v>22.416266622523867</v>
      </c>
      <c r="AK24" s="77">
        <f t="shared" si="10"/>
        <v>21.595100503597745</v>
      </c>
      <c r="AL24" s="77">
        <f t="shared" si="10"/>
        <v>20.825206423509524</v>
      </c>
      <c r="AM24" s="77">
        <f t="shared" si="10"/>
        <v>20.058915901562298</v>
      </c>
      <c r="AN24" s="77">
        <f t="shared" si="10"/>
        <v>19.227398416735529</v>
      </c>
      <c r="AO24" s="77">
        <f t="shared" si="10"/>
        <v>0</v>
      </c>
      <c r="AP24" s="108">
        <f t="shared" si="10"/>
        <v>0</v>
      </c>
      <c r="AQ24" s="104"/>
      <c r="AS24" s="84" t="s">
        <v>110</v>
      </c>
      <c r="AT24" s="89">
        <f t="shared" ref="AT24:BY24" si="11">-K25/3.6/(K26-1)</f>
        <v>12.082108089663915</v>
      </c>
      <c r="AU24" s="89">
        <f t="shared" si="11"/>
        <v>14.803145037231754</v>
      </c>
      <c r="AV24" s="89">
        <f t="shared" si="11"/>
        <v>16.37166654347336</v>
      </c>
      <c r="AW24" s="89">
        <f t="shared" si="11"/>
        <v>17.425706791414772</v>
      </c>
      <c r="AX24" s="89">
        <f t="shared" si="11"/>
        <v>18.283426290085476</v>
      </c>
      <c r="AY24" s="89">
        <f t="shared" si="11"/>
        <v>18.952652765255099</v>
      </c>
      <c r="AZ24" s="89">
        <f t="shared" si="11"/>
        <v>19.555499868269891</v>
      </c>
      <c r="BA24" s="89">
        <f t="shared" si="11"/>
        <v>20.12106779228635</v>
      </c>
      <c r="BB24" s="89">
        <f t="shared" si="11"/>
        <v>20.589184115011808</v>
      </c>
      <c r="BC24" s="89">
        <f t="shared" si="11"/>
        <v>20.883381850417415</v>
      </c>
      <c r="BD24" s="89">
        <f t="shared" si="11"/>
        <v>21.065600133376876</v>
      </c>
      <c r="BE24" s="89">
        <f t="shared" si="11"/>
        <v>20.916263090151038</v>
      </c>
      <c r="BF24" s="89">
        <f t="shared" si="11"/>
        <v>20.680315813979067</v>
      </c>
      <c r="BG24" s="89">
        <f t="shared" si="11"/>
        <v>20.37978583687736</v>
      </c>
      <c r="BH24" s="89">
        <f t="shared" si="11"/>
        <v>20.084553313986053</v>
      </c>
      <c r="BI24" s="89">
        <f t="shared" si="11"/>
        <v>19.794868033719951</v>
      </c>
      <c r="BJ24" s="89">
        <f t="shared" si="11"/>
        <v>19.503592165460553</v>
      </c>
      <c r="BK24" s="89">
        <f t="shared" si="11"/>
        <v>19.213865497665338</v>
      </c>
      <c r="BL24" s="89">
        <f t="shared" si="11"/>
        <v>18.912058033652116</v>
      </c>
      <c r="BM24" s="89">
        <f t="shared" si="11"/>
        <v>18.584155575343871</v>
      </c>
      <c r="BN24" s="89">
        <f t="shared" si="11"/>
        <v>18.252542537261043</v>
      </c>
      <c r="BO24" s="89">
        <f t="shared" si="11"/>
        <v>17.910195551118054</v>
      </c>
      <c r="BP24" s="89">
        <f t="shared" si="11"/>
        <v>17.55951786911918</v>
      </c>
      <c r="BQ24" s="89">
        <f t="shared" si="11"/>
        <v>17.212487155281522</v>
      </c>
      <c r="BR24" s="89">
        <f t="shared" si="11"/>
        <v>16.8470618640157</v>
      </c>
      <c r="BS24" s="89">
        <f t="shared" si="11"/>
        <v>16.495325455636522</v>
      </c>
      <c r="BT24" s="89">
        <f t="shared" si="11"/>
        <v>16.150065210181751</v>
      </c>
      <c r="BU24" s="89">
        <f t="shared" si="11"/>
        <v>15.810178004699475</v>
      </c>
      <c r="BV24" s="89">
        <f t="shared" si="11"/>
        <v>15.45066167098236</v>
      </c>
      <c r="BW24" s="89">
        <f t="shared" si="11"/>
        <v>15.030286805117607</v>
      </c>
      <c r="BX24" s="89">
        <f t="shared" si="11"/>
        <v>15.030286805117607</v>
      </c>
      <c r="BY24" s="89">
        <f t="shared" si="11"/>
        <v>15.030286805117607</v>
      </c>
    </row>
    <row r="25" spans="2:77" hidden="1" outlineLevel="1" x14ac:dyDescent="0.2">
      <c r="B25" s="103"/>
      <c r="C25" s="8" t="s">
        <v>13</v>
      </c>
      <c r="D25" s="9">
        <v>525</v>
      </c>
      <c r="E25" s="10" t="s">
        <v>1</v>
      </c>
      <c r="F25" s="12"/>
      <c r="G25" s="148"/>
      <c r="H25" s="149"/>
      <c r="I25" s="78" t="s">
        <v>109</v>
      </c>
      <c r="J25" s="76" t="s">
        <v>8</v>
      </c>
      <c r="K25" s="78">
        <f>K22*(($I26/$D24)^0.5)</f>
        <v>80.704798192366439</v>
      </c>
      <c r="L25" s="78">
        <f>IF(VALUE(L22)=0,K25,L22*(($I26/$D24)^0.5))</f>
        <v>86.469426634678328</v>
      </c>
      <c r="M25" s="78">
        <f t="shared" ref="M25:AP25" si="12">IF(VALUE(M22)=0,L25,M22*(($I26/$D24)^0.5))</f>
        <v>92.234055076990217</v>
      </c>
      <c r="N25" s="78">
        <f t="shared" si="12"/>
        <v>97.998683519302119</v>
      </c>
      <c r="O25" s="78">
        <f t="shared" si="12"/>
        <v>103.76331196161399</v>
      </c>
      <c r="P25" s="78">
        <f t="shared" si="12"/>
        <v>109.52794040392588</v>
      </c>
      <c r="Q25" s="78">
        <f t="shared" si="12"/>
        <v>115.29256884623778</v>
      </c>
      <c r="R25" s="78">
        <f t="shared" si="12"/>
        <v>121.05719728854965</v>
      </c>
      <c r="S25" s="78">
        <f t="shared" si="12"/>
        <v>126.82182573086156</v>
      </c>
      <c r="T25" s="78">
        <f t="shared" si="12"/>
        <v>132.58645417317342</v>
      </c>
      <c r="U25" s="78">
        <f t="shared" si="12"/>
        <v>138.35108261548532</v>
      </c>
      <c r="V25" s="78">
        <f t="shared" si="12"/>
        <v>144.11571105779723</v>
      </c>
      <c r="W25" s="78">
        <f t="shared" si="12"/>
        <v>149.88033950010913</v>
      </c>
      <c r="X25" s="78">
        <f t="shared" si="12"/>
        <v>155.64496794242098</v>
      </c>
      <c r="Y25" s="78">
        <f t="shared" si="12"/>
        <v>161.40959638473288</v>
      </c>
      <c r="Z25" s="78">
        <f t="shared" si="12"/>
        <v>167.17422482704478</v>
      </c>
      <c r="AA25" s="78">
        <f t="shared" si="12"/>
        <v>172.93885326935666</v>
      </c>
      <c r="AB25" s="78">
        <f t="shared" si="12"/>
        <v>178.70348171166856</v>
      </c>
      <c r="AC25" s="78">
        <f t="shared" si="12"/>
        <v>184.46811015398043</v>
      </c>
      <c r="AD25" s="78">
        <f t="shared" si="12"/>
        <v>190.23273859629234</v>
      </c>
      <c r="AE25" s="78">
        <f t="shared" si="12"/>
        <v>195.99736703860424</v>
      </c>
      <c r="AF25" s="78">
        <f t="shared" si="12"/>
        <v>201.76199548091608</v>
      </c>
      <c r="AG25" s="78">
        <f t="shared" si="12"/>
        <v>207.52662392322799</v>
      </c>
      <c r="AH25" s="78">
        <f t="shared" si="12"/>
        <v>213.29125236553989</v>
      </c>
      <c r="AI25" s="78">
        <f t="shared" si="12"/>
        <v>219.05588080785176</v>
      </c>
      <c r="AJ25" s="78">
        <f t="shared" si="12"/>
        <v>224.82050925016367</v>
      </c>
      <c r="AK25" s="78">
        <f t="shared" si="12"/>
        <v>230.58513769247557</v>
      </c>
      <c r="AL25" s="78">
        <f t="shared" si="12"/>
        <v>236.34976613478744</v>
      </c>
      <c r="AM25" s="78">
        <f t="shared" si="12"/>
        <v>242.11439457709929</v>
      </c>
      <c r="AN25" s="78">
        <f t="shared" si="12"/>
        <v>247.87902301941122</v>
      </c>
      <c r="AO25" s="78">
        <f t="shared" si="12"/>
        <v>247.87902301941122</v>
      </c>
      <c r="AP25" s="109">
        <f t="shared" si="12"/>
        <v>247.87902301941122</v>
      </c>
      <c r="AQ25" s="104"/>
      <c r="AS25" s="84" t="s">
        <v>111</v>
      </c>
      <c r="AT25" s="89">
        <f t="shared" ref="AT25:BY25" si="13">-K25/3.6/(K26-2)</f>
        <v>7.8508941573621964</v>
      </c>
      <c r="AU25" s="89">
        <f t="shared" si="13"/>
        <v>9.1586477250325355</v>
      </c>
      <c r="AV25" s="89">
        <f t="shared" si="13"/>
        <v>9.9887852773701233</v>
      </c>
      <c r="AW25" s="89">
        <f t="shared" si="13"/>
        <v>10.624545998539844</v>
      </c>
      <c r="AX25" s="89">
        <f t="shared" si="13"/>
        <v>11.187097953341613</v>
      </c>
      <c r="AY25" s="89">
        <f t="shared" si="13"/>
        <v>11.677960902680347</v>
      </c>
      <c r="AZ25" s="89">
        <f t="shared" si="13"/>
        <v>12.141607297335497</v>
      </c>
      <c r="BA25" s="89">
        <f t="shared" si="13"/>
        <v>12.588566785185586</v>
      </c>
      <c r="BB25" s="89">
        <f t="shared" si="13"/>
        <v>12.994527642570159</v>
      </c>
      <c r="BC25" s="89">
        <f t="shared" si="13"/>
        <v>13.326748218523967</v>
      </c>
      <c r="BD25" s="89">
        <f t="shared" si="13"/>
        <v>13.607012921382063</v>
      </c>
      <c r="BE25" s="89">
        <f t="shared" si="13"/>
        <v>13.738223545181073</v>
      </c>
      <c r="BF25" s="89">
        <f t="shared" si="13"/>
        <v>13.817055183694768</v>
      </c>
      <c r="BG25" s="89">
        <f t="shared" si="13"/>
        <v>13.850839192966582</v>
      </c>
      <c r="BH25" s="89">
        <f t="shared" si="13"/>
        <v>13.870969672588171</v>
      </c>
      <c r="BI25" s="89">
        <f t="shared" si="13"/>
        <v>13.878756531192021</v>
      </c>
      <c r="BJ25" s="89">
        <f t="shared" si="13"/>
        <v>13.871701015174915</v>
      </c>
      <c r="BK25" s="89">
        <f t="shared" si="13"/>
        <v>13.852170891098901</v>
      </c>
      <c r="BL25" s="89">
        <f t="shared" si="13"/>
        <v>13.813702714464419</v>
      </c>
      <c r="BM25" s="89">
        <f t="shared" si="13"/>
        <v>13.748829228757881</v>
      </c>
      <c r="BN25" s="89">
        <f t="shared" si="13"/>
        <v>13.669702522894463</v>
      </c>
      <c r="BO25" s="89">
        <f t="shared" si="13"/>
        <v>13.572770604383345</v>
      </c>
      <c r="BP25" s="89">
        <f t="shared" si="13"/>
        <v>13.459612563970417</v>
      </c>
      <c r="BQ25" s="89">
        <f t="shared" si="13"/>
        <v>13.337657280702748</v>
      </c>
      <c r="BR25" s="89">
        <f t="shared" si="13"/>
        <v>13.19405792176825</v>
      </c>
      <c r="BS25" s="89">
        <f t="shared" si="13"/>
        <v>13.048696123724056</v>
      </c>
      <c r="BT25" s="89">
        <f t="shared" si="13"/>
        <v>12.897948589150538</v>
      </c>
      <c r="BU25" s="89">
        <f t="shared" si="13"/>
        <v>12.741765798547251</v>
      </c>
      <c r="BV25" s="89">
        <f t="shared" si="13"/>
        <v>12.564210706840885</v>
      </c>
      <c r="BW25" s="89">
        <f t="shared" si="13"/>
        <v>12.337219108104991</v>
      </c>
      <c r="BX25" s="89">
        <f t="shared" si="13"/>
        <v>12.337219108104991</v>
      </c>
      <c r="BY25" s="89">
        <f t="shared" si="13"/>
        <v>12.337219108104991</v>
      </c>
    </row>
    <row r="26" spans="2:77" hidden="1" outlineLevel="1" x14ac:dyDescent="0.2">
      <c r="B26" s="103"/>
      <c r="C26" s="16" t="s">
        <v>94</v>
      </c>
      <c r="D26" s="17">
        <v>0</v>
      </c>
      <c r="E26" s="18" t="s">
        <v>19</v>
      </c>
      <c r="F26" s="12"/>
      <c r="G26" s="150"/>
      <c r="H26" s="151"/>
      <c r="I26" s="80">
        <f>D25/COS(RADIANS(D26))</f>
        <v>525</v>
      </c>
      <c r="J26" s="81" t="s">
        <v>0</v>
      </c>
      <c r="K26" s="80">
        <f>IF(K23&lt;0,K23*(($I26/$D24)^0.5),"")</f>
        <v>-0.85547086083908419</v>
      </c>
      <c r="L26" s="80">
        <f>IF(VALUE(L22)=0,K26,L23*(($I26/$D24)^0.5))</f>
        <v>-0.62257987176968399</v>
      </c>
      <c r="M26" s="80">
        <f t="shared" ref="M26:AP26" si="14">IF(VALUE(M22)=0,L26,M23*(($I26/$D24)^0.5))</f>
        <v>-0.56493358734656507</v>
      </c>
      <c r="N26" s="80">
        <f t="shared" si="14"/>
        <v>-0.56216656569425538</v>
      </c>
      <c r="O26" s="80">
        <f t="shared" si="14"/>
        <v>-0.57646284423118888</v>
      </c>
      <c r="P26" s="80">
        <f t="shared" si="14"/>
        <v>-0.60528598644274834</v>
      </c>
      <c r="Q26" s="80">
        <f t="shared" si="14"/>
        <v>-0.63768319828854103</v>
      </c>
      <c r="R26" s="80">
        <f t="shared" si="14"/>
        <v>-0.67123333582279643</v>
      </c>
      <c r="S26" s="80">
        <f t="shared" si="14"/>
        <v>-0.7110092720747484</v>
      </c>
      <c r="T26" s="80">
        <f t="shared" si="14"/>
        <v>-0.76358268346863278</v>
      </c>
      <c r="U26" s="80">
        <f t="shared" si="14"/>
        <v>-0.82434186725059999</v>
      </c>
      <c r="V26" s="80">
        <f t="shared" si="14"/>
        <v>-0.91392419324412688</v>
      </c>
      <c r="W26" s="80">
        <f t="shared" si="14"/>
        <v>-1.0131910950207377</v>
      </c>
      <c r="X26" s="80">
        <f t="shared" si="14"/>
        <v>-1.1214508171673547</v>
      </c>
      <c r="Y26" s="80">
        <f t="shared" si="14"/>
        <v>-1.2323622683974356</v>
      </c>
      <c r="Z26" s="80">
        <f t="shared" si="14"/>
        <v>-1.34592544871098</v>
      </c>
      <c r="AA26" s="80">
        <f t="shared" si="14"/>
        <v>-1.4630626986587574</v>
      </c>
      <c r="AB26" s="80">
        <f t="shared" si="14"/>
        <v>-1.5835434331030758</v>
      </c>
      <c r="AC26" s="80">
        <f t="shared" si="14"/>
        <v>-1.7094429182831674</v>
      </c>
      <c r="AD26" s="80">
        <f t="shared" si="14"/>
        <v>-1.8434128832824956</v>
      </c>
      <c r="AE26" s="80">
        <f t="shared" si="14"/>
        <v>-1.9828015990175973</v>
      </c>
      <c r="AF26" s="80">
        <f t="shared" si="14"/>
        <v>-2.1292231614523196</v>
      </c>
      <c r="AG26" s="80">
        <f t="shared" si="14"/>
        <v>-2.2829081557243542</v>
      </c>
      <c r="AH26" s="80">
        <f t="shared" si="14"/>
        <v>-2.4421271933010087</v>
      </c>
      <c r="AI26" s="80">
        <f t="shared" si="14"/>
        <v>-2.6118378546426708</v>
      </c>
      <c r="AJ26" s="80">
        <f t="shared" si="14"/>
        <v>-2.7859296336004893</v>
      </c>
      <c r="AK26" s="80">
        <f t="shared" si="14"/>
        <v>-2.966016626138313</v>
      </c>
      <c r="AL26" s="80">
        <f t="shared" si="14"/>
        <v>-3.1525600025315259</v>
      </c>
      <c r="AM26" s="80">
        <f t="shared" si="14"/>
        <v>-3.3528231946174412</v>
      </c>
      <c r="AN26" s="80">
        <f t="shared" si="14"/>
        <v>-3.5811024809329917</v>
      </c>
      <c r="AO26" s="80">
        <f t="shared" si="14"/>
        <v>-3.5811024809329917</v>
      </c>
      <c r="AP26" s="110">
        <f t="shared" si="14"/>
        <v>-3.5811024809329917</v>
      </c>
      <c r="AQ26" s="104"/>
      <c r="AS26" s="84" t="s">
        <v>113</v>
      </c>
      <c r="AT26" s="90">
        <f t="shared" ref="AT26:BY26" si="15">-K25/3.6/(K26-3)</f>
        <v>5.8145944573422694</v>
      </c>
      <c r="AU26" s="90">
        <f t="shared" si="15"/>
        <v>6.6304363261880974</v>
      </c>
      <c r="AV26" s="90">
        <f t="shared" si="15"/>
        <v>7.186829775919974</v>
      </c>
      <c r="AW26" s="90">
        <f t="shared" si="15"/>
        <v>7.6419381382391984</v>
      </c>
      <c r="AX26" s="90">
        <f t="shared" si="15"/>
        <v>8.059119713224753</v>
      </c>
      <c r="AY26" s="90">
        <f t="shared" si="15"/>
        <v>8.4388389726603865</v>
      </c>
      <c r="AZ26" s="90">
        <f t="shared" si="15"/>
        <v>8.8038764847545981</v>
      </c>
      <c r="BA26" s="90">
        <f t="shared" si="15"/>
        <v>9.1595919329608257</v>
      </c>
      <c r="BB26" s="90">
        <f t="shared" si="15"/>
        <v>9.4929121277953374</v>
      </c>
      <c r="BC26" s="90">
        <f t="shared" si="15"/>
        <v>9.7857742744517111</v>
      </c>
      <c r="BD26" s="90">
        <f t="shared" si="15"/>
        <v>10.049011729620293</v>
      </c>
      <c r="BE26" s="90">
        <f t="shared" si="15"/>
        <v>10.228134216191311</v>
      </c>
      <c r="BF26" s="90">
        <f t="shared" si="15"/>
        <v>10.374145325542756</v>
      </c>
      <c r="BG26" s="90">
        <f t="shared" si="15"/>
        <v>10.490168446812641</v>
      </c>
      <c r="BH26" s="90">
        <f t="shared" si="15"/>
        <v>10.59361088500018</v>
      </c>
      <c r="BI26" s="90">
        <f t="shared" si="15"/>
        <v>10.68524649633661</v>
      </c>
      <c r="BJ26" s="90">
        <f t="shared" si="15"/>
        <v>10.763588503257113</v>
      </c>
      <c r="BK26" s="90">
        <f t="shared" si="15"/>
        <v>10.83001759566892</v>
      </c>
      <c r="BL26" s="90">
        <f t="shared" si="15"/>
        <v>10.880510200157392</v>
      </c>
      <c r="BM26" s="90">
        <f t="shared" si="15"/>
        <v>10.910163692682424</v>
      </c>
      <c r="BN26" s="90">
        <f t="shared" si="15"/>
        <v>10.926325679315227</v>
      </c>
      <c r="BO26" s="90">
        <f t="shared" si="15"/>
        <v>10.926605643890523</v>
      </c>
      <c r="BP26" s="90">
        <f t="shared" si="15"/>
        <v>10.911846794204743</v>
      </c>
      <c r="BQ26" s="90">
        <f t="shared" si="15"/>
        <v>10.886840383750991</v>
      </c>
      <c r="BR26" s="90">
        <f t="shared" si="15"/>
        <v>10.842946171300833</v>
      </c>
      <c r="BS26" s="90">
        <f t="shared" si="15"/>
        <v>10.793449871169122</v>
      </c>
      <c r="BT26" s="90">
        <f t="shared" si="15"/>
        <v>10.736045698595047</v>
      </c>
      <c r="BU26" s="90">
        <f t="shared" si="15"/>
        <v>10.670796024452477</v>
      </c>
      <c r="BV26" s="90">
        <f t="shared" si="15"/>
        <v>10.586474144380567</v>
      </c>
      <c r="BW26" s="90">
        <f t="shared" si="15"/>
        <v>10.46257589386409</v>
      </c>
      <c r="BX26" s="90">
        <f t="shared" si="15"/>
        <v>10.46257589386409</v>
      </c>
      <c r="BY26" s="90">
        <f t="shared" si="15"/>
        <v>10.46257589386409</v>
      </c>
    </row>
    <row r="27" spans="2:77" s="6" customFormat="1" ht="6" hidden="1" customHeight="1" outlineLevel="1" x14ac:dyDescent="0.2">
      <c r="B27" s="105"/>
      <c r="C27" s="85"/>
      <c r="D27" s="73"/>
      <c r="E27" s="73"/>
      <c r="F27" s="73"/>
      <c r="G27" s="86"/>
      <c r="H27" s="86"/>
      <c r="I27" s="87"/>
      <c r="J27" s="88"/>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106"/>
      <c r="AS27" s="84"/>
    </row>
    <row r="28" spans="2:77" s="6" customFormat="1" ht="15" hidden="1" customHeight="1" outlineLevel="1" x14ac:dyDescent="0.2">
      <c r="B28" s="105"/>
      <c r="C28" s="159" t="s">
        <v>118</v>
      </c>
      <c r="D28" s="160"/>
      <c r="E28" s="160"/>
      <c r="F28" s="160"/>
      <c r="G28" s="160"/>
      <c r="H28" s="160"/>
      <c r="I28" s="160"/>
      <c r="J28" s="160"/>
      <c r="K28" s="160"/>
      <c r="L28" s="160"/>
      <c r="M28" s="161"/>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106"/>
      <c r="AS28" s="84"/>
    </row>
    <row r="29" spans="2:77" s="6" customFormat="1" hidden="1" outlineLevel="1" x14ac:dyDescent="0.2">
      <c r="B29" s="105"/>
      <c r="C29" s="156" t="s">
        <v>120</v>
      </c>
      <c r="D29" s="30" t="s">
        <v>119</v>
      </c>
      <c r="E29" s="63" t="s">
        <v>8</v>
      </c>
      <c r="F29" s="95" t="s">
        <v>0</v>
      </c>
      <c r="G29" s="154" t="s">
        <v>62</v>
      </c>
      <c r="H29" s="155"/>
      <c r="I29" s="63" t="s">
        <v>8</v>
      </c>
      <c r="J29" s="21" t="s">
        <v>7</v>
      </c>
      <c r="K29" s="132" t="s">
        <v>6</v>
      </c>
      <c r="L29" s="63" t="s">
        <v>8</v>
      </c>
      <c r="M29" s="21" t="s">
        <v>7</v>
      </c>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106"/>
      <c r="AS29" s="84"/>
    </row>
    <row r="30" spans="2:77" s="6" customFormat="1" ht="15" hidden="1" customHeight="1" outlineLevel="1" x14ac:dyDescent="0.2">
      <c r="B30" s="105"/>
      <c r="C30" s="157"/>
      <c r="D30" s="8" t="s">
        <v>60</v>
      </c>
      <c r="E30" s="54">
        <f>INDEX(K25:AP25,MATCH(MAX(K26:AP26),K26:AP26,0))</f>
        <v>97.998683519302119</v>
      </c>
      <c r="F30" s="55">
        <f>MAX(K26:AP26)</f>
        <v>-0.56216656569425538</v>
      </c>
      <c r="G30" s="152" t="s">
        <v>61</v>
      </c>
      <c r="H30" s="153"/>
      <c r="I30" s="54">
        <f>INDEX(AT22:BY22,MATCH(MAX(AT23:BY23),AT23:BY23,0))</f>
        <v>109.52794040392588</v>
      </c>
      <c r="J30" s="64">
        <f>MAX(AT23:BY23)</f>
        <v>50.264550264550266</v>
      </c>
      <c r="K30" s="133" t="s">
        <v>114</v>
      </c>
      <c r="L30" s="54">
        <f>INDEX(AT22:BY22,MATCH(MAX(AT24:BY24),AT24:BY24,0))</f>
        <v>138.35108261548532</v>
      </c>
      <c r="M30" s="64">
        <f>INDEX(AT23:BY23,MATCH(MAX(AT24:BY24),AT24:BY24,0))</f>
        <v>46.620046620046622</v>
      </c>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106"/>
      <c r="AS30" s="84"/>
    </row>
    <row r="31" spans="2:77" s="6" customFormat="1" hidden="1" outlineLevel="1" x14ac:dyDescent="0.2">
      <c r="B31" s="105"/>
      <c r="C31" s="158"/>
      <c r="D31" s="16" t="s">
        <v>112</v>
      </c>
      <c r="E31" s="59">
        <f>E30/(COS(RADIANS(45))^0.5)</f>
        <v>116.54073170205398</v>
      </c>
      <c r="F31" s="60">
        <f>F30/(COS(RADIANS(45))^0.5)</f>
        <v>-0.66853247974025309</v>
      </c>
      <c r="G31" s="152" t="s">
        <v>121</v>
      </c>
      <c r="H31" s="153"/>
      <c r="I31" s="54">
        <f>INDEX(AT22:BY22,MATCH(MAX(AT24:BY24),AT24:BY24,0))</f>
        <v>138.35108261548532</v>
      </c>
      <c r="J31" s="64">
        <f>MAX(AT24:BY24)</f>
        <v>21.065600133376876</v>
      </c>
      <c r="K31" s="133" t="s">
        <v>115</v>
      </c>
      <c r="L31" s="54">
        <f>INDEX(AT22:BY22,MATCH(MAX(AT25:BY25),AT25:BY25,0))</f>
        <v>167.17422482704478</v>
      </c>
      <c r="M31" s="64">
        <f>INDEX(AT23:BY23,MATCH(MAX(AT25:BY25),AT25:BY25,0))</f>
        <v>34.502122475396412</v>
      </c>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106"/>
      <c r="AS31" s="84"/>
    </row>
    <row r="32" spans="2:77" s="6" customFormat="1" hidden="1" outlineLevel="1" x14ac:dyDescent="0.2">
      <c r="B32" s="105"/>
      <c r="G32" s="163" t="s">
        <v>122</v>
      </c>
      <c r="H32" s="164"/>
      <c r="I32" s="59">
        <f>INDEX(AT22:BY22,MATCH(MAX(AT25:BY25),AT25:BY25,0))</f>
        <v>167.17422482704478</v>
      </c>
      <c r="J32" s="65">
        <f>MAX(AT25:BY25)</f>
        <v>13.878756531192021</v>
      </c>
      <c r="K32" s="131" t="s">
        <v>116</v>
      </c>
      <c r="L32" s="59">
        <f>INDEX(AT22:BY22,MATCH(MAX(AT26:BY26),AT26:BY26,0))</f>
        <v>201.76199548091608</v>
      </c>
      <c r="M32" s="65">
        <f>INDEX(AT23:BY23,MATCH(MAX(AT26:BY26),AT26:BY26,0))</f>
        <v>26.32180588645825</v>
      </c>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106"/>
    </row>
    <row r="33" spans="2:68" s="6" customFormat="1" ht="8" hidden="1" customHeight="1" outlineLevel="1" thickBot="1" x14ac:dyDescent="0.25">
      <c r="B33" s="107"/>
      <c r="C33" s="112"/>
      <c r="D33" s="113"/>
      <c r="E33" s="114"/>
      <c r="F33" s="115"/>
      <c r="G33" s="116"/>
      <c r="H33" s="116"/>
      <c r="I33" s="114"/>
      <c r="J33" s="114"/>
      <c r="K33" s="116"/>
      <c r="L33" s="114"/>
      <c r="M33" s="114"/>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8"/>
    </row>
    <row r="34" spans="2:68" s="6" customFormat="1" ht="16" collapsed="1" x14ac:dyDescent="0.2">
      <c r="B34" s="73"/>
      <c r="C34" s="162" t="s">
        <v>123</v>
      </c>
      <c r="D34" s="162"/>
      <c r="E34" s="162"/>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111"/>
    </row>
    <row r="35" spans="2:68" s="6" customFormat="1" ht="16" thickBot="1" x14ac:dyDescent="0.25">
      <c r="C35" s="82"/>
      <c r="D35" s="73"/>
      <c r="E35" s="7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Q35" s="74"/>
    </row>
    <row r="36" spans="2:68" s="7" customFormat="1" ht="13" customHeight="1" outlineLevel="1" x14ac:dyDescent="0.2">
      <c r="B36" s="121"/>
      <c r="C36" s="122"/>
      <c r="D36" s="122"/>
      <c r="E36" s="122"/>
      <c r="F36" s="122"/>
      <c r="G36" s="122"/>
      <c r="H36" s="122"/>
      <c r="I36" s="122"/>
      <c r="J36" s="122"/>
      <c r="K36" s="122"/>
      <c r="L36" s="122"/>
      <c r="M36" s="122"/>
      <c r="N36" s="122"/>
      <c r="O36" s="122"/>
      <c r="P36" s="122"/>
      <c r="Q36" s="123"/>
      <c r="X36" s="6"/>
    </row>
    <row r="37" spans="2:68" ht="15" customHeight="1" outlineLevel="1" x14ac:dyDescent="0.2">
      <c r="B37" s="103"/>
      <c r="C37" s="172" t="s">
        <v>126</v>
      </c>
      <c r="D37" s="173"/>
      <c r="E37" s="174"/>
      <c r="F37" s="52"/>
      <c r="G37" s="169" t="s">
        <v>89</v>
      </c>
      <c r="H37" s="170"/>
      <c r="I37" s="170"/>
      <c r="J37" s="170"/>
      <c r="K37" s="170"/>
      <c r="L37" s="170"/>
      <c r="M37" s="171"/>
      <c r="N37" s="12"/>
      <c r="O37" s="134" t="s">
        <v>90</v>
      </c>
      <c r="P37" s="135"/>
      <c r="Q37" s="104"/>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row>
    <row r="38" spans="2:68" ht="15" customHeight="1" outlineLevel="1" x14ac:dyDescent="0.2">
      <c r="B38" s="103"/>
      <c r="C38" s="8" t="s">
        <v>9</v>
      </c>
      <c r="D38" s="9" t="s">
        <v>108</v>
      </c>
      <c r="E38" s="10"/>
      <c r="F38" s="12"/>
      <c r="G38" s="165" t="s">
        <v>91</v>
      </c>
      <c r="H38" s="166"/>
      <c r="I38" s="31" t="s">
        <v>4</v>
      </c>
      <c r="J38" s="32" t="s">
        <v>88</v>
      </c>
      <c r="K38" s="33" t="s">
        <v>2</v>
      </c>
      <c r="L38" s="32" t="s">
        <v>6</v>
      </c>
      <c r="M38" s="34" t="s">
        <v>7</v>
      </c>
      <c r="N38" s="77"/>
      <c r="O38" s="136"/>
      <c r="P38" s="137"/>
      <c r="Q38" s="124"/>
      <c r="R38" s="22"/>
      <c r="S38" s="22"/>
      <c r="T38" s="77"/>
      <c r="U38" s="77"/>
      <c r="V38" s="77"/>
      <c r="W38" s="77"/>
      <c r="X38" s="77"/>
      <c r="Y38" s="77"/>
      <c r="Z38" s="77"/>
      <c r="AA38" s="77"/>
      <c r="AB38" s="77"/>
      <c r="AC38" s="77"/>
      <c r="AD38" s="77"/>
      <c r="AE38" s="77"/>
      <c r="AF38" s="77"/>
      <c r="AG38" s="77"/>
      <c r="AH38" s="77"/>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row>
    <row r="39" spans="2:68" ht="15" customHeight="1" outlineLevel="1" x14ac:dyDescent="0.2">
      <c r="B39" s="103"/>
      <c r="C39" s="8" t="s">
        <v>12</v>
      </c>
      <c r="D39" s="9">
        <v>320</v>
      </c>
      <c r="E39" s="10" t="s">
        <v>1</v>
      </c>
      <c r="F39" s="12"/>
      <c r="G39" s="165"/>
      <c r="H39" s="166"/>
      <c r="I39" s="35"/>
      <c r="J39" s="36">
        <v>0</v>
      </c>
      <c r="K39" s="37"/>
      <c r="L39" s="38">
        <f>AJ40</f>
        <v>126.7359921993354</v>
      </c>
      <c r="M39" s="39">
        <f>AK40</f>
        <v>47.172372996607201</v>
      </c>
      <c r="N39" s="12"/>
      <c r="O39" s="136"/>
      <c r="P39" s="137"/>
      <c r="Q39" s="124"/>
      <c r="R39" s="22"/>
      <c r="S39" s="22"/>
      <c r="T39" s="77"/>
      <c r="U39" s="140" t="s">
        <v>73</v>
      </c>
      <c r="V39" s="140"/>
      <c r="W39" s="130" t="s">
        <v>67</v>
      </c>
      <c r="X39" s="140" t="s">
        <v>74</v>
      </c>
      <c r="Y39" s="140"/>
      <c r="Z39" s="140" t="s">
        <v>14</v>
      </c>
      <c r="AA39" s="140"/>
      <c r="AB39" s="140"/>
      <c r="AC39" s="140"/>
      <c r="AD39" s="140" t="s">
        <v>15</v>
      </c>
      <c r="AE39" s="140"/>
      <c r="AF39" s="140"/>
      <c r="AG39" s="130" t="s">
        <v>4</v>
      </c>
      <c r="AH39" s="119" t="s">
        <v>65</v>
      </c>
      <c r="AI39" s="130" t="s">
        <v>5</v>
      </c>
      <c r="AJ39" s="130" t="s">
        <v>6</v>
      </c>
      <c r="AK39" s="130" t="s">
        <v>82</v>
      </c>
      <c r="AL39" s="130" t="s">
        <v>4</v>
      </c>
      <c r="AM39" s="119" t="s">
        <v>65</v>
      </c>
      <c r="AN39" s="130" t="s">
        <v>5</v>
      </c>
      <c r="AO39" s="130" t="s">
        <v>6</v>
      </c>
      <c r="AP39" s="130" t="s">
        <v>82</v>
      </c>
      <c r="AQ39" s="130" t="s">
        <v>4</v>
      </c>
      <c r="AR39" s="119" t="s">
        <v>65</v>
      </c>
      <c r="AS39" s="130" t="s">
        <v>5</v>
      </c>
      <c r="AT39" s="130" t="s">
        <v>6</v>
      </c>
      <c r="AU39" s="130" t="s">
        <v>82</v>
      </c>
      <c r="AV39" s="130" t="s">
        <v>4</v>
      </c>
      <c r="AW39" s="119" t="s">
        <v>65</v>
      </c>
      <c r="AX39" s="130" t="s">
        <v>5</v>
      </c>
      <c r="AY39" s="130" t="s">
        <v>6</v>
      </c>
      <c r="AZ39" s="130" t="s">
        <v>82</v>
      </c>
      <c r="BA39" s="130" t="s">
        <v>4</v>
      </c>
      <c r="BB39" s="119" t="s">
        <v>65</v>
      </c>
      <c r="BC39" s="130" t="s">
        <v>5</v>
      </c>
      <c r="BD39" s="130" t="s">
        <v>6</v>
      </c>
      <c r="BE39" s="130" t="s">
        <v>82</v>
      </c>
      <c r="BF39" s="130" t="s">
        <v>4</v>
      </c>
      <c r="BG39" s="119" t="s">
        <v>65</v>
      </c>
      <c r="BH39" s="130" t="s">
        <v>5</v>
      </c>
      <c r="BI39" s="130" t="s">
        <v>6</v>
      </c>
      <c r="BJ39" s="130" t="s">
        <v>82</v>
      </c>
      <c r="BK39" s="130" t="s">
        <v>4</v>
      </c>
      <c r="BL39" s="119" t="s">
        <v>65</v>
      </c>
      <c r="BM39" s="130" t="s">
        <v>5</v>
      </c>
      <c r="BN39" s="130" t="s">
        <v>6</v>
      </c>
      <c r="BO39" s="130" t="s">
        <v>82</v>
      </c>
      <c r="BP39" s="12"/>
    </row>
    <row r="40" spans="2:68" outlineLevel="1" x14ac:dyDescent="0.2">
      <c r="B40" s="103"/>
      <c r="C40" s="8" t="s">
        <v>83</v>
      </c>
      <c r="D40" s="9">
        <v>430</v>
      </c>
      <c r="E40" s="10" t="s">
        <v>1</v>
      </c>
      <c r="F40" s="12"/>
      <c r="G40" s="165"/>
      <c r="H40" s="166"/>
      <c r="I40" s="35"/>
      <c r="J40" s="36">
        <v>-1</v>
      </c>
      <c r="K40" s="37"/>
      <c r="L40" s="38">
        <f>AO40</f>
        <v>158.48747515421383</v>
      </c>
      <c r="M40" s="39">
        <f>AP40</f>
        <v>21.532134806362457</v>
      </c>
      <c r="N40" s="12"/>
      <c r="O40" s="136"/>
      <c r="P40" s="137"/>
      <c r="Q40" s="104"/>
      <c r="R40" s="22"/>
      <c r="S40" s="22"/>
      <c r="T40" s="77"/>
      <c r="U40" s="67">
        <v>100</v>
      </c>
      <c r="V40" s="67">
        <f>-($D46*(U40/100)^2+$D47*(U40/100)+$D48)</f>
        <v>-0.60000000000000009</v>
      </c>
      <c r="W40" s="130" t="s">
        <v>68</v>
      </c>
      <c r="X40" s="67">
        <f>IF(V40=0,D43,U40)/100*(($W41/$D39)^0.5)</f>
        <v>1.159202311936963</v>
      </c>
      <c r="Y40" s="67">
        <f>-IF(V40=0,E43,V40)*(($W41/$D39)^0.5)</f>
        <v>0.69552138716217793</v>
      </c>
      <c r="Z40" s="67">
        <f>X40*X40</f>
        <v>1.34375</v>
      </c>
      <c r="AA40" s="67">
        <f>X40</f>
        <v>1.159202311936963</v>
      </c>
      <c r="AB40" s="67">
        <v>1</v>
      </c>
      <c r="AC40" s="67">
        <f>Y40</f>
        <v>0.69552138716217793</v>
      </c>
      <c r="AD40" s="67" cm="1">
        <f t="array" ref="AD40:AF42">MINVERSE(Z40:AB42)</f>
        <v>1.4883720930232518</v>
      </c>
      <c r="AE40" s="67">
        <v>-2.9767441860465063</v>
      </c>
      <c r="AF40" s="67">
        <v>1.4883720930232536</v>
      </c>
      <c r="AG40" s="68">
        <f>I39</f>
        <v>0</v>
      </c>
      <c r="AH40" s="68">
        <f>J39</f>
        <v>0</v>
      </c>
      <c r="AI40" s="68">
        <f>K39</f>
        <v>0</v>
      </c>
      <c r="AJ40" s="69">
        <f>(-AJ42-$O43)/(2*$O42)*100</f>
        <v>126.7359921993354</v>
      </c>
      <c r="AK40" s="69">
        <f>-(AJ40+AI40)/3.6/(AI42+AH40)</f>
        <v>47.172372996607201</v>
      </c>
      <c r="AL40" s="68">
        <f>I40</f>
        <v>0</v>
      </c>
      <c r="AM40" s="68">
        <f>J40</f>
        <v>-1</v>
      </c>
      <c r="AN40" s="68">
        <f>K40</f>
        <v>0</v>
      </c>
      <c r="AO40" s="69">
        <f>(-AO42-$O43)/(2*$O42)*100</f>
        <v>158.48747515421383</v>
      </c>
      <c r="AP40" s="69">
        <f>-(AO40+AN40)/3.6/(AN42+AM40)</f>
        <v>21.532134806362457</v>
      </c>
      <c r="AQ40" s="68">
        <f>I41</f>
        <v>0</v>
      </c>
      <c r="AR40" s="68">
        <f>J41</f>
        <v>-2</v>
      </c>
      <c r="AS40" s="68">
        <f>K41</f>
        <v>0</v>
      </c>
      <c r="AT40" s="69">
        <f>(-AT42-$O43)/(2*$O42)*100</f>
        <v>184.86359252909989</v>
      </c>
      <c r="AU40" s="69">
        <f>-(AT40+AS40)/3.6/(AS42+AR40)</f>
        <v>14.8341532672078</v>
      </c>
      <c r="AV40" s="70">
        <f>I42</f>
        <v>0</v>
      </c>
      <c r="AW40" s="70">
        <f>J42</f>
        <v>-3</v>
      </c>
      <c r="AX40" s="70">
        <f>K42</f>
        <v>0</v>
      </c>
      <c r="AY40" s="69">
        <f>(-AY42-$O43)/(2*$O42)*100</f>
        <v>207.92021523837599</v>
      </c>
      <c r="AZ40" s="69">
        <f>-(AY40+AX40)/3.6/(AX42+AW40)</f>
        <v>11.662800641428761</v>
      </c>
      <c r="BA40" s="70">
        <f>I43</f>
        <v>0</v>
      </c>
      <c r="BB40" s="70">
        <f>J43</f>
        <v>-4</v>
      </c>
      <c r="BC40" s="70">
        <f>K43</f>
        <v>0</v>
      </c>
      <c r="BD40" s="69">
        <f>(-BD42-$O43)/(2*$O42)*100</f>
        <v>228.66369184192786</v>
      </c>
      <c r="BE40" s="69">
        <f>-(BD40+BC40)/3.6/(BC42+BB40)</f>
        <v>9.7814459351496303</v>
      </c>
      <c r="BF40" s="119">
        <f>I42</f>
        <v>0</v>
      </c>
      <c r="BG40" s="119">
        <v>-1</v>
      </c>
      <c r="BH40" s="119">
        <f>K42</f>
        <v>0</v>
      </c>
      <c r="BI40" s="69">
        <f>(-BI42-$O43)/(2*$O42)*100</f>
        <v>158.48747515421383</v>
      </c>
      <c r="BJ40" s="69">
        <f>-(BI40+BH40)/3.6/(BH42+BG40)</f>
        <v>21.532134806362457</v>
      </c>
      <c r="BK40" s="120">
        <f>I43</f>
        <v>0</v>
      </c>
      <c r="BL40" s="120">
        <v>-2</v>
      </c>
      <c r="BM40" s="120">
        <f>K43</f>
        <v>0</v>
      </c>
      <c r="BN40" s="69">
        <f>(-BN42-$O43)/(2*$O42)*100</f>
        <v>184.86359252909989</v>
      </c>
      <c r="BO40" s="69">
        <f>-(BN40+BM40)/3.6/(BM42+BL40)</f>
        <v>14.8341532672078</v>
      </c>
      <c r="BP40" s="12"/>
    </row>
    <row r="41" spans="2:68" outlineLevel="1" x14ac:dyDescent="0.2">
      <c r="B41" s="103"/>
      <c r="C41" s="16" t="s">
        <v>94</v>
      </c>
      <c r="D41" s="9">
        <v>0</v>
      </c>
      <c r="E41" s="10" t="s">
        <v>19</v>
      </c>
      <c r="F41" s="12"/>
      <c r="G41" s="165"/>
      <c r="H41" s="166"/>
      <c r="I41" s="35"/>
      <c r="J41" s="36">
        <v>-2</v>
      </c>
      <c r="K41" s="37"/>
      <c r="L41" s="38">
        <f>AT40</f>
        <v>184.86359252909989</v>
      </c>
      <c r="M41" s="39">
        <f>AU40</f>
        <v>14.8341532672078</v>
      </c>
      <c r="N41" s="12"/>
      <c r="O41" s="138"/>
      <c r="P41" s="139"/>
      <c r="Q41" s="104"/>
      <c r="T41" s="12"/>
      <c r="U41" s="67">
        <v>150</v>
      </c>
      <c r="V41" s="67">
        <f>-($D46*(U41/100)^2+$D47*(U41/100)+$D48)</f>
        <v>-1.095</v>
      </c>
      <c r="W41" s="130">
        <f>D40/COS(RADIANS(D41))</f>
        <v>430</v>
      </c>
      <c r="X41" s="67">
        <f>IF(V41=0,D44,U41)/100*(($W41/$D39)^0.5)</f>
        <v>1.7388034679054445</v>
      </c>
      <c r="Y41" s="67">
        <f>-IF(V41=0,E44,V41)*(($W41/$D39)^0.5)</f>
        <v>1.2693265315709745</v>
      </c>
      <c r="Z41" s="67">
        <f>X41*X41</f>
        <v>3.0234375</v>
      </c>
      <c r="AA41" s="67">
        <f>X41</f>
        <v>1.7388034679054445</v>
      </c>
      <c r="AB41" s="67">
        <v>1</v>
      </c>
      <c r="AC41" s="67">
        <f>Y41</f>
        <v>1.2693265315709745</v>
      </c>
      <c r="AD41" s="67">
        <v>-6.0386352993925385</v>
      </c>
      <c r="AE41" s="67">
        <v>10.351946227530069</v>
      </c>
      <c r="AF41" s="67">
        <v>-4.313310928137529</v>
      </c>
      <c r="AG41" s="130" t="s">
        <v>21</v>
      </c>
      <c r="AH41" s="130" t="s">
        <v>22</v>
      </c>
      <c r="AI41" s="130" t="s">
        <v>84</v>
      </c>
      <c r="AJ41" s="130" t="s">
        <v>23</v>
      </c>
      <c r="AK41" s="130" t="s">
        <v>66</v>
      </c>
      <c r="AL41" s="130" t="s">
        <v>21</v>
      </c>
      <c r="AM41" s="130" t="s">
        <v>22</v>
      </c>
      <c r="AN41" s="130" t="s">
        <v>84</v>
      </c>
      <c r="AO41" s="130" t="s">
        <v>23</v>
      </c>
      <c r="AP41" s="130" t="s">
        <v>66</v>
      </c>
      <c r="AQ41" s="130" t="s">
        <v>21</v>
      </c>
      <c r="AR41" s="130" t="s">
        <v>22</v>
      </c>
      <c r="AS41" s="130" t="s">
        <v>84</v>
      </c>
      <c r="AT41" s="130" t="s">
        <v>23</v>
      </c>
      <c r="AU41" s="130" t="s">
        <v>66</v>
      </c>
      <c r="AV41" s="130" t="s">
        <v>21</v>
      </c>
      <c r="AW41" s="130" t="s">
        <v>22</v>
      </c>
      <c r="AX41" s="130" t="s">
        <v>84</v>
      </c>
      <c r="AY41" s="130" t="s">
        <v>23</v>
      </c>
      <c r="AZ41" s="130" t="s">
        <v>66</v>
      </c>
      <c r="BA41" s="130" t="s">
        <v>21</v>
      </c>
      <c r="BB41" s="130" t="s">
        <v>22</v>
      </c>
      <c r="BC41" s="130" t="s">
        <v>84</v>
      </c>
      <c r="BD41" s="130" t="s">
        <v>23</v>
      </c>
      <c r="BE41" s="130" t="s">
        <v>66</v>
      </c>
      <c r="BF41" s="130" t="s">
        <v>21</v>
      </c>
      <c r="BG41" s="130" t="s">
        <v>22</v>
      </c>
      <c r="BH41" s="130" t="s">
        <v>84</v>
      </c>
      <c r="BI41" s="130" t="s">
        <v>23</v>
      </c>
      <c r="BJ41" s="130" t="s">
        <v>66</v>
      </c>
      <c r="BK41" s="130" t="s">
        <v>21</v>
      </c>
      <c r="BL41" s="130" t="s">
        <v>22</v>
      </c>
      <c r="BM41" s="130" t="s">
        <v>84</v>
      </c>
      <c r="BN41" s="130" t="s">
        <v>23</v>
      </c>
      <c r="BO41" s="130" t="s">
        <v>66</v>
      </c>
      <c r="BP41" s="12"/>
    </row>
    <row r="42" spans="2:68" ht="14" customHeight="1" outlineLevel="1" x14ac:dyDescent="0.2">
      <c r="B42" s="103"/>
      <c r="C42" s="20" t="s">
        <v>86</v>
      </c>
      <c r="D42" s="19" t="s">
        <v>10</v>
      </c>
      <c r="E42" s="21" t="s">
        <v>59</v>
      </c>
      <c r="F42" s="12"/>
      <c r="G42" s="165"/>
      <c r="H42" s="166"/>
      <c r="I42" s="40"/>
      <c r="J42" s="36">
        <v>-3</v>
      </c>
      <c r="K42" s="37"/>
      <c r="L42" s="38">
        <f>AY40</f>
        <v>207.92021523837599</v>
      </c>
      <c r="M42" s="39">
        <f>AZ40</f>
        <v>11.662800641428761</v>
      </c>
      <c r="N42" s="77"/>
      <c r="O42" s="23" cm="1">
        <f t="array" ref="O42:O44">MMULT(_xlfn.ANCHORARRAY(AD40),AC40:AC42)</f>
        <v>1.104207597603208</v>
      </c>
      <c r="P42" s="24" t="s">
        <v>16</v>
      </c>
      <c r="Q42" s="104"/>
      <c r="T42" s="12"/>
      <c r="U42" s="67">
        <v>200</v>
      </c>
      <c r="V42" s="67">
        <f>-($D46*(U42/100)^2+$D47*(U42/100)+$D48)</f>
        <v>-2.2300000000000004</v>
      </c>
      <c r="W42" s="67"/>
      <c r="X42" s="67">
        <f>IF(V42=0,D45,U42)/100*(($W41/$D39)^0.5)</f>
        <v>2.318404623873926</v>
      </c>
      <c r="Y42" s="67">
        <f>-IF(V42=0,E45,V42)*(($W41/$D39)^0.5)</f>
        <v>2.5850211556194278</v>
      </c>
      <c r="Z42" s="67">
        <f>X42*X42</f>
        <v>5.375</v>
      </c>
      <c r="AA42" s="67">
        <f>X42</f>
        <v>2.318404623873926</v>
      </c>
      <c r="AB42" s="67">
        <v>1</v>
      </c>
      <c r="AC42" s="67">
        <f>Y42</f>
        <v>2.5850211556194278</v>
      </c>
      <c r="AD42" s="67">
        <v>5.9999999999999911</v>
      </c>
      <c r="AE42" s="67">
        <v>-7.9999999999999858</v>
      </c>
      <c r="AF42" s="67">
        <v>2.9999999999999942</v>
      </c>
      <c r="AG42" s="67">
        <f>2*$O43-4*$O42*AI40/100</f>
        <v>-4.4199999999999946</v>
      </c>
      <c r="AH42" s="67">
        <f>-4*$O42*($O44-AK42)+$O43^2</f>
        <v>-2.9494999999999951</v>
      </c>
      <c r="AI42" s="128">
        <f>-1*((AJ40/100)^2*$O42+(AJ40/100*$O43)+$O44)</f>
        <v>-0.74629364692179445</v>
      </c>
      <c r="AJ42" s="67">
        <f>((-AG42-(AG42^2-4*AH42)^0.5)/2)</f>
        <v>-0.58885690952574388</v>
      </c>
      <c r="AK42" s="67">
        <f>AH40-AG40</f>
        <v>0</v>
      </c>
      <c r="AL42" s="67">
        <f>2*$O43-4*$O42*AN40/100</f>
        <v>-4.4199999999999946</v>
      </c>
      <c r="AM42" s="67">
        <f>-4*$O42*($O44-AP42)+$O43^2</f>
        <v>-7.366330390412827</v>
      </c>
      <c r="AN42" s="128">
        <f>-1*((AO40/100)^2*$O42+(AO40/100*$O43)+$O44)</f>
        <v>-1.0445858736189826</v>
      </c>
      <c r="AO42" s="67">
        <f>((-AL42-(AL42^2-4*AM42)^0.5)/2)</f>
        <v>-1.2900614838046538</v>
      </c>
      <c r="AP42" s="67">
        <f>AM40-AL40</f>
        <v>-1</v>
      </c>
      <c r="AQ42" s="67">
        <f>2*$O43-4*$O42*AS40/100</f>
        <v>-4.4199999999999946</v>
      </c>
      <c r="AR42" s="67">
        <f>-4*$O42*($O44-AU42)+$O43^2</f>
        <v>-11.783160780825659</v>
      </c>
      <c r="AS42" s="128">
        <f>-1*((AT40/100)^2*$O42+(AT40/100*$O43)+$O44)</f>
        <v>-1.4616736796340013</v>
      </c>
      <c r="AT42" s="67">
        <f>((-AQ42-(AQ42^2-4*AR42)^0.5)/2)</f>
        <v>-1.8725556678171174</v>
      </c>
      <c r="AU42" s="67">
        <f>AR40-AQ40</f>
        <v>-2</v>
      </c>
      <c r="AV42" s="67">
        <f>2*$O43-4*$O42*AX40/100</f>
        <v>-4.4199999999999946</v>
      </c>
      <c r="AW42" s="67">
        <f>-4*$O42*($O44-AZ42)+$O43^2</f>
        <v>-16.199991171238487</v>
      </c>
      <c r="AX42" s="128">
        <f>-1*((AY40/100)^2*$O42+(AY40/100*$O43)+$O44)</f>
        <v>-1.9521223177589979</v>
      </c>
      <c r="AY42" s="67">
        <f>((-AV42-(AV42^2-4*AW42)^0.5)/2)</f>
        <v>-2.3817416272301841</v>
      </c>
      <c r="AZ42" s="67">
        <f>AW40-AV40</f>
        <v>-3</v>
      </c>
      <c r="BA42" s="67">
        <f>2*$O43-4*$O42*BC40/100</f>
        <v>-4.4199999999999946</v>
      </c>
      <c r="BB42" s="67">
        <f>-4*$O42*($O44-BE42)+$O43^2</f>
        <v>-20.616821561651321</v>
      </c>
      <c r="BC42" s="128">
        <f>-1*((BD40/100)^2*$O42+(BD40/100*$O43)+$O44)</f>
        <v>-2.4936914848205038</v>
      </c>
      <c r="BD42" s="67">
        <f>((-BA42-(BA42^2-4*BB42)^0.5)/2)</f>
        <v>-2.8398437165571115</v>
      </c>
      <c r="BE42" s="67">
        <f>BB40-BA40</f>
        <v>-4</v>
      </c>
      <c r="BF42" s="67">
        <f>2*$O43-4*$O42*BH40/100</f>
        <v>-4.4199999999999946</v>
      </c>
      <c r="BG42" s="67">
        <f>-4*$O42*($O44-BJ42)+$O43^2</f>
        <v>-7.366330390412827</v>
      </c>
      <c r="BH42" s="128">
        <f>-1*((BI40/100)^2*$O42+(BI40/100*$O43)+$O44)</f>
        <v>-1.0445858736189826</v>
      </c>
      <c r="BI42" s="67">
        <f>((-BF42-(BF42^2-4*BG42)^0.5)/2)</f>
        <v>-1.2900614838046538</v>
      </c>
      <c r="BJ42" s="67">
        <f>BG40-BF40</f>
        <v>-1</v>
      </c>
      <c r="BK42" s="67">
        <f>2*$O43-4*$O42*BM40/100</f>
        <v>-4.4199999999999946</v>
      </c>
      <c r="BL42" s="67">
        <f>-4*$O42*($O44-BO42)+$O43^2</f>
        <v>-11.783160780825659</v>
      </c>
      <c r="BM42" s="128">
        <f>-1*((BN40/100)^2*$O42+(BN40/100*$O43)+$O44)</f>
        <v>-1.4616736796340013</v>
      </c>
      <c r="BN42" s="67">
        <f>((-BK42-(BK42^2-4*BL42)^0.5)/2)</f>
        <v>-1.8725556678171174</v>
      </c>
      <c r="BO42" s="67">
        <f>BL40-BK40</f>
        <v>-2</v>
      </c>
      <c r="BP42" s="12"/>
    </row>
    <row r="43" spans="2:68" outlineLevel="1" x14ac:dyDescent="0.2">
      <c r="B43" s="103"/>
      <c r="C43" s="8" t="s">
        <v>69</v>
      </c>
      <c r="D43" s="9"/>
      <c r="E43" s="13">
        <v>-0.55000000000000004</v>
      </c>
      <c r="F43" s="12"/>
      <c r="G43" s="165"/>
      <c r="H43" s="166"/>
      <c r="I43" s="41"/>
      <c r="J43" s="42">
        <v>-4</v>
      </c>
      <c r="K43" s="43"/>
      <c r="L43" s="44">
        <f>BD40</f>
        <v>228.66369184192786</v>
      </c>
      <c r="M43" s="45">
        <f>BE40</f>
        <v>9.7814459351496303</v>
      </c>
      <c r="N43" s="12"/>
      <c r="O43" s="23">
        <v>-2.2099999999999973</v>
      </c>
      <c r="P43" s="24" t="s">
        <v>17</v>
      </c>
      <c r="Q43" s="104"/>
      <c r="T43" s="12"/>
      <c r="U43" s="67"/>
      <c r="V43" s="67"/>
      <c r="W43" s="67"/>
      <c r="X43" s="67"/>
      <c r="Y43" s="67"/>
      <c r="Z43" s="67"/>
      <c r="AA43" s="67"/>
      <c r="AB43" s="67"/>
      <c r="AC43" s="67"/>
      <c r="AD43" s="67"/>
      <c r="AE43" s="67"/>
      <c r="AF43" s="67"/>
      <c r="AG43" s="67"/>
      <c r="AH43" s="67"/>
      <c r="AI43" s="67"/>
      <c r="AJ43" s="67"/>
      <c r="AK43" s="67"/>
      <c r="AL43" s="67"/>
      <c r="AM43" s="67"/>
      <c r="AN43" s="7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12"/>
    </row>
    <row r="44" spans="2:68" outlineLevel="1" x14ac:dyDescent="0.2">
      <c r="B44" s="103"/>
      <c r="C44" s="8" t="s">
        <v>71</v>
      </c>
      <c r="D44" s="9"/>
      <c r="E44" s="13">
        <v>-0.8</v>
      </c>
      <c r="F44" s="12"/>
      <c r="G44" s="165"/>
      <c r="H44" s="166"/>
      <c r="I44" s="46"/>
      <c r="J44" s="47"/>
      <c r="K44" s="48" t="s">
        <v>58</v>
      </c>
      <c r="L44" s="49" t="s">
        <v>8</v>
      </c>
      <c r="M44" s="50" t="s">
        <v>0</v>
      </c>
      <c r="N44" s="12"/>
      <c r="O44" s="27">
        <v>1.7735795372635517</v>
      </c>
      <c r="P44" s="28" t="s">
        <v>18</v>
      </c>
      <c r="Q44" s="104"/>
      <c r="T44" s="12"/>
      <c r="U44" s="67"/>
      <c r="V44" s="67"/>
      <c r="W44" s="67"/>
      <c r="X44" s="67"/>
      <c r="Y44" s="67"/>
      <c r="Z44" s="67"/>
      <c r="AA44" s="67"/>
      <c r="AB44" s="67"/>
      <c r="AC44" s="67"/>
      <c r="AD44" s="67"/>
      <c r="AE44" s="67"/>
      <c r="AF44" s="67"/>
      <c r="AG44" s="67"/>
      <c r="AH44" s="67"/>
      <c r="AI44" s="67"/>
      <c r="AJ44" s="67"/>
      <c r="AK44" s="67"/>
      <c r="AL44" s="67"/>
      <c r="AM44" s="77"/>
      <c r="AN44" s="7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12"/>
    </row>
    <row r="45" spans="2:68" outlineLevel="1" x14ac:dyDescent="0.2">
      <c r="B45" s="103"/>
      <c r="C45" s="8" t="s">
        <v>70</v>
      </c>
      <c r="D45" s="9"/>
      <c r="E45" s="13">
        <v>-2.8</v>
      </c>
      <c r="F45" s="12"/>
      <c r="G45" s="165"/>
      <c r="H45" s="166"/>
      <c r="I45" s="51"/>
      <c r="J45" s="52"/>
      <c r="K45" s="53" t="s">
        <v>60</v>
      </c>
      <c r="L45" s="54">
        <f>-O43/(2*O42)*100</f>
        <v>100.07176208518314</v>
      </c>
      <c r="M45" s="55">
        <f>-1*((L45/100)^2*$O$42+(L45/100*$O$43)+$O$44)</f>
        <v>-0.66778656622227905</v>
      </c>
      <c r="N45" s="12"/>
      <c r="O45" s="12"/>
      <c r="P45" s="12"/>
      <c r="Q45" s="124"/>
      <c r="R45" s="22"/>
      <c r="S45" s="22"/>
      <c r="T45" s="77"/>
      <c r="U45" s="67" t="s">
        <v>92</v>
      </c>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12"/>
    </row>
    <row r="46" spans="2:68" outlineLevel="1" x14ac:dyDescent="0.2">
      <c r="B46" s="103"/>
      <c r="C46" s="20" t="s">
        <v>87</v>
      </c>
      <c r="D46" s="25">
        <v>1.28</v>
      </c>
      <c r="E46" s="26" t="s">
        <v>16</v>
      </c>
      <c r="F46" s="12"/>
      <c r="G46" s="165"/>
      <c r="H46" s="166"/>
      <c r="I46" s="56"/>
      <c r="J46" s="57"/>
      <c r="K46" s="58" t="s">
        <v>75</v>
      </c>
      <c r="L46" s="59">
        <f>L45/(COS(RADIANS(45))^0.5)</f>
        <v>119.00605148255931</v>
      </c>
      <c r="M46" s="60">
        <f>M45/(COS(RADIANS(45))^0.5)</f>
        <v>-0.79413653585476995</v>
      </c>
      <c r="N46" s="12"/>
      <c r="O46" s="12"/>
      <c r="P46" s="12"/>
      <c r="Q46" s="104"/>
      <c r="T46" s="12"/>
      <c r="U46" s="67"/>
      <c r="V46" s="67">
        <v>75</v>
      </c>
      <c r="W46" s="67">
        <f>V46+5</f>
        <v>80</v>
      </c>
      <c r="X46" s="67">
        <f t="shared" ref="X46:AY46" si="16">W46+5</f>
        <v>85</v>
      </c>
      <c r="Y46" s="67">
        <f t="shared" si="16"/>
        <v>90</v>
      </c>
      <c r="Z46" s="67">
        <f t="shared" si="16"/>
        <v>95</v>
      </c>
      <c r="AA46" s="67">
        <f t="shared" si="16"/>
        <v>100</v>
      </c>
      <c r="AB46" s="67">
        <f t="shared" si="16"/>
        <v>105</v>
      </c>
      <c r="AC46" s="67">
        <f>AB46+5</f>
        <v>110</v>
      </c>
      <c r="AD46" s="67">
        <f t="shared" si="16"/>
        <v>115</v>
      </c>
      <c r="AE46" s="67">
        <f t="shared" si="16"/>
        <v>120</v>
      </c>
      <c r="AF46" s="67">
        <f t="shared" si="16"/>
        <v>125</v>
      </c>
      <c r="AG46" s="67">
        <f t="shared" si="16"/>
        <v>130</v>
      </c>
      <c r="AH46" s="67">
        <f t="shared" si="16"/>
        <v>135</v>
      </c>
      <c r="AI46" s="67">
        <f t="shared" si="16"/>
        <v>140</v>
      </c>
      <c r="AJ46" s="67">
        <f t="shared" si="16"/>
        <v>145</v>
      </c>
      <c r="AK46" s="67">
        <f t="shared" si="16"/>
        <v>150</v>
      </c>
      <c r="AL46" s="67">
        <f t="shared" si="16"/>
        <v>155</v>
      </c>
      <c r="AM46" s="67">
        <f t="shared" si="16"/>
        <v>160</v>
      </c>
      <c r="AN46" s="67">
        <f t="shared" si="16"/>
        <v>165</v>
      </c>
      <c r="AO46" s="67">
        <f t="shared" si="16"/>
        <v>170</v>
      </c>
      <c r="AP46" s="67">
        <f t="shared" si="16"/>
        <v>175</v>
      </c>
      <c r="AQ46" s="67">
        <f t="shared" si="16"/>
        <v>180</v>
      </c>
      <c r="AR46" s="67">
        <f t="shared" si="16"/>
        <v>185</v>
      </c>
      <c r="AS46" s="67">
        <f t="shared" si="16"/>
        <v>190</v>
      </c>
      <c r="AT46" s="67">
        <f t="shared" si="16"/>
        <v>195</v>
      </c>
      <c r="AU46" s="67">
        <f t="shared" si="16"/>
        <v>200</v>
      </c>
      <c r="AV46" s="67">
        <f t="shared" si="16"/>
        <v>205</v>
      </c>
      <c r="AW46" s="67">
        <f t="shared" si="16"/>
        <v>210</v>
      </c>
      <c r="AX46" s="67">
        <f t="shared" si="16"/>
        <v>215</v>
      </c>
      <c r="AY46" s="67">
        <f t="shared" si="16"/>
        <v>220</v>
      </c>
      <c r="AZ46" s="67"/>
      <c r="BA46" s="67"/>
      <c r="BB46" s="67"/>
      <c r="BC46" s="67"/>
      <c r="BD46" s="67"/>
      <c r="BE46" s="67"/>
      <c r="BF46" s="67"/>
      <c r="BG46" s="67"/>
      <c r="BH46" s="67"/>
      <c r="BI46" s="67"/>
      <c r="BJ46" s="67"/>
      <c r="BK46" s="67"/>
      <c r="BL46" s="67"/>
      <c r="BM46" s="67"/>
      <c r="BN46" s="67"/>
      <c r="BO46" s="67"/>
      <c r="BP46" s="12"/>
    </row>
    <row r="47" spans="2:68" outlineLevel="1" x14ac:dyDescent="0.2">
      <c r="B47" s="103"/>
      <c r="C47" s="8" t="s">
        <v>72</v>
      </c>
      <c r="D47" s="9">
        <v>-2.21</v>
      </c>
      <c r="E47" s="10" t="s">
        <v>17</v>
      </c>
      <c r="F47" s="77"/>
      <c r="G47" s="165"/>
      <c r="H47" s="166"/>
      <c r="I47" s="61"/>
      <c r="J47" s="62"/>
      <c r="K47" s="48" t="s">
        <v>62</v>
      </c>
      <c r="L47" s="63" t="s">
        <v>8</v>
      </c>
      <c r="M47" s="21" t="s">
        <v>7</v>
      </c>
      <c r="N47" s="12"/>
      <c r="O47" s="12"/>
      <c r="P47" s="12"/>
      <c r="Q47" s="104"/>
      <c r="T47" s="12"/>
      <c r="U47" s="67" t="s">
        <v>0</v>
      </c>
      <c r="V47" s="67">
        <f t="shared" ref="V47:AY47" si="17">-1*((V46/100)^2*$O42+(V46/100*$O43)+$O44)</f>
        <v>-0.73719631091535831</v>
      </c>
      <c r="W47" s="67">
        <f t="shared" si="17"/>
        <v>-0.71227239972960676</v>
      </c>
      <c r="X47" s="67">
        <f t="shared" si="17"/>
        <v>-0.69286952653187184</v>
      </c>
      <c r="Y47" s="67">
        <f t="shared" si="17"/>
        <v>-0.67898769132215264</v>
      </c>
      <c r="Z47" s="67">
        <f t="shared" si="17"/>
        <v>-0.67062689410044962</v>
      </c>
      <c r="AA47" s="67">
        <f t="shared" si="17"/>
        <v>-0.66778713486676233</v>
      </c>
      <c r="AB47" s="67">
        <f t="shared" si="17"/>
        <v>-0.67046841362109122</v>
      </c>
      <c r="AC47" s="67">
        <f t="shared" si="17"/>
        <v>-0.67867073036343606</v>
      </c>
      <c r="AD47" s="67">
        <f t="shared" si="17"/>
        <v>-0.69239408509379752</v>
      </c>
      <c r="AE47" s="67">
        <f t="shared" si="17"/>
        <v>-0.71163847781217449</v>
      </c>
      <c r="AF47" s="67">
        <f t="shared" si="17"/>
        <v>-0.73640390851856741</v>
      </c>
      <c r="AG47" s="67">
        <f t="shared" si="17"/>
        <v>-0.76669037721297673</v>
      </c>
      <c r="AH47" s="67">
        <f t="shared" si="17"/>
        <v>-0.80249788389540155</v>
      </c>
      <c r="AI47" s="67">
        <f t="shared" si="17"/>
        <v>-0.84382642856584322</v>
      </c>
      <c r="AJ47" s="67">
        <f t="shared" si="17"/>
        <v>-0.89067601122430062</v>
      </c>
      <c r="AK47" s="67">
        <f t="shared" si="17"/>
        <v>-0.94304663187077375</v>
      </c>
      <c r="AL47" s="67">
        <f t="shared" si="17"/>
        <v>-1.0009382905052631</v>
      </c>
      <c r="AM47" s="67">
        <f t="shared" si="17"/>
        <v>-1.0643509871277685</v>
      </c>
      <c r="AN47" s="67">
        <f t="shared" si="17"/>
        <v>-1.1332847217382898</v>
      </c>
      <c r="AO47" s="67">
        <f t="shared" si="17"/>
        <v>-1.2077394943368271</v>
      </c>
      <c r="AP47" s="67">
        <f t="shared" si="17"/>
        <v>-1.2877153049233807</v>
      </c>
      <c r="AQ47" s="67">
        <f t="shared" si="17"/>
        <v>-1.3732121534979504</v>
      </c>
      <c r="AR47" s="67">
        <f t="shared" si="17"/>
        <v>-1.4642300400605359</v>
      </c>
      <c r="AS47" s="67">
        <f t="shared" si="17"/>
        <v>-1.5607689646111376</v>
      </c>
      <c r="AT47" s="67">
        <f t="shared" si="17"/>
        <v>-1.6628289271497554</v>
      </c>
      <c r="AU47" s="67">
        <f t="shared" si="17"/>
        <v>-1.7704099276763889</v>
      </c>
      <c r="AV47" s="67">
        <f t="shared" si="17"/>
        <v>-1.8835119661910387</v>
      </c>
      <c r="AW47" s="67">
        <f t="shared" si="17"/>
        <v>-2.0021350426937046</v>
      </c>
      <c r="AX47" s="67">
        <f t="shared" si="17"/>
        <v>-2.1262791571843866</v>
      </c>
      <c r="AY47" s="67">
        <f t="shared" si="17"/>
        <v>-2.255944309663084</v>
      </c>
      <c r="AZ47" s="67"/>
      <c r="BA47" s="67"/>
      <c r="BB47" s="67"/>
      <c r="BC47" s="67"/>
      <c r="BD47" s="67"/>
      <c r="BE47" s="67"/>
      <c r="BF47" s="67"/>
      <c r="BG47" s="67"/>
      <c r="BH47" s="67"/>
      <c r="BI47" s="67"/>
      <c r="BJ47" s="67"/>
      <c r="BK47" s="67"/>
      <c r="BL47" s="67"/>
      <c r="BM47" s="67"/>
      <c r="BN47" s="67"/>
      <c r="BO47" s="67"/>
      <c r="BP47" s="12"/>
    </row>
    <row r="48" spans="2:68" ht="16" outlineLevel="1" thickBot="1" x14ac:dyDescent="0.25">
      <c r="B48" s="103"/>
      <c r="C48" s="14"/>
      <c r="D48" s="29">
        <v>1.53</v>
      </c>
      <c r="E48" s="18" t="s">
        <v>18</v>
      </c>
      <c r="F48" s="12"/>
      <c r="G48" s="165"/>
      <c r="H48" s="166"/>
      <c r="I48" s="11"/>
      <c r="J48" s="12"/>
      <c r="K48" s="53" t="s">
        <v>61</v>
      </c>
      <c r="L48" s="54">
        <f>($AN$3/M48-$O43)/(2*$O42)*100</f>
        <v>126.7359921993354</v>
      </c>
      <c r="M48" s="64">
        <f>$AN$3/((4*$O42*$O44)^0.5+$O43)</f>
        <v>47.172372996607216</v>
      </c>
      <c r="N48" s="12"/>
      <c r="O48" s="12"/>
      <c r="P48" s="12"/>
      <c r="Q48" s="104"/>
      <c r="T48" s="12"/>
      <c r="U48" s="67" t="s">
        <v>7</v>
      </c>
      <c r="V48" s="77">
        <f>-V46/3.6/V47</f>
        <v>28.260224617056345</v>
      </c>
      <c r="W48" s="77">
        <f t="shared" ref="W48:AY48" si="18">-W46/3.6/W47</f>
        <v>31.199050013250876</v>
      </c>
      <c r="X48" s="77">
        <f t="shared" si="18"/>
        <v>34.077283250275848</v>
      </c>
      <c r="Y48" s="77">
        <f t="shared" si="18"/>
        <v>36.819518703378812</v>
      </c>
      <c r="Z48" s="77">
        <f t="shared" si="18"/>
        <v>39.349583383896082</v>
      </c>
      <c r="AA48" s="77">
        <f t="shared" si="18"/>
        <v>41.596754905019296</v>
      </c>
      <c r="AB48" s="77">
        <f t="shared" si="18"/>
        <v>43.50192503348849</v>
      </c>
      <c r="AC48" s="77">
        <f t="shared" si="18"/>
        <v>45.022651174587565</v>
      </c>
      <c r="AD48" s="77">
        <f t="shared" si="18"/>
        <v>46.136217989379531</v>
      </c>
      <c r="AE48" s="77">
        <f t="shared" si="18"/>
        <v>46.840262819699767</v>
      </c>
      <c r="AF48" s="77">
        <f t="shared" si="18"/>
        <v>47.151056397939733</v>
      </c>
      <c r="AG48" s="77">
        <f t="shared" si="18"/>
        <v>47.099992623332362</v>
      </c>
      <c r="AH48" s="77">
        <f t="shared" si="18"/>
        <v>46.729095182122364</v>
      </c>
      <c r="AI48" s="77">
        <f t="shared" si="18"/>
        <v>46.086360384544903</v>
      </c>
      <c r="AJ48" s="77">
        <f t="shared" si="18"/>
        <v>45.221581439487707</v>
      </c>
      <c r="AK48" s="77">
        <f t="shared" si="18"/>
        <v>44.183039585232592</v>
      </c>
      <c r="AL48" s="77">
        <f t="shared" si="18"/>
        <v>43.015194806686402</v>
      </c>
      <c r="AM48" s="77">
        <f t="shared" si="18"/>
        <v>41.757319701822354</v>
      </c>
      <c r="AN48" s="77">
        <f t="shared" si="18"/>
        <v>40.442911171547287</v>
      </c>
      <c r="AO48" s="77">
        <f t="shared" si="18"/>
        <v>39.099675421438512</v>
      </c>
      <c r="AP48" s="77">
        <f t="shared" si="18"/>
        <v>37.749889999174528</v>
      </c>
      <c r="AQ48" s="77">
        <f t="shared" si="18"/>
        <v>36.410979813014471</v>
      </c>
      <c r="AR48" s="77">
        <f t="shared" si="18"/>
        <v>35.096185355386034</v>
      </c>
      <c r="AS48" s="77">
        <f t="shared" si="18"/>
        <v>33.815240419601281</v>
      </c>
      <c r="AT48" s="77">
        <f t="shared" si="18"/>
        <v>32.575008638749992</v>
      </c>
      <c r="AU48" s="77">
        <f t="shared" si="18"/>
        <v>31.380051979526908</v>
      </c>
      <c r="AV48" s="77">
        <f t="shared" si="18"/>
        <v>30.233120610112838</v>
      </c>
      <c r="AW48" s="77">
        <f t="shared" si="18"/>
        <v>29.135563830325214</v>
      </c>
      <c r="AX48" s="77">
        <f t="shared" si="18"/>
        <v>28.08766761430622</v>
      </c>
      <c r="AY48" s="77">
        <f t="shared" si="18"/>
        <v>27.088927173134785</v>
      </c>
      <c r="AZ48" s="67"/>
      <c r="BA48" s="67"/>
      <c r="BB48" s="67"/>
      <c r="BC48" s="67"/>
      <c r="BD48" s="67"/>
      <c r="BE48" s="67"/>
      <c r="BF48" s="67"/>
      <c r="BG48" s="67"/>
      <c r="BH48" s="67"/>
      <c r="BI48" s="67"/>
      <c r="BJ48" s="67"/>
      <c r="BK48" s="67"/>
      <c r="BL48" s="67"/>
      <c r="BM48" s="67"/>
      <c r="BN48" s="67"/>
      <c r="BO48" s="67"/>
      <c r="BP48" s="12"/>
    </row>
    <row r="49" spans="2:68" ht="16" outlineLevel="1" thickTop="1" x14ac:dyDescent="0.2">
      <c r="B49" s="103"/>
      <c r="E49" s="4"/>
      <c r="F49" s="12"/>
      <c r="G49" s="165"/>
      <c r="H49" s="166"/>
      <c r="I49" s="11"/>
      <c r="J49" s="12"/>
      <c r="K49" s="53" t="s">
        <v>63</v>
      </c>
      <c r="L49" s="54">
        <f>BI40</f>
        <v>158.48747515421383</v>
      </c>
      <c r="M49" s="64">
        <f>BJ40</f>
        <v>21.532134806362457</v>
      </c>
      <c r="N49" s="12"/>
      <c r="O49" s="12"/>
      <c r="P49" s="12"/>
      <c r="Q49" s="104"/>
      <c r="T49" s="12"/>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12"/>
    </row>
    <row r="50" spans="2:68" outlineLevel="1" x14ac:dyDescent="0.2">
      <c r="B50" s="103"/>
      <c r="C50" s="12"/>
      <c r="D50" s="12"/>
      <c r="E50" s="12"/>
      <c r="F50" s="12"/>
      <c r="G50" s="167"/>
      <c r="H50" s="168"/>
      <c r="I50" s="14"/>
      <c r="J50" s="15"/>
      <c r="K50" s="58" t="s">
        <v>64</v>
      </c>
      <c r="L50" s="59">
        <f>BN40</f>
        <v>184.86359252909989</v>
      </c>
      <c r="M50" s="65">
        <f>BO40</f>
        <v>14.8341532672078</v>
      </c>
      <c r="N50" s="12"/>
      <c r="O50" s="12"/>
      <c r="P50" s="12"/>
      <c r="Q50" s="104"/>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row>
    <row r="51" spans="2:68" ht="7" customHeight="1" outlineLevel="1" thickBot="1" x14ac:dyDescent="0.25">
      <c r="B51" s="125"/>
      <c r="C51" s="126"/>
      <c r="D51" s="126"/>
      <c r="E51" s="126"/>
      <c r="F51" s="126"/>
      <c r="G51" s="126"/>
      <c r="H51" s="126"/>
      <c r="I51" s="126"/>
      <c r="J51" s="126"/>
      <c r="K51" s="126"/>
      <c r="L51" s="126"/>
      <c r="M51" s="126"/>
      <c r="N51" s="126"/>
      <c r="O51" s="126"/>
      <c r="P51" s="126"/>
      <c r="Q51" s="127"/>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row>
    <row r="52" spans="2:68" ht="16" x14ac:dyDescent="0.2">
      <c r="C52" s="162" t="s">
        <v>125</v>
      </c>
      <c r="D52" s="162"/>
      <c r="E52" s="16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row>
    <row r="53" spans="2:68" s="6" customFormat="1" x14ac:dyDescent="0.2">
      <c r="C53" s="82"/>
      <c r="D53" s="73"/>
      <c r="E53" s="73"/>
      <c r="M53" s="83"/>
      <c r="N53" s="83"/>
      <c r="O53" s="83"/>
      <c r="P53" s="83"/>
      <c r="Q53" s="83"/>
      <c r="R53" s="83"/>
      <c r="S53" s="83"/>
      <c r="T53" s="129"/>
      <c r="U53" s="129"/>
      <c r="V53" s="129"/>
      <c r="W53" s="129"/>
      <c r="X53" s="129"/>
      <c r="Y53" s="129"/>
      <c r="Z53" s="129"/>
      <c r="AA53" s="129"/>
      <c r="AB53" s="129"/>
      <c r="AC53" s="129"/>
      <c r="AD53" s="129"/>
      <c r="AE53" s="129"/>
      <c r="AF53" s="129"/>
      <c r="AG53" s="129"/>
      <c r="AH53" s="129"/>
      <c r="AI53" s="129"/>
      <c r="AJ53" s="129"/>
      <c r="AK53" s="129"/>
      <c r="AL53" s="129"/>
      <c r="AM53" s="129"/>
      <c r="AN53" s="129"/>
      <c r="AO53" s="73"/>
      <c r="AP53" s="73"/>
      <c r="AQ53" s="111"/>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row>
    <row r="54" spans="2:68" s="7" customFormat="1" ht="13" hidden="1" customHeight="1" outlineLevel="1" x14ac:dyDescent="0.2">
      <c r="B54" s="121"/>
      <c r="C54" s="122"/>
      <c r="D54" s="122"/>
      <c r="E54" s="122"/>
      <c r="F54" s="122"/>
      <c r="G54" s="122"/>
      <c r="H54" s="122"/>
      <c r="I54" s="122"/>
      <c r="J54" s="122"/>
      <c r="K54" s="122"/>
      <c r="L54" s="122"/>
      <c r="M54" s="122"/>
      <c r="N54" s="122"/>
      <c r="O54" s="122"/>
      <c r="P54" s="122"/>
      <c r="Q54" s="123"/>
      <c r="T54" s="101"/>
      <c r="U54" s="101"/>
      <c r="V54" s="101"/>
      <c r="W54" s="101"/>
      <c r="X54" s="73"/>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row>
    <row r="55" spans="2:68" ht="15" hidden="1" customHeight="1" outlineLevel="1" x14ac:dyDescent="0.2">
      <c r="B55" s="103"/>
      <c r="C55" s="172" t="s">
        <v>127</v>
      </c>
      <c r="D55" s="173"/>
      <c r="E55" s="174"/>
      <c r="F55" s="52"/>
      <c r="G55" s="169" t="s">
        <v>89</v>
      </c>
      <c r="H55" s="170"/>
      <c r="I55" s="170"/>
      <c r="J55" s="170"/>
      <c r="K55" s="170"/>
      <c r="L55" s="170"/>
      <c r="M55" s="171"/>
      <c r="N55" s="12"/>
      <c r="O55" s="134" t="s">
        <v>90</v>
      </c>
      <c r="P55" s="135"/>
      <c r="Q55" s="104"/>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row>
    <row r="56" spans="2:68" ht="15" hidden="1" customHeight="1" outlineLevel="1" x14ac:dyDescent="0.2">
      <c r="B56" s="103"/>
      <c r="C56" s="8" t="s">
        <v>9</v>
      </c>
      <c r="D56" s="9" t="s">
        <v>108</v>
      </c>
      <c r="E56" s="10"/>
      <c r="F56" s="12"/>
      <c r="G56" s="165" t="s">
        <v>91</v>
      </c>
      <c r="H56" s="166"/>
      <c r="I56" s="31" t="s">
        <v>4</v>
      </c>
      <c r="J56" s="32" t="s">
        <v>88</v>
      </c>
      <c r="K56" s="33" t="s">
        <v>2</v>
      </c>
      <c r="L56" s="32" t="s">
        <v>6</v>
      </c>
      <c r="M56" s="34" t="s">
        <v>7</v>
      </c>
      <c r="N56" s="77"/>
      <c r="O56" s="136"/>
      <c r="P56" s="137"/>
      <c r="Q56" s="124"/>
      <c r="R56" s="22"/>
      <c r="S56" s="22"/>
      <c r="T56" s="77"/>
      <c r="U56" s="77"/>
      <c r="V56" s="77"/>
      <c r="W56" s="77"/>
      <c r="X56" s="77"/>
      <c r="Y56" s="77"/>
      <c r="Z56" s="77"/>
      <c r="AA56" s="77"/>
      <c r="AB56" s="77"/>
      <c r="AC56" s="77"/>
      <c r="AD56" s="77"/>
      <c r="AE56" s="77"/>
      <c r="AF56" s="77"/>
      <c r="AG56" s="77"/>
      <c r="AH56" s="77"/>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row>
    <row r="57" spans="2:68" ht="15" hidden="1" customHeight="1" outlineLevel="1" x14ac:dyDescent="0.2">
      <c r="B57" s="103"/>
      <c r="C57" s="8" t="s">
        <v>12</v>
      </c>
      <c r="D57" s="9">
        <v>430</v>
      </c>
      <c r="E57" s="10" t="s">
        <v>1</v>
      </c>
      <c r="F57" s="12"/>
      <c r="G57" s="165"/>
      <c r="H57" s="166"/>
      <c r="I57" s="35"/>
      <c r="J57" s="36">
        <v>0</v>
      </c>
      <c r="K57" s="37"/>
      <c r="L57" s="38">
        <f>AJ58</f>
        <v>123.99843650685519</v>
      </c>
      <c r="M57" s="39">
        <f>AK58</f>
        <v>42.777224688978173</v>
      </c>
      <c r="N57" s="12"/>
      <c r="O57" s="136"/>
      <c r="P57" s="137"/>
      <c r="Q57" s="124"/>
      <c r="R57" s="22"/>
      <c r="S57" s="22"/>
      <c r="T57" s="77"/>
      <c r="U57" s="140" t="s">
        <v>73</v>
      </c>
      <c r="V57" s="140"/>
      <c r="W57" s="130" t="s">
        <v>67</v>
      </c>
      <c r="X57" s="140" t="s">
        <v>74</v>
      </c>
      <c r="Y57" s="140"/>
      <c r="Z57" s="140" t="s">
        <v>14</v>
      </c>
      <c r="AA57" s="140"/>
      <c r="AB57" s="140"/>
      <c r="AC57" s="140"/>
      <c r="AD57" s="140" t="s">
        <v>15</v>
      </c>
      <c r="AE57" s="140"/>
      <c r="AF57" s="140"/>
      <c r="AG57" s="130" t="s">
        <v>4</v>
      </c>
      <c r="AH57" s="119" t="s">
        <v>65</v>
      </c>
      <c r="AI57" s="130" t="s">
        <v>5</v>
      </c>
      <c r="AJ57" s="130" t="s">
        <v>6</v>
      </c>
      <c r="AK57" s="130" t="s">
        <v>82</v>
      </c>
      <c r="AL57" s="130" t="s">
        <v>4</v>
      </c>
      <c r="AM57" s="119" t="s">
        <v>65</v>
      </c>
      <c r="AN57" s="130" t="s">
        <v>5</v>
      </c>
      <c r="AO57" s="130" t="s">
        <v>6</v>
      </c>
      <c r="AP57" s="130" t="s">
        <v>82</v>
      </c>
      <c r="AQ57" s="130" t="s">
        <v>4</v>
      </c>
      <c r="AR57" s="119" t="s">
        <v>65</v>
      </c>
      <c r="AS57" s="130" t="s">
        <v>5</v>
      </c>
      <c r="AT57" s="130" t="s">
        <v>6</v>
      </c>
      <c r="AU57" s="130" t="s">
        <v>82</v>
      </c>
      <c r="AV57" s="130" t="s">
        <v>4</v>
      </c>
      <c r="AW57" s="119" t="s">
        <v>65</v>
      </c>
      <c r="AX57" s="130" t="s">
        <v>5</v>
      </c>
      <c r="AY57" s="130" t="s">
        <v>6</v>
      </c>
      <c r="AZ57" s="130" t="s">
        <v>82</v>
      </c>
      <c r="BA57" s="130" t="s">
        <v>4</v>
      </c>
      <c r="BB57" s="119" t="s">
        <v>65</v>
      </c>
      <c r="BC57" s="130" t="s">
        <v>5</v>
      </c>
      <c r="BD57" s="130" t="s">
        <v>6</v>
      </c>
      <c r="BE57" s="130" t="s">
        <v>82</v>
      </c>
      <c r="BF57" s="130" t="s">
        <v>4</v>
      </c>
      <c r="BG57" s="119" t="s">
        <v>65</v>
      </c>
      <c r="BH57" s="130" t="s">
        <v>5</v>
      </c>
      <c r="BI57" s="130" t="s">
        <v>6</v>
      </c>
      <c r="BJ57" s="130" t="s">
        <v>82</v>
      </c>
      <c r="BK57" s="130" t="s">
        <v>4</v>
      </c>
      <c r="BL57" s="119" t="s">
        <v>65</v>
      </c>
      <c r="BM57" s="130" t="s">
        <v>5</v>
      </c>
      <c r="BN57" s="130" t="s">
        <v>6</v>
      </c>
      <c r="BO57" s="130" t="s">
        <v>82</v>
      </c>
      <c r="BP57" s="12"/>
    </row>
    <row r="58" spans="2:68" hidden="1" outlineLevel="1" x14ac:dyDescent="0.2">
      <c r="B58" s="103"/>
      <c r="C58" s="8" t="s">
        <v>83</v>
      </c>
      <c r="D58" s="9">
        <v>497</v>
      </c>
      <c r="E58" s="10" t="s">
        <v>1</v>
      </c>
      <c r="F58" s="12"/>
      <c r="G58" s="165"/>
      <c r="H58" s="166"/>
      <c r="I58" s="35"/>
      <c r="J58" s="36">
        <v>-1</v>
      </c>
      <c r="K58" s="37"/>
      <c r="L58" s="38">
        <f>AO58</f>
        <v>153.72001005218297</v>
      </c>
      <c r="M58" s="39">
        <f>AP58</f>
        <v>20.282962283557122</v>
      </c>
      <c r="N58" s="12"/>
      <c r="O58" s="136"/>
      <c r="P58" s="137"/>
      <c r="Q58" s="104"/>
      <c r="R58" s="22"/>
      <c r="S58" s="22"/>
      <c r="T58" s="77"/>
      <c r="U58" s="67">
        <v>100</v>
      </c>
      <c r="V58" s="67">
        <f>-($D64*(U58/100)^2+$D65*(U58/100)+$D66)</f>
        <v>0</v>
      </c>
      <c r="W58" s="130" t="s">
        <v>68</v>
      </c>
      <c r="X58" s="67">
        <f>IF(V58=0,D61,U58)/100*(($W59/$D57)^0.5)</f>
        <v>1.0750878817512417</v>
      </c>
      <c r="Y58" s="67">
        <f>-IF(V58=0,E61,V58)*(($W59/$D57)^0.5)</f>
        <v>0.73105975959084446</v>
      </c>
      <c r="Z58" s="67">
        <f>X58*X58</f>
        <v>1.1558139534883718</v>
      </c>
      <c r="AA58" s="67">
        <f>X58</f>
        <v>1.0750878817512417</v>
      </c>
      <c r="AB58" s="67">
        <v>1</v>
      </c>
      <c r="AC58" s="67">
        <f>Y58</f>
        <v>0.73105975959084446</v>
      </c>
      <c r="AD58" s="67" cm="1">
        <f t="array" ref="AD58:AF60">MINVERSE(Z58:AB60)</f>
        <v>2.403308741336911</v>
      </c>
      <c r="AE58" s="67">
        <v>-6.6758576148247535</v>
      </c>
      <c r="AF58" s="67">
        <v>4.2725488734878416</v>
      </c>
      <c r="AG58" s="68">
        <f>I57</f>
        <v>0</v>
      </c>
      <c r="AH58" s="68">
        <f>J57</f>
        <v>0</v>
      </c>
      <c r="AI58" s="68">
        <f>K57</f>
        <v>0</v>
      </c>
      <c r="AJ58" s="69">
        <f>(-AJ60-$O61)/(2*$O60)*100</f>
        <v>123.99843650685519</v>
      </c>
      <c r="AK58" s="69">
        <f>-(AJ58+AI58)/3.6/(AI60+AH58)</f>
        <v>42.777224688978173</v>
      </c>
      <c r="AL58" s="68">
        <f>I58</f>
        <v>0</v>
      </c>
      <c r="AM58" s="68">
        <f>J58</f>
        <v>-1</v>
      </c>
      <c r="AN58" s="68">
        <f>K58</f>
        <v>0</v>
      </c>
      <c r="AO58" s="69">
        <f>(-AO60-$O61)/(2*$O60)*100</f>
        <v>153.72001005218297</v>
      </c>
      <c r="AP58" s="69">
        <f>-(AO58+AN58)/3.6/(AN60+AM58)</f>
        <v>20.282962283557122</v>
      </c>
      <c r="AQ58" s="68">
        <f>I59</f>
        <v>0</v>
      </c>
      <c r="AR58" s="68">
        <f>J59</f>
        <v>-2</v>
      </c>
      <c r="AS58" s="68">
        <f>K59</f>
        <v>0</v>
      </c>
      <c r="AT58" s="69">
        <f>(-AT60-$O61)/(2*$O60)*100</f>
        <v>178.56111201698388</v>
      </c>
      <c r="AU58" s="69">
        <f>-(AT58+AS58)/3.6/(AS60+AR58)</f>
        <v>14.090289553476222</v>
      </c>
      <c r="AV58" s="70">
        <f>I60</f>
        <v>0</v>
      </c>
      <c r="AW58" s="70">
        <f>J60</f>
        <v>-3</v>
      </c>
      <c r="AX58" s="70">
        <f>K60</f>
        <v>0</v>
      </c>
      <c r="AY58" s="69">
        <f>(-AY60-$O61)/(2*$O60)*100</f>
        <v>200.34545155565803</v>
      </c>
      <c r="AZ58" s="69">
        <f>-(AY58+AX58)/3.6/(AX60+AW58)</f>
        <v>11.114456753549197</v>
      </c>
      <c r="BA58" s="70">
        <f>I61</f>
        <v>0</v>
      </c>
      <c r="BB58" s="70">
        <f>J61</f>
        <v>-4</v>
      </c>
      <c r="BC58" s="70">
        <f>K61</f>
        <v>0</v>
      </c>
      <c r="BD58" s="69">
        <f>(-BD60-$O61)/(2*$O60)*100</f>
        <v>219.98302023869738</v>
      </c>
      <c r="BE58" s="69">
        <f>-(BD58+BC58)/3.6/(BC60+BB58)</f>
        <v>9.336861628374896</v>
      </c>
      <c r="BF58" s="119">
        <f>I60</f>
        <v>0</v>
      </c>
      <c r="BG58" s="119">
        <v>-1</v>
      </c>
      <c r="BH58" s="119">
        <f>K60</f>
        <v>0</v>
      </c>
      <c r="BI58" s="69">
        <f>(-BI60-$O61)/(2*$O60)*100</f>
        <v>153.72001005218297</v>
      </c>
      <c r="BJ58" s="69">
        <f>-(BI58+BH58)/3.6/(BH60+BG58)</f>
        <v>20.282962283557122</v>
      </c>
      <c r="BK58" s="120">
        <f>I61</f>
        <v>0</v>
      </c>
      <c r="BL58" s="120">
        <v>-2</v>
      </c>
      <c r="BM58" s="120">
        <f>K61</f>
        <v>0</v>
      </c>
      <c r="BN58" s="69">
        <f>(-BN60-$O61)/(2*$O60)*100</f>
        <v>178.56111201698388</v>
      </c>
      <c r="BO58" s="69">
        <f>-(BN58+BM58)/3.6/(BM60+BL58)</f>
        <v>14.090289553476222</v>
      </c>
      <c r="BP58" s="12"/>
    </row>
    <row r="59" spans="2:68" hidden="1" outlineLevel="1" x14ac:dyDescent="0.2">
      <c r="B59" s="103"/>
      <c r="C59" s="16" t="s">
        <v>94</v>
      </c>
      <c r="D59" s="9">
        <v>0</v>
      </c>
      <c r="E59" s="10" t="s">
        <v>19</v>
      </c>
      <c r="F59" s="12"/>
      <c r="G59" s="165"/>
      <c r="H59" s="166"/>
      <c r="I59" s="35"/>
      <c r="J59" s="36">
        <v>-2</v>
      </c>
      <c r="K59" s="37"/>
      <c r="L59" s="38">
        <f>AT58</f>
        <v>178.56111201698388</v>
      </c>
      <c r="M59" s="39">
        <f>AU58</f>
        <v>14.090289553476222</v>
      </c>
      <c r="N59" s="12"/>
      <c r="O59" s="138"/>
      <c r="P59" s="139"/>
      <c r="Q59" s="104"/>
      <c r="T59" s="12"/>
      <c r="U59" s="67">
        <v>150</v>
      </c>
      <c r="V59" s="67">
        <f>-($D64*(U59/100)^2+$D65*(U59/100)+$D66)</f>
        <v>0</v>
      </c>
      <c r="W59" s="130">
        <f>D58/COS(RADIANS(D59))</f>
        <v>497</v>
      </c>
      <c r="X59" s="67">
        <f>IF(V59=0,D62,U59)/100*(($W59/$D57)^0.5)</f>
        <v>1.5911300649918376</v>
      </c>
      <c r="Y59" s="67">
        <f>-IF(V59=0,E62,V59)*(($W59/$D57)^0.5)</f>
        <v>1.1825966699263659</v>
      </c>
      <c r="Z59" s="67">
        <f>X59*X59</f>
        <v>2.5316948837209292</v>
      </c>
      <c r="AA59" s="67">
        <f>X59</f>
        <v>1.5911300649918376</v>
      </c>
      <c r="AB59" s="67">
        <v>1</v>
      </c>
      <c r="AC59" s="67">
        <f>Y59</f>
        <v>1.1825966699263659</v>
      </c>
      <c r="AD59" s="67">
        <v>-8.3455709756555994</v>
      </c>
      <c r="AE59" s="67">
        <v>19.737117460485809</v>
      </c>
      <c r="AF59" s="67">
        <v>-11.391546484830208</v>
      </c>
      <c r="AG59" s="130" t="s">
        <v>21</v>
      </c>
      <c r="AH59" s="130" t="s">
        <v>22</v>
      </c>
      <c r="AI59" s="130" t="s">
        <v>84</v>
      </c>
      <c r="AJ59" s="130" t="s">
        <v>23</v>
      </c>
      <c r="AK59" s="130" t="s">
        <v>66</v>
      </c>
      <c r="AL59" s="130" t="s">
        <v>21</v>
      </c>
      <c r="AM59" s="130" t="s">
        <v>22</v>
      </c>
      <c r="AN59" s="130" t="s">
        <v>84</v>
      </c>
      <c r="AO59" s="130" t="s">
        <v>23</v>
      </c>
      <c r="AP59" s="130" t="s">
        <v>66</v>
      </c>
      <c r="AQ59" s="130" t="s">
        <v>21</v>
      </c>
      <c r="AR59" s="130" t="s">
        <v>22</v>
      </c>
      <c r="AS59" s="130" t="s">
        <v>84</v>
      </c>
      <c r="AT59" s="130" t="s">
        <v>23</v>
      </c>
      <c r="AU59" s="130" t="s">
        <v>66</v>
      </c>
      <c r="AV59" s="130" t="s">
        <v>21</v>
      </c>
      <c r="AW59" s="130" t="s">
        <v>22</v>
      </c>
      <c r="AX59" s="130" t="s">
        <v>84</v>
      </c>
      <c r="AY59" s="130" t="s">
        <v>23</v>
      </c>
      <c r="AZ59" s="130" t="s">
        <v>66</v>
      </c>
      <c r="BA59" s="130" t="s">
        <v>21</v>
      </c>
      <c r="BB59" s="130" t="s">
        <v>22</v>
      </c>
      <c r="BC59" s="130" t="s">
        <v>84</v>
      </c>
      <c r="BD59" s="130" t="s">
        <v>23</v>
      </c>
      <c r="BE59" s="130" t="s">
        <v>66</v>
      </c>
      <c r="BF59" s="130" t="s">
        <v>21</v>
      </c>
      <c r="BG59" s="130" t="s">
        <v>22</v>
      </c>
      <c r="BH59" s="130" t="s">
        <v>84</v>
      </c>
      <c r="BI59" s="130" t="s">
        <v>23</v>
      </c>
      <c r="BJ59" s="130" t="s">
        <v>66</v>
      </c>
      <c r="BK59" s="130" t="s">
        <v>21</v>
      </c>
      <c r="BL59" s="130" t="s">
        <v>22</v>
      </c>
      <c r="BM59" s="130" t="s">
        <v>84</v>
      </c>
      <c r="BN59" s="130" t="s">
        <v>23</v>
      </c>
      <c r="BO59" s="130" t="s">
        <v>66</v>
      </c>
      <c r="BP59" s="12"/>
    </row>
    <row r="60" spans="2:68" ht="14" hidden="1" customHeight="1" outlineLevel="1" x14ac:dyDescent="0.2">
      <c r="B60" s="103"/>
      <c r="C60" s="20" t="s">
        <v>86</v>
      </c>
      <c r="D60" s="19" t="s">
        <v>10</v>
      </c>
      <c r="E60" s="21" t="s">
        <v>59</v>
      </c>
      <c r="F60" s="12"/>
      <c r="G60" s="165"/>
      <c r="H60" s="166"/>
      <c r="I60" s="40"/>
      <c r="J60" s="36">
        <v>-3</v>
      </c>
      <c r="K60" s="37"/>
      <c r="L60" s="38">
        <f>AY58</f>
        <v>200.34545155565803</v>
      </c>
      <c r="M60" s="39">
        <f>AZ58</f>
        <v>11.114456753549197</v>
      </c>
      <c r="N60" s="77"/>
      <c r="O60" s="23" cm="1">
        <f t="array" ref="O60:O62">MMULT(_xlfn.ANCHORARRAY(AD58),AC58:AC60)</f>
        <v>1.211500155392728</v>
      </c>
      <c r="P60" s="24" t="s">
        <v>16</v>
      </c>
      <c r="Q60" s="104"/>
      <c r="T60" s="12"/>
      <c r="U60" s="67">
        <v>200</v>
      </c>
      <c r="V60" s="67">
        <f>-($D64*(U60/100)^2+$D65*(U60/100)+$D66)</f>
        <v>0</v>
      </c>
      <c r="W60" s="67"/>
      <c r="X60" s="67">
        <f>IF(V60=0,D63,U60)/100*(($W59/$D57)^0.5)</f>
        <v>1.881403793064673</v>
      </c>
      <c r="Y60" s="67">
        <f>-IF(V60=0,E63,V60)*(($W59/$D57)^0.5)</f>
        <v>1.7201406108019868</v>
      </c>
      <c r="Z60" s="67">
        <f>X60*X60</f>
        <v>3.5396802325581387</v>
      </c>
      <c r="AA60" s="67">
        <f>X60</f>
        <v>1.881403793064673</v>
      </c>
      <c r="AB60" s="67">
        <v>1</v>
      </c>
      <c r="AC60" s="67">
        <f>Y60</f>
        <v>1.7201406108019868</v>
      </c>
      <c r="AD60" s="67">
        <v>7.1944444444444429</v>
      </c>
      <c r="AE60" s="67">
        <v>-13.503086419753084</v>
      </c>
      <c r="AF60" s="67">
        <v>7.3086419753086389</v>
      </c>
      <c r="AG60" s="67">
        <f>2*$O61-4*$O60*AI58/100</f>
        <v>-4.7102469135802423</v>
      </c>
      <c r="AH60" s="67">
        <f>-4*$O60*($O62-AK60)+$O61^2</f>
        <v>-3.4803086076817484</v>
      </c>
      <c r="AI60" s="128">
        <f>-1*((AJ58/100)^2*$O60+(AJ58/100*$O61)+$O62)</f>
        <v>-0.80519506328955059</v>
      </c>
      <c r="AJ60" s="67">
        <f>((-AG60-(AG60^2-4*AH60)^0.5)/2)</f>
        <v>-0.64935904514008636</v>
      </c>
      <c r="AK60" s="67">
        <f>AH58-AG58</f>
        <v>0</v>
      </c>
      <c r="AL60" s="67">
        <f>2*$O61-4*$O60*AN58/100</f>
        <v>-4.7102469135802423</v>
      </c>
      <c r="AM60" s="67">
        <f>-4*$O60*($O62-AP60)+$O61^2</f>
        <v>-8.3263092292526615</v>
      </c>
      <c r="AN60" s="128">
        <f>-1*((AO58/100)^2*$O60+(AO58/100*$O61)+$O62)</f>
        <v>-1.1052153129964082</v>
      </c>
      <c r="AO60" s="67">
        <f>((-AL60-(AL60^2-4*AM60)^0.5)/2)</f>
        <v>-1.3695128645137067</v>
      </c>
      <c r="AP60" s="67">
        <f>AM58-AL58</f>
        <v>-1</v>
      </c>
      <c r="AQ60" s="67">
        <f>2*$O61-4*$O60*AS58/100</f>
        <v>-4.7102469135802423</v>
      </c>
      <c r="AR60" s="67">
        <f>-4*$O60*($O62-AU60)+$O61^2</f>
        <v>-13.17230985082357</v>
      </c>
      <c r="AS60" s="128">
        <f>-1*((AT58/100)^2*$O60+(AT58/100*$O61)+$O62)</f>
        <v>-1.5201766936982297</v>
      </c>
      <c r="AT60" s="67">
        <f>((-AQ60-(AQ60^2-4*AR60)^0.5)/2)</f>
        <v>-1.9714128423233648</v>
      </c>
      <c r="AU60" s="67">
        <f>AR58-AQ58</f>
        <v>-2</v>
      </c>
      <c r="AV60" s="67">
        <f>2*$O61-4*$O60*AX58/100</f>
        <v>-4.7102469135802423</v>
      </c>
      <c r="AW60" s="67">
        <f>-4*$O60*($O62-AZ60)+$O61^2</f>
        <v>-18.018310472394482</v>
      </c>
      <c r="AX60" s="128">
        <f>-1*((AY58/100)^2*$O60+(AY58/100*$O61)+$O62)</f>
        <v>-2.0071286033161115</v>
      </c>
      <c r="AY60" s="67">
        <f>((-AV60-(AV60^2-4*AW60)^0.5)/2)</f>
        <v>-2.4992474570479981</v>
      </c>
      <c r="AZ60" s="67">
        <f>AW58-AV58</f>
        <v>-3</v>
      </c>
      <c r="BA60" s="67">
        <f>2*$O61-4*$O60*BC58/100</f>
        <v>-4.7102469135802423</v>
      </c>
      <c r="BB60" s="67">
        <f>-4*$O60*($O62-BE60)+$O61^2</f>
        <v>-22.864311093965394</v>
      </c>
      <c r="BC60" s="128">
        <f>-1*((BD58/100)^2*$O60+(BD58/100*$O61)+$O62)</f>
        <v>-2.5446396169185794</v>
      </c>
      <c r="BD60" s="67">
        <f>((-BA60-(BA60^2-4*BB60)^0.5)/2)</f>
        <v>-2.9750658072687495</v>
      </c>
      <c r="BE60" s="67">
        <f>BB58-BA58</f>
        <v>-4</v>
      </c>
      <c r="BF60" s="67">
        <f>2*$O61-4*$O60*BH58/100</f>
        <v>-4.7102469135802423</v>
      </c>
      <c r="BG60" s="67">
        <f>-4*$O60*($O62-BJ60)+$O61^2</f>
        <v>-8.3263092292526615</v>
      </c>
      <c r="BH60" s="128">
        <f>-1*((BI58/100)^2*$O60+(BI58/100*$O61)+$O62)</f>
        <v>-1.1052153129964082</v>
      </c>
      <c r="BI60" s="67">
        <f>((-BF60-(BF60^2-4*BG60)^0.5)/2)</f>
        <v>-1.3695128645137067</v>
      </c>
      <c r="BJ60" s="67">
        <f>BG58-BF58</f>
        <v>-1</v>
      </c>
      <c r="BK60" s="67">
        <f>2*$O61-4*$O60*BM58/100</f>
        <v>-4.7102469135802423</v>
      </c>
      <c r="BL60" s="67">
        <f>-4*$O60*($O62-BO60)+$O61^2</f>
        <v>-13.17230985082357</v>
      </c>
      <c r="BM60" s="128">
        <f>-1*((BN58/100)^2*$O60+(BN58/100*$O61)+$O62)</f>
        <v>-1.5201766936982297</v>
      </c>
      <c r="BN60" s="67">
        <f>((-BK60-(BK60^2-4*BL60)^0.5)/2)</f>
        <v>-1.9714128423233648</v>
      </c>
      <c r="BO60" s="67">
        <f>BL58-BK58</f>
        <v>-2</v>
      </c>
      <c r="BP60" s="12"/>
    </row>
    <row r="61" spans="2:68" hidden="1" outlineLevel="1" x14ac:dyDescent="0.2">
      <c r="B61" s="103"/>
      <c r="C61" s="8" t="s">
        <v>69</v>
      </c>
      <c r="D61" s="9">
        <v>100</v>
      </c>
      <c r="E61" s="13">
        <v>-0.68</v>
      </c>
      <c r="F61" s="12"/>
      <c r="G61" s="165"/>
      <c r="H61" s="166"/>
      <c r="I61" s="41"/>
      <c r="J61" s="42">
        <v>-4</v>
      </c>
      <c r="K61" s="43"/>
      <c r="L61" s="44">
        <f>BD58</f>
        <v>219.98302023869738</v>
      </c>
      <c r="M61" s="45">
        <f>BE58</f>
        <v>9.336861628374896</v>
      </c>
      <c r="N61" s="12"/>
      <c r="O61" s="23">
        <v>-2.3551234567901211</v>
      </c>
      <c r="P61" s="24" t="s">
        <v>17</v>
      </c>
      <c r="Q61" s="104"/>
      <c r="T61" s="12"/>
      <c r="U61" s="67"/>
      <c r="V61" s="67"/>
      <c r="W61" s="67"/>
      <c r="X61" s="67"/>
      <c r="Y61" s="67"/>
      <c r="Z61" s="67"/>
      <c r="AA61" s="67"/>
      <c r="AB61" s="67"/>
      <c r="AC61" s="67"/>
      <c r="AD61" s="67"/>
      <c r="AE61" s="67"/>
      <c r="AF61" s="67"/>
      <c r="AG61" s="67"/>
      <c r="AH61" s="67"/>
      <c r="AI61" s="67"/>
      <c r="AJ61" s="67"/>
      <c r="AK61" s="67"/>
      <c r="AL61" s="67"/>
      <c r="AM61" s="67"/>
      <c r="AN61" s="7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12"/>
    </row>
    <row r="62" spans="2:68" hidden="1" outlineLevel="1" x14ac:dyDescent="0.2">
      <c r="B62" s="103"/>
      <c r="C62" s="8" t="s">
        <v>71</v>
      </c>
      <c r="D62" s="9">
        <v>148</v>
      </c>
      <c r="E62" s="13">
        <v>-1.1000000000000001</v>
      </c>
      <c r="F62" s="12"/>
      <c r="G62" s="165"/>
      <c r="H62" s="166"/>
      <c r="I62" s="46"/>
      <c r="J62" s="47"/>
      <c r="K62" s="48" t="s">
        <v>58</v>
      </c>
      <c r="L62" s="49" t="s">
        <v>8</v>
      </c>
      <c r="M62" s="50" t="s">
        <v>0</v>
      </c>
      <c r="N62" s="12"/>
      <c r="O62" s="27">
        <v>1.8627556637577509</v>
      </c>
      <c r="P62" s="28" t="s">
        <v>18</v>
      </c>
      <c r="Q62" s="104"/>
      <c r="T62" s="12"/>
      <c r="U62" s="67"/>
      <c r="V62" s="67"/>
      <c r="W62" s="67"/>
      <c r="X62" s="67"/>
      <c r="Y62" s="67"/>
      <c r="Z62" s="67"/>
      <c r="AA62" s="67"/>
      <c r="AB62" s="67"/>
      <c r="AC62" s="67"/>
      <c r="AD62" s="67"/>
      <c r="AE62" s="67"/>
      <c r="AF62" s="67"/>
      <c r="AG62" s="67"/>
      <c r="AH62" s="67"/>
      <c r="AI62" s="67"/>
      <c r="AJ62" s="67"/>
      <c r="AK62" s="67"/>
      <c r="AL62" s="67"/>
      <c r="AM62" s="77"/>
      <c r="AN62" s="7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12"/>
    </row>
    <row r="63" spans="2:68" hidden="1" outlineLevel="1" x14ac:dyDescent="0.2">
      <c r="B63" s="103"/>
      <c r="C63" s="8" t="s">
        <v>70</v>
      </c>
      <c r="D63" s="9">
        <v>175</v>
      </c>
      <c r="E63" s="13">
        <v>-1.6</v>
      </c>
      <c r="F63" s="12"/>
      <c r="G63" s="165"/>
      <c r="H63" s="166"/>
      <c r="I63" s="51"/>
      <c r="J63" s="52"/>
      <c r="K63" s="53" t="s">
        <v>60</v>
      </c>
      <c r="L63" s="54">
        <f>-O61/(2*O60)*100</f>
        <v>97.198644437097428</v>
      </c>
      <c r="M63" s="55">
        <f>-1*((L63/100)^2*$O$42+(L63/100*$O$43)+$O$44)</f>
        <v>-0.66869806806423249</v>
      </c>
      <c r="N63" s="12"/>
      <c r="O63" s="12"/>
      <c r="P63" s="12"/>
      <c r="Q63" s="124"/>
      <c r="R63" s="22"/>
      <c r="S63" s="22"/>
      <c r="T63" s="77"/>
      <c r="U63" s="67" t="s">
        <v>93</v>
      </c>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12"/>
    </row>
    <row r="64" spans="2:68" hidden="1" outlineLevel="1" x14ac:dyDescent="0.2">
      <c r="B64" s="103"/>
      <c r="C64" s="20" t="s">
        <v>87</v>
      </c>
      <c r="D64" s="25"/>
      <c r="E64" s="26" t="s">
        <v>16</v>
      </c>
      <c r="F64" s="12"/>
      <c r="G64" s="165"/>
      <c r="H64" s="166"/>
      <c r="I64" s="56"/>
      <c r="J64" s="57"/>
      <c r="K64" s="58" t="s">
        <v>75</v>
      </c>
      <c r="L64" s="59">
        <f>L63/(COS(RADIANS(45))^0.5)</f>
        <v>115.5893195332159</v>
      </c>
      <c r="M64" s="60">
        <f>M63/(COS(RADIANS(45))^0.5)</f>
        <v>-0.79522050033055902</v>
      </c>
      <c r="N64" s="12"/>
      <c r="O64" s="12"/>
      <c r="P64" s="12"/>
      <c r="Q64" s="104"/>
      <c r="T64" s="12"/>
      <c r="U64" s="67"/>
      <c r="V64" s="67">
        <v>75</v>
      </c>
      <c r="W64" s="67">
        <f>V64+5</f>
        <v>80</v>
      </c>
      <c r="X64" s="67">
        <f t="shared" ref="X64:AB64" si="19">W64+5</f>
        <v>85</v>
      </c>
      <c r="Y64" s="67">
        <f t="shared" si="19"/>
        <v>90</v>
      </c>
      <c r="Z64" s="67">
        <f t="shared" si="19"/>
        <v>95</v>
      </c>
      <c r="AA64" s="67">
        <f t="shared" si="19"/>
        <v>100</v>
      </c>
      <c r="AB64" s="67">
        <f t="shared" si="19"/>
        <v>105</v>
      </c>
      <c r="AC64" s="67">
        <f>AB64+5</f>
        <v>110</v>
      </c>
      <c r="AD64" s="67">
        <f t="shared" ref="AD64:AY64" si="20">AC64+5</f>
        <v>115</v>
      </c>
      <c r="AE64" s="67">
        <f t="shared" si="20"/>
        <v>120</v>
      </c>
      <c r="AF64" s="67">
        <f t="shared" si="20"/>
        <v>125</v>
      </c>
      <c r="AG64" s="67">
        <f t="shared" si="20"/>
        <v>130</v>
      </c>
      <c r="AH64" s="67">
        <f t="shared" si="20"/>
        <v>135</v>
      </c>
      <c r="AI64" s="67">
        <f t="shared" si="20"/>
        <v>140</v>
      </c>
      <c r="AJ64" s="67">
        <f t="shared" si="20"/>
        <v>145</v>
      </c>
      <c r="AK64" s="67">
        <f t="shared" si="20"/>
        <v>150</v>
      </c>
      <c r="AL64" s="67">
        <f t="shared" si="20"/>
        <v>155</v>
      </c>
      <c r="AM64" s="67">
        <f t="shared" si="20"/>
        <v>160</v>
      </c>
      <c r="AN64" s="67">
        <f t="shared" si="20"/>
        <v>165</v>
      </c>
      <c r="AO64" s="67">
        <f t="shared" si="20"/>
        <v>170</v>
      </c>
      <c r="AP64" s="67">
        <f t="shared" si="20"/>
        <v>175</v>
      </c>
      <c r="AQ64" s="67">
        <f t="shared" si="20"/>
        <v>180</v>
      </c>
      <c r="AR64" s="67">
        <f t="shared" si="20"/>
        <v>185</v>
      </c>
      <c r="AS64" s="67">
        <f t="shared" si="20"/>
        <v>190</v>
      </c>
      <c r="AT64" s="67">
        <f t="shared" si="20"/>
        <v>195</v>
      </c>
      <c r="AU64" s="67">
        <f t="shared" si="20"/>
        <v>200</v>
      </c>
      <c r="AV64" s="67">
        <f t="shared" si="20"/>
        <v>205</v>
      </c>
      <c r="AW64" s="67">
        <f t="shared" si="20"/>
        <v>210</v>
      </c>
      <c r="AX64" s="67">
        <f t="shared" si="20"/>
        <v>215</v>
      </c>
      <c r="AY64" s="67">
        <f t="shared" si="20"/>
        <v>220</v>
      </c>
      <c r="AZ64" s="67"/>
      <c r="BA64" s="67"/>
      <c r="BB64" s="67"/>
      <c r="BC64" s="67"/>
      <c r="BD64" s="67"/>
      <c r="BE64" s="67"/>
      <c r="BF64" s="67"/>
      <c r="BG64" s="67"/>
      <c r="BH64" s="67"/>
      <c r="BI64" s="67"/>
      <c r="BJ64" s="67"/>
      <c r="BK64" s="67"/>
      <c r="BL64" s="67"/>
      <c r="BM64" s="67"/>
      <c r="BN64" s="67"/>
      <c r="BO64" s="67"/>
      <c r="BP64" s="12"/>
    </row>
    <row r="65" spans="2:68" hidden="1" outlineLevel="1" x14ac:dyDescent="0.2">
      <c r="B65" s="103"/>
      <c r="C65" s="8" t="s">
        <v>72</v>
      </c>
      <c r="D65" s="9"/>
      <c r="E65" s="10" t="s">
        <v>17</v>
      </c>
      <c r="F65" s="77"/>
      <c r="G65" s="165"/>
      <c r="H65" s="166"/>
      <c r="I65" s="61"/>
      <c r="J65" s="62"/>
      <c r="K65" s="48" t="s">
        <v>62</v>
      </c>
      <c r="L65" s="63" t="s">
        <v>8</v>
      </c>
      <c r="M65" s="21" t="s">
        <v>7</v>
      </c>
      <c r="N65" s="12"/>
      <c r="O65" s="12"/>
      <c r="P65" s="12"/>
      <c r="Q65" s="104"/>
      <c r="T65" s="12"/>
      <c r="U65" s="67" t="s">
        <v>0</v>
      </c>
      <c r="V65" s="67">
        <f t="shared" ref="V65:AY65" si="21">-1*((V64/100)^2*$O60+(V64/100*$O61)+$O62)</f>
        <v>-0.77788190857356954</v>
      </c>
      <c r="W65" s="67">
        <f t="shared" si="21"/>
        <v>-0.75401699777699993</v>
      </c>
      <c r="X65" s="67">
        <f t="shared" si="21"/>
        <v>-0.73620958775739398</v>
      </c>
      <c r="Y65" s="67">
        <f t="shared" si="21"/>
        <v>-0.72445967851475146</v>
      </c>
      <c r="Z65" s="67">
        <f t="shared" si="21"/>
        <v>-0.71876727004907304</v>
      </c>
      <c r="AA65" s="67">
        <f t="shared" si="21"/>
        <v>-0.71913236236035782</v>
      </c>
      <c r="AB65" s="67">
        <f t="shared" si="21"/>
        <v>-0.72555495544860626</v>
      </c>
      <c r="AC65" s="67">
        <f t="shared" si="21"/>
        <v>-0.73803504931381836</v>
      </c>
      <c r="AD65" s="67">
        <f t="shared" si="21"/>
        <v>-0.75657264395599455</v>
      </c>
      <c r="AE65" s="67">
        <f t="shared" si="21"/>
        <v>-0.78116773937513395</v>
      </c>
      <c r="AF65" s="67">
        <f t="shared" si="21"/>
        <v>-0.81182033557123701</v>
      </c>
      <c r="AG65" s="67">
        <f t="shared" si="21"/>
        <v>-0.84853043254430371</v>
      </c>
      <c r="AH65" s="67">
        <f t="shared" si="21"/>
        <v>-0.89129803029433408</v>
      </c>
      <c r="AI65" s="67">
        <f t="shared" si="21"/>
        <v>-0.94012312882132854</v>
      </c>
      <c r="AJ65" s="67">
        <f t="shared" si="21"/>
        <v>-0.9950057281252862</v>
      </c>
      <c r="AK65" s="67">
        <f t="shared" si="21"/>
        <v>-1.0559458282062071</v>
      </c>
      <c r="AL65" s="67">
        <f t="shared" si="21"/>
        <v>-1.1229434290640925</v>
      </c>
      <c r="AM65" s="67">
        <f t="shared" si="21"/>
        <v>-1.1959985306989411</v>
      </c>
      <c r="AN65" s="67">
        <f t="shared" si="21"/>
        <v>-1.275111133110753</v>
      </c>
      <c r="AO65" s="67">
        <f t="shared" si="21"/>
        <v>-1.3602812362995289</v>
      </c>
      <c r="AP65" s="67">
        <f t="shared" si="21"/>
        <v>-1.4515088402652685</v>
      </c>
      <c r="AQ65" s="67">
        <f t="shared" si="21"/>
        <v>-1.5487939450079717</v>
      </c>
      <c r="AR65" s="67">
        <f t="shared" si="21"/>
        <v>-1.6521365505276382</v>
      </c>
      <c r="AS65" s="67">
        <f t="shared" si="21"/>
        <v>-1.7615366568242692</v>
      </c>
      <c r="AT65" s="67">
        <f t="shared" si="21"/>
        <v>-1.8769942638978634</v>
      </c>
      <c r="AU65" s="67">
        <f t="shared" si="21"/>
        <v>-1.9985093717484208</v>
      </c>
      <c r="AV65" s="67">
        <f t="shared" si="21"/>
        <v>-2.1260819803759423</v>
      </c>
      <c r="AW65" s="67">
        <f t="shared" si="21"/>
        <v>-2.259712089780427</v>
      </c>
      <c r="AX65" s="67">
        <f t="shared" si="21"/>
        <v>-2.3993996999618759</v>
      </c>
      <c r="AY65" s="67">
        <f t="shared" si="21"/>
        <v>-2.5451448109202879</v>
      </c>
      <c r="AZ65" s="67"/>
      <c r="BA65" s="67"/>
      <c r="BB65" s="67"/>
      <c r="BC65" s="67"/>
      <c r="BD65" s="67"/>
      <c r="BE65" s="67"/>
      <c r="BF65" s="67"/>
      <c r="BG65" s="67"/>
      <c r="BH65" s="67"/>
      <c r="BI65" s="67"/>
      <c r="BJ65" s="67"/>
      <c r="BK65" s="67"/>
      <c r="BL65" s="67"/>
      <c r="BM65" s="67"/>
      <c r="BN65" s="67"/>
      <c r="BO65" s="67"/>
      <c r="BP65" s="12"/>
    </row>
    <row r="66" spans="2:68" hidden="1" outlineLevel="1" x14ac:dyDescent="0.2">
      <c r="B66" s="103"/>
      <c r="C66" s="14"/>
      <c r="D66" s="17"/>
      <c r="E66" s="18" t="s">
        <v>18</v>
      </c>
      <c r="F66" s="12"/>
      <c r="G66" s="165"/>
      <c r="H66" s="166"/>
      <c r="I66" s="11"/>
      <c r="J66" s="12"/>
      <c r="K66" s="53" t="s">
        <v>61</v>
      </c>
      <c r="L66" s="54">
        <f>($AN$3/M66-$O61)/(2*$O60)*100</f>
        <v>123.99843650685519</v>
      </c>
      <c r="M66" s="64">
        <f>$AN$3/((4*$O60*$O62)^0.5+$O61)</f>
        <v>42.777224688978151</v>
      </c>
      <c r="N66" s="12"/>
      <c r="O66" s="12"/>
      <c r="P66" s="12"/>
      <c r="Q66" s="104"/>
      <c r="T66" s="12"/>
      <c r="U66" s="67" t="s">
        <v>7</v>
      </c>
      <c r="V66" s="77">
        <f>-V64/3.6/V65</f>
        <v>26.782128628670868</v>
      </c>
      <c r="W66" s="77">
        <f t="shared" ref="W66:AY66" si="22">-W64/3.6/W65</f>
        <v>29.471778869359692</v>
      </c>
      <c r="X66" s="77">
        <f t="shared" si="22"/>
        <v>32.071181228478885</v>
      </c>
      <c r="Y66" s="77">
        <f t="shared" si="22"/>
        <v>34.508476788181866</v>
      </c>
      <c r="Z66" s="77">
        <f t="shared" si="22"/>
        <v>36.714093683045995</v>
      </c>
      <c r="AA66" s="77">
        <f t="shared" si="22"/>
        <v>38.62679421991902</v>
      </c>
      <c r="AB66" s="77">
        <f t="shared" si="22"/>
        <v>40.199114412543828</v>
      </c>
      <c r="AC66" s="77">
        <f t="shared" si="22"/>
        <v>41.401225570471638</v>
      </c>
      <c r="AD66" s="77">
        <f t="shared" si="22"/>
        <v>42.2225739981982</v>
      </c>
      <c r="AE66" s="77">
        <f t="shared" si="22"/>
        <v>42.671159666676836</v>
      </c>
      <c r="AF66" s="77">
        <f t="shared" si="22"/>
        <v>42.770820957311876</v>
      </c>
      <c r="AG66" s="77">
        <f t="shared" si="22"/>
        <v>42.557237461516344</v>
      </c>
      <c r="AH66" s="77">
        <f t="shared" si="22"/>
        <v>42.073468946875543</v>
      </c>
      <c r="AI66" s="77">
        <f t="shared" si="22"/>
        <v>41.365739972428401</v>
      </c>
      <c r="AJ66" s="77">
        <f t="shared" si="22"/>
        <v>40.4799456317363</v>
      </c>
      <c r="AK66" s="77">
        <f t="shared" si="22"/>
        <v>39.459094921041647</v>
      </c>
      <c r="AL66" s="77">
        <f t="shared" si="22"/>
        <v>38.341695976118615</v>
      </c>
      <c r="AM66" s="77">
        <f t="shared" si="22"/>
        <v>37.16095237882201</v>
      </c>
      <c r="AN66" s="77">
        <f t="shared" si="22"/>
        <v>35.94457937287288</v>
      </c>
      <c r="AO66" s="77">
        <f t="shared" si="22"/>
        <v>34.715043449900286</v>
      </c>
      <c r="AP66" s="77">
        <f t="shared" si="22"/>
        <v>33.490055149941249</v>
      </c>
      <c r="AQ66" s="77">
        <f t="shared" si="22"/>
        <v>32.283184061481236</v>
      </c>
      <c r="AR66" s="77">
        <f t="shared" si="22"/>
        <v>31.104504571657206</v>
      </c>
      <c r="AS66" s="77">
        <f t="shared" si="22"/>
        <v>29.961214586886051</v>
      </c>
      <c r="AT66" s="77">
        <f t="shared" si="22"/>
        <v>28.858195098679396</v>
      </c>
      <c r="AU66" s="77">
        <f t="shared" si="22"/>
        <v>27.798496389812819</v>
      </c>
      <c r="AV66" s="77">
        <f t="shared" si="22"/>
        <v>26.783748213874283</v>
      </c>
      <c r="AW66" s="77">
        <f t="shared" si="22"/>
        <v>25.814498049174706</v>
      </c>
      <c r="AX66" s="77">
        <f t="shared" si="22"/>
        <v>24.890484992213324</v>
      </c>
      <c r="AY66" s="77">
        <f t="shared" si="22"/>
        <v>24.010858183355865</v>
      </c>
      <c r="AZ66" s="67"/>
      <c r="BA66" s="67"/>
      <c r="BB66" s="67"/>
      <c r="BC66" s="67"/>
      <c r="BD66" s="67"/>
      <c r="BE66" s="67"/>
      <c r="BF66" s="67"/>
      <c r="BG66" s="67"/>
      <c r="BH66" s="67"/>
      <c r="BI66" s="67"/>
      <c r="BJ66" s="67"/>
      <c r="BK66" s="67"/>
      <c r="BL66" s="67"/>
      <c r="BM66" s="67"/>
      <c r="BN66" s="67"/>
      <c r="BO66" s="67"/>
      <c r="BP66" s="12"/>
    </row>
    <row r="67" spans="2:68" hidden="1" outlineLevel="1" x14ac:dyDescent="0.2">
      <c r="B67" s="103"/>
      <c r="E67" s="4"/>
      <c r="F67" s="12"/>
      <c r="G67" s="165"/>
      <c r="H67" s="166"/>
      <c r="I67" s="11"/>
      <c r="J67" s="12"/>
      <c r="K67" s="53" t="s">
        <v>63</v>
      </c>
      <c r="L67" s="54">
        <f>BI58</f>
        <v>153.72001005218297</v>
      </c>
      <c r="M67" s="64">
        <f>BJ58</f>
        <v>20.282962283557122</v>
      </c>
      <c r="N67" s="12"/>
      <c r="O67" s="12"/>
      <c r="P67" s="12"/>
      <c r="Q67" s="104"/>
      <c r="T67" s="12"/>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12"/>
    </row>
    <row r="68" spans="2:68" hidden="1" outlineLevel="1" x14ac:dyDescent="0.2">
      <c r="B68" s="103"/>
      <c r="C68" s="12"/>
      <c r="D68" s="12"/>
      <c r="E68" s="12"/>
      <c r="F68" s="12"/>
      <c r="G68" s="167"/>
      <c r="H68" s="168"/>
      <c r="I68" s="14"/>
      <c r="J68" s="15"/>
      <c r="K68" s="58" t="s">
        <v>64</v>
      </c>
      <c r="L68" s="59">
        <f>BN58</f>
        <v>178.56111201698388</v>
      </c>
      <c r="M68" s="65">
        <f>BO58</f>
        <v>14.090289553476222</v>
      </c>
      <c r="N68" s="12"/>
      <c r="O68" s="12"/>
      <c r="P68" s="12"/>
      <c r="Q68" s="104"/>
    </row>
    <row r="69" spans="2:68" ht="7" hidden="1" customHeight="1" outlineLevel="1" thickBot="1" x14ac:dyDescent="0.25">
      <c r="B69" s="125"/>
      <c r="C69" s="126"/>
      <c r="D69" s="126"/>
      <c r="E69" s="126"/>
      <c r="F69" s="126"/>
      <c r="G69" s="126"/>
      <c r="H69" s="126"/>
      <c r="I69" s="126"/>
      <c r="J69" s="126"/>
      <c r="K69" s="126"/>
      <c r="L69" s="126"/>
      <c r="M69" s="126"/>
      <c r="N69" s="126"/>
      <c r="O69" s="126"/>
      <c r="P69" s="126"/>
      <c r="Q69" s="127"/>
    </row>
    <row r="70" spans="2:68" ht="16" collapsed="1" x14ac:dyDescent="0.2">
      <c r="C70" s="162" t="s">
        <v>128</v>
      </c>
      <c r="D70" s="162"/>
      <c r="E70" s="162"/>
    </row>
    <row r="71" spans="2:68" x14ac:dyDescent="0.2">
      <c r="E71" s="4"/>
    </row>
  </sheetData>
  <mergeCells count="38">
    <mergeCell ref="X57:Y57"/>
    <mergeCell ref="Z57:AC57"/>
    <mergeCell ref="AD57:AF57"/>
    <mergeCell ref="C70:E70"/>
    <mergeCell ref="U39:V39"/>
    <mergeCell ref="X39:Y39"/>
    <mergeCell ref="Z39:AC39"/>
    <mergeCell ref="AD39:AF39"/>
    <mergeCell ref="C52:E52"/>
    <mergeCell ref="C55:E55"/>
    <mergeCell ref="G55:M55"/>
    <mergeCell ref="O55:P59"/>
    <mergeCell ref="G56:H68"/>
    <mergeCell ref="U57:V57"/>
    <mergeCell ref="G32:H32"/>
    <mergeCell ref="C34:E34"/>
    <mergeCell ref="C37:E37"/>
    <mergeCell ref="G37:M37"/>
    <mergeCell ref="O37:P41"/>
    <mergeCell ref="G38:H50"/>
    <mergeCell ref="C29:C31"/>
    <mergeCell ref="G29:H29"/>
    <mergeCell ref="G30:H30"/>
    <mergeCell ref="G31:H31"/>
    <mergeCell ref="H1:K1"/>
    <mergeCell ref="G17:H17"/>
    <mergeCell ref="C19:E19"/>
    <mergeCell ref="C22:E22"/>
    <mergeCell ref="G22:H26"/>
    <mergeCell ref="C28:M28"/>
    <mergeCell ref="M1:P1"/>
    <mergeCell ref="C7:E7"/>
    <mergeCell ref="G7:H11"/>
    <mergeCell ref="C13:M13"/>
    <mergeCell ref="C14:C16"/>
    <mergeCell ref="G14:H14"/>
    <mergeCell ref="G15:H15"/>
    <mergeCell ref="G16:H16"/>
  </mergeCells>
  <pageMargins left="0.7" right="0.7" top="0.75" bottom="0.75" header="0.3" footer="0.3"/>
  <pageSetup paperSize="9"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40AD1-8A33-1A46-87A0-DD112D7E9A6F}">
  <dimension ref="B1:BY71"/>
  <sheetViews>
    <sheetView topLeftCell="A42" zoomScale="110" zoomScaleNormal="110" workbookViewId="0">
      <selection activeCell="D11" sqref="D11"/>
    </sheetView>
  </sheetViews>
  <sheetFormatPr baseColWidth="10" defaultRowHeight="15" outlineLevelRow="1" x14ac:dyDescent="0.2"/>
  <cols>
    <col min="1" max="1" width="2" style="4" customWidth="1"/>
    <col min="2" max="2" width="1.33203125" style="4" customWidth="1"/>
    <col min="3" max="3" width="29" style="4" customWidth="1"/>
    <col min="4" max="4" width="7.83203125" style="4" customWidth="1"/>
    <col min="5" max="5" width="7.83203125" style="6" customWidth="1"/>
    <col min="6" max="6" width="7.83203125" style="4" customWidth="1"/>
    <col min="7" max="13" width="7.1640625" style="4" customWidth="1"/>
    <col min="14" max="14" width="6.1640625" style="4" customWidth="1"/>
    <col min="15" max="35" width="6.33203125" style="4" customWidth="1"/>
    <col min="36" max="82" width="5.6640625" style="4" customWidth="1"/>
    <col min="83" max="16384" width="10.83203125" style="4"/>
  </cols>
  <sheetData>
    <row r="1" spans="2:77" ht="24" x14ac:dyDescent="0.3">
      <c r="C1" s="66" t="s">
        <v>76</v>
      </c>
      <c r="D1" s="5"/>
      <c r="E1" s="5"/>
      <c r="F1" s="5"/>
      <c r="H1" s="141" t="s">
        <v>80</v>
      </c>
      <c r="I1" s="141"/>
      <c r="J1" s="141"/>
      <c r="K1" s="141"/>
      <c r="M1" s="142" t="s">
        <v>81</v>
      </c>
      <c r="N1" s="142"/>
      <c r="O1" s="142"/>
      <c r="P1" s="142"/>
      <c r="R1" s="4" t="s">
        <v>107</v>
      </c>
    </row>
    <row r="3" spans="2:77" x14ac:dyDescent="0.2">
      <c r="C3" s="4" t="s">
        <v>79</v>
      </c>
      <c r="AK3" s="4" t="s">
        <v>85</v>
      </c>
      <c r="AL3" s="4" t="s">
        <v>20</v>
      </c>
      <c r="AN3" s="4">
        <f>100/3.6</f>
        <v>27.777777777777779</v>
      </c>
    </row>
    <row r="4" spans="2:77" x14ac:dyDescent="0.2">
      <c r="C4" s="4" t="s">
        <v>78</v>
      </c>
    </row>
    <row r="5" spans="2:77" ht="16" thickBot="1" x14ac:dyDescent="0.25"/>
    <row r="6" spans="2:77" ht="8" customHeight="1" outlineLevel="1" x14ac:dyDescent="0.2">
      <c r="B6" s="96"/>
      <c r="C6" s="97"/>
      <c r="D6" s="97"/>
      <c r="E6" s="98"/>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9"/>
    </row>
    <row r="7" spans="2:77" s="7" customFormat="1" ht="15" customHeight="1" outlineLevel="1" x14ac:dyDescent="0.2">
      <c r="B7" s="100"/>
      <c r="C7" s="143" t="s">
        <v>77</v>
      </c>
      <c r="D7" s="144"/>
      <c r="E7" s="145"/>
      <c r="F7" s="101"/>
      <c r="G7" s="146" t="s">
        <v>129</v>
      </c>
      <c r="H7" s="147"/>
      <c r="I7" s="62" t="s">
        <v>57</v>
      </c>
      <c r="J7" s="62" t="s">
        <v>8</v>
      </c>
      <c r="K7" s="25">
        <v>68.02</v>
      </c>
      <c r="L7" s="25">
        <v>70</v>
      </c>
      <c r="M7" s="25">
        <v>75</v>
      </c>
      <c r="N7" s="25">
        <v>80</v>
      </c>
      <c r="O7" s="25">
        <v>85</v>
      </c>
      <c r="P7" s="25">
        <v>90</v>
      </c>
      <c r="Q7" s="25">
        <v>95</v>
      </c>
      <c r="R7" s="25">
        <v>100</v>
      </c>
      <c r="S7" s="25">
        <v>105</v>
      </c>
      <c r="T7" s="25">
        <v>110</v>
      </c>
      <c r="U7" s="25">
        <v>115</v>
      </c>
      <c r="V7" s="25">
        <v>120</v>
      </c>
      <c r="W7" s="25">
        <v>125</v>
      </c>
      <c r="X7" s="25">
        <v>130</v>
      </c>
      <c r="Y7" s="25">
        <v>135</v>
      </c>
      <c r="Z7" s="25">
        <v>140</v>
      </c>
      <c r="AA7" s="25">
        <v>145</v>
      </c>
      <c r="AB7" s="25">
        <v>150</v>
      </c>
      <c r="AC7" s="25">
        <v>155</v>
      </c>
      <c r="AD7" s="25">
        <v>160</v>
      </c>
      <c r="AE7" s="25">
        <v>165</v>
      </c>
      <c r="AF7" s="25">
        <v>170</v>
      </c>
      <c r="AG7" s="25">
        <v>175</v>
      </c>
      <c r="AH7" s="25">
        <v>180</v>
      </c>
      <c r="AI7" s="25">
        <v>185</v>
      </c>
      <c r="AJ7" s="25">
        <v>190</v>
      </c>
      <c r="AK7" s="25">
        <v>195</v>
      </c>
      <c r="AL7" s="25">
        <v>200</v>
      </c>
      <c r="AM7" s="25">
        <v>205</v>
      </c>
      <c r="AN7" s="25">
        <v>210</v>
      </c>
      <c r="AO7" s="25">
        <v>215</v>
      </c>
      <c r="AP7" s="79"/>
      <c r="AQ7" s="102"/>
      <c r="AR7" s="6"/>
      <c r="AS7" s="7" t="s">
        <v>57</v>
      </c>
      <c r="AT7" s="91">
        <f>K10</f>
        <v>68.199709692317612</v>
      </c>
      <c r="AU7" s="91">
        <f>L10</f>
        <v>70.184940877127801</v>
      </c>
      <c r="AV7" s="91">
        <f>M10</f>
        <v>75.198150939779794</v>
      </c>
      <c r="AW7" s="91">
        <f t="shared" ref="AW7:BY7" si="0">N10</f>
        <v>80.211361002431772</v>
      </c>
      <c r="AX7" s="91">
        <f t="shared" si="0"/>
        <v>85.224571065083765</v>
      </c>
      <c r="AY7" s="91">
        <f t="shared" si="0"/>
        <v>90.237781127735744</v>
      </c>
      <c r="AZ7" s="91">
        <f t="shared" si="0"/>
        <v>95.250991190387737</v>
      </c>
      <c r="BA7" s="91">
        <f t="shared" si="0"/>
        <v>100.26420125303972</v>
      </c>
      <c r="BB7" s="91">
        <f t="shared" si="0"/>
        <v>105.27741131569171</v>
      </c>
      <c r="BC7" s="91">
        <f t="shared" si="0"/>
        <v>110.29062137834369</v>
      </c>
      <c r="BD7" s="91">
        <f t="shared" si="0"/>
        <v>115.30383144099568</v>
      </c>
      <c r="BE7" s="91">
        <f t="shared" si="0"/>
        <v>120.31704150364766</v>
      </c>
      <c r="BF7" s="91">
        <f t="shared" si="0"/>
        <v>125.33025156629965</v>
      </c>
      <c r="BG7" s="91">
        <f t="shared" si="0"/>
        <v>130.34346162895164</v>
      </c>
      <c r="BH7" s="91">
        <f t="shared" si="0"/>
        <v>135.35667169160362</v>
      </c>
      <c r="BI7" s="91">
        <f t="shared" si="0"/>
        <v>140.3698817542556</v>
      </c>
      <c r="BJ7" s="91">
        <f t="shared" si="0"/>
        <v>145.38309181690758</v>
      </c>
      <c r="BK7" s="91">
        <f t="shared" si="0"/>
        <v>150.39630187955959</v>
      </c>
      <c r="BL7" s="91">
        <f t="shared" si="0"/>
        <v>155.40951194221157</v>
      </c>
      <c r="BM7" s="91">
        <f t="shared" si="0"/>
        <v>160.42272200486354</v>
      </c>
      <c r="BN7" s="91">
        <f t="shared" si="0"/>
        <v>165.43593206751555</v>
      </c>
      <c r="BO7" s="91">
        <f t="shared" si="0"/>
        <v>170.44914213016753</v>
      </c>
      <c r="BP7" s="91">
        <f t="shared" si="0"/>
        <v>175.46235219281951</v>
      </c>
      <c r="BQ7" s="91">
        <f t="shared" si="0"/>
        <v>180.47556225547149</v>
      </c>
      <c r="BR7" s="91">
        <f t="shared" si="0"/>
        <v>185.48877231812349</v>
      </c>
      <c r="BS7" s="91">
        <f t="shared" si="0"/>
        <v>190.50198238077547</v>
      </c>
      <c r="BT7" s="91">
        <f t="shared" si="0"/>
        <v>195.51519244342745</v>
      </c>
      <c r="BU7" s="91">
        <f t="shared" si="0"/>
        <v>200.52840250607943</v>
      </c>
      <c r="BV7" s="91">
        <f t="shared" si="0"/>
        <v>205.54161256873144</v>
      </c>
      <c r="BW7" s="91">
        <f t="shared" si="0"/>
        <v>210.55482263138342</v>
      </c>
      <c r="BX7" s="91">
        <f t="shared" si="0"/>
        <v>215.5680326940354</v>
      </c>
      <c r="BY7" s="91">
        <f t="shared" si="0"/>
        <v>215.5680326940354</v>
      </c>
    </row>
    <row r="8" spans="2:77" s="7" customFormat="1" ht="14" customHeight="1" outlineLevel="1" x14ac:dyDescent="0.2">
      <c r="B8" s="100"/>
      <c r="C8" s="8" t="s">
        <v>9</v>
      </c>
      <c r="D8" s="75" t="s">
        <v>130</v>
      </c>
      <c r="E8" s="10"/>
      <c r="F8" s="101"/>
      <c r="G8" s="148"/>
      <c r="H8" s="149"/>
      <c r="I8" s="12" t="s">
        <v>3</v>
      </c>
      <c r="J8" s="12" t="s">
        <v>0</v>
      </c>
      <c r="K8" s="9">
        <v>-1.593</v>
      </c>
      <c r="L8" s="9">
        <v>-1.2350000000000001</v>
      </c>
      <c r="M8" s="9">
        <v>-0.96499999999999997</v>
      </c>
      <c r="N8" s="9">
        <v>-0.90500000000000003</v>
      </c>
      <c r="O8" s="9">
        <v>-0.88</v>
      </c>
      <c r="P8" s="9">
        <v>-0.86699999999999999</v>
      </c>
      <c r="Q8" s="9">
        <v>-0.86299999999999999</v>
      </c>
      <c r="R8" s="9">
        <v>-0.874</v>
      </c>
      <c r="S8" s="9">
        <v>-0.89200000000000002</v>
      </c>
      <c r="T8" s="9">
        <v>-0.92100000000000004</v>
      </c>
      <c r="U8" s="9">
        <v>-0.95899999999999996</v>
      </c>
      <c r="V8" s="9">
        <v>-1.0049999999999999</v>
      </c>
      <c r="W8" s="9">
        <v>-1.0609999999999999</v>
      </c>
      <c r="X8" s="9">
        <v>-1.127</v>
      </c>
      <c r="Y8" s="9">
        <v>-1.202</v>
      </c>
      <c r="Z8" s="9">
        <v>-1.288</v>
      </c>
      <c r="AA8" s="9">
        <v>-1.3839999999999999</v>
      </c>
      <c r="AB8" s="9">
        <v>-1.492</v>
      </c>
      <c r="AC8" s="9">
        <v>-1.603</v>
      </c>
      <c r="AD8" s="9">
        <v>-1.7190000000000001</v>
      </c>
      <c r="AE8" s="9">
        <v>-1.837</v>
      </c>
      <c r="AF8" s="9">
        <v>-1.9570000000000001</v>
      </c>
      <c r="AG8" s="9">
        <v>-2.0910000000000002</v>
      </c>
      <c r="AH8" s="9">
        <v>-2.23</v>
      </c>
      <c r="AI8" s="9">
        <v>-2.3879999999999999</v>
      </c>
      <c r="AJ8" s="9">
        <v>-2.556</v>
      </c>
      <c r="AK8" s="9">
        <v>-2.7309999999999999</v>
      </c>
      <c r="AL8" s="9">
        <v>-2.9169999999999998</v>
      </c>
      <c r="AM8" s="9">
        <v>-3.125</v>
      </c>
      <c r="AN8" s="9">
        <v>-3.383</v>
      </c>
      <c r="AO8" s="9">
        <v>-3.718</v>
      </c>
      <c r="AP8" s="13"/>
      <c r="AQ8" s="102"/>
      <c r="AS8" s="84" t="s">
        <v>7</v>
      </c>
      <c r="AT8" s="89">
        <f>-K10/3.6/K11</f>
        <v>11.860919299714027</v>
      </c>
      <c r="AU8" s="89">
        <f>-L10/3.6/L11</f>
        <v>15.744489428699953</v>
      </c>
      <c r="AV8" s="89">
        <f>-M10/3.6/M11</f>
        <v>21.588946459412778</v>
      </c>
      <c r="AW8" s="89">
        <f t="shared" ref="AW8:BY8" si="1">-N10/3.6/N11</f>
        <v>24.554941682013506</v>
      </c>
      <c r="AX8" s="89">
        <f t="shared" si="1"/>
        <v>26.830808080808083</v>
      </c>
      <c r="AY8" s="89">
        <f t="shared" si="1"/>
        <v>28.83506343713956</v>
      </c>
      <c r="AZ8" s="89">
        <f t="shared" si="1"/>
        <v>30.57808677739153</v>
      </c>
      <c r="BA8" s="89">
        <f t="shared" si="1"/>
        <v>31.782354436816675</v>
      </c>
      <c r="BB8" s="89">
        <f t="shared" si="1"/>
        <v>32.698056801195811</v>
      </c>
      <c r="BC8" s="89">
        <f t="shared" si="1"/>
        <v>33.176498974544572</v>
      </c>
      <c r="BD8" s="89">
        <f t="shared" si="1"/>
        <v>33.310161047387325</v>
      </c>
      <c r="BE8" s="89">
        <f t="shared" si="1"/>
        <v>33.16749585406302</v>
      </c>
      <c r="BF8" s="89">
        <f t="shared" si="1"/>
        <v>32.725939888993608</v>
      </c>
      <c r="BG8" s="89">
        <f t="shared" si="1"/>
        <v>32.041802228137634</v>
      </c>
      <c r="BH8" s="89">
        <f t="shared" si="1"/>
        <v>31.198003327787024</v>
      </c>
      <c r="BI8" s="89">
        <f t="shared" si="1"/>
        <v>30.193236714975839</v>
      </c>
      <c r="BJ8" s="89">
        <f t="shared" si="1"/>
        <v>29.102440590879894</v>
      </c>
      <c r="BK8" s="89">
        <f t="shared" si="1"/>
        <v>27.926720285969616</v>
      </c>
      <c r="BL8" s="89">
        <f t="shared" si="1"/>
        <v>26.859360920496293</v>
      </c>
      <c r="BM8" s="89">
        <f t="shared" si="1"/>
        <v>25.854825156744877</v>
      </c>
      <c r="BN8" s="89">
        <f t="shared" si="1"/>
        <v>24.950099800399204</v>
      </c>
      <c r="BO8" s="89">
        <f t="shared" si="1"/>
        <v>24.129904048146255</v>
      </c>
      <c r="BP8" s="89">
        <f t="shared" si="1"/>
        <v>23.247781497422814</v>
      </c>
      <c r="BQ8" s="89">
        <f t="shared" si="1"/>
        <v>22.421524663677129</v>
      </c>
      <c r="BR8" s="89">
        <f t="shared" si="1"/>
        <v>21.51963521310255</v>
      </c>
      <c r="BS8" s="89">
        <f t="shared" si="1"/>
        <v>20.648582855155624</v>
      </c>
      <c r="BT8" s="89">
        <f t="shared" si="1"/>
        <v>19.8340046381057</v>
      </c>
      <c r="BU8" s="89">
        <f t="shared" si="1"/>
        <v>19.045442425627549</v>
      </c>
      <c r="BV8" s="89">
        <f t="shared" si="1"/>
        <v>18.222222222222225</v>
      </c>
      <c r="BW8" s="89">
        <f t="shared" si="1"/>
        <v>17.243078135776923</v>
      </c>
      <c r="BX8" s="89">
        <f t="shared" si="1"/>
        <v>16.062996832227601</v>
      </c>
      <c r="BY8" s="89">
        <f t="shared" si="1"/>
        <v>16.062996832227601</v>
      </c>
    </row>
    <row r="9" spans="2:77" outlineLevel="1" x14ac:dyDescent="0.2">
      <c r="B9" s="103"/>
      <c r="C9" s="8" t="s">
        <v>12</v>
      </c>
      <c r="D9" s="9">
        <v>472.5</v>
      </c>
      <c r="E9" s="10" t="s">
        <v>1</v>
      </c>
      <c r="F9" s="12"/>
      <c r="G9" s="148"/>
      <c r="H9" s="149"/>
      <c r="I9" s="12"/>
      <c r="J9" s="12" t="s">
        <v>7</v>
      </c>
      <c r="K9" s="77">
        <f>IF(VALUE(K7)=0,0,-K7/3.6/K8)</f>
        <v>11.860919299714025</v>
      </c>
      <c r="L9" s="77">
        <f>IF(VALUE(L7)=0,0,-L7/3.6/L8)</f>
        <v>15.744489428699952</v>
      </c>
      <c r="M9" s="77">
        <f t="shared" ref="M9:AP9" si="2">IF(VALUE(M7)=0,0,-M7/3.6/M8)</f>
        <v>21.588946459412782</v>
      </c>
      <c r="N9" s="77">
        <f t="shared" si="2"/>
        <v>24.554941682013503</v>
      </c>
      <c r="O9" s="77">
        <f t="shared" si="2"/>
        <v>26.83080808080808</v>
      </c>
      <c r="P9" s="77">
        <f t="shared" si="2"/>
        <v>28.835063437139564</v>
      </c>
      <c r="Q9" s="77">
        <f t="shared" si="2"/>
        <v>30.57808677739153</v>
      </c>
      <c r="R9" s="77">
        <f t="shared" si="2"/>
        <v>31.782354436816679</v>
      </c>
      <c r="S9" s="77">
        <f t="shared" si="2"/>
        <v>32.698056801195811</v>
      </c>
      <c r="T9" s="77">
        <f t="shared" si="2"/>
        <v>33.176498974544572</v>
      </c>
      <c r="U9" s="77">
        <f t="shared" si="2"/>
        <v>33.310161047387325</v>
      </c>
      <c r="V9" s="77">
        <f t="shared" si="2"/>
        <v>33.167495854063027</v>
      </c>
      <c r="W9" s="77">
        <f t="shared" si="2"/>
        <v>32.725939888993615</v>
      </c>
      <c r="X9" s="77">
        <f t="shared" si="2"/>
        <v>32.041802228137627</v>
      </c>
      <c r="Y9" s="77">
        <f t="shared" si="2"/>
        <v>31.198003327787024</v>
      </c>
      <c r="Z9" s="77">
        <f t="shared" si="2"/>
        <v>30.193236714975843</v>
      </c>
      <c r="AA9" s="77">
        <f t="shared" si="2"/>
        <v>29.102440590879901</v>
      </c>
      <c r="AB9" s="77">
        <f t="shared" si="2"/>
        <v>27.926720285969616</v>
      </c>
      <c r="AC9" s="77">
        <f t="shared" si="2"/>
        <v>26.859360920496293</v>
      </c>
      <c r="AD9" s="77">
        <f t="shared" si="2"/>
        <v>25.854825156744877</v>
      </c>
      <c r="AE9" s="77">
        <f t="shared" si="2"/>
        <v>24.950099800399204</v>
      </c>
      <c r="AF9" s="77">
        <f t="shared" si="2"/>
        <v>24.129904048146255</v>
      </c>
      <c r="AG9" s="77">
        <f t="shared" si="2"/>
        <v>23.247781497422814</v>
      </c>
      <c r="AH9" s="77">
        <f t="shared" si="2"/>
        <v>22.421524663677129</v>
      </c>
      <c r="AI9" s="77">
        <f t="shared" si="2"/>
        <v>21.51963521310255</v>
      </c>
      <c r="AJ9" s="77">
        <f t="shared" si="2"/>
        <v>20.648582855155624</v>
      </c>
      <c r="AK9" s="77">
        <f t="shared" si="2"/>
        <v>19.8340046381057</v>
      </c>
      <c r="AL9" s="77">
        <f t="shared" si="2"/>
        <v>19.045442425627549</v>
      </c>
      <c r="AM9" s="77">
        <f t="shared" si="2"/>
        <v>18.222222222222221</v>
      </c>
      <c r="AN9" s="77">
        <f t="shared" si="2"/>
        <v>17.243078135776923</v>
      </c>
      <c r="AO9" s="77">
        <f t="shared" si="2"/>
        <v>16.062996832227601</v>
      </c>
      <c r="AP9" s="108">
        <f t="shared" si="2"/>
        <v>0</v>
      </c>
      <c r="AQ9" s="104"/>
      <c r="AS9" s="84" t="s">
        <v>110</v>
      </c>
      <c r="AT9" s="89">
        <f t="shared" ref="AT9:BY9" si="3">-K10/3.6/(K11-1)</f>
        <v>7.2941245014539486</v>
      </c>
      <c r="AU9" s="89">
        <f t="shared" si="3"/>
        <v>8.7102444653973503</v>
      </c>
      <c r="AV9" s="89">
        <f t="shared" si="3"/>
        <v>10.616441829892688</v>
      </c>
      <c r="AW9" s="89">
        <f t="shared" si="3"/>
        <v>11.681366517146266</v>
      </c>
      <c r="AX9" s="89">
        <f t="shared" si="3"/>
        <v>12.576729484500285</v>
      </c>
      <c r="AY9" s="89">
        <f t="shared" si="3"/>
        <v>13.40939176597302</v>
      </c>
      <c r="AZ9" s="89">
        <f t="shared" si="3"/>
        <v>14.184791483372814</v>
      </c>
      <c r="BA9" s="89">
        <f t="shared" si="3"/>
        <v>14.84359199314437</v>
      </c>
      <c r="BB9" s="89">
        <f t="shared" si="3"/>
        <v>15.437285780797195</v>
      </c>
      <c r="BC9" s="89">
        <f t="shared" si="3"/>
        <v>15.927915888267618</v>
      </c>
      <c r="BD9" s="89">
        <f t="shared" si="3"/>
        <v>16.328469008692558</v>
      </c>
      <c r="BE9" s="89">
        <f t="shared" si="3"/>
        <v>16.646982032359851</v>
      </c>
      <c r="BF9" s="89">
        <f t="shared" si="3"/>
        <v>16.868836711351825</v>
      </c>
      <c r="BG9" s="89">
        <f t="shared" si="3"/>
        <v>16.998544022720154</v>
      </c>
      <c r="BH9" s="89">
        <f t="shared" si="3"/>
        <v>17.050376296950414</v>
      </c>
      <c r="BI9" s="89">
        <f t="shared" si="3"/>
        <v>17.016489598603897</v>
      </c>
      <c r="BJ9" s="89">
        <f t="shared" si="3"/>
        <v>16.913735876353833</v>
      </c>
      <c r="BK9" s="89">
        <f t="shared" si="3"/>
        <v>16.737869904641137</v>
      </c>
      <c r="BL9" s="89">
        <f t="shared" si="3"/>
        <v>16.557504963692615</v>
      </c>
      <c r="BM9" s="89">
        <f t="shared" si="3"/>
        <v>16.361735360997955</v>
      </c>
      <c r="BN9" s="89">
        <f t="shared" si="3"/>
        <v>16.170582882965292</v>
      </c>
      <c r="BO9" s="89">
        <f t="shared" si="3"/>
        <v>15.983882503516094</v>
      </c>
      <c r="BP9" s="89">
        <f t="shared" si="3"/>
        <v>15.740079915758017</v>
      </c>
      <c r="BQ9" s="89">
        <f t="shared" si="3"/>
        <v>15.49251503482531</v>
      </c>
      <c r="BR9" s="89">
        <f t="shared" si="3"/>
        <v>15.179719072655731</v>
      </c>
      <c r="BS9" s="89">
        <f t="shared" si="3"/>
        <v>14.852900991235778</v>
      </c>
      <c r="BT9" s="89">
        <f t="shared" si="3"/>
        <v>14.528263033033085</v>
      </c>
      <c r="BU9" s="89">
        <f t="shared" si="3"/>
        <v>14.19273784509987</v>
      </c>
      <c r="BV9" s="89">
        <f t="shared" si="3"/>
        <v>13.81353789504333</v>
      </c>
      <c r="BW9" s="89">
        <f t="shared" si="3"/>
        <v>13.317003037056983</v>
      </c>
      <c r="BX9" s="89">
        <f t="shared" si="3"/>
        <v>12.665450683940177</v>
      </c>
      <c r="BY9" s="89">
        <f t="shared" si="3"/>
        <v>12.665450683940177</v>
      </c>
    </row>
    <row r="10" spans="2:77" outlineLevel="1" x14ac:dyDescent="0.2">
      <c r="B10" s="103"/>
      <c r="C10" s="8" t="s">
        <v>13</v>
      </c>
      <c r="D10" s="9">
        <v>475</v>
      </c>
      <c r="E10" s="10" t="s">
        <v>1</v>
      </c>
      <c r="F10" s="12"/>
      <c r="G10" s="148"/>
      <c r="H10" s="149"/>
      <c r="I10" s="78" t="s">
        <v>109</v>
      </c>
      <c r="J10" s="76" t="s">
        <v>8</v>
      </c>
      <c r="K10" s="78">
        <f>K7*(($I11/$D9)^0.5)</f>
        <v>68.199709692317612</v>
      </c>
      <c r="L10" s="78">
        <f>IF(VALUE(L7)=0,K10,L7*(($I11/$D9)^0.5))</f>
        <v>70.184940877127801</v>
      </c>
      <c r="M10" s="78">
        <f t="shared" ref="M10:AP10" si="4">IF(VALUE(M7)=0,L10,M7*(($I11/$D9)^0.5))</f>
        <v>75.198150939779794</v>
      </c>
      <c r="N10" s="78">
        <f t="shared" si="4"/>
        <v>80.211361002431772</v>
      </c>
      <c r="O10" s="78">
        <f t="shared" si="4"/>
        <v>85.224571065083765</v>
      </c>
      <c r="P10" s="78">
        <f t="shared" si="4"/>
        <v>90.237781127735744</v>
      </c>
      <c r="Q10" s="78">
        <f t="shared" si="4"/>
        <v>95.250991190387737</v>
      </c>
      <c r="R10" s="78">
        <f t="shared" si="4"/>
        <v>100.26420125303972</v>
      </c>
      <c r="S10" s="78">
        <f t="shared" si="4"/>
        <v>105.27741131569171</v>
      </c>
      <c r="T10" s="78">
        <f t="shared" si="4"/>
        <v>110.29062137834369</v>
      </c>
      <c r="U10" s="78">
        <f t="shared" si="4"/>
        <v>115.30383144099568</v>
      </c>
      <c r="V10" s="78">
        <f t="shared" si="4"/>
        <v>120.31704150364766</v>
      </c>
      <c r="W10" s="78">
        <f t="shared" si="4"/>
        <v>125.33025156629965</v>
      </c>
      <c r="X10" s="78">
        <f t="shared" si="4"/>
        <v>130.34346162895164</v>
      </c>
      <c r="Y10" s="78">
        <f t="shared" si="4"/>
        <v>135.35667169160362</v>
      </c>
      <c r="Z10" s="78">
        <f t="shared" si="4"/>
        <v>140.3698817542556</v>
      </c>
      <c r="AA10" s="78">
        <f t="shared" si="4"/>
        <v>145.38309181690758</v>
      </c>
      <c r="AB10" s="78">
        <f t="shared" si="4"/>
        <v>150.39630187955959</v>
      </c>
      <c r="AC10" s="78">
        <f t="shared" si="4"/>
        <v>155.40951194221157</v>
      </c>
      <c r="AD10" s="78">
        <f t="shared" si="4"/>
        <v>160.42272200486354</v>
      </c>
      <c r="AE10" s="78">
        <f t="shared" si="4"/>
        <v>165.43593206751555</v>
      </c>
      <c r="AF10" s="78">
        <f t="shared" si="4"/>
        <v>170.44914213016753</v>
      </c>
      <c r="AG10" s="78">
        <f t="shared" si="4"/>
        <v>175.46235219281951</v>
      </c>
      <c r="AH10" s="78">
        <f t="shared" si="4"/>
        <v>180.47556225547149</v>
      </c>
      <c r="AI10" s="78">
        <f t="shared" si="4"/>
        <v>185.48877231812349</v>
      </c>
      <c r="AJ10" s="78">
        <f t="shared" si="4"/>
        <v>190.50198238077547</v>
      </c>
      <c r="AK10" s="78">
        <f t="shared" si="4"/>
        <v>195.51519244342745</v>
      </c>
      <c r="AL10" s="78">
        <f t="shared" si="4"/>
        <v>200.52840250607943</v>
      </c>
      <c r="AM10" s="78">
        <f t="shared" si="4"/>
        <v>205.54161256873144</v>
      </c>
      <c r="AN10" s="78">
        <f t="shared" si="4"/>
        <v>210.55482263138342</v>
      </c>
      <c r="AO10" s="78">
        <f t="shared" si="4"/>
        <v>215.5680326940354</v>
      </c>
      <c r="AP10" s="109">
        <f t="shared" si="4"/>
        <v>215.5680326940354</v>
      </c>
      <c r="AQ10" s="104"/>
      <c r="AS10" s="84" t="s">
        <v>111</v>
      </c>
      <c r="AT10" s="89">
        <f t="shared" ref="AT10:BY10" si="5">-K10/3.6/(K11-2)</f>
        <v>5.2664066076290723</v>
      </c>
      <c r="AU10" s="89">
        <f t="shared" si="5"/>
        <v>6.0204552872344443</v>
      </c>
      <c r="AV10" s="89">
        <f t="shared" si="5"/>
        <v>7.0389305940030482</v>
      </c>
      <c r="AW10" s="89">
        <f t="shared" si="5"/>
        <v>7.6635490198072418</v>
      </c>
      <c r="AX10" s="89">
        <f t="shared" si="5"/>
        <v>8.2133320151232763</v>
      </c>
      <c r="AY10" s="89">
        <f t="shared" si="5"/>
        <v>8.7359747026146213</v>
      </c>
      <c r="AZ10" s="89">
        <f t="shared" si="5"/>
        <v>9.2342138078534859</v>
      </c>
      <c r="BA10" s="89">
        <f t="shared" si="5"/>
        <v>9.6829533485208916</v>
      </c>
      <c r="BB10" s="89">
        <f t="shared" si="5"/>
        <v>10.103704777048739</v>
      </c>
      <c r="BC10" s="89">
        <f t="shared" si="5"/>
        <v>10.479556275116423</v>
      </c>
      <c r="BD10" s="89">
        <f t="shared" si="5"/>
        <v>10.814951109593206</v>
      </c>
      <c r="BE10" s="89">
        <f t="shared" si="5"/>
        <v>11.112111576693838</v>
      </c>
      <c r="BF10" s="89">
        <f t="shared" si="5"/>
        <v>11.362988017357647</v>
      </c>
      <c r="BG10" s="89">
        <f t="shared" si="5"/>
        <v>11.567660330624449</v>
      </c>
      <c r="BH10" s="89">
        <f t="shared" si="5"/>
        <v>11.730737719276593</v>
      </c>
      <c r="BI10" s="89">
        <f t="shared" si="5"/>
        <v>11.846508878271933</v>
      </c>
      <c r="BJ10" s="89">
        <f t="shared" si="5"/>
        <v>11.920981844186748</v>
      </c>
      <c r="BK10" s="89">
        <f t="shared" si="5"/>
        <v>11.950070088090317</v>
      </c>
      <c r="BL10" s="89">
        <f t="shared" si="5"/>
        <v>11.967423005310403</v>
      </c>
      <c r="BM10" s="89">
        <f t="shared" si="5"/>
        <v>11.967602829985626</v>
      </c>
      <c r="BN10" s="89">
        <f t="shared" si="5"/>
        <v>11.961525093384767</v>
      </c>
      <c r="BO10" s="89">
        <f t="shared" si="5"/>
        <v>11.949759582201018</v>
      </c>
      <c r="BP10" s="89">
        <f t="shared" si="5"/>
        <v>11.89777893237927</v>
      </c>
      <c r="BQ10" s="89">
        <f t="shared" si="5"/>
        <v>11.835076135024392</v>
      </c>
      <c r="BR10" s="89">
        <f t="shared" si="5"/>
        <v>11.725315061087988</v>
      </c>
      <c r="BS10" s="89">
        <f t="shared" si="5"/>
        <v>11.597651135889759</v>
      </c>
      <c r="BT10" s="89">
        <f t="shared" si="5"/>
        <v>11.462074182987763</v>
      </c>
      <c r="BU10" s="89">
        <f t="shared" si="5"/>
        <v>11.310792063554313</v>
      </c>
      <c r="BV10" s="89">
        <f t="shared" si="5"/>
        <v>11.122548566452743</v>
      </c>
      <c r="BW10" s="89">
        <f t="shared" si="5"/>
        <v>10.84720401230587</v>
      </c>
      <c r="BX10" s="89">
        <f t="shared" si="5"/>
        <v>10.454235239919383</v>
      </c>
      <c r="BY10" s="89">
        <f t="shared" si="5"/>
        <v>10.454235239919383</v>
      </c>
    </row>
    <row r="11" spans="2:77" outlineLevel="1" x14ac:dyDescent="0.2">
      <c r="B11" s="103"/>
      <c r="C11" s="16" t="s">
        <v>94</v>
      </c>
      <c r="D11" s="17"/>
      <c r="E11" s="18" t="s">
        <v>19</v>
      </c>
      <c r="F11" s="12"/>
      <c r="G11" s="150"/>
      <c r="H11" s="151"/>
      <c r="I11" s="80">
        <f>D10/COS(RADIANS(D11))</f>
        <v>475</v>
      </c>
      <c r="J11" s="81" t="s">
        <v>0</v>
      </c>
      <c r="K11" s="80">
        <f>IF(K8&lt;0,K8*(($I11/$D9)^0.5),"")</f>
        <v>-1.5972087259609227</v>
      </c>
      <c r="L11" s="80">
        <f>IF(VALUE(L7)=0,K11,L8*(($I11/$D9)^0.5))</f>
        <v>-1.2382628854750406</v>
      </c>
      <c r="M11" s="80">
        <f t="shared" ref="M11:AP11" si="6">IF(VALUE(M7)=0,L11,M8*(($I11/$D9)^0.5))</f>
        <v>-0.9675495420918333</v>
      </c>
      <c r="N11" s="80">
        <f t="shared" si="6"/>
        <v>-0.90739102134000948</v>
      </c>
      <c r="O11" s="80">
        <f t="shared" si="6"/>
        <v>-0.88232497102674956</v>
      </c>
      <c r="P11" s="80">
        <f t="shared" si="6"/>
        <v>-0.86929062486385433</v>
      </c>
      <c r="Q11" s="80">
        <f t="shared" si="6"/>
        <v>-0.86528005681373277</v>
      </c>
      <c r="R11" s="80">
        <f t="shared" si="6"/>
        <v>-0.87630911895156716</v>
      </c>
      <c r="S11" s="80">
        <f t="shared" si="6"/>
        <v>-0.89435667517711437</v>
      </c>
      <c r="T11" s="80">
        <f t="shared" si="6"/>
        <v>-0.92343329354049586</v>
      </c>
      <c r="U11" s="80">
        <f t="shared" si="6"/>
        <v>-0.9615336900166509</v>
      </c>
      <c r="V11" s="80">
        <f t="shared" si="6"/>
        <v>-1.0076552225930491</v>
      </c>
      <c r="W11" s="80">
        <f t="shared" si="6"/>
        <v>-1.0638031752947514</v>
      </c>
      <c r="X11" s="80">
        <f t="shared" si="6"/>
        <v>-1.1299775481217575</v>
      </c>
      <c r="Y11" s="80">
        <f t="shared" si="6"/>
        <v>-1.2051756990615374</v>
      </c>
      <c r="Z11" s="80">
        <f t="shared" si="6"/>
        <v>-1.2914029121391517</v>
      </c>
      <c r="AA11" s="80">
        <f t="shared" si="6"/>
        <v>-1.3876565453420697</v>
      </c>
      <c r="AB11" s="80">
        <f t="shared" si="6"/>
        <v>-1.4959418826953526</v>
      </c>
      <c r="AC11" s="80">
        <f t="shared" si="6"/>
        <v>-1.6072351460862266</v>
      </c>
      <c r="AD11" s="80">
        <f t="shared" si="6"/>
        <v>-1.7235416195397528</v>
      </c>
      <c r="AE11" s="80">
        <f t="shared" si="6"/>
        <v>-1.8418533770183396</v>
      </c>
      <c r="AF11" s="80">
        <f t="shared" si="6"/>
        <v>-1.9621704185219875</v>
      </c>
      <c r="AG11" s="80">
        <f t="shared" si="6"/>
        <v>-2.0965244482010608</v>
      </c>
      <c r="AH11" s="80">
        <f t="shared" si="6"/>
        <v>-2.2358916879427859</v>
      </c>
      <c r="AI11" s="80">
        <f t="shared" si="6"/>
        <v>-2.3943091259225886</v>
      </c>
      <c r="AJ11" s="80">
        <f t="shared" si="6"/>
        <v>-2.5627529840276955</v>
      </c>
      <c r="AK11" s="80">
        <f t="shared" si="6"/>
        <v>-2.7382153362205148</v>
      </c>
      <c r="AL11" s="80">
        <f t="shared" si="6"/>
        <v>-2.9247067505511684</v>
      </c>
      <c r="AM11" s="80">
        <f t="shared" si="6"/>
        <v>-3.1332562891574911</v>
      </c>
      <c r="AN11" s="80">
        <f t="shared" si="6"/>
        <v>-3.3919379283903339</v>
      </c>
      <c r="AO11" s="80">
        <f t="shared" si="6"/>
        <v>-3.7278230025880168</v>
      </c>
      <c r="AP11" s="110">
        <f t="shared" si="6"/>
        <v>-3.7278230025880168</v>
      </c>
      <c r="AQ11" s="104"/>
      <c r="AS11" s="84" t="s">
        <v>113</v>
      </c>
      <c r="AT11" s="90">
        <f t="shared" ref="AT11:BY11" si="7">-K10/3.6/(K11-3)</f>
        <v>4.12084047792756</v>
      </c>
      <c r="AU11" s="90">
        <f t="shared" si="7"/>
        <v>4.5999546128031445</v>
      </c>
      <c r="AV11" s="90">
        <f t="shared" si="7"/>
        <v>5.264805149739062</v>
      </c>
      <c r="AW11" s="90">
        <f t="shared" si="7"/>
        <v>5.7022533680659206</v>
      </c>
      <c r="AX11" s="90">
        <f t="shared" si="7"/>
        <v>6.097761557622106</v>
      </c>
      <c r="AY11" s="90">
        <f t="shared" si="7"/>
        <v>6.4782030463638041</v>
      </c>
      <c r="AZ11" s="90">
        <f t="shared" si="7"/>
        <v>6.8451983491740114</v>
      </c>
      <c r="BA11" s="90">
        <f t="shared" si="7"/>
        <v>7.1849705893079578</v>
      </c>
      <c r="BB11" s="90">
        <f t="shared" si="7"/>
        <v>7.5092570621153802</v>
      </c>
      <c r="BC11" s="90">
        <f t="shared" si="7"/>
        <v>7.8085394663510321</v>
      </c>
      <c r="BD11" s="90">
        <f t="shared" si="7"/>
        <v>8.0849601626910861</v>
      </c>
      <c r="BE11" s="90">
        <f t="shared" si="7"/>
        <v>8.3393901324813697</v>
      </c>
      <c r="BF11" s="90">
        <f t="shared" si="7"/>
        <v>8.5668417653843392</v>
      </c>
      <c r="BG11" s="90">
        <f t="shared" si="7"/>
        <v>8.766758825509676</v>
      </c>
      <c r="BH11" s="90">
        <f t="shared" si="7"/>
        <v>8.941142573015636</v>
      </c>
      <c r="BI11" s="90">
        <f t="shared" si="7"/>
        <v>9.0859876406222249</v>
      </c>
      <c r="BJ11" s="90">
        <f t="shared" si="7"/>
        <v>9.2040458850944056</v>
      </c>
      <c r="BK11" s="90">
        <f t="shared" si="7"/>
        <v>9.2921019915529666</v>
      </c>
      <c r="BL11" s="90">
        <f t="shared" si="7"/>
        <v>9.3698948510384117</v>
      </c>
      <c r="BM11" s="90">
        <f t="shared" si="7"/>
        <v>9.4339948311739814</v>
      </c>
      <c r="BN11" s="90">
        <f t="shared" si="7"/>
        <v>9.4910816160668325</v>
      </c>
      <c r="BO11" s="90">
        <f t="shared" si="7"/>
        <v>9.5415876384086626</v>
      </c>
      <c r="BP11" s="90">
        <f t="shared" si="7"/>
        <v>9.5632901933761882</v>
      </c>
      <c r="BQ11" s="90">
        <f t="shared" si="7"/>
        <v>9.574701619967442</v>
      </c>
      <c r="BR11" s="90">
        <f t="shared" si="7"/>
        <v>9.5516696901281612</v>
      </c>
      <c r="BS11" s="90">
        <f t="shared" si="7"/>
        <v>9.5127749659088092</v>
      </c>
      <c r="BT11" s="90">
        <f t="shared" si="7"/>
        <v>9.4645760914404917</v>
      </c>
      <c r="BU11" s="90">
        <f t="shared" si="7"/>
        <v>9.4017031348065601</v>
      </c>
      <c r="BV11" s="90">
        <f t="shared" si="7"/>
        <v>9.3090667809099745</v>
      </c>
      <c r="BW11" s="90">
        <f t="shared" si="7"/>
        <v>9.1501906598878051</v>
      </c>
      <c r="BX11" s="90">
        <f t="shared" si="7"/>
        <v>8.900354402700879</v>
      </c>
      <c r="BY11" s="90">
        <f t="shared" si="7"/>
        <v>8.900354402700879</v>
      </c>
    </row>
    <row r="12" spans="2:77" s="6" customFormat="1" ht="6" customHeight="1" outlineLevel="1" x14ac:dyDescent="0.2">
      <c r="B12" s="105"/>
      <c r="C12" s="85"/>
      <c r="D12" s="73"/>
      <c r="E12" s="73"/>
      <c r="F12" s="73"/>
      <c r="G12" s="86"/>
      <c r="H12" s="86"/>
      <c r="I12" s="87"/>
      <c r="J12" s="88"/>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106"/>
      <c r="AS12" s="84"/>
    </row>
    <row r="13" spans="2:77" s="6" customFormat="1" ht="16" customHeight="1" outlineLevel="1" x14ac:dyDescent="0.2">
      <c r="B13" s="105"/>
      <c r="C13" s="159" t="s">
        <v>118</v>
      </c>
      <c r="D13" s="160"/>
      <c r="E13" s="160"/>
      <c r="F13" s="160"/>
      <c r="G13" s="160"/>
      <c r="H13" s="160"/>
      <c r="I13" s="160"/>
      <c r="J13" s="160"/>
      <c r="K13" s="160"/>
      <c r="L13" s="160"/>
      <c r="M13" s="161"/>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106"/>
      <c r="AS13" s="84"/>
    </row>
    <row r="14" spans="2:77" s="6" customFormat="1" ht="16" customHeight="1" outlineLevel="1" x14ac:dyDescent="0.2">
      <c r="B14" s="105"/>
      <c r="C14" s="156" t="s">
        <v>120</v>
      </c>
      <c r="D14" s="30" t="s">
        <v>119</v>
      </c>
      <c r="E14" s="63" t="s">
        <v>8</v>
      </c>
      <c r="F14" s="95" t="s">
        <v>0</v>
      </c>
      <c r="G14" s="154" t="s">
        <v>62</v>
      </c>
      <c r="H14" s="155"/>
      <c r="I14" s="63" t="s">
        <v>8</v>
      </c>
      <c r="J14" s="21" t="s">
        <v>7</v>
      </c>
      <c r="K14" s="132" t="s">
        <v>6</v>
      </c>
      <c r="L14" s="63" t="s">
        <v>8</v>
      </c>
      <c r="M14" s="21" t="s">
        <v>7</v>
      </c>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106"/>
      <c r="AS14" s="84"/>
    </row>
    <row r="15" spans="2:77" s="6" customFormat="1" ht="15" customHeight="1" outlineLevel="1" x14ac:dyDescent="0.2">
      <c r="B15" s="105"/>
      <c r="C15" s="157"/>
      <c r="D15" s="8" t="s">
        <v>60</v>
      </c>
      <c r="E15" s="54">
        <f>INDEX(K10:AP10,MATCH(MAX(K11:AP11),K11:AP11,0))</f>
        <v>95.250991190387737</v>
      </c>
      <c r="F15" s="55">
        <f>MAX(K11:AP11)</f>
        <v>-0.86528005681373277</v>
      </c>
      <c r="G15" s="152" t="s">
        <v>61</v>
      </c>
      <c r="H15" s="153"/>
      <c r="I15" s="54">
        <f>INDEX(AT7:BY7,MATCH(MAX(AT8:BY8),AT8:BY8,0))</f>
        <v>115.30383144099568</v>
      </c>
      <c r="J15" s="64">
        <f>MAX(AT8:BY8)</f>
        <v>33.310161047387325</v>
      </c>
      <c r="K15" s="133" t="s">
        <v>114</v>
      </c>
      <c r="L15" s="54">
        <f>INDEX(AT7:BY7,MATCH(MAX(AT9:BY9),AT9:BY9,0))</f>
        <v>135.35667169160362</v>
      </c>
      <c r="M15" s="64">
        <f>INDEX(AT8:BY8,MATCH(MAX(AT9:BY9),AT9:BY9,0))</f>
        <v>31.198003327787024</v>
      </c>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106"/>
      <c r="AS15" s="84"/>
    </row>
    <row r="16" spans="2:77" s="6" customFormat="1" outlineLevel="1" x14ac:dyDescent="0.2">
      <c r="B16" s="105"/>
      <c r="C16" s="158"/>
      <c r="D16" s="16" t="s">
        <v>112</v>
      </c>
      <c r="E16" s="59">
        <f>E15/(COS(RADIANS(45))^0.5)</f>
        <v>113.2731564346706</v>
      </c>
      <c r="F16" s="60">
        <f>F15/(COS(RADIANS(45))^0.5)</f>
        <v>-1.0289972000328496</v>
      </c>
      <c r="G16" s="152" t="s">
        <v>121</v>
      </c>
      <c r="H16" s="153"/>
      <c r="I16" s="54">
        <f>INDEX(AT7:BY7,MATCH(MAX(AT9:BY9),AT9:BY9,0))</f>
        <v>135.35667169160362</v>
      </c>
      <c r="J16" s="64">
        <f>MAX(AT9:BY9)</f>
        <v>17.050376296950414</v>
      </c>
      <c r="K16" s="133" t="s">
        <v>115</v>
      </c>
      <c r="L16" s="54">
        <f>INDEX(AT7:BY7,MATCH(MAX(AT10:BY10),AT10:BY10,0))</f>
        <v>160.42272200486354</v>
      </c>
      <c r="M16" s="64">
        <f>INDEX(AT8:BY8,MATCH(MAX(AT10:BY10),AT10:BY10,0))</f>
        <v>25.854825156744877</v>
      </c>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106"/>
      <c r="AS16" s="84"/>
    </row>
    <row r="17" spans="2:77" s="6" customFormat="1" outlineLevel="1" x14ac:dyDescent="0.2">
      <c r="B17" s="105"/>
      <c r="G17" s="163" t="s">
        <v>122</v>
      </c>
      <c r="H17" s="164"/>
      <c r="I17" s="59">
        <f>INDEX(AT7:BY7,MATCH(MAX(AT10:BY10),AT10:BY10,0))</f>
        <v>160.42272200486354</v>
      </c>
      <c r="J17" s="65">
        <f>MAX(AT10:BY10)</f>
        <v>11.967602829985626</v>
      </c>
      <c r="K17" s="131" t="s">
        <v>116</v>
      </c>
      <c r="L17" s="59">
        <f>INDEX(AT7:BY7,MATCH(MAX(AT11:BY11),AT11:BY11,0))</f>
        <v>180.47556225547149</v>
      </c>
      <c r="M17" s="65">
        <f>INDEX(AT8:BY8,MATCH(MAX(AT11:BY11),AT11:BY11,0))</f>
        <v>22.421524663677129</v>
      </c>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106"/>
    </row>
    <row r="18" spans="2:77" s="6" customFormat="1" ht="8" customHeight="1" outlineLevel="1" thickBot="1" x14ac:dyDescent="0.25">
      <c r="B18" s="107"/>
      <c r="C18" s="112"/>
      <c r="D18" s="113"/>
      <c r="E18" s="114"/>
      <c r="F18" s="115"/>
      <c r="G18" s="116"/>
      <c r="H18" s="116"/>
      <c r="I18" s="114"/>
      <c r="J18" s="114"/>
      <c r="K18" s="116"/>
      <c r="L18" s="114"/>
      <c r="M18" s="114"/>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8"/>
    </row>
    <row r="19" spans="2:77" s="6" customFormat="1" ht="16" x14ac:dyDescent="0.2">
      <c r="B19" s="73"/>
      <c r="C19" s="162" t="s">
        <v>117</v>
      </c>
      <c r="D19" s="162"/>
      <c r="E19" s="162"/>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111"/>
    </row>
    <row r="20" spans="2:77" s="6" customFormat="1" x14ac:dyDescent="0.2">
      <c r="C20" s="82"/>
      <c r="D20" s="73"/>
      <c r="E20" s="73"/>
      <c r="AQ20" s="74"/>
    </row>
    <row r="21" spans="2:77" ht="8" hidden="1" customHeight="1" outlineLevel="1" x14ac:dyDescent="0.2">
      <c r="B21" s="96"/>
      <c r="C21" s="97"/>
      <c r="D21" s="97"/>
      <c r="E21" s="98"/>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9"/>
    </row>
    <row r="22" spans="2:77" s="7" customFormat="1" ht="15" hidden="1" customHeight="1" outlineLevel="1" x14ac:dyDescent="0.2">
      <c r="B22" s="100"/>
      <c r="C22" s="143" t="s">
        <v>124</v>
      </c>
      <c r="D22" s="144"/>
      <c r="E22" s="145"/>
      <c r="F22" s="101"/>
      <c r="G22" s="146" t="s">
        <v>129</v>
      </c>
      <c r="H22" s="147"/>
      <c r="I22" s="62" t="s">
        <v>57</v>
      </c>
      <c r="J22" s="62" t="s">
        <v>8</v>
      </c>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79"/>
      <c r="AQ22" s="102"/>
      <c r="AR22" s="6"/>
      <c r="AS22" s="7" t="s">
        <v>57</v>
      </c>
      <c r="AT22" s="91" t="e">
        <f>K25</f>
        <v>#DIV/0!</v>
      </c>
      <c r="AU22" s="91" t="e">
        <f>L25</f>
        <v>#DIV/0!</v>
      </c>
      <c r="AV22" s="91" t="e">
        <f>M25</f>
        <v>#DIV/0!</v>
      </c>
      <c r="AW22" s="91" t="e">
        <f t="shared" ref="AW22:BY22" si="8">N25</f>
        <v>#DIV/0!</v>
      </c>
      <c r="AX22" s="91" t="e">
        <f t="shared" si="8"/>
        <v>#DIV/0!</v>
      </c>
      <c r="AY22" s="91" t="e">
        <f t="shared" si="8"/>
        <v>#DIV/0!</v>
      </c>
      <c r="AZ22" s="91" t="e">
        <f t="shared" si="8"/>
        <v>#DIV/0!</v>
      </c>
      <c r="BA22" s="91" t="e">
        <f t="shared" si="8"/>
        <v>#DIV/0!</v>
      </c>
      <c r="BB22" s="91" t="e">
        <f t="shared" si="8"/>
        <v>#DIV/0!</v>
      </c>
      <c r="BC22" s="91" t="e">
        <f t="shared" si="8"/>
        <v>#DIV/0!</v>
      </c>
      <c r="BD22" s="91" t="e">
        <f t="shared" si="8"/>
        <v>#DIV/0!</v>
      </c>
      <c r="BE22" s="91" t="e">
        <f t="shared" si="8"/>
        <v>#DIV/0!</v>
      </c>
      <c r="BF22" s="91" t="e">
        <f t="shared" si="8"/>
        <v>#DIV/0!</v>
      </c>
      <c r="BG22" s="91" t="e">
        <f t="shared" si="8"/>
        <v>#DIV/0!</v>
      </c>
      <c r="BH22" s="91" t="e">
        <f t="shared" si="8"/>
        <v>#DIV/0!</v>
      </c>
      <c r="BI22" s="91" t="e">
        <f t="shared" si="8"/>
        <v>#DIV/0!</v>
      </c>
      <c r="BJ22" s="91" t="e">
        <f t="shared" si="8"/>
        <v>#DIV/0!</v>
      </c>
      <c r="BK22" s="91" t="e">
        <f t="shared" si="8"/>
        <v>#DIV/0!</v>
      </c>
      <c r="BL22" s="91" t="e">
        <f t="shared" si="8"/>
        <v>#DIV/0!</v>
      </c>
      <c r="BM22" s="91" t="e">
        <f t="shared" si="8"/>
        <v>#DIV/0!</v>
      </c>
      <c r="BN22" s="91" t="e">
        <f t="shared" si="8"/>
        <v>#DIV/0!</v>
      </c>
      <c r="BO22" s="91" t="e">
        <f t="shared" si="8"/>
        <v>#DIV/0!</v>
      </c>
      <c r="BP22" s="91" t="e">
        <f t="shared" si="8"/>
        <v>#DIV/0!</v>
      </c>
      <c r="BQ22" s="91" t="e">
        <f t="shared" si="8"/>
        <v>#DIV/0!</v>
      </c>
      <c r="BR22" s="91" t="e">
        <f t="shared" si="8"/>
        <v>#DIV/0!</v>
      </c>
      <c r="BS22" s="91" t="e">
        <f t="shared" si="8"/>
        <v>#DIV/0!</v>
      </c>
      <c r="BT22" s="91" t="e">
        <f t="shared" si="8"/>
        <v>#DIV/0!</v>
      </c>
      <c r="BU22" s="91" t="e">
        <f t="shared" si="8"/>
        <v>#DIV/0!</v>
      </c>
      <c r="BV22" s="91" t="e">
        <f t="shared" si="8"/>
        <v>#DIV/0!</v>
      </c>
      <c r="BW22" s="91" t="e">
        <f t="shared" si="8"/>
        <v>#DIV/0!</v>
      </c>
      <c r="BX22" s="91" t="e">
        <f t="shared" si="8"/>
        <v>#DIV/0!</v>
      </c>
      <c r="BY22" s="91" t="e">
        <f t="shared" si="8"/>
        <v>#DIV/0!</v>
      </c>
    </row>
    <row r="23" spans="2:77" s="7" customFormat="1" ht="14" hidden="1" customHeight="1" outlineLevel="1" x14ac:dyDescent="0.2">
      <c r="B23" s="100"/>
      <c r="C23" s="8" t="s">
        <v>9</v>
      </c>
      <c r="D23" s="75"/>
      <c r="E23" s="10"/>
      <c r="F23" s="101"/>
      <c r="G23" s="148"/>
      <c r="H23" s="149"/>
      <c r="I23" s="12" t="s">
        <v>3</v>
      </c>
      <c r="J23" s="12" t="s">
        <v>0</v>
      </c>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13"/>
      <c r="AQ23" s="102"/>
      <c r="AS23" s="84" t="s">
        <v>7</v>
      </c>
      <c r="AT23" s="89" t="e">
        <f>-K25/3.6/K26</f>
        <v>#DIV/0!</v>
      </c>
      <c r="AU23" s="89" t="e">
        <f>-L25/3.6/L26</f>
        <v>#DIV/0!</v>
      </c>
      <c r="AV23" s="89" t="e">
        <f>-M25/3.6/M26</f>
        <v>#DIV/0!</v>
      </c>
      <c r="AW23" s="89" t="e">
        <f t="shared" ref="AW23:BY23" si="9">-N25/3.6/N26</f>
        <v>#DIV/0!</v>
      </c>
      <c r="AX23" s="89" t="e">
        <f t="shared" si="9"/>
        <v>#DIV/0!</v>
      </c>
      <c r="AY23" s="89" t="e">
        <f t="shared" si="9"/>
        <v>#DIV/0!</v>
      </c>
      <c r="AZ23" s="89" t="e">
        <f t="shared" si="9"/>
        <v>#DIV/0!</v>
      </c>
      <c r="BA23" s="89" t="e">
        <f t="shared" si="9"/>
        <v>#DIV/0!</v>
      </c>
      <c r="BB23" s="89" t="e">
        <f t="shared" si="9"/>
        <v>#DIV/0!</v>
      </c>
      <c r="BC23" s="89" t="e">
        <f t="shared" si="9"/>
        <v>#DIV/0!</v>
      </c>
      <c r="BD23" s="89" t="e">
        <f t="shared" si="9"/>
        <v>#DIV/0!</v>
      </c>
      <c r="BE23" s="89" t="e">
        <f t="shared" si="9"/>
        <v>#DIV/0!</v>
      </c>
      <c r="BF23" s="89" t="e">
        <f t="shared" si="9"/>
        <v>#DIV/0!</v>
      </c>
      <c r="BG23" s="89" t="e">
        <f t="shared" si="9"/>
        <v>#DIV/0!</v>
      </c>
      <c r="BH23" s="89" t="e">
        <f t="shared" si="9"/>
        <v>#DIV/0!</v>
      </c>
      <c r="BI23" s="89" t="e">
        <f t="shared" si="9"/>
        <v>#DIV/0!</v>
      </c>
      <c r="BJ23" s="89" t="e">
        <f t="shared" si="9"/>
        <v>#DIV/0!</v>
      </c>
      <c r="BK23" s="89" t="e">
        <f t="shared" si="9"/>
        <v>#DIV/0!</v>
      </c>
      <c r="BL23" s="89" t="e">
        <f t="shared" si="9"/>
        <v>#DIV/0!</v>
      </c>
      <c r="BM23" s="89" t="e">
        <f t="shared" si="9"/>
        <v>#DIV/0!</v>
      </c>
      <c r="BN23" s="89" t="e">
        <f t="shared" si="9"/>
        <v>#DIV/0!</v>
      </c>
      <c r="BO23" s="89" t="e">
        <f t="shared" si="9"/>
        <v>#DIV/0!</v>
      </c>
      <c r="BP23" s="89" t="e">
        <f t="shared" si="9"/>
        <v>#DIV/0!</v>
      </c>
      <c r="BQ23" s="89" t="e">
        <f t="shared" si="9"/>
        <v>#DIV/0!</v>
      </c>
      <c r="BR23" s="89" t="e">
        <f t="shared" si="9"/>
        <v>#DIV/0!</v>
      </c>
      <c r="BS23" s="89" t="e">
        <f t="shared" si="9"/>
        <v>#DIV/0!</v>
      </c>
      <c r="BT23" s="89" t="e">
        <f t="shared" si="9"/>
        <v>#DIV/0!</v>
      </c>
      <c r="BU23" s="89" t="e">
        <f t="shared" si="9"/>
        <v>#DIV/0!</v>
      </c>
      <c r="BV23" s="89" t="e">
        <f t="shared" si="9"/>
        <v>#DIV/0!</v>
      </c>
      <c r="BW23" s="89" t="e">
        <f t="shared" si="9"/>
        <v>#DIV/0!</v>
      </c>
      <c r="BX23" s="89" t="e">
        <f t="shared" si="9"/>
        <v>#DIV/0!</v>
      </c>
      <c r="BY23" s="89" t="e">
        <f t="shared" si="9"/>
        <v>#DIV/0!</v>
      </c>
    </row>
    <row r="24" spans="2:77" hidden="1" outlineLevel="1" x14ac:dyDescent="0.2">
      <c r="B24" s="103"/>
      <c r="C24" s="8" t="s">
        <v>12</v>
      </c>
      <c r="D24" s="9"/>
      <c r="E24" s="10" t="s">
        <v>1</v>
      </c>
      <c r="F24" s="12"/>
      <c r="G24" s="148"/>
      <c r="H24" s="149"/>
      <c r="I24" s="12"/>
      <c r="J24" s="12" t="s">
        <v>7</v>
      </c>
      <c r="K24" s="77">
        <f>IF(VALUE(K22)=0,0,-K22/3.6/K23)</f>
        <v>0</v>
      </c>
      <c r="L24" s="77">
        <f>IF(VALUE(L22)=0,0,-L22/3.6/L23)</f>
        <v>0</v>
      </c>
      <c r="M24" s="77">
        <f t="shared" ref="M24:AP24" si="10">IF(VALUE(M22)=0,0,-M22/3.6/M23)</f>
        <v>0</v>
      </c>
      <c r="N24" s="77">
        <f t="shared" si="10"/>
        <v>0</v>
      </c>
      <c r="O24" s="77">
        <f t="shared" si="10"/>
        <v>0</v>
      </c>
      <c r="P24" s="77">
        <f t="shared" si="10"/>
        <v>0</v>
      </c>
      <c r="Q24" s="77">
        <f t="shared" si="10"/>
        <v>0</v>
      </c>
      <c r="R24" s="77">
        <f t="shared" si="10"/>
        <v>0</v>
      </c>
      <c r="S24" s="77">
        <f t="shared" si="10"/>
        <v>0</v>
      </c>
      <c r="T24" s="77">
        <f t="shared" si="10"/>
        <v>0</v>
      </c>
      <c r="U24" s="77">
        <f t="shared" si="10"/>
        <v>0</v>
      </c>
      <c r="V24" s="77">
        <f t="shared" si="10"/>
        <v>0</v>
      </c>
      <c r="W24" s="77">
        <f t="shared" si="10"/>
        <v>0</v>
      </c>
      <c r="X24" s="77">
        <f t="shared" si="10"/>
        <v>0</v>
      </c>
      <c r="Y24" s="77">
        <f t="shared" si="10"/>
        <v>0</v>
      </c>
      <c r="Z24" s="77">
        <f t="shared" si="10"/>
        <v>0</v>
      </c>
      <c r="AA24" s="77">
        <f t="shared" si="10"/>
        <v>0</v>
      </c>
      <c r="AB24" s="77">
        <f t="shared" si="10"/>
        <v>0</v>
      </c>
      <c r="AC24" s="77">
        <f t="shared" si="10"/>
        <v>0</v>
      </c>
      <c r="AD24" s="77">
        <f t="shared" si="10"/>
        <v>0</v>
      </c>
      <c r="AE24" s="77">
        <f t="shared" si="10"/>
        <v>0</v>
      </c>
      <c r="AF24" s="77">
        <f t="shared" si="10"/>
        <v>0</v>
      </c>
      <c r="AG24" s="77">
        <f t="shared" si="10"/>
        <v>0</v>
      </c>
      <c r="AH24" s="77">
        <f t="shared" si="10"/>
        <v>0</v>
      </c>
      <c r="AI24" s="77">
        <f t="shared" si="10"/>
        <v>0</v>
      </c>
      <c r="AJ24" s="77">
        <f t="shared" si="10"/>
        <v>0</v>
      </c>
      <c r="AK24" s="77">
        <f t="shared" si="10"/>
        <v>0</v>
      </c>
      <c r="AL24" s="77">
        <f t="shared" si="10"/>
        <v>0</v>
      </c>
      <c r="AM24" s="77">
        <f t="shared" si="10"/>
        <v>0</v>
      </c>
      <c r="AN24" s="77">
        <f t="shared" si="10"/>
        <v>0</v>
      </c>
      <c r="AO24" s="77">
        <f t="shared" si="10"/>
        <v>0</v>
      </c>
      <c r="AP24" s="108">
        <f t="shared" si="10"/>
        <v>0</v>
      </c>
      <c r="AQ24" s="104"/>
      <c r="AS24" s="84" t="s">
        <v>110</v>
      </c>
      <c r="AT24" s="89" t="e">
        <f t="shared" ref="AT24:BY24" si="11">-K25/3.6/(K26-1)</f>
        <v>#DIV/0!</v>
      </c>
      <c r="AU24" s="89" t="e">
        <f t="shared" si="11"/>
        <v>#DIV/0!</v>
      </c>
      <c r="AV24" s="89" t="e">
        <f t="shared" si="11"/>
        <v>#DIV/0!</v>
      </c>
      <c r="AW24" s="89" t="e">
        <f t="shared" si="11"/>
        <v>#DIV/0!</v>
      </c>
      <c r="AX24" s="89" t="e">
        <f t="shared" si="11"/>
        <v>#DIV/0!</v>
      </c>
      <c r="AY24" s="89" t="e">
        <f t="shared" si="11"/>
        <v>#DIV/0!</v>
      </c>
      <c r="AZ24" s="89" t="e">
        <f t="shared" si="11"/>
        <v>#DIV/0!</v>
      </c>
      <c r="BA24" s="89" t="e">
        <f t="shared" si="11"/>
        <v>#DIV/0!</v>
      </c>
      <c r="BB24" s="89" t="e">
        <f t="shared" si="11"/>
        <v>#DIV/0!</v>
      </c>
      <c r="BC24" s="89" t="e">
        <f t="shared" si="11"/>
        <v>#DIV/0!</v>
      </c>
      <c r="BD24" s="89" t="e">
        <f t="shared" si="11"/>
        <v>#DIV/0!</v>
      </c>
      <c r="BE24" s="89" t="e">
        <f t="shared" si="11"/>
        <v>#DIV/0!</v>
      </c>
      <c r="BF24" s="89" t="e">
        <f t="shared" si="11"/>
        <v>#DIV/0!</v>
      </c>
      <c r="BG24" s="89" t="e">
        <f t="shared" si="11"/>
        <v>#DIV/0!</v>
      </c>
      <c r="BH24" s="89" t="e">
        <f t="shared" si="11"/>
        <v>#DIV/0!</v>
      </c>
      <c r="BI24" s="89" t="e">
        <f t="shared" si="11"/>
        <v>#DIV/0!</v>
      </c>
      <c r="BJ24" s="89" t="e">
        <f t="shared" si="11"/>
        <v>#DIV/0!</v>
      </c>
      <c r="BK24" s="89" t="e">
        <f t="shared" si="11"/>
        <v>#DIV/0!</v>
      </c>
      <c r="BL24" s="89" t="e">
        <f t="shared" si="11"/>
        <v>#DIV/0!</v>
      </c>
      <c r="BM24" s="89" t="e">
        <f t="shared" si="11"/>
        <v>#DIV/0!</v>
      </c>
      <c r="BN24" s="89" t="e">
        <f t="shared" si="11"/>
        <v>#DIV/0!</v>
      </c>
      <c r="BO24" s="89" t="e">
        <f t="shared" si="11"/>
        <v>#DIV/0!</v>
      </c>
      <c r="BP24" s="89" t="e">
        <f t="shared" si="11"/>
        <v>#DIV/0!</v>
      </c>
      <c r="BQ24" s="89" t="e">
        <f t="shared" si="11"/>
        <v>#DIV/0!</v>
      </c>
      <c r="BR24" s="89" t="e">
        <f t="shared" si="11"/>
        <v>#DIV/0!</v>
      </c>
      <c r="BS24" s="89" t="e">
        <f t="shared" si="11"/>
        <v>#DIV/0!</v>
      </c>
      <c r="BT24" s="89" t="e">
        <f t="shared" si="11"/>
        <v>#DIV/0!</v>
      </c>
      <c r="BU24" s="89" t="e">
        <f t="shared" si="11"/>
        <v>#DIV/0!</v>
      </c>
      <c r="BV24" s="89" t="e">
        <f t="shared" si="11"/>
        <v>#DIV/0!</v>
      </c>
      <c r="BW24" s="89" t="e">
        <f t="shared" si="11"/>
        <v>#DIV/0!</v>
      </c>
      <c r="BX24" s="89" t="e">
        <f t="shared" si="11"/>
        <v>#DIV/0!</v>
      </c>
      <c r="BY24" s="89" t="e">
        <f t="shared" si="11"/>
        <v>#DIV/0!</v>
      </c>
    </row>
    <row r="25" spans="2:77" hidden="1" outlineLevel="1" x14ac:dyDescent="0.2">
      <c r="B25" s="103"/>
      <c r="C25" s="8" t="s">
        <v>13</v>
      </c>
      <c r="D25" s="9"/>
      <c r="E25" s="10" t="s">
        <v>1</v>
      </c>
      <c r="F25" s="12"/>
      <c r="G25" s="148"/>
      <c r="H25" s="149"/>
      <c r="I25" s="78" t="s">
        <v>109</v>
      </c>
      <c r="J25" s="76" t="s">
        <v>8</v>
      </c>
      <c r="K25" s="78" t="e">
        <f>K22*(($I26/$D24)^0.5)</f>
        <v>#DIV/0!</v>
      </c>
      <c r="L25" s="78" t="e">
        <f>IF(VALUE(L22)=0,K25,L22*(($I26/$D24)^0.5))</f>
        <v>#DIV/0!</v>
      </c>
      <c r="M25" s="78" t="e">
        <f t="shared" ref="M25:AP25" si="12">IF(VALUE(M22)=0,L25,M22*(($I26/$D24)^0.5))</f>
        <v>#DIV/0!</v>
      </c>
      <c r="N25" s="78" t="e">
        <f t="shared" si="12"/>
        <v>#DIV/0!</v>
      </c>
      <c r="O25" s="78" t="e">
        <f t="shared" si="12"/>
        <v>#DIV/0!</v>
      </c>
      <c r="P25" s="78" t="e">
        <f t="shared" si="12"/>
        <v>#DIV/0!</v>
      </c>
      <c r="Q25" s="78" t="e">
        <f t="shared" si="12"/>
        <v>#DIV/0!</v>
      </c>
      <c r="R25" s="78" t="e">
        <f t="shared" si="12"/>
        <v>#DIV/0!</v>
      </c>
      <c r="S25" s="78" t="e">
        <f t="shared" si="12"/>
        <v>#DIV/0!</v>
      </c>
      <c r="T25" s="78" t="e">
        <f t="shared" si="12"/>
        <v>#DIV/0!</v>
      </c>
      <c r="U25" s="78" t="e">
        <f t="shared" si="12"/>
        <v>#DIV/0!</v>
      </c>
      <c r="V25" s="78" t="e">
        <f t="shared" si="12"/>
        <v>#DIV/0!</v>
      </c>
      <c r="W25" s="78" t="e">
        <f t="shared" si="12"/>
        <v>#DIV/0!</v>
      </c>
      <c r="X25" s="78" t="e">
        <f t="shared" si="12"/>
        <v>#DIV/0!</v>
      </c>
      <c r="Y25" s="78" t="e">
        <f t="shared" si="12"/>
        <v>#DIV/0!</v>
      </c>
      <c r="Z25" s="78" t="e">
        <f t="shared" si="12"/>
        <v>#DIV/0!</v>
      </c>
      <c r="AA25" s="78" t="e">
        <f t="shared" si="12"/>
        <v>#DIV/0!</v>
      </c>
      <c r="AB25" s="78" t="e">
        <f t="shared" si="12"/>
        <v>#DIV/0!</v>
      </c>
      <c r="AC25" s="78" t="e">
        <f t="shared" si="12"/>
        <v>#DIV/0!</v>
      </c>
      <c r="AD25" s="78" t="e">
        <f t="shared" si="12"/>
        <v>#DIV/0!</v>
      </c>
      <c r="AE25" s="78" t="e">
        <f t="shared" si="12"/>
        <v>#DIV/0!</v>
      </c>
      <c r="AF25" s="78" t="e">
        <f t="shared" si="12"/>
        <v>#DIV/0!</v>
      </c>
      <c r="AG25" s="78" t="e">
        <f t="shared" si="12"/>
        <v>#DIV/0!</v>
      </c>
      <c r="AH25" s="78" t="e">
        <f t="shared" si="12"/>
        <v>#DIV/0!</v>
      </c>
      <c r="AI25" s="78" t="e">
        <f t="shared" si="12"/>
        <v>#DIV/0!</v>
      </c>
      <c r="AJ25" s="78" t="e">
        <f t="shared" si="12"/>
        <v>#DIV/0!</v>
      </c>
      <c r="AK25" s="78" t="e">
        <f t="shared" si="12"/>
        <v>#DIV/0!</v>
      </c>
      <c r="AL25" s="78" t="e">
        <f t="shared" si="12"/>
        <v>#DIV/0!</v>
      </c>
      <c r="AM25" s="78" t="e">
        <f t="shared" si="12"/>
        <v>#DIV/0!</v>
      </c>
      <c r="AN25" s="78" t="e">
        <f t="shared" si="12"/>
        <v>#DIV/0!</v>
      </c>
      <c r="AO25" s="78" t="e">
        <f t="shared" si="12"/>
        <v>#DIV/0!</v>
      </c>
      <c r="AP25" s="109" t="e">
        <f t="shared" si="12"/>
        <v>#DIV/0!</v>
      </c>
      <c r="AQ25" s="104"/>
      <c r="AS25" s="84" t="s">
        <v>111</v>
      </c>
      <c r="AT25" s="89" t="e">
        <f t="shared" ref="AT25:BY25" si="13">-K25/3.6/(K26-2)</f>
        <v>#DIV/0!</v>
      </c>
      <c r="AU25" s="89" t="e">
        <f t="shared" si="13"/>
        <v>#DIV/0!</v>
      </c>
      <c r="AV25" s="89" t="e">
        <f t="shared" si="13"/>
        <v>#DIV/0!</v>
      </c>
      <c r="AW25" s="89" t="e">
        <f t="shared" si="13"/>
        <v>#DIV/0!</v>
      </c>
      <c r="AX25" s="89" t="e">
        <f t="shared" si="13"/>
        <v>#DIV/0!</v>
      </c>
      <c r="AY25" s="89" t="e">
        <f t="shared" si="13"/>
        <v>#DIV/0!</v>
      </c>
      <c r="AZ25" s="89" t="e">
        <f t="shared" si="13"/>
        <v>#DIV/0!</v>
      </c>
      <c r="BA25" s="89" t="e">
        <f t="shared" si="13"/>
        <v>#DIV/0!</v>
      </c>
      <c r="BB25" s="89" t="e">
        <f t="shared" si="13"/>
        <v>#DIV/0!</v>
      </c>
      <c r="BC25" s="89" t="e">
        <f t="shared" si="13"/>
        <v>#DIV/0!</v>
      </c>
      <c r="BD25" s="89" t="e">
        <f t="shared" si="13"/>
        <v>#DIV/0!</v>
      </c>
      <c r="BE25" s="89" t="e">
        <f t="shared" si="13"/>
        <v>#DIV/0!</v>
      </c>
      <c r="BF25" s="89" t="e">
        <f t="shared" si="13"/>
        <v>#DIV/0!</v>
      </c>
      <c r="BG25" s="89" t="e">
        <f t="shared" si="13"/>
        <v>#DIV/0!</v>
      </c>
      <c r="BH25" s="89" t="e">
        <f t="shared" si="13"/>
        <v>#DIV/0!</v>
      </c>
      <c r="BI25" s="89" t="e">
        <f t="shared" si="13"/>
        <v>#DIV/0!</v>
      </c>
      <c r="BJ25" s="89" t="e">
        <f t="shared" si="13"/>
        <v>#DIV/0!</v>
      </c>
      <c r="BK25" s="89" t="e">
        <f t="shared" si="13"/>
        <v>#DIV/0!</v>
      </c>
      <c r="BL25" s="89" t="e">
        <f t="shared" si="13"/>
        <v>#DIV/0!</v>
      </c>
      <c r="BM25" s="89" t="e">
        <f t="shared" si="13"/>
        <v>#DIV/0!</v>
      </c>
      <c r="BN25" s="89" t="e">
        <f t="shared" si="13"/>
        <v>#DIV/0!</v>
      </c>
      <c r="BO25" s="89" t="e">
        <f t="shared" si="13"/>
        <v>#DIV/0!</v>
      </c>
      <c r="BP25" s="89" t="e">
        <f t="shared" si="13"/>
        <v>#DIV/0!</v>
      </c>
      <c r="BQ25" s="89" t="e">
        <f t="shared" si="13"/>
        <v>#DIV/0!</v>
      </c>
      <c r="BR25" s="89" t="e">
        <f t="shared" si="13"/>
        <v>#DIV/0!</v>
      </c>
      <c r="BS25" s="89" t="e">
        <f t="shared" si="13"/>
        <v>#DIV/0!</v>
      </c>
      <c r="BT25" s="89" t="e">
        <f t="shared" si="13"/>
        <v>#DIV/0!</v>
      </c>
      <c r="BU25" s="89" t="e">
        <f t="shared" si="13"/>
        <v>#DIV/0!</v>
      </c>
      <c r="BV25" s="89" t="e">
        <f t="shared" si="13"/>
        <v>#DIV/0!</v>
      </c>
      <c r="BW25" s="89" t="e">
        <f t="shared" si="13"/>
        <v>#DIV/0!</v>
      </c>
      <c r="BX25" s="89" t="e">
        <f t="shared" si="13"/>
        <v>#DIV/0!</v>
      </c>
      <c r="BY25" s="89" t="e">
        <f t="shared" si="13"/>
        <v>#DIV/0!</v>
      </c>
    </row>
    <row r="26" spans="2:77" hidden="1" outlineLevel="1" x14ac:dyDescent="0.2">
      <c r="B26" s="103"/>
      <c r="C26" s="16" t="s">
        <v>94</v>
      </c>
      <c r="D26" s="17"/>
      <c r="E26" s="18" t="s">
        <v>19</v>
      </c>
      <c r="F26" s="12"/>
      <c r="G26" s="150"/>
      <c r="H26" s="151"/>
      <c r="I26" s="80">
        <f>D25/COS(RADIANS(D26))</f>
        <v>0</v>
      </c>
      <c r="J26" s="81" t="s">
        <v>0</v>
      </c>
      <c r="K26" s="80" t="str">
        <f>IF(K23&lt;0,K23*(($I26/$D24)^0.5),"")</f>
        <v/>
      </c>
      <c r="L26" s="80" t="str">
        <f>IF(VALUE(L22)=0,K26,L23*(($I26/$D24)^0.5))</f>
        <v/>
      </c>
      <c r="M26" s="80" t="str">
        <f t="shared" ref="M26:AP26" si="14">IF(VALUE(M22)=0,L26,M23*(($I26/$D24)^0.5))</f>
        <v/>
      </c>
      <c r="N26" s="80" t="str">
        <f t="shared" si="14"/>
        <v/>
      </c>
      <c r="O26" s="80" t="str">
        <f t="shared" si="14"/>
        <v/>
      </c>
      <c r="P26" s="80" t="str">
        <f t="shared" si="14"/>
        <v/>
      </c>
      <c r="Q26" s="80" t="str">
        <f t="shared" si="14"/>
        <v/>
      </c>
      <c r="R26" s="80" t="str">
        <f t="shared" si="14"/>
        <v/>
      </c>
      <c r="S26" s="80" t="str">
        <f t="shared" si="14"/>
        <v/>
      </c>
      <c r="T26" s="80" t="str">
        <f t="shared" si="14"/>
        <v/>
      </c>
      <c r="U26" s="80" t="str">
        <f t="shared" si="14"/>
        <v/>
      </c>
      <c r="V26" s="80" t="str">
        <f t="shared" si="14"/>
        <v/>
      </c>
      <c r="W26" s="80" t="str">
        <f t="shared" si="14"/>
        <v/>
      </c>
      <c r="X26" s="80" t="str">
        <f t="shared" si="14"/>
        <v/>
      </c>
      <c r="Y26" s="80" t="str">
        <f t="shared" si="14"/>
        <v/>
      </c>
      <c r="Z26" s="80" t="str">
        <f t="shared" si="14"/>
        <v/>
      </c>
      <c r="AA26" s="80" t="str">
        <f t="shared" si="14"/>
        <v/>
      </c>
      <c r="AB26" s="80" t="str">
        <f t="shared" si="14"/>
        <v/>
      </c>
      <c r="AC26" s="80" t="str">
        <f t="shared" si="14"/>
        <v/>
      </c>
      <c r="AD26" s="80" t="str">
        <f t="shared" si="14"/>
        <v/>
      </c>
      <c r="AE26" s="80" t="str">
        <f t="shared" si="14"/>
        <v/>
      </c>
      <c r="AF26" s="80" t="str">
        <f t="shared" si="14"/>
        <v/>
      </c>
      <c r="AG26" s="80" t="str">
        <f t="shared" si="14"/>
        <v/>
      </c>
      <c r="AH26" s="80" t="str">
        <f t="shared" si="14"/>
        <v/>
      </c>
      <c r="AI26" s="80" t="str">
        <f t="shared" si="14"/>
        <v/>
      </c>
      <c r="AJ26" s="80" t="str">
        <f t="shared" si="14"/>
        <v/>
      </c>
      <c r="AK26" s="80" t="str">
        <f t="shared" si="14"/>
        <v/>
      </c>
      <c r="AL26" s="80" t="str">
        <f t="shared" si="14"/>
        <v/>
      </c>
      <c r="AM26" s="80" t="str">
        <f t="shared" si="14"/>
        <v/>
      </c>
      <c r="AN26" s="80" t="str">
        <f t="shared" si="14"/>
        <v/>
      </c>
      <c r="AO26" s="80" t="str">
        <f t="shared" si="14"/>
        <v/>
      </c>
      <c r="AP26" s="110" t="str">
        <f t="shared" si="14"/>
        <v/>
      </c>
      <c r="AQ26" s="104"/>
      <c r="AS26" s="84" t="s">
        <v>113</v>
      </c>
      <c r="AT26" s="90" t="e">
        <f t="shared" ref="AT26:BY26" si="15">-K25/3.6/(K26-3)</f>
        <v>#DIV/0!</v>
      </c>
      <c r="AU26" s="90" t="e">
        <f t="shared" si="15"/>
        <v>#DIV/0!</v>
      </c>
      <c r="AV26" s="90" t="e">
        <f t="shared" si="15"/>
        <v>#DIV/0!</v>
      </c>
      <c r="AW26" s="90" t="e">
        <f t="shared" si="15"/>
        <v>#DIV/0!</v>
      </c>
      <c r="AX26" s="90" t="e">
        <f t="shared" si="15"/>
        <v>#DIV/0!</v>
      </c>
      <c r="AY26" s="90" t="e">
        <f t="shared" si="15"/>
        <v>#DIV/0!</v>
      </c>
      <c r="AZ26" s="90" t="e">
        <f t="shared" si="15"/>
        <v>#DIV/0!</v>
      </c>
      <c r="BA26" s="90" t="e">
        <f t="shared" si="15"/>
        <v>#DIV/0!</v>
      </c>
      <c r="BB26" s="90" t="e">
        <f t="shared" si="15"/>
        <v>#DIV/0!</v>
      </c>
      <c r="BC26" s="90" t="e">
        <f t="shared" si="15"/>
        <v>#DIV/0!</v>
      </c>
      <c r="BD26" s="90" t="e">
        <f t="shared" si="15"/>
        <v>#DIV/0!</v>
      </c>
      <c r="BE26" s="90" t="e">
        <f t="shared" si="15"/>
        <v>#DIV/0!</v>
      </c>
      <c r="BF26" s="90" t="e">
        <f t="shared" si="15"/>
        <v>#DIV/0!</v>
      </c>
      <c r="BG26" s="90" t="e">
        <f t="shared" si="15"/>
        <v>#DIV/0!</v>
      </c>
      <c r="BH26" s="90" t="e">
        <f t="shared" si="15"/>
        <v>#DIV/0!</v>
      </c>
      <c r="BI26" s="90" t="e">
        <f t="shared" si="15"/>
        <v>#DIV/0!</v>
      </c>
      <c r="BJ26" s="90" t="e">
        <f t="shared" si="15"/>
        <v>#DIV/0!</v>
      </c>
      <c r="BK26" s="90" t="e">
        <f t="shared" si="15"/>
        <v>#DIV/0!</v>
      </c>
      <c r="BL26" s="90" t="e">
        <f t="shared" si="15"/>
        <v>#DIV/0!</v>
      </c>
      <c r="BM26" s="90" t="e">
        <f t="shared" si="15"/>
        <v>#DIV/0!</v>
      </c>
      <c r="BN26" s="90" t="e">
        <f t="shared" si="15"/>
        <v>#DIV/0!</v>
      </c>
      <c r="BO26" s="90" t="e">
        <f t="shared" si="15"/>
        <v>#DIV/0!</v>
      </c>
      <c r="BP26" s="90" t="e">
        <f t="shared" si="15"/>
        <v>#DIV/0!</v>
      </c>
      <c r="BQ26" s="90" t="e">
        <f t="shared" si="15"/>
        <v>#DIV/0!</v>
      </c>
      <c r="BR26" s="90" t="e">
        <f t="shared" si="15"/>
        <v>#DIV/0!</v>
      </c>
      <c r="BS26" s="90" t="e">
        <f t="shared" si="15"/>
        <v>#DIV/0!</v>
      </c>
      <c r="BT26" s="90" t="e">
        <f t="shared" si="15"/>
        <v>#DIV/0!</v>
      </c>
      <c r="BU26" s="90" t="e">
        <f t="shared" si="15"/>
        <v>#DIV/0!</v>
      </c>
      <c r="BV26" s="90" t="e">
        <f t="shared" si="15"/>
        <v>#DIV/0!</v>
      </c>
      <c r="BW26" s="90" t="e">
        <f t="shared" si="15"/>
        <v>#DIV/0!</v>
      </c>
      <c r="BX26" s="90" t="e">
        <f t="shared" si="15"/>
        <v>#DIV/0!</v>
      </c>
      <c r="BY26" s="90" t="e">
        <f t="shared" si="15"/>
        <v>#DIV/0!</v>
      </c>
    </row>
    <row r="27" spans="2:77" s="6" customFormat="1" ht="6" hidden="1" customHeight="1" outlineLevel="1" x14ac:dyDescent="0.2">
      <c r="B27" s="105"/>
      <c r="C27" s="85"/>
      <c r="D27" s="73"/>
      <c r="E27" s="73"/>
      <c r="F27" s="73"/>
      <c r="G27" s="86"/>
      <c r="H27" s="86"/>
      <c r="I27" s="87"/>
      <c r="J27" s="88"/>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106"/>
      <c r="AS27" s="84"/>
    </row>
    <row r="28" spans="2:77" s="6" customFormat="1" ht="15" hidden="1" customHeight="1" outlineLevel="1" x14ac:dyDescent="0.2">
      <c r="B28" s="105"/>
      <c r="C28" s="159" t="s">
        <v>118</v>
      </c>
      <c r="D28" s="160"/>
      <c r="E28" s="160"/>
      <c r="F28" s="160"/>
      <c r="G28" s="160"/>
      <c r="H28" s="160"/>
      <c r="I28" s="160"/>
      <c r="J28" s="160"/>
      <c r="K28" s="160"/>
      <c r="L28" s="160"/>
      <c r="M28" s="161"/>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106"/>
      <c r="AS28" s="84"/>
    </row>
    <row r="29" spans="2:77" s="6" customFormat="1" hidden="1" outlineLevel="1" x14ac:dyDescent="0.2">
      <c r="B29" s="105"/>
      <c r="C29" s="156" t="s">
        <v>120</v>
      </c>
      <c r="D29" s="30" t="s">
        <v>119</v>
      </c>
      <c r="E29" s="63" t="s">
        <v>8</v>
      </c>
      <c r="F29" s="95" t="s">
        <v>0</v>
      </c>
      <c r="G29" s="154" t="s">
        <v>62</v>
      </c>
      <c r="H29" s="155"/>
      <c r="I29" s="63" t="s">
        <v>8</v>
      </c>
      <c r="J29" s="21" t="s">
        <v>7</v>
      </c>
      <c r="K29" s="132" t="s">
        <v>6</v>
      </c>
      <c r="L29" s="63" t="s">
        <v>8</v>
      </c>
      <c r="M29" s="21" t="s">
        <v>7</v>
      </c>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106"/>
      <c r="AS29" s="84"/>
    </row>
    <row r="30" spans="2:77" s="6" customFormat="1" ht="15" hidden="1" customHeight="1" outlineLevel="1" x14ac:dyDescent="0.2">
      <c r="B30" s="105"/>
      <c r="C30" s="157"/>
      <c r="D30" s="8" t="s">
        <v>60</v>
      </c>
      <c r="E30" s="54" t="e">
        <f>INDEX(K25:AP25,MATCH(MAX(K26:AP26),K26:AP26,0))</f>
        <v>#N/A</v>
      </c>
      <c r="F30" s="55">
        <f>MAX(K26:AP26)</f>
        <v>0</v>
      </c>
      <c r="G30" s="152" t="s">
        <v>61</v>
      </c>
      <c r="H30" s="153"/>
      <c r="I30" s="54" t="e">
        <f>INDEX(AT22:BY22,MATCH(MAX(AT23:BY23),AT23:BY23,0))</f>
        <v>#DIV/0!</v>
      </c>
      <c r="J30" s="64" t="e">
        <f>MAX(AT23:BY23)</f>
        <v>#DIV/0!</v>
      </c>
      <c r="K30" s="133" t="s">
        <v>114</v>
      </c>
      <c r="L30" s="54" t="e">
        <f>INDEX(AT22:BY22,MATCH(MAX(AT24:BY24),AT24:BY24,0))</f>
        <v>#DIV/0!</v>
      </c>
      <c r="M30" s="64" t="e">
        <f>INDEX(AT23:BY23,MATCH(MAX(AT24:BY24),AT24:BY24,0))</f>
        <v>#DIV/0!</v>
      </c>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106"/>
      <c r="AS30" s="84"/>
    </row>
    <row r="31" spans="2:77" s="6" customFormat="1" hidden="1" outlineLevel="1" x14ac:dyDescent="0.2">
      <c r="B31" s="105"/>
      <c r="C31" s="158"/>
      <c r="D31" s="16" t="s">
        <v>112</v>
      </c>
      <c r="E31" s="59" t="e">
        <f>E30/(COS(RADIANS(45))^0.5)</f>
        <v>#N/A</v>
      </c>
      <c r="F31" s="60">
        <f>F30/(COS(RADIANS(45))^0.5)</f>
        <v>0</v>
      </c>
      <c r="G31" s="152" t="s">
        <v>121</v>
      </c>
      <c r="H31" s="153"/>
      <c r="I31" s="54" t="e">
        <f>INDEX(AT22:BY22,MATCH(MAX(AT24:BY24),AT24:BY24,0))</f>
        <v>#DIV/0!</v>
      </c>
      <c r="J31" s="64" t="e">
        <f>MAX(AT24:BY24)</f>
        <v>#DIV/0!</v>
      </c>
      <c r="K31" s="133" t="s">
        <v>115</v>
      </c>
      <c r="L31" s="54" t="e">
        <f>INDEX(AT22:BY22,MATCH(MAX(AT25:BY25),AT25:BY25,0))</f>
        <v>#DIV/0!</v>
      </c>
      <c r="M31" s="64" t="e">
        <f>INDEX(AT23:BY23,MATCH(MAX(AT25:BY25),AT25:BY25,0))</f>
        <v>#DIV/0!</v>
      </c>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106"/>
      <c r="AS31" s="84"/>
    </row>
    <row r="32" spans="2:77" s="6" customFormat="1" hidden="1" outlineLevel="1" x14ac:dyDescent="0.2">
      <c r="B32" s="105"/>
      <c r="G32" s="163" t="s">
        <v>122</v>
      </c>
      <c r="H32" s="164"/>
      <c r="I32" s="59" t="e">
        <f>INDEX(AT22:BY22,MATCH(MAX(AT25:BY25),AT25:BY25,0))</f>
        <v>#DIV/0!</v>
      </c>
      <c r="J32" s="65" t="e">
        <f>MAX(AT25:BY25)</f>
        <v>#DIV/0!</v>
      </c>
      <c r="K32" s="131" t="s">
        <v>116</v>
      </c>
      <c r="L32" s="59" t="e">
        <f>INDEX(AT22:BY22,MATCH(MAX(AT26:BY26),AT26:BY26,0))</f>
        <v>#DIV/0!</v>
      </c>
      <c r="M32" s="65" t="e">
        <f>INDEX(AT23:BY23,MATCH(MAX(AT26:BY26),AT26:BY26,0))</f>
        <v>#DIV/0!</v>
      </c>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106"/>
    </row>
    <row r="33" spans="2:68" s="6" customFormat="1" ht="8" hidden="1" customHeight="1" outlineLevel="1" thickBot="1" x14ac:dyDescent="0.25">
      <c r="B33" s="107"/>
      <c r="C33" s="112"/>
      <c r="D33" s="113"/>
      <c r="E33" s="114"/>
      <c r="F33" s="115"/>
      <c r="G33" s="116"/>
      <c r="H33" s="116"/>
      <c r="I33" s="114"/>
      <c r="J33" s="114"/>
      <c r="K33" s="116"/>
      <c r="L33" s="114"/>
      <c r="M33" s="114"/>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8"/>
    </row>
    <row r="34" spans="2:68" s="6" customFormat="1" ht="16" collapsed="1" x14ac:dyDescent="0.2">
      <c r="B34" s="73"/>
      <c r="C34" s="162" t="s">
        <v>123</v>
      </c>
      <c r="D34" s="162"/>
      <c r="E34" s="162"/>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111"/>
    </row>
    <row r="35" spans="2:68" s="6" customFormat="1" ht="16" thickBot="1" x14ac:dyDescent="0.25">
      <c r="C35" s="82"/>
      <c r="D35" s="73"/>
      <c r="E35" s="7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Q35" s="74"/>
    </row>
    <row r="36" spans="2:68" s="7" customFormat="1" ht="13" customHeight="1" outlineLevel="1" x14ac:dyDescent="0.2">
      <c r="B36" s="121"/>
      <c r="C36" s="122"/>
      <c r="D36" s="122"/>
      <c r="E36" s="122"/>
      <c r="F36" s="122"/>
      <c r="G36" s="122"/>
      <c r="H36" s="122"/>
      <c r="I36" s="122"/>
      <c r="J36" s="122"/>
      <c r="K36" s="122"/>
      <c r="L36" s="122"/>
      <c r="M36" s="122"/>
      <c r="N36" s="122"/>
      <c r="O36" s="122"/>
      <c r="P36" s="122"/>
      <c r="Q36" s="123"/>
      <c r="X36" s="6"/>
    </row>
    <row r="37" spans="2:68" ht="15" customHeight="1" outlineLevel="1" x14ac:dyDescent="0.2">
      <c r="B37" s="103"/>
      <c r="C37" s="172" t="s">
        <v>126</v>
      </c>
      <c r="D37" s="173"/>
      <c r="E37" s="174"/>
      <c r="F37" s="52"/>
      <c r="G37" s="169" t="s">
        <v>89</v>
      </c>
      <c r="H37" s="170"/>
      <c r="I37" s="170"/>
      <c r="J37" s="170"/>
      <c r="K37" s="170"/>
      <c r="L37" s="170"/>
      <c r="M37" s="171"/>
      <c r="N37" s="12"/>
      <c r="O37" s="134" t="s">
        <v>90</v>
      </c>
      <c r="P37" s="135"/>
      <c r="Q37" s="104"/>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row>
    <row r="38" spans="2:68" ht="15" customHeight="1" outlineLevel="1" x14ac:dyDescent="0.2">
      <c r="B38" s="103"/>
      <c r="C38" s="8" t="s">
        <v>9</v>
      </c>
      <c r="D38" s="9" t="s">
        <v>132</v>
      </c>
      <c r="E38" s="10"/>
      <c r="F38" s="12"/>
      <c r="G38" s="165" t="s">
        <v>91</v>
      </c>
      <c r="H38" s="166"/>
      <c r="I38" s="31" t="s">
        <v>4</v>
      </c>
      <c r="J38" s="32" t="s">
        <v>88</v>
      </c>
      <c r="K38" s="33" t="s">
        <v>2</v>
      </c>
      <c r="L38" s="32" t="s">
        <v>6</v>
      </c>
      <c r="M38" s="34" t="s">
        <v>7</v>
      </c>
      <c r="N38" s="77"/>
      <c r="O38" s="136"/>
      <c r="P38" s="137"/>
      <c r="Q38" s="124"/>
      <c r="R38" s="22"/>
      <c r="S38" s="22"/>
      <c r="T38" s="77"/>
      <c r="U38" s="77"/>
      <c r="V38" s="77"/>
      <c r="W38" s="77"/>
      <c r="X38" s="77"/>
      <c r="Y38" s="77"/>
      <c r="Z38" s="77"/>
      <c r="AA38" s="77"/>
      <c r="AB38" s="77"/>
      <c r="AC38" s="77"/>
      <c r="AD38" s="77"/>
      <c r="AE38" s="77"/>
      <c r="AF38" s="77"/>
      <c r="AG38" s="77"/>
      <c r="AH38" s="77"/>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row>
    <row r="39" spans="2:68" ht="15" customHeight="1" outlineLevel="1" x14ac:dyDescent="0.2">
      <c r="B39" s="103"/>
      <c r="C39" s="8" t="s">
        <v>12</v>
      </c>
      <c r="D39" s="9">
        <v>475</v>
      </c>
      <c r="E39" s="10" t="s">
        <v>1</v>
      </c>
      <c r="F39" s="12"/>
      <c r="G39" s="165"/>
      <c r="H39" s="166"/>
      <c r="I39" s="35"/>
      <c r="J39" s="36">
        <v>0</v>
      </c>
      <c r="K39" s="37"/>
      <c r="L39" s="38">
        <f>AJ40</f>
        <v>111.73761281523373</v>
      </c>
      <c r="M39" s="39">
        <f>AK40</f>
        <v>40.923589573219267</v>
      </c>
      <c r="N39" s="12"/>
      <c r="O39" s="136"/>
      <c r="P39" s="137"/>
      <c r="Q39" s="124"/>
      <c r="R39" s="22"/>
      <c r="S39" s="22"/>
      <c r="T39" s="77"/>
      <c r="U39" s="140" t="s">
        <v>73</v>
      </c>
      <c r="V39" s="140"/>
      <c r="W39" s="130" t="s">
        <v>67</v>
      </c>
      <c r="X39" s="140" t="s">
        <v>74</v>
      </c>
      <c r="Y39" s="140"/>
      <c r="Z39" s="140" t="s">
        <v>14</v>
      </c>
      <c r="AA39" s="140"/>
      <c r="AB39" s="140"/>
      <c r="AC39" s="140"/>
      <c r="AD39" s="140" t="s">
        <v>15</v>
      </c>
      <c r="AE39" s="140"/>
      <c r="AF39" s="140"/>
      <c r="AG39" s="130" t="s">
        <v>4</v>
      </c>
      <c r="AH39" s="119" t="s">
        <v>65</v>
      </c>
      <c r="AI39" s="130" t="s">
        <v>5</v>
      </c>
      <c r="AJ39" s="130" t="s">
        <v>6</v>
      </c>
      <c r="AK39" s="130" t="s">
        <v>82</v>
      </c>
      <c r="AL39" s="130" t="s">
        <v>4</v>
      </c>
      <c r="AM39" s="119" t="s">
        <v>65</v>
      </c>
      <c r="AN39" s="130" t="s">
        <v>5</v>
      </c>
      <c r="AO39" s="130" t="s">
        <v>6</v>
      </c>
      <c r="AP39" s="130" t="s">
        <v>82</v>
      </c>
      <c r="AQ39" s="130" t="s">
        <v>4</v>
      </c>
      <c r="AR39" s="119" t="s">
        <v>65</v>
      </c>
      <c r="AS39" s="130" t="s">
        <v>5</v>
      </c>
      <c r="AT39" s="130" t="s">
        <v>6</v>
      </c>
      <c r="AU39" s="130" t="s">
        <v>82</v>
      </c>
      <c r="AV39" s="130" t="s">
        <v>4</v>
      </c>
      <c r="AW39" s="119" t="s">
        <v>65</v>
      </c>
      <c r="AX39" s="130" t="s">
        <v>5</v>
      </c>
      <c r="AY39" s="130" t="s">
        <v>6</v>
      </c>
      <c r="AZ39" s="130" t="s">
        <v>82</v>
      </c>
      <c r="BA39" s="130" t="s">
        <v>4</v>
      </c>
      <c r="BB39" s="119" t="s">
        <v>65</v>
      </c>
      <c r="BC39" s="130" t="s">
        <v>5</v>
      </c>
      <c r="BD39" s="130" t="s">
        <v>6</v>
      </c>
      <c r="BE39" s="130" t="s">
        <v>82</v>
      </c>
      <c r="BF39" s="130" t="s">
        <v>4</v>
      </c>
      <c r="BG39" s="119" t="s">
        <v>65</v>
      </c>
      <c r="BH39" s="130" t="s">
        <v>5</v>
      </c>
      <c r="BI39" s="130" t="s">
        <v>6</v>
      </c>
      <c r="BJ39" s="130" t="s">
        <v>82</v>
      </c>
      <c r="BK39" s="130" t="s">
        <v>4</v>
      </c>
      <c r="BL39" s="119" t="s">
        <v>65</v>
      </c>
      <c r="BM39" s="130" t="s">
        <v>5</v>
      </c>
      <c r="BN39" s="130" t="s">
        <v>6</v>
      </c>
      <c r="BO39" s="130" t="s">
        <v>82</v>
      </c>
      <c r="BP39" s="12"/>
    </row>
    <row r="40" spans="2:68" outlineLevel="1" x14ac:dyDescent="0.2">
      <c r="B40" s="103"/>
      <c r="C40" s="8" t="s">
        <v>83</v>
      </c>
      <c r="D40" s="9">
        <v>475</v>
      </c>
      <c r="E40" s="10" t="s">
        <v>1</v>
      </c>
      <c r="F40" s="12"/>
      <c r="G40" s="165"/>
      <c r="H40" s="166"/>
      <c r="I40" s="35"/>
      <c r="J40" s="36">
        <v>-1</v>
      </c>
      <c r="K40" s="37"/>
      <c r="L40" s="38">
        <f>AO40</f>
        <v>129.98868729058478</v>
      </c>
      <c r="M40" s="39">
        <f>AP40</f>
        <v>18.4428557947423</v>
      </c>
      <c r="N40" s="12"/>
      <c r="O40" s="136"/>
      <c r="P40" s="137"/>
      <c r="Q40" s="104"/>
      <c r="R40" s="22"/>
      <c r="S40" s="22"/>
      <c r="T40" s="77"/>
      <c r="U40" s="67">
        <v>100</v>
      </c>
      <c r="V40" s="67">
        <f>-($D46*(U40/100)^2+$D47*(U40/100)+$D48)</f>
        <v>0</v>
      </c>
      <c r="W40" s="130" t="s">
        <v>68</v>
      </c>
      <c r="X40" s="67">
        <f>IF(V40=0,D43,U40)/100*(($W41/$D39)^0.5)</f>
        <v>1</v>
      </c>
      <c r="Y40" s="67">
        <f>-IF(V40=0,E43,V40)*(($W41/$D39)^0.5)</f>
        <v>0.71</v>
      </c>
      <c r="Z40" s="67">
        <f>X40*X40</f>
        <v>1</v>
      </c>
      <c r="AA40" s="67">
        <f>X40</f>
        <v>1</v>
      </c>
      <c r="AB40" s="67">
        <v>1</v>
      </c>
      <c r="AC40" s="67">
        <f>Y40</f>
        <v>0.71</v>
      </c>
      <c r="AD40" s="67" cm="1">
        <f t="array" ref="AD40:AF42">MINVERSE(Z40:AB42)</f>
        <v>10.000000000000004</v>
      </c>
      <c r="AE40" s="67">
        <v>-16.666666666666679</v>
      </c>
      <c r="AF40" s="67">
        <v>6.6666666666666696</v>
      </c>
      <c r="AG40" s="68">
        <f>I39</f>
        <v>0</v>
      </c>
      <c r="AH40" s="68">
        <f>J39</f>
        <v>0</v>
      </c>
      <c r="AI40" s="68">
        <f>K39</f>
        <v>0</v>
      </c>
      <c r="AJ40" s="69">
        <f>(-AJ42-$O43)/(2*$O42)*100</f>
        <v>111.73761281523373</v>
      </c>
      <c r="AK40" s="69">
        <f>-(AJ40+AI40)/3.6/(AI42+AH40)</f>
        <v>40.923589573219267</v>
      </c>
      <c r="AL40" s="68">
        <f>I40</f>
        <v>0</v>
      </c>
      <c r="AM40" s="68">
        <f>J40</f>
        <v>-1</v>
      </c>
      <c r="AN40" s="68">
        <f>K40</f>
        <v>0</v>
      </c>
      <c r="AO40" s="69">
        <f>(-AO42-$O43)/(2*$O42)*100</f>
        <v>129.98868729058478</v>
      </c>
      <c r="AP40" s="69">
        <f>-(AO40+AN40)/3.6/(AN42+AM40)</f>
        <v>18.4428557947423</v>
      </c>
      <c r="AQ40" s="68">
        <f>I41</f>
        <v>0</v>
      </c>
      <c r="AR40" s="68">
        <f>J41</f>
        <v>-2</v>
      </c>
      <c r="AS40" s="68">
        <f>K41</f>
        <v>0</v>
      </c>
      <c r="AT40" s="69">
        <f>(-AT42-$O43)/(2*$O42)*100</f>
        <v>145.97542097699804</v>
      </c>
      <c r="AU40" s="69">
        <f>-(AT40+AS40)/3.6/(AS42+AR40)</f>
        <v>12.451456900407747</v>
      </c>
      <c r="AV40" s="70">
        <f>I42</f>
        <v>0</v>
      </c>
      <c r="AW40" s="70">
        <f>J42</f>
        <v>-3</v>
      </c>
      <c r="AX40" s="70">
        <f>K42</f>
        <v>0</v>
      </c>
      <c r="AY40" s="69">
        <f>(-AY42-$O43)/(2*$O42)*100</f>
        <v>160.37639550536778</v>
      </c>
      <c r="AZ40" s="69">
        <f>-(AY40+AX40)/3.6/(AX42+AW40)</f>
        <v>9.6325864266545924</v>
      </c>
      <c r="BA40" s="70">
        <f>I43</f>
        <v>0</v>
      </c>
      <c r="BB40" s="70">
        <f>J43</f>
        <v>-4</v>
      </c>
      <c r="BC40" s="70">
        <f>K43</f>
        <v>0</v>
      </c>
      <c r="BD40" s="69">
        <f>(-BD42-$O43)/(2*$O42)*100</f>
        <v>173.58673031420494</v>
      </c>
      <c r="BE40" s="69">
        <f>-(BD40+BC40)/3.6/(BC42+BB40)</f>
        <v>7.9761644212172156</v>
      </c>
      <c r="BF40" s="119">
        <f>I42</f>
        <v>0</v>
      </c>
      <c r="BG40" s="119">
        <v>-1</v>
      </c>
      <c r="BH40" s="119">
        <f>K42</f>
        <v>0</v>
      </c>
      <c r="BI40" s="69">
        <f>(-BI42-$O43)/(2*$O42)*100</f>
        <v>129.98868729058478</v>
      </c>
      <c r="BJ40" s="69">
        <f>-(BI40+BH40)/3.6/(BH42+BG40)</f>
        <v>18.4428557947423</v>
      </c>
      <c r="BK40" s="120">
        <f>I43</f>
        <v>0</v>
      </c>
      <c r="BL40" s="120">
        <v>-2</v>
      </c>
      <c r="BM40" s="120">
        <f>K43</f>
        <v>0</v>
      </c>
      <c r="BN40" s="69">
        <f>(-BN42-$O43)/(2*$O42)*100</f>
        <v>145.97542097699804</v>
      </c>
      <c r="BO40" s="69">
        <f>-(BN40+BM40)/3.6/(BM42+BL40)</f>
        <v>12.451456900407747</v>
      </c>
      <c r="BP40" s="12"/>
    </row>
    <row r="41" spans="2:68" outlineLevel="1" x14ac:dyDescent="0.2">
      <c r="B41" s="103"/>
      <c r="C41" s="16" t="s">
        <v>94</v>
      </c>
      <c r="D41" s="9"/>
      <c r="E41" s="10" t="s">
        <v>19</v>
      </c>
      <c r="F41" s="12"/>
      <c r="G41" s="165"/>
      <c r="H41" s="166"/>
      <c r="I41" s="35"/>
      <c r="J41" s="36">
        <v>-2</v>
      </c>
      <c r="K41" s="37"/>
      <c r="L41" s="38">
        <f>AT40</f>
        <v>145.97542097699804</v>
      </c>
      <c r="M41" s="39">
        <f>AU40</f>
        <v>12.451456900407747</v>
      </c>
      <c r="N41" s="12"/>
      <c r="O41" s="138"/>
      <c r="P41" s="139"/>
      <c r="Q41" s="104"/>
      <c r="T41" s="12"/>
      <c r="U41" s="67">
        <v>150</v>
      </c>
      <c r="V41" s="67">
        <f>-($D46*(U41/100)^2+$D47*(U41/100)+$D48)</f>
        <v>0</v>
      </c>
      <c r="W41" s="130">
        <f>D40/COS(RADIANS(D41))</f>
        <v>475</v>
      </c>
      <c r="X41" s="67">
        <f>IF(V41=0,D44,U41)/100*(($W41/$D39)^0.5)</f>
        <v>1.2</v>
      </c>
      <c r="Y41" s="67">
        <f>-IF(V41=0,E44,V41)*(($W41/$D39)^0.5)</f>
        <v>0.83</v>
      </c>
      <c r="Z41" s="67">
        <f>X41*X41</f>
        <v>1.44</v>
      </c>
      <c r="AA41" s="67">
        <f>X41</f>
        <v>1.2</v>
      </c>
      <c r="AB41" s="67">
        <v>1</v>
      </c>
      <c r="AC41" s="67">
        <f>Y41</f>
        <v>0.83</v>
      </c>
      <c r="AD41" s="67">
        <v>-27.000000000000007</v>
      </c>
      <c r="AE41" s="67">
        <v>41.666666666666693</v>
      </c>
      <c r="AF41" s="67">
        <v>-14.666666666666677</v>
      </c>
      <c r="AG41" s="130" t="s">
        <v>21</v>
      </c>
      <c r="AH41" s="130" t="s">
        <v>22</v>
      </c>
      <c r="AI41" s="130" t="s">
        <v>84</v>
      </c>
      <c r="AJ41" s="130" t="s">
        <v>23</v>
      </c>
      <c r="AK41" s="130" t="s">
        <v>66</v>
      </c>
      <c r="AL41" s="130" t="s">
        <v>21</v>
      </c>
      <c r="AM41" s="130" t="s">
        <v>22</v>
      </c>
      <c r="AN41" s="130" t="s">
        <v>84</v>
      </c>
      <c r="AO41" s="130" t="s">
        <v>23</v>
      </c>
      <c r="AP41" s="130" t="s">
        <v>66</v>
      </c>
      <c r="AQ41" s="130" t="s">
        <v>21</v>
      </c>
      <c r="AR41" s="130" t="s">
        <v>22</v>
      </c>
      <c r="AS41" s="130" t="s">
        <v>84</v>
      </c>
      <c r="AT41" s="130" t="s">
        <v>23</v>
      </c>
      <c r="AU41" s="130" t="s">
        <v>66</v>
      </c>
      <c r="AV41" s="130" t="s">
        <v>21</v>
      </c>
      <c r="AW41" s="130" t="s">
        <v>22</v>
      </c>
      <c r="AX41" s="130" t="s">
        <v>84</v>
      </c>
      <c r="AY41" s="130" t="s">
        <v>23</v>
      </c>
      <c r="AZ41" s="130" t="s">
        <v>66</v>
      </c>
      <c r="BA41" s="130" t="s">
        <v>21</v>
      </c>
      <c r="BB41" s="130" t="s">
        <v>22</v>
      </c>
      <c r="BC41" s="130" t="s">
        <v>84</v>
      </c>
      <c r="BD41" s="130" t="s">
        <v>23</v>
      </c>
      <c r="BE41" s="130" t="s">
        <v>66</v>
      </c>
      <c r="BF41" s="130" t="s">
        <v>21</v>
      </c>
      <c r="BG41" s="130" t="s">
        <v>22</v>
      </c>
      <c r="BH41" s="130" t="s">
        <v>84</v>
      </c>
      <c r="BI41" s="130" t="s">
        <v>23</v>
      </c>
      <c r="BJ41" s="130" t="s">
        <v>66</v>
      </c>
      <c r="BK41" s="130" t="s">
        <v>21</v>
      </c>
      <c r="BL41" s="130" t="s">
        <v>22</v>
      </c>
      <c r="BM41" s="130" t="s">
        <v>84</v>
      </c>
      <c r="BN41" s="130" t="s">
        <v>23</v>
      </c>
      <c r="BO41" s="130" t="s">
        <v>66</v>
      </c>
      <c r="BP41" s="12"/>
    </row>
    <row r="42" spans="2:68" ht="14" customHeight="1" outlineLevel="1" x14ac:dyDescent="0.2">
      <c r="B42" s="103"/>
      <c r="C42" s="20" t="s">
        <v>86</v>
      </c>
      <c r="D42" s="19" t="s">
        <v>10</v>
      </c>
      <c r="E42" s="21" t="s">
        <v>59</v>
      </c>
      <c r="F42" s="12"/>
      <c r="G42" s="165"/>
      <c r="H42" s="166"/>
      <c r="I42" s="40"/>
      <c r="J42" s="36">
        <v>-3</v>
      </c>
      <c r="K42" s="37"/>
      <c r="L42" s="38">
        <f>AY40</f>
        <v>160.37639550536778</v>
      </c>
      <c r="M42" s="39">
        <f>AZ40</f>
        <v>9.6325864266545924</v>
      </c>
      <c r="N42" s="77"/>
      <c r="O42" s="23" cm="1">
        <f t="array" ref="O42:O44">MMULT(_xlfn.ANCHORARRAY(AD40),AC40:AC42)</f>
        <v>2.2666666666666648</v>
      </c>
      <c r="P42" s="24" t="s">
        <v>16</v>
      </c>
      <c r="Q42" s="104"/>
      <c r="T42" s="12"/>
      <c r="U42" s="67">
        <v>200</v>
      </c>
      <c r="V42" s="67">
        <f>-($D46*(U42/100)^2+$D47*(U42/100)+$D48)</f>
        <v>0</v>
      </c>
      <c r="W42" s="67"/>
      <c r="X42" s="67">
        <f>IF(V42=0,D45,U42)/100*(($W41/$D39)^0.5)</f>
        <v>1.5</v>
      </c>
      <c r="Y42" s="67">
        <f>-IF(V42=0,E45,V42)*(($W41/$D39)^0.5)</f>
        <v>1.35</v>
      </c>
      <c r="Z42" s="67">
        <f>X42*X42</f>
        <v>2.25</v>
      </c>
      <c r="AA42" s="67">
        <f>X42</f>
        <v>1.5</v>
      </c>
      <c r="AB42" s="67">
        <v>1</v>
      </c>
      <c r="AC42" s="67">
        <f>Y42</f>
        <v>1.35</v>
      </c>
      <c r="AD42" s="67">
        <v>18.000000000000007</v>
      </c>
      <c r="AE42" s="67">
        <v>-25.000000000000014</v>
      </c>
      <c r="AF42" s="67">
        <v>8.0000000000000071</v>
      </c>
      <c r="AG42" s="67">
        <f>2*$O43-4*$O42*AI40/100</f>
        <v>-8.7733333333333405</v>
      </c>
      <c r="AH42" s="67">
        <f>-4*$O42*($O44-AK42)+$O43^2</f>
        <v>-6.4158222222222037</v>
      </c>
      <c r="AI42" s="128">
        <f>-1*((AJ40/100)^2*$O42+(AJ40/100*$O43)+$O44)</f>
        <v>-0.75844338450508353</v>
      </c>
      <c r="AJ42" s="67">
        <f>((-AG42-(AG42^2-4*AH42)^0.5)/2)</f>
        <v>-0.67877178095725466</v>
      </c>
      <c r="AK42" s="67">
        <f>AH40-AG40</f>
        <v>0</v>
      </c>
      <c r="AL42" s="67">
        <f>2*$O43-4*$O42*AN40/100</f>
        <v>-8.7733333333333405</v>
      </c>
      <c r="AM42" s="67">
        <f>-4*$O42*($O44-AP42)+$O43^2</f>
        <v>-15.482488888888863</v>
      </c>
      <c r="AN42" s="128">
        <f>-1*((AO40/100)^2*$O42+(AO40/100*$O43)+$O44)</f>
        <v>-0.95782958418634845</v>
      </c>
      <c r="AO42" s="67">
        <f>((-AL42-(AL42^2-4*AM42)^0.5)/2)</f>
        <v>-1.5061538238398358</v>
      </c>
      <c r="AP42" s="67">
        <f>AM40-AL40</f>
        <v>-1</v>
      </c>
      <c r="AQ42" s="67">
        <f>2*$O43-4*$O42*AS40/100</f>
        <v>-8.7733333333333405</v>
      </c>
      <c r="AR42" s="67">
        <f>-4*$O42*($O44-AU42)+$O43^2</f>
        <v>-24.549155555555519</v>
      </c>
      <c r="AS42" s="128">
        <f>-1*((AT40/100)^2*$O42+(AT40/100*$O43)+$O44)</f>
        <v>-1.2565448664756875</v>
      </c>
      <c r="AT42" s="67">
        <f>((-AQ42-(AQ42^2-4*AR42)^0.5)/2)</f>
        <v>-2.2308857509572348</v>
      </c>
      <c r="AU42" s="67">
        <f>AR40-AQ40</f>
        <v>-2</v>
      </c>
      <c r="AV42" s="67">
        <f>2*$O43-4*$O42*AX40/100</f>
        <v>-8.7733333333333405</v>
      </c>
      <c r="AW42" s="67">
        <f>-4*$O42*($O44-AZ42)+$O43^2</f>
        <v>-33.615822222222178</v>
      </c>
      <c r="AX42" s="128">
        <f>-1*((AY40/100)^2*$O42+(AY40/100*$O43)+$O44)</f>
        <v>-1.6248221171645341</v>
      </c>
      <c r="AY42" s="67">
        <f>((-AV42-(AV42^2-4*AW42)^0.5)/2)</f>
        <v>-2.8837299295766634</v>
      </c>
      <c r="AZ42" s="67">
        <f>AW40-AV40</f>
        <v>-3</v>
      </c>
      <c r="BA42" s="67">
        <f>2*$O43-4*$O42*BC40/100</f>
        <v>-8.7733333333333405</v>
      </c>
      <c r="BB42" s="67">
        <f>-4*$O42*($O44-BE42)+$O43^2</f>
        <v>-42.682488888888841</v>
      </c>
      <c r="BC42" s="128">
        <f>-1*((BD40/100)^2*$O42+(BD40/100*$O43)+$O44)</f>
        <v>-2.045328763550212</v>
      </c>
      <c r="BD42" s="67">
        <f>((-BA42-(BA42^2-4*BB42)^0.5)/2)</f>
        <v>-3.4825984409106132</v>
      </c>
      <c r="BE42" s="67">
        <f>BB40-BA40</f>
        <v>-4</v>
      </c>
      <c r="BF42" s="67">
        <f>2*$O43-4*$O42*BH40/100</f>
        <v>-8.7733333333333405</v>
      </c>
      <c r="BG42" s="67">
        <f>-4*$O42*($O44-BJ42)+$O43^2</f>
        <v>-15.482488888888863</v>
      </c>
      <c r="BH42" s="128">
        <f>-1*((BI40/100)^2*$O42+(BI40/100*$O43)+$O44)</f>
        <v>-0.95782958418634845</v>
      </c>
      <c r="BI42" s="67">
        <f>((-BF42-(BF42^2-4*BG42)^0.5)/2)</f>
        <v>-1.5061538238398358</v>
      </c>
      <c r="BJ42" s="67">
        <f>BG40-BF40</f>
        <v>-1</v>
      </c>
      <c r="BK42" s="67">
        <f>2*$O43-4*$O42*BM40/100</f>
        <v>-8.7733333333333405</v>
      </c>
      <c r="BL42" s="67">
        <f>-4*$O42*($O44-BO42)+$O43^2</f>
        <v>-24.549155555555519</v>
      </c>
      <c r="BM42" s="128">
        <f>-1*((BN40/100)^2*$O42+(BN40/100*$O43)+$O44)</f>
        <v>-1.2565448664756875</v>
      </c>
      <c r="BN42" s="67">
        <f>((-BK42-(BK42^2-4*BL42)^0.5)/2)</f>
        <v>-2.2308857509572348</v>
      </c>
      <c r="BO42" s="67">
        <f>BL40-BK40</f>
        <v>-2</v>
      </c>
      <c r="BP42" s="12"/>
    </row>
    <row r="43" spans="2:68" outlineLevel="1" x14ac:dyDescent="0.2">
      <c r="B43" s="103"/>
      <c r="C43" s="8" t="s">
        <v>69</v>
      </c>
      <c r="D43" s="9">
        <v>100</v>
      </c>
      <c r="E43" s="13">
        <v>-0.71</v>
      </c>
      <c r="F43" s="12"/>
      <c r="G43" s="165"/>
      <c r="H43" s="166"/>
      <c r="I43" s="41"/>
      <c r="J43" s="42">
        <v>-4</v>
      </c>
      <c r="K43" s="43"/>
      <c r="L43" s="44">
        <f>BD40</f>
        <v>173.58673031420494</v>
      </c>
      <c r="M43" s="45">
        <f>BE40</f>
        <v>7.9761644212172156</v>
      </c>
      <c r="N43" s="12"/>
      <c r="O43" s="23">
        <v>-4.3866666666666703</v>
      </c>
      <c r="P43" s="24" t="s">
        <v>17</v>
      </c>
      <c r="Q43" s="104"/>
      <c r="T43" s="12"/>
      <c r="U43" s="67"/>
      <c r="V43" s="67"/>
      <c r="W43" s="67"/>
      <c r="X43" s="67"/>
      <c r="Y43" s="67"/>
      <c r="Z43" s="67"/>
      <c r="AA43" s="67"/>
      <c r="AB43" s="67"/>
      <c r="AC43" s="67"/>
      <c r="AD43" s="67"/>
      <c r="AE43" s="67"/>
      <c r="AF43" s="67"/>
      <c r="AG43" s="67"/>
      <c r="AH43" s="67"/>
      <c r="AI43" s="67"/>
      <c r="AJ43" s="67"/>
      <c r="AK43" s="67"/>
      <c r="AL43" s="67"/>
      <c r="AM43" s="67"/>
      <c r="AN43" s="7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12"/>
    </row>
    <row r="44" spans="2:68" outlineLevel="1" x14ac:dyDescent="0.2">
      <c r="B44" s="103"/>
      <c r="C44" s="8" t="s">
        <v>71</v>
      </c>
      <c r="D44" s="9">
        <v>120</v>
      </c>
      <c r="E44" s="13">
        <v>-0.83</v>
      </c>
      <c r="F44" s="12"/>
      <c r="G44" s="165"/>
      <c r="H44" s="166"/>
      <c r="I44" s="46"/>
      <c r="J44" s="47"/>
      <c r="K44" s="48" t="s">
        <v>58</v>
      </c>
      <c r="L44" s="49" t="s">
        <v>8</v>
      </c>
      <c r="M44" s="50" t="s">
        <v>0</v>
      </c>
      <c r="N44" s="12"/>
      <c r="O44" s="27">
        <v>2.8300000000000036</v>
      </c>
      <c r="P44" s="28" t="s">
        <v>18</v>
      </c>
      <c r="Q44" s="104"/>
      <c r="T44" s="12"/>
      <c r="U44" s="67"/>
      <c r="V44" s="67"/>
      <c r="W44" s="67"/>
      <c r="X44" s="67"/>
      <c r="Y44" s="67"/>
      <c r="Z44" s="67"/>
      <c r="AA44" s="67"/>
      <c r="AB44" s="67"/>
      <c r="AC44" s="67"/>
      <c r="AD44" s="67"/>
      <c r="AE44" s="67"/>
      <c r="AF44" s="67"/>
      <c r="AG44" s="67"/>
      <c r="AH44" s="67"/>
      <c r="AI44" s="67"/>
      <c r="AJ44" s="67"/>
      <c r="AK44" s="67"/>
      <c r="AL44" s="67"/>
      <c r="AM44" s="77"/>
      <c r="AN44" s="7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12"/>
    </row>
    <row r="45" spans="2:68" outlineLevel="1" x14ac:dyDescent="0.2">
      <c r="B45" s="103"/>
      <c r="C45" s="8" t="s">
        <v>70</v>
      </c>
      <c r="D45" s="9">
        <v>150</v>
      </c>
      <c r="E45" s="13">
        <v>-1.35</v>
      </c>
      <c r="F45" s="12"/>
      <c r="G45" s="165"/>
      <c r="H45" s="166"/>
      <c r="I45" s="51"/>
      <c r="J45" s="52"/>
      <c r="K45" s="53" t="s">
        <v>60</v>
      </c>
      <c r="L45" s="54">
        <f>-O43/(2*O42)*100</f>
        <v>96.764705882353098</v>
      </c>
      <c r="M45" s="55">
        <f>-1*((L45/100)^2*$O$42+(L45/100*$O$43)+$O$44)</f>
        <v>-0.70762745098039082</v>
      </c>
      <c r="N45" s="12"/>
      <c r="O45" s="12"/>
      <c r="P45" s="12"/>
      <c r="Q45" s="124"/>
      <c r="R45" s="22"/>
      <c r="S45" s="22"/>
      <c r="T45" s="77"/>
      <c r="U45" s="67" t="s">
        <v>92</v>
      </c>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12"/>
    </row>
    <row r="46" spans="2:68" outlineLevel="1" x14ac:dyDescent="0.2">
      <c r="B46" s="103"/>
      <c r="C46" s="20" t="s">
        <v>87</v>
      </c>
      <c r="D46" s="25"/>
      <c r="E46" s="26" t="s">
        <v>16</v>
      </c>
      <c r="F46" s="12"/>
      <c r="G46" s="165"/>
      <c r="H46" s="166"/>
      <c r="I46" s="56"/>
      <c r="J46" s="57"/>
      <c r="K46" s="58" t="s">
        <v>75</v>
      </c>
      <c r="L46" s="59">
        <f>L45/(COS(RADIANS(45))^0.5)</f>
        <v>115.07327671643995</v>
      </c>
      <c r="M46" s="60">
        <f>M45/(COS(RADIANS(45))^0.5)</f>
        <v>-0.84151559947711996</v>
      </c>
      <c r="N46" s="12"/>
      <c r="O46" s="12"/>
      <c r="P46" s="12"/>
      <c r="Q46" s="104"/>
      <c r="T46" s="12"/>
      <c r="U46" s="67"/>
      <c r="V46" s="67">
        <v>75</v>
      </c>
      <c r="W46" s="67">
        <f>V46+5</f>
        <v>80</v>
      </c>
      <c r="X46" s="67">
        <f t="shared" ref="X46:AY46" si="16">W46+5</f>
        <v>85</v>
      </c>
      <c r="Y46" s="67">
        <f t="shared" si="16"/>
        <v>90</v>
      </c>
      <c r="Z46" s="67">
        <f t="shared" si="16"/>
        <v>95</v>
      </c>
      <c r="AA46" s="67">
        <f t="shared" si="16"/>
        <v>100</v>
      </c>
      <c r="AB46" s="67">
        <f t="shared" si="16"/>
        <v>105</v>
      </c>
      <c r="AC46" s="67">
        <f>AB46+5</f>
        <v>110</v>
      </c>
      <c r="AD46" s="67">
        <f t="shared" si="16"/>
        <v>115</v>
      </c>
      <c r="AE46" s="67">
        <f t="shared" si="16"/>
        <v>120</v>
      </c>
      <c r="AF46" s="67">
        <f t="shared" si="16"/>
        <v>125</v>
      </c>
      <c r="AG46" s="67">
        <f t="shared" si="16"/>
        <v>130</v>
      </c>
      <c r="AH46" s="67">
        <f t="shared" si="16"/>
        <v>135</v>
      </c>
      <c r="AI46" s="67">
        <f t="shared" si="16"/>
        <v>140</v>
      </c>
      <c r="AJ46" s="67">
        <f t="shared" si="16"/>
        <v>145</v>
      </c>
      <c r="AK46" s="67">
        <f t="shared" si="16"/>
        <v>150</v>
      </c>
      <c r="AL46" s="67">
        <f t="shared" si="16"/>
        <v>155</v>
      </c>
      <c r="AM46" s="67">
        <f t="shared" si="16"/>
        <v>160</v>
      </c>
      <c r="AN46" s="67">
        <f t="shared" si="16"/>
        <v>165</v>
      </c>
      <c r="AO46" s="67">
        <f t="shared" si="16"/>
        <v>170</v>
      </c>
      <c r="AP46" s="67">
        <f t="shared" si="16"/>
        <v>175</v>
      </c>
      <c r="AQ46" s="67">
        <f t="shared" si="16"/>
        <v>180</v>
      </c>
      <c r="AR46" s="67">
        <f t="shared" si="16"/>
        <v>185</v>
      </c>
      <c r="AS46" s="67">
        <f t="shared" si="16"/>
        <v>190</v>
      </c>
      <c r="AT46" s="67">
        <f t="shared" si="16"/>
        <v>195</v>
      </c>
      <c r="AU46" s="67">
        <f t="shared" si="16"/>
        <v>200</v>
      </c>
      <c r="AV46" s="67">
        <f t="shared" si="16"/>
        <v>205</v>
      </c>
      <c r="AW46" s="67">
        <f t="shared" si="16"/>
        <v>210</v>
      </c>
      <c r="AX46" s="67">
        <f t="shared" si="16"/>
        <v>215</v>
      </c>
      <c r="AY46" s="67">
        <f t="shared" si="16"/>
        <v>220</v>
      </c>
      <c r="AZ46" s="67"/>
      <c r="BA46" s="67"/>
      <c r="BB46" s="67"/>
      <c r="BC46" s="67"/>
      <c r="BD46" s="67"/>
      <c r="BE46" s="67"/>
      <c r="BF46" s="67"/>
      <c r="BG46" s="67"/>
      <c r="BH46" s="67"/>
      <c r="BI46" s="67"/>
      <c r="BJ46" s="67"/>
      <c r="BK46" s="67"/>
      <c r="BL46" s="67"/>
      <c r="BM46" s="67"/>
      <c r="BN46" s="67"/>
      <c r="BO46" s="67"/>
      <c r="BP46" s="12"/>
    </row>
    <row r="47" spans="2:68" outlineLevel="1" x14ac:dyDescent="0.2">
      <c r="B47" s="103"/>
      <c r="C47" s="8" t="s">
        <v>72</v>
      </c>
      <c r="D47" s="9"/>
      <c r="E47" s="10" t="s">
        <v>17</v>
      </c>
      <c r="F47" s="77"/>
      <c r="G47" s="165"/>
      <c r="H47" s="166"/>
      <c r="I47" s="61"/>
      <c r="J47" s="62"/>
      <c r="K47" s="48" t="s">
        <v>62</v>
      </c>
      <c r="L47" s="63" t="s">
        <v>8</v>
      </c>
      <c r="M47" s="21" t="s">
        <v>7</v>
      </c>
      <c r="N47" s="12"/>
      <c r="O47" s="12"/>
      <c r="P47" s="12"/>
      <c r="Q47" s="104"/>
      <c r="T47" s="12"/>
      <c r="U47" s="67" t="s">
        <v>0</v>
      </c>
      <c r="V47" s="67">
        <f t="shared" ref="V47:AY47" si="17">-1*((V46/100)^2*$O42+(V46/100*$O43)+$O44)</f>
        <v>-0.81499999999999995</v>
      </c>
      <c r="W47" s="67">
        <f t="shared" si="17"/>
        <v>-0.7713333333333332</v>
      </c>
      <c r="X47" s="67">
        <f t="shared" si="17"/>
        <v>-0.73899999999999899</v>
      </c>
      <c r="Y47" s="67">
        <f t="shared" si="17"/>
        <v>-0.71799999999999908</v>
      </c>
      <c r="Z47" s="67">
        <f t="shared" si="17"/>
        <v>-0.70833333333333215</v>
      </c>
      <c r="AA47" s="67">
        <f t="shared" si="17"/>
        <v>-0.70999999999999819</v>
      </c>
      <c r="AB47" s="67">
        <f t="shared" si="17"/>
        <v>-0.7229999999999972</v>
      </c>
      <c r="AC47" s="67">
        <f t="shared" si="17"/>
        <v>-0.74733333333333096</v>
      </c>
      <c r="AD47" s="67">
        <f t="shared" si="17"/>
        <v>-0.78299999999999681</v>
      </c>
      <c r="AE47" s="67">
        <f t="shared" si="17"/>
        <v>-0.82999999999999696</v>
      </c>
      <c r="AF47" s="67">
        <f t="shared" si="17"/>
        <v>-0.88833333333332964</v>
      </c>
      <c r="AG47" s="67">
        <f t="shared" si="17"/>
        <v>-0.95799999999999574</v>
      </c>
      <c r="AH47" s="67">
        <f t="shared" si="17"/>
        <v>-1.0389999999999961</v>
      </c>
      <c r="AI47" s="67">
        <f t="shared" si="17"/>
        <v>-1.1313333333333278</v>
      </c>
      <c r="AJ47" s="67">
        <f t="shared" si="17"/>
        <v>-1.234999999999995</v>
      </c>
      <c r="AK47" s="67">
        <f t="shared" si="17"/>
        <v>-1.3499999999999943</v>
      </c>
      <c r="AL47" s="67">
        <f t="shared" si="17"/>
        <v>-1.4763333333333275</v>
      </c>
      <c r="AM47" s="67">
        <f t="shared" si="17"/>
        <v>-1.6139999999999946</v>
      </c>
      <c r="AN47" s="67">
        <f t="shared" si="17"/>
        <v>-1.7629999999999919</v>
      </c>
      <c r="AO47" s="67">
        <f t="shared" si="17"/>
        <v>-1.9233333333333249</v>
      </c>
      <c r="AP47" s="67">
        <f t="shared" si="17"/>
        <v>-2.0949999999999918</v>
      </c>
      <c r="AQ47" s="67">
        <f t="shared" si="17"/>
        <v>-2.2779999999999916</v>
      </c>
      <c r="AR47" s="67">
        <f t="shared" si="17"/>
        <v>-2.4723333333333235</v>
      </c>
      <c r="AS47" s="67">
        <f t="shared" si="17"/>
        <v>-2.6779999999999902</v>
      </c>
      <c r="AT47" s="67">
        <f t="shared" si="17"/>
        <v>-2.8949999999999889</v>
      </c>
      <c r="AU47" s="67">
        <f t="shared" si="17"/>
        <v>-3.1233333333333224</v>
      </c>
      <c r="AV47" s="67">
        <f t="shared" si="17"/>
        <v>-3.3629999999999889</v>
      </c>
      <c r="AW47" s="67">
        <f t="shared" si="17"/>
        <v>-3.6139999999999866</v>
      </c>
      <c r="AX47" s="67">
        <f t="shared" si="17"/>
        <v>-3.8763333333333208</v>
      </c>
      <c r="AY47" s="67">
        <f t="shared" si="17"/>
        <v>-4.1499999999999879</v>
      </c>
      <c r="AZ47" s="67"/>
      <c r="BA47" s="67"/>
      <c r="BB47" s="67"/>
      <c r="BC47" s="67"/>
      <c r="BD47" s="67"/>
      <c r="BE47" s="67"/>
      <c r="BF47" s="67"/>
      <c r="BG47" s="67"/>
      <c r="BH47" s="67"/>
      <c r="BI47" s="67"/>
      <c r="BJ47" s="67"/>
      <c r="BK47" s="67"/>
      <c r="BL47" s="67"/>
      <c r="BM47" s="67"/>
      <c r="BN47" s="67"/>
      <c r="BO47" s="67"/>
      <c r="BP47" s="12"/>
    </row>
    <row r="48" spans="2:68" ht="16" outlineLevel="1" thickBot="1" x14ac:dyDescent="0.25">
      <c r="B48" s="103"/>
      <c r="C48" s="14"/>
      <c r="D48" s="29"/>
      <c r="E48" s="18" t="s">
        <v>18</v>
      </c>
      <c r="F48" s="12"/>
      <c r="G48" s="165"/>
      <c r="H48" s="166"/>
      <c r="I48" s="11"/>
      <c r="J48" s="12"/>
      <c r="K48" s="53" t="s">
        <v>61</v>
      </c>
      <c r="L48" s="54">
        <f>($AN$3/M48-$O43)/(2*$O42)*100</f>
        <v>111.73761281523373</v>
      </c>
      <c r="M48" s="64">
        <f>$AN$3/((4*$O42*$O44)^0.5+$O43)</f>
        <v>40.923589573219267</v>
      </c>
      <c r="N48" s="12"/>
      <c r="O48" s="12"/>
      <c r="P48" s="12"/>
      <c r="Q48" s="104"/>
      <c r="T48" s="12"/>
      <c r="U48" s="67" t="s">
        <v>7</v>
      </c>
      <c r="V48" s="77">
        <f>-V46/3.6/V47</f>
        <v>25.562372188139058</v>
      </c>
      <c r="W48" s="77">
        <f t="shared" ref="W48:AY48" si="18">-W46/3.6/W47</f>
        <v>28.810141169691736</v>
      </c>
      <c r="X48" s="77">
        <f t="shared" si="18"/>
        <v>31.950082694331723</v>
      </c>
      <c r="Y48" s="77">
        <f t="shared" si="18"/>
        <v>34.818941504178319</v>
      </c>
      <c r="Z48" s="77">
        <f t="shared" si="18"/>
        <v>37.254901960784373</v>
      </c>
      <c r="AA48" s="77">
        <f t="shared" si="18"/>
        <v>39.123630672926545</v>
      </c>
      <c r="AB48" s="77">
        <f t="shared" si="18"/>
        <v>40.341171046565393</v>
      </c>
      <c r="AC48" s="77">
        <f t="shared" si="18"/>
        <v>40.886113589057516</v>
      </c>
      <c r="AD48" s="77">
        <f t="shared" si="18"/>
        <v>40.797502483326404</v>
      </c>
      <c r="AE48" s="77">
        <f t="shared" si="18"/>
        <v>40.160642570281276</v>
      </c>
      <c r="AF48" s="77">
        <f t="shared" si="18"/>
        <v>39.086929330831929</v>
      </c>
      <c r="AG48" s="77">
        <f t="shared" si="18"/>
        <v>37.69427047088859</v>
      </c>
      <c r="AH48" s="77">
        <f t="shared" si="18"/>
        <v>36.092396535130064</v>
      </c>
      <c r="AI48" s="77">
        <f t="shared" si="18"/>
        <v>34.374386171675674</v>
      </c>
      <c r="AJ48" s="77">
        <f t="shared" si="18"/>
        <v>32.613585245164323</v>
      </c>
      <c r="AK48" s="77">
        <f t="shared" si="18"/>
        <v>30.864197530864327</v>
      </c>
      <c r="AL48" s="77">
        <f t="shared" si="18"/>
        <v>29.163844359148154</v>
      </c>
      <c r="AM48" s="77">
        <f t="shared" si="18"/>
        <v>27.536830510808297</v>
      </c>
      <c r="AN48" s="77">
        <f t="shared" si="18"/>
        <v>25.997352996785903</v>
      </c>
      <c r="AO48" s="77">
        <f t="shared" si="18"/>
        <v>24.552281917966599</v>
      </c>
      <c r="AP48" s="77">
        <f t="shared" si="18"/>
        <v>23.203394325112793</v>
      </c>
      <c r="AQ48" s="77">
        <f t="shared" si="18"/>
        <v>21.949078138718257</v>
      </c>
      <c r="AR48" s="77">
        <f t="shared" si="18"/>
        <v>20.785582670441858</v>
      </c>
      <c r="AS48" s="77">
        <f t="shared" si="18"/>
        <v>19.707908057422692</v>
      </c>
      <c r="AT48" s="77">
        <f t="shared" si="18"/>
        <v>18.710420264824482</v>
      </c>
      <c r="AU48" s="77">
        <f t="shared" si="18"/>
        <v>17.787264318747841</v>
      </c>
      <c r="AV48" s="77">
        <f t="shared" si="18"/>
        <v>16.932632900518772</v>
      </c>
      <c r="AW48" s="77">
        <f t="shared" si="18"/>
        <v>16.140933407120517</v>
      </c>
      <c r="AX48" s="77">
        <f t="shared" si="18"/>
        <v>15.406885086135286</v>
      </c>
      <c r="AY48" s="77">
        <f t="shared" si="18"/>
        <v>14.725568942436455</v>
      </c>
      <c r="AZ48" s="67"/>
      <c r="BA48" s="67"/>
      <c r="BB48" s="67"/>
      <c r="BC48" s="67"/>
      <c r="BD48" s="67"/>
      <c r="BE48" s="67"/>
      <c r="BF48" s="67"/>
      <c r="BG48" s="67"/>
      <c r="BH48" s="67"/>
      <c r="BI48" s="67"/>
      <c r="BJ48" s="67"/>
      <c r="BK48" s="67"/>
      <c r="BL48" s="67"/>
      <c r="BM48" s="67"/>
      <c r="BN48" s="67"/>
      <c r="BO48" s="67"/>
      <c r="BP48" s="12"/>
    </row>
    <row r="49" spans="2:68" ht="16" outlineLevel="1" thickTop="1" x14ac:dyDescent="0.2">
      <c r="B49" s="103"/>
      <c r="E49" s="4"/>
      <c r="F49" s="12"/>
      <c r="G49" s="165"/>
      <c r="H49" s="166"/>
      <c r="I49" s="11"/>
      <c r="J49" s="12"/>
      <c r="K49" s="53" t="s">
        <v>63</v>
      </c>
      <c r="L49" s="54">
        <f>BI40</f>
        <v>129.98868729058478</v>
      </c>
      <c r="M49" s="64">
        <f>BJ40</f>
        <v>18.4428557947423</v>
      </c>
      <c r="N49" s="12"/>
      <c r="O49" s="12"/>
      <c r="P49" s="12"/>
      <c r="Q49" s="104"/>
      <c r="T49" s="12"/>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12"/>
    </row>
    <row r="50" spans="2:68" outlineLevel="1" x14ac:dyDescent="0.2">
      <c r="B50" s="103"/>
      <c r="C50" s="12"/>
      <c r="D50" s="12"/>
      <c r="E50" s="12"/>
      <c r="F50" s="12"/>
      <c r="G50" s="167"/>
      <c r="H50" s="168"/>
      <c r="I50" s="14"/>
      <c r="J50" s="15"/>
      <c r="K50" s="58" t="s">
        <v>64</v>
      </c>
      <c r="L50" s="59">
        <f>BN40</f>
        <v>145.97542097699804</v>
      </c>
      <c r="M50" s="65">
        <f>BO40</f>
        <v>12.451456900407747</v>
      </c>
      <c r="N50" s="12"/>
      <c r="O50" s="12"/>
      <c r="P50" s="12"/>
      <c r="Q50" s="104"/>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row>
    <row r="51" spans="2:68" ht="7" customHeight="1" outlineLevel="1" thickBot="1" x14ac:dyDescent="0.25">
      <c r="B51" s="125"/>
      <c r="C51" s="126"/>
      <c r="D51" s="126"/>
      <c r="E51" s="126"/>
      <c r="F51" s="126"/>
      <c r="G51" s="126"/>
      <c r="H51" s="126"/>
      <c r="I51" s="126"/>
      <c r="J51" s="126"/>
      <c r="K51" s="126"/>
      <c r="L51" s="126"/>
      <c r="M51" s="126"/>
      <c r="N51" s="126"/>
      <c r="O51" s="126"/>
      <c r="P51" s="126"/>
      <c r="Q51" s="127"/>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row>
    <row r="52" spans="2:68" ht="16" x14ac:dyDescent="0.2">
      <c r="C52" s="162" t="s">
        <v>125</v>
      </c>
      <c r="D52" s="162"/>
      <c r="E52" s="16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row>
    <row r="53" spans="2:68" s="6" customFormat="1" x14ac:dyDescent="0.2">
      <c r="C53" s="82"/>
      <c r="D53" s="73"/>
      <c r="E53" s="73"/>
      <c r="M53" s="83"/>
      <c r="N53" s="83"/>
      <c r="O53" s="83"/>
      <c r="P53" s="83"/>
      <c r="Q53" s="83"/>
      <c r="R53" s="83"/>
      <c r="S53" s="83"/>
      <c r="T53" s="129"/>
      <c r="U53" s="129"/>
      <c r="V53" s="129"/>
      <c r="W53" s="129"/>
      <c r="X53" s="129"/>
      <c r="Y53" s="129"/>
      <c r="Z53" s="129"/>
      <c r="AA53" s="129"/>
      <c r="AB53" s="129"/>
      <c r="AC53" s="129"/>
      <c r="AD53" s="129"/>
      <c r="AE53" s="129"/>
      <c r="AF53" s="129"/>
      <c r="AG53" s="129"/>
      <c r="AH53" s="129"/>
      <c r="AI53" s="129"/>
      <c r="AJ53" s="129"/>
      <c r="AK53" s="129"/>
      <c r="AL53" s="129"/>
      <c r="AM53" s="129"/>
      <c r="AN53" s="129"/>
      <c r="AO53" s="73"/>
      <c r="AP53" s="73"/>
      <c r="AQ53" s="111"/>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row>
    <row r="54" spans="2:68" s="7" customFormat="1" ht="13" hidden="1" customHeight="1" outlineLevel="1" x14ac:dyDescent="0.2">
      <c r="B54" s="121"/>
      <c r="C54" s="122"/>
      <c r="D54" s="122"/>
      <c r="E54" s="122"/>
      <c r="F54" s="122"/>
      <c r="G54" s="122"/>
      <c r="H54" s="122"/>
      <c r="I54" s="122"/>
      <c r="J54" s="122"/>
      <c r="K54" s="122"/>
      <c r="L54" s="122"/>
      <c r="M54" s="122"/>
      <c r="N54" s="122"/>
      <c r="O54" s="122"/>
      <c r="P54" s="122"/>
      <c r="Q54" s="123"/>
      <c r="T54" s="101"/>
      <c r="U54" s="101"/>
      <c r="V54" s="101"/>
      <c r="W54" s="101"/>
      <c r="X54" s="73"/>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row>
    <row r="55" spans="2:68" ht="15" hidden="1" customHeight="1" outlineLevel="1" x14ac:dyDescent="0.2">
      <c r="B55" s="103"/>
      <c r="C55" s="172" t="s">
        <v>127</v>
      </c>
      <c r="D55" s="173"/>
      <c r="E55" s="174"/>
      <c r="F55" s="52"/>
      <c r="G55" s="169" t="s">
        <v>89</v>
      </c>
      <c r="H55" s="170"/>
      <c r="I55" s="170"/>
      <c r="J55" s="170"/>
      <c r="K55" s="170"/>
      <c r="L55" s="170"/>
      <c r="M55" s="171"/>
      <c r="N55" s="12"/>
      <c r="O55" s="134" t="s">
        <v>90</v>
      </c>
      <c r="P55" s="135"/>
      <c r="Q55" s="104"/>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row>
    <row r="56" spans="2:68" ht="15" hidden="1" customHeight="1" outlineLevel="1" x14ac:dyDescent="0.2">
      <c r="B56" s="103"/>
      <c r="C56" s="8" t="s">
        <v>9</v>
      </c>
      <c r="D56" s="9" t="s">
        <v>131</v>
      </c>
      <c r="E56" s="10"/>
      <c r="F56" s="12"/>
      <c r="G56" s="165" t="s">
        <v>91</v>
      </c>
      <c r="H56" s="166"/>
      <c r="I56" s="31" t="s">
        <v>4</v>
      </c>
      <c r="J56" s="32" t="s">
        <v>88</v>
      </c>
      <c r="K56" s="33" t="s">
        <v>2</v>
      </c>
      <c r="L56" s="32" t="s">
        <v>6</v>
      </c>
      <c r="M56" s="34" t="s">
        <v>7</v>
      </c>
      <c r="N56" s="77"/>
      <c r="O56" s="136"/>
      <c r="P56" s="137"/>
      <c r="Q56" s="124"/>
      <c r="R56" s="22"/>
      <c r="S56" s="22"/>
      <c r="T56" s="77"/>
      <c r="U56" s="77"/>
      <c r="V56" s="77"/>
      <c r="W56" s="77"/>
      <c r="X56" s="77"/>
      <c r="Y56" s="77"/>
      <c r="Z56" s="77"/>
      <c r="AA56" s="77"/>
      <c r="AB56" s="77"/>
      <c r="AC56" s="77"/>
      <c r="AD56" s="77"/>
      <c r="AE56" s="77"/>
      <c r="AF56" s="77"/>
      <c r="AG56" s="77"/>
      <c r="AH56" s="77"/>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row>
    <row r="57" spans="2:68" ht="15" hidden="1" customHeight="1" outlineLevel="1" x14ac:dyDescent="0.2">
      <c r="B57" s="103"/>
      <c r="C57" s="8" t="s">
        <v>12</v>
      </c>
      <c r="D57" s="9">
        <v>475</v>
      </c>
      <c r="E57" s="10" t="s">
        <v>1</v>
      </c>
      <c r="F57" s="12"/>
      <c r="G57" s="165"/>
      <c r="H57" s="166"/>
      <c r="I57" s="35"/>
      <c r="J57" s="36">
        <v>0</v>
      </c>
      <c r="K57" s="37"/>
      <c r="L57" s="38">
        <f>AJ58</f>
        <v>85.434476016345585</v>
      </c>
      <c r="M57" s="39">
        <f>AK58</f>
        <v>33.823361740437122</v>
      </c>
      <c r="N57" s="12"/>
      <c r="O57" s="136"/>
      <c r="P57" s="137"/>
      <c r="Q57" s="124"/>
      <c r="R57" s="22"/>
      <c r="S57" s="22"/>
      <c r="T57" s="77"/>
      <c r="U57" s="140" t="s">
        <v>73</v>
      </c>
      <c r="V57" s="140"/>
      <c r="W57" s="130" t="s">
        <v>67</v>
      </c>
      <c r="X57" s="140" t="s">
        <v>74</v>
      </c>
      <c r="Y57" s="140"/>
      <c r="Z57" s="140" t="s">
        <v>14</v>
      </c>
      <c r="AA57" s="140"/>
      <c r="AB57" s="140"/>
      <c r="AC57" s="140"/>
      <c r="AD57" s="140" t="s">
        <v>15</v>
      </c>
      <c r="AE57" s="140"/>
      <c r="AF57" s="140"/>
      <c r="AG57" s="130" t="s">
        <v>4</v>
      </c>
      <c r="AH57" s="119" t="s">
        <v>65</v>
      </c>
      <c r="AI57" s="130" t="s">
        <v>5</v>
      </c>
      <c r="AJ57" s="130" t="s">
        <v>6</v>
      </c>
      <c r="AK57" s="130" t="s">
        <v>82</v>
      </c>
      <c r="AL57" s="130" t="s">
        <v>4</v>
      </c>
      <c r="AM57" s="119" t="s">
        <v>65</v>
      </c>
      <c r="AN57" s="130" t="s">
        <v>5</v>
      </c>
      <c r="AO57" s="130" t="s">
        <v>6</v>
      </c>
      <c r="AP57" s="130" t="s">
        <v>82</v>
      </c>
      <c r="AQ57" s="130" t="s">
        <v>4</v>
      </c>
      <c r="AR57" s="119" t="s">
        <v>65</v>
      </c>
      <c r="AS57" s="130" t="s">
        <v>5</v>
      </c>
      <c r="AT57" s="130" t="s">
        <v>6</v>
      </c>
      <c r="AU57" s="130" t="s">
        <v>82</v>
      </c>
      <c r="AV57" s="130" t="s">
        <v>4</v>
      </c>
      <c r="AW57" s="119" t="s">
        <v>65</v>
      </c>
      <c r="AX57" s="130" t="s">
        <v>5</v>
      </c>
      <c r="AY57" s="130" t="s">
        <v>6</v>
      </c>
      <c r="AZ57" s="130" t="s">
        <v>82</v>
      </c>
      <c r="BA57" s="130" t="s">
        <v>4</v>
      </c>
      <c r="BB57" s="119" t="s">
        <v>65</v>
      </c>
      <c r="BC57" s="130" t="s">
        <v>5</v>
      </c>
      <c r="BD57" s="130" t="s">
        <v>6</v>
      </c>
      <c r="BE57" s="130" t="s">
        <v>82</v>
      </c>
      <c r="BF57" s="130" t="s">
        <v>4</v>
      </c>
      <c r="BG57" s="119" t="s">
        <v>65</v>
      </c>
      <c r="BH57" s="130" t="s">
        <v>5</v>
      </c>
      <c r="BI57" s="130" t="s">
        <v>6</v>
      </c>
      <c r="BJ57" s="130" t="s">
        <v>82</v>
      </c>
      <c r="BK57" s="130" t="s">
        <v>4</v>
      </c>
      <c r="BL57" s="119" t="s">
        <v>65</v>
      </c>
      <c r="BM57" s="130" t="s">
        <v>5</v>
      </c>
      <c r="BN57" s="130" t="s">
        <v>6</v>
      </c>
      <c r="BO57" s="130" t="s">
        <v>82</v>
      </c>
      <c r="BP57" s="12"/>
    </row>
    <row r="58" spans="2:68" hidden="1" outlineLevel="1" x14ac:dyDescent="0.2">
      <c r="B58" s="103"/>
      <c r="C58" s="8" t="s">
        <v>83</v>
      </c>
      <c r="D58" s="9">
        <v>425</v>
      </c>
      <c r="E58" s="10" t="s">
        <v>1</v>
      </c>
      <c r="F58" s="12"/>
      <c r="G58" s="165"/>
      <c r="H58" s="166"/>
      <c r="I58" s="35"/>
      <c r="J58" s="36">
        <v>-1</v>
      </c>
      <c r="K58" s="37"/>
      <c r="L58" s="38">
        <f>AO58</f>
        <v>125.58082038803403</v>
      </c>
      <c r="M58" s="39">
        <f>AP58</f>
        <v>15.702010233038729</v>
      </c>
      <c r="N58" s="12"/>
      <c r="O58" s="136"/>
      <c r="P58" s="137"/>
      <c r="Q58" s="104"/>
      <c r="R58" s="22"/>
      <c r="S58" s="22"/>
      <c r="T58" s="77"/>
      <c r="U58" s="67">
        <v>100</v>
      </c>
      <c r="V58" s="67">
        <f>-($D64*(U58/100)^2+$D65*(U58/100)+$D66)</f>
        <v>-0.83172197486092525</v>
      </c>
      <c r="W58" s="130" t="s">
        <v>68</v>
      </c>
      <c r="X58" s="67">
        <f>IF(V58=0,D61,U58)/100*(($W59/$D57)^0.5)</f>
        <v>0.94590530292691732</v>
      </c>
      <c r="Y58" s="67">
        <f>-IF(V58=0,E61,V58)*(($W59/$D57)^0.5)</f>
        <v>0.78673022658179736</v>
      </c>
      <c r="Z58" s="67">
        <f>X58*X58</f>
        <v>0.89473684210526327</v>
      </c>
      <c r="AA58" s="67">
        <f>X58</f>
        <v>0.94590530292691732</v>
      </c>
      <c r="AB58" s="67">
        <v>1</v>
      </c>
      <c r="AC58" s="67">
        <f>Y58</f>
        <v>0.78673022658179736</v>
      </c>
      <c r="AD58" s="67" cm="1">
        <f t="array" ref="AD58:AF60">MINVERSE(Z58:AB60)</f>
        <v>2.235294117647054</v>
      </c>
      <c r="AE58" s="67">
        <v>-4.4705882352941089</v>
      </c>
      <c r="AF58" s="67">
        <v>2.2352941176470553</v>
      </c>
      <c r="AG58" s="68">
        <f>I57</f>
        <v>0</v>
      </c>
      <c r="AH58" s="68">
        <f>J57</f>
        <v>0</v>
      </c>
      <c r="AI58" s="68">
        <f>K57</f>
        <v>0</v>
      </c>
      <c r="AJ58" s="69">
        <f>(-AJ60-$O61)/(2*$O60)*100</f>
        <v>85.434476016345585</v>
      </c>
      <c r="AK58" s="69">
        <f>-(AJ58+AI58)/3.6/(AI60+AH58)</f>
        <v>33.823361740437122</v>
      </c>
      <c r="AL58" s="68">
        <f>I58</f>
        <v>0</v>
      </c>
      <c r="AM58" s="68">
        <f>J58</f>
        <v>-1</v>
      </c>
      <c r="AN58" s="68">
        <f>K58</f>
        <v>0</v>
      </c>
      <c r="AO58" s="69">
        <f>(-AO60-$O61)/(2*$O60)*100</f>
        <v>125.58082038803403</v>
      </c>
      <c r="AP58" s="69">
        <f>-(AO58+AN58)/3.6/(AN60+AM58)</f>
        <v>15.702010233038729</v>
      </c>
      <c r="AQ58" s="68">
        <f>I59</f>
        <v>0</v>
      </c>
      <c r="AR58" s="68">
        <f>J59</f>
        <v>-2</v>
      </c>
      <c r="AS58" s="68">
        <f>K59</f>
        <v>0</v>
      </c>
      <c r="AT58" s="69">
        <f>(-AT60-$O61)/(2*$O60)*100</f>
        <v>155.69853951298253</v>
      </c>
      <c r="AU58" s="69">
        <f>-(AT58+AS58)/3.6/(AS60+AR58)</f>
        <v>11.200285168086381</v>
      </c>
      <c r="AV58" s="70">
        <f>I60</f>
        <v>0</v>
      </c>
      <c r="AW58" s="70">
        <f>J60</f>
        <v>-3</v>
      </c>
      <c r="AX58" s="70">
        <f>K60</f>
        <v>0</v>
      </c>
      <c r="AY58" s="69">
        <f>(-AY60-$O61)/(2*$O60)*100</f>
        <v>180.8688142373359</v>
      </c>
      <c r="AZ58" s="69">
        <f>-(AY58+AX58)/3.6/(AX60+AW58)</f>
        <v>9.0353915261270856</v>
      </c>
      <c r="BA58" s="70">
        <f>I61</f>
        <v>0</v>
      </c>
      <c r="BB58" s="70">
        <f>J61</f>
        <v>-4</v>
      </c>
      <c r="BC58" s="70">
        <f>K61</f>
        <v>0</v>
      </c>
      <c r="BD58" s="69">
        <f>(-BD60-$O61)/(2*$O60)*100</f>
        <v>202.94092914137366</v>
      </c>
      <c r="BE58" s="69">
        <f>-(BD58+BC58)/3.6/(BC60+BB58)</f>
        <v>7.7258745593174343</v>
      </c>
      <c r="BF58" s="119">
        <f>I60</f>
        <v>0</v>
      </c>
      <c r="BG58" s="119">
        <v>-1</v>
      </c>
      <c r="BH58" s="119">
        <f>K60</f>
        <v>0</v>
      </c>
      <c r="BI58" s="69">
        <f>(-BI60-$O61)/(2*$O60)*100</f>
        <v>125.58082038803403</v>
      </c>
      <c r="BJ58" s="69">
        <f>-(BI58+BH58)/3.6/(BH60+BG58)</f>
        <v>15.702010233038729</v>
      </c>
      <c r="BK58" s="120">
        <f>I61</f>
        <v>0</v>
      </c>
      <c r="BL58" s="120">
        <v>-2</v>
      </c>
      <c r="BM58" s="120">
        <f>K61</f>
        <v>0</v>
      </c>
      <c r="BN58" s="69">
        <f>(-BN60-$O61)/(2*$O60)*100</f>
        <v>155.69853951298253</v>
      </c>
      <c r="BO58" s="69">
        <f>-(BN58+BM58)/3.6/(BM60+BL58)</f>
        <v>11.200285168086381</v>
      </c>
      <c r="BP58" s="12"/>
    </row>
    <row r="59" spans="2:68" hidden="1" outlineLevel="1" x14ac:dyDescent="0.2">
      <c r="B59" s="103"/>
      <c r="C59" s="16" t="s">
        <v>94</v>
      </c>
      <c r="D59" s="9"/>
      <c r="E59" s="10" t="s">
        <v>19</v>
      </c>
      <c r="F59" s="12"/>
      <c r="G59" s="165"/>
      <c r="H59" s="166"/>
      <c r="I59" s="35"/>
      <c r="J59" s="36">
        <v>-2</v>
      </c>
      <c r="K59" s="37"/>
      <c r="L59" s="38">
        <f>AT58</f>
        <v>155.69853951298253</v>
      </c>
      <c r="M59" s="39">
        <f>AU58</f>
        <v>11.200285168086381</v>
      </c>
      <c r="N59" s="12"/>
      <c r="O59" s="138"/>
      <c r="P59" s="139"/>
      <c r="Q59" s="104"/>
      <c r="T59" s="12"/>
      <c r="U59" s="67">
        <v>150</v>
      </c>
      <c r="V59" s="67">
        <f>-($D64*(U59/100)^2+$D65*(U59/100)+$D66)</f>
        <v>-1.6295764280009415</v>
      </c>
      <c r="W59" s="130">
        <f>D58/COS(RADIANS(D59))</f>
        <v>425</v>
      </c>
      <c r="X59" s="67">
        <f>IF(V59=0,D62,U59)/100*(($W59/$D57)^0.5)</f>
        <v>1.4188579543903761</v>
      </c>
      <c r="Y59" s="67">
        <f>-IF(V59=0,E62,V59)*(($W59/$D57)^0.5)</f>
        <v>1.5414249847707944</v>
      </c>
      <c r="Z59" s="67">
        <f>X59*X59</f>
        <v>2.0131578947368425</v>
      </c>
      <c r="AA59" s="67">
        <f>X59</f>
        <v>1.4188579543903761</v>
      </c>
      <c r="AB59" s="67">
        <v>1</v>
      </c>
      <c r="AC59" s="67">
        <f>Y59</f>
        <v>1.5414249847707944</v>
      </c>
      <c r="AD59" s="67">
        <v>-7.4003179581929279</v>
      </c>
      <c r="AE59" s="67">
        <v>12.686259356902161</v>
      </c>
      <c r="AF59" s="67">
        <v>-5.2859413987092339</v>
      </c>
      <c r="AG59" s="130" t="s">
        <v>21</v>
      </c>
      <c r="AH59" s="130" t="s">
        <v>22</v>
      </c>
      <c r="AI59" s="130" t="s">
        <v>84</v>
      </c>
      <c r="AJ59" s="130" t="s">
        <v>23</v>
      </c>
      <c r="AK59" s="130" t="s">
        <v>66</v>
      </c>
      <c r="AL59" s="130" t="s">
        <v>21</v>
      </c>
      <c r="AM59" s="130" t="s">
        <v>22</v>
      </c>
      <c r="AN59" s="130" t="s">
        <v>84</v>
      </c>
      <c r="AO59" s="130" t="s">
        <v>23</v>
      </c>
      <c r="AP59" s="130" t="s">
        <v>66</v>
      </c>
      <c r="AQ59" s="130" t="s">
        <v>21</v>
      </c>
      <c r="AR59" s="130" t="s">
        <v>22</v>
      </c>
      <c r="AS59" s="130" t="s">
        <v>84</v>
      </c>
      <c r="AT59" s="130" t="s">
        <v>23</v>
      </c>
      <c r="AU59" s="130" t="s">
        <v>66</v>
      </c>
      <c r="AV59" s="130" t="s">
        <v>21</v>
      </c>
      <c r="AW59" s="130" t="s">
        <v>22</v>
      </c>
      <c r="AX59" s="130" t="s">
        <v>84</v>
      </c>
      <c r="AY59" s="130" t="s">
        <v>23</v>
      </c>
      <c r="AZ59" s="130" t="s">
        <v>66</v>
      </c>
      <c r="BA59" s="130" t="s">
        <v>21</v>
      </c>
      <c r="BB59" s="130" t="s">
        <v>22</v>
      </c>
      <c r="BC59" s="130" t="s">
        <v>84</v>
      </c>
      <c r="BD59" s="130" t="s">
        <v>23</v>
      </c>
      <c r="BE59" s="130" t="s">
        <v>66</v>
      </c>
      <c r="BF59" s="130" t="s">
        <v>21</v>
      </c>
      <c r="BG59" s="130" t="s">
        <v>22</v>
      </c>
      <c r="BH59" s="130" t="s">
        <v>84</v>
      </c>
      <c r="BI59" s="130" t="s">
        <v>23</v>
      </c>
      <c r="BJ59" s="130" t="s">
        <v>66</v>
      </c>
      <c r="BK59" s="130" t="s">
        <v>21</v>
      </c>
      <c r="BL59" s="130" t="s">
        <v>22</v>
      </c>
      <c r="BM59" s="130" t="s">
        <v>84</v>
      </c>
      <c r="BN59" s="130" t="s">
        <v>23</v>
      </c>
      <c r="BO59" s="130" t="s">
        <v>66</v>
      </c>
      <c r="BP59" s="12"/>
    </row>
    <row r="60" spans="2:68" ht="14" hidden="1" customHeight="1" outlineLevel="1" x14ac:dyDescent="0.2">
      <c r="B60" s="103"/>
      <c r="C60" s="20" t="s">
        <v>86</v>
      </c>
      <c r="D60" s="19" t="s">
        <v>10</v>
      </c>
      <c r="E60" s="21" t="s">
        <v>59</v>
      </c>
      <c r="F60" s="12"/>
      <c r="G60" s="165"/>
      <c r="H60" s="166"/>
      <c r="I60" s="40"/>
      <c r="J60" s="36">
        <v>-3</v>
      </c>
      <c r="K60" s="37"/>
      <c r="L60" s="38">
        <f>AY58</f>
        <v>180.8688142373359</v>
      </c>
      <c r="M60" s="39">
        <f>AZ58</f>
        <v>9.0353915261270856</v>
      </c>
      <c r="N60" s="77"/>
      <c r="O60" s="23" cm="1">
        <f t="array" ref="O60:O62">MMULT(_xlfn.ANCHORARRAY(AD58),AC58:AC60)</f>
        <v>1.1804295047725635</v>
      </c>
      <c r="P60" s="24" t="s">
        <v>16</v>
      </c>
      <c r="Q60" s="104"/>
      <c r="T60" s="12"/>
      <c r="U60" s="67">
        <v>200</v>
      </c>
      <c r="V60" s="67">
        <f>-($D64*(U60/100)^2+$D65*(U60/100)+$D66)</f>
        <v>-2.9857181452888391</v>
      </c>
      <c r="W60" s="67"/>
      <c r="X60" s="67">
        <f>IF(V60=0,D63,U60)/100*(($W59/$D57)^0.5)</f>
        <v>1.8918106058538346</v>
      </c>
      <c r="Y60" s="67">
        <f>-IF(V60=0,E63,V60)*(($W59/$D57)^0.5)</f>
        <v>2.824206626673833</v>
      </c>
      <c r="Z60" s="67">
        <f>X60*X60</f>
        <v>3.5789473684210531</v>
      </c>
      <c r="AA60" s="67">
        <f>X60</f>
        <v>1.8918106058538346</v>
      </c>
      <c r="AB60" s="67">
        <v>1</v>
      </c>
      <c r="AC60" s="67">
        <f>Y60</f>
        <v>2.824206626673833</v>
      </c>
      <c r="AD60" s="67">
        <v>5.999999999999992</v>
      </c>
      <c r="AE60" s="67">
        <v>-7.9999999999999858</v>
      </c>
      <c r="AF60" s="67">
        <v>2.9999999999999938</v>
      </c>
      <c r="AG60" s="67">
        <f>2*$O61-4*$O60*AI58/100</f>
        <v>-2.3914548289187429</v>
      </c>
      <c r="AH60" s="67">
        <f>-4*$O60*($O62-AK60)+$O61^2</f>
        <v>-2.6384746234500573</v>
      </c>
      <c r="AI60" s="128">
        <f>-1*((AJ58/100)^2*$O60+(AJ58/100*$O61)+$O62)</f>
        <v>-0.70163927156469064</v>
      </c>
      <c r="AJ60" s="67">
        <f>((-AG60-(AG60^2-4*AH60)^0.5)/2)</f>
        <v>-0.82126010983019393</v>
      </c>
      <c r="AK60" s="67">
        <f>AH58-AG58</f>
        <v>0</v>
      </c>
      <c r="AL60" s="67">
        <f>2*$O61-4*$O60*AN58/100</f>
        <v>-2.3914548289187429</v>
      </c>
      <c r="AM60" s="67">
        <f>-4*$O60*($O62-AP60)+$O61^2</f>
        <v>-7.3601926425403112</v>
      </c>
      <c r="AN60" s="128">
        <f>-1*((AO58/100)^2*$O60+(AO58/100*$O61)+$O62)</f>
        <v>-1.2215984260091459</v>
      </c>
      <c r="AO60" s="67">
        <f>((-AL60-(AL60^2-4*AM60)^0.5)/2)</f>
        <v>-1.7690586979322132</v>
      </c>
      <c r="AP60" s="67">
        <f>AM58-AL58</f>
        <v>-1</v>
      </c>
      <c r="AQ60" s="67">
        <f>2*$O61-4*$O60*AS58/100</f>
        <v>-2.3914548289187429</v>
      </c>
      <c r="AR60" s="67">
        <f>-4*$O60*($O62-AU60)+$O61^2</f>
        <v>-12.081910661630566</v>
      </c>
      <c r="AS60" s="128">
        <f>-1*((AT58/100)^2*$O60+(AT58/100*$O61)+$O62)</f>
        <v>-1.8614726018222625</v>
      </c>
      <c r="AT60" s="67">
        <f>((-AQ60-(AQ60^2-4*AR60)^0.5)/2)</f>
        <v>-2.480095583363056</v>
      </c>
      <c r="AU60" s="67">
        <f>AR58-AQ58</f>
        <v>-2</v>
      </c>
      <c r="AV60" s="67">
        <f>2*$O61-4*$O60*AX58/100</f>
        <v>-2.3914548289187429</v>
      </c>
      <c r="AW60" s="67">
        <f>-4*$O60*($O62-AZ60)+$O61^2</f>
        <v>-16.80362868072082</v>
      </c>
      <c r="AX60" s="128">
        <f>-1*((AY58/100)^2*$O60+(AY58/100*$O61)+$O62)</f>
        <v>-2.5605047266484329</v>
      </c>
      <c r="AY60" s="67">
        <f>((-AV60-(AV60^2-4*AW60)^0.5)/2)</f>
        <v>-3.0743302819202123</v>
      </c>
      <c r="AZ60" s="67">
        <f>AW58-AV58</f>
        <v>-3</v>
      </c>
      <c r="BA60" s="67">
        <f>2*$O61-4*$O60*BC58/100</f>
        <v>-2.3914548289187429</v>
      </c>
      <c r="BB60" s="67">
        <f>-4*$O60*($O62-BE60)+$O61^2</f>
        <v>-21.525346699811074</v>
      </c>
      <c r="BC60" s="128">
        <f>-1*((BD58/100)^2*$O60+(BD58/100*$O61)+$O62)</f>
        <v>-3.2965823977898796</v>
      </c>
      <c r="BD60" s="67">
        <f>((-BA60-(BA60^2-4*BB60)^0.5)/2)</f>
        <v>-3.5954217952293401</v>
      </c>
      <c r="BE60" s="67">
        <f>BB58-BA58</f>
        <v>-4</v>
      </c>
      <c r="BF60" s="67">
        <f>2*$O61-4*$O60*BH58/100</f>
        <v>-2.3914548289187429</v>
      </c>
      <c r="BG60" s="67">
        <f>-4*$O60*($O62-BJ60)+$O61^2</f>
        <v>-7.3601926425403112</v>
      </c>
      <c r="BH60" s="128">
        <f>-1*((BI58/100)^2*$O60+(BI58/100*$O61)+$O62)</f>
        <v>-1.2215984260091459</v>
      </c>
      <c r="BI60" s="67">
        <f>((-BF60-(BF60^2-4*BG60)^0.5)/2)</f>
        <v>-1.7690586979322132</v>
      </c>
      <c r="BJ60" s="67">
        <f>BG58-BF58</f>
        <v>-1</v>
      </c>
      <c r="BK60" s="67">
        <f>2*$O61-4*$O60*BM58/100</f>
        <v>-2.3914548289187429</v>
      </c>
      <c r="BL60" s="67">
        <f>-4*$O60*($O62-BO60)+$O61^2</f>
        <v>-12.081910661630566</v>
      </c>
      <c r="BM60" s="128">
        <f>-1*((BN58/100)^2*$O60+(BN58/100*$O61)+$O62)</f>
        <v>-1.8614726018222625</v>
      </c>
      <c r="BN60" s="67">
        <f>((-BK60-(BK60^2-4*BL60)^0.5)/2)</f>
        <v>-2.480095583363056</v>
      </c>
      <c r="BO60" s="67">
        <f>BL58-BK58</f>
        <v>-2</v>
      </c>
      <c r="BP60" s="12"/>
    </row>
    <row r="61" spans="2:68" hidden="1" outlineLevel="1" x14ac:dyDescent="0.2">
      <c r="B61" s="103"/>
      <c r="C61" s="8" t="s">
        <v>69</v>
      </c>
      <c r="D61" s="9"/>
      <c r="E61" s="13"/>
      <c r="F61" s="12"/>
      <c r="G61" s="165"/>
      <c r="H61" s="166"/>
      <c r="I61" s="41"/>
      <c r="J61" s="42">
        <v>-4</v>
      </c>
      <c r="K61" s="43"/>
      <c r="L61" s="44">
        <f>BD58</f>
        <v>202.94092914137366</v>
      </c>
      <c r="M61" s="45">
        <f>BE58</f>
        <v>7.7258745593174343</v>
      </c>
      <c r="N61" s="12"/>
      <c r="O61" s="23">
        <v>-1.1957274144593715</v>
      </c>
      <c r="P61" s="24" t="s">
        <v>17</v>
      </c>
      <c r="Q61" s="104"/>
      <c r="T61" s="12"/>
      <c r="U61" s="67"/>
      <c r="V61" s="67"/>
      <c r="W61" s="67"/>
      <c r="X61" s="67"/>
      <c r="Y61" s="67"/>
      <c r="Z61" s="67"/>
      <c r="AA61" s="67"/>
      <c r="AB61" s="67"/>
      <c r="AC61" s="67"/>
      <c r="AD61" s="67"/>
      <c r="AE61" s="67"/>
      <c r="AF61" s="67"/>
      <c r="AG61" s="67"/>
      <c r="AH61" s="67"/>
      <c r="AI61" s="67"/>
      <c r="AJ61" s="67"/>
      <c r="AK61" s="67"/>
      <c r="AL61" s="67"/>
      <c r="AM61" s="67"/>
      <c r="AN61" s="7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12"/>
    </row>
    <row r="62" spans="2:68" hidden="1" outlineLevel="1" x14ac:dyDescent="0.2">
      <c r="B62" s="103"/>
      <c r="C62" s="8" t="s">
        <v>71</v>
      </c>
      <c r="D62" s="9"/>
      <c r="E62" s="13"/>
      <c r="F62" s="12"/>
      <c r="G62" s="165"/>
      <c r="H62" s="166"/>
      <c r="I62" s="46"/>
      <c r="J62" s="47"/>
      <c r="K62" s="48" t="s">
        <v>58</v>
      </c>
      <c r="L62" s="49" t="s">
        <v>8</v>
      </c>
      <c r="M62" s="50" t="s">
        <v>0</v>
      </c>
      <c r="N62" s="12"/>
      <c r="O62" s="27">
        <v>0.86160136134592591</v>
      </c>
      <c r="P62" s="28" t="s">
        <v>18</v>
      </c>
      <c r="Q62" s="104"/>
      <c r="T62" s="12"/>
      <c r="U62" s="67"/>
      <c r="V62" s="67"/>
      <c r="W62" s="67"/>
      <c r="X62" s="67"/>
      <c r="Y62" s="67"/>
      <c r="Z62" s="67"/>
      <c r="AA62" s="67"/>
      <c r="AB62" s="67"/>
      <c r="AC62" s="67"/>
      <c r="AD62" s="67"/>
      <c r="AE62" s="67"/>
      <c r="AF62" s="67"/>
      <c r="AG62" s="67"/>
      <c r="AH62" s="67"/>
      <c r="AI62" s="67"/>
      <c r="AJ62" s="67"/>
      <c r="AK62" s="67"/>
      <c r="AL62" s="67"/>
      <c r="AM62" s="77"/>
      <c r="AN62" s="7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12"/>
    </row>
    <row r="63" spans="2:68" hidden="1" outlineLevel="1" x14ac:dyDescent="0.2">
      <c r="B63" s="103"/>
      <c r="C63" s="8" t="s">
        <v>70</v>
      </c>
      <c r="D63" s="9"/>
      <c r="E63" s="13"/>
      <c r="F63" s="12"/>
      <c r="G63" s="165"/>
      <c r="H63" s="166"/>
      <c r="I63" s="51"/>
      <c r="J63" s="52"/>
      <c r="K63" s="53" t="s">
        <v>60</v>
      </c>
      <c r="L63" s="54">
        <f>-O61/(2*O60)*100</f>
        <v>50.647980655556189</v>
      </c>
      <c r="M63" s="55">
        <f>-1*((L63/100)^2*$O$42+(L63/100*$O$43)+$O$44)</f>
        <v>-1.1896913159930045</v>
      </c>
      <c r="N63" s="12"/>
      <c r="O63" s="12"/>
      <c r="P63" s="12"/>
      <c r="Q63" s="124"/>
      <c r="R63" s="22"/>
      <c r="S63" s="22"/>
      <c r="T63" s="77"/>
      <c r="U63" s="67" t="s">
        <v>93</v>
      </c>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12"/>
    </row>
    <row r="64" spans="2:68" hidden="1" outlineLevel="1" x14ac:dyDescent="0.2">
      <c r="B64" s="103"/>
      <c r="C64" s="20" t="s">
        <v>87</v>
      </c>
      <c r="D64" s="25">
        <v>1.1165745282957624</v>
      </c>
      <c r="E64" s="26" t="s">
        <v>16</v>
      </c>
      <c r="F64" s="12"/>
      <c r="G64" s="165"/>
      <c r="H64" s="166"/>
      <c r="I64" s="56"/>
      <c r="J64" s="57"/>
      <c r="K64" s="58" t="s">
        <v>75</v>
      </c>
      <c r="L64" s="59">
        <f>L63/(COS(RADIANS(45))^0.5)</f>
        <v>60.230938956107593</v>
      </c>
      <c r="M64" s="60">
        <f>M63/(COS(RADIANS(45))^0.5)</f>
        <v>-1.4147893776358313</v>
      </c>
      <c r="N64" s="12"/>
      <c r="O64" s="12"/>
      <c r="P64" s="12"/>
      <c r="Q64" s="104"/>
      <c r="T64" s="12"/>
      <c r="U64" s="67"/>
      <c r="V64" s="67">
        <v>75</v>
      </c>
      <c r="W64" s="67">
        <f>V64+5</f>
        <v>80</v>
      </c>
      <c r="X64" s="67">
        <f t="shared" ref="X64:AB64" si="19">W64+5</f>
        <v>85</v>
      </c>
      <c r="Y64" s="67">
        <f t="shared" si="19"/>
        <v>90</v>
      </c>
      <c r="Z64" s="67">
        <f t="shared" si="19"/>
        <v>95</v>
      </c>
      <c r="AA64" s="67">
        <f t="shared" si="19"/>
        <v>100</v>
      </c>
      <c r="AB64" s="67">
        <f t="shared" si="19"/>
        <v>105</v>
      </c>
      <c r="AC64" s="67">
        <f>AB64+5</f>
        <v>110</v>
      </c>
      <c r="AD64" s="67">
        <f t="shared" ref="AD64:AY64" si="20">AC64+5</f>
        <v>115</v>
      </c>
      <c r="AE64" s="67">
        <f t="shared" si="20"/>
        <v>120</v>
      </c>
      <c r="AF64" s="67">
        <f t="shared" si="20"/>
        <v>125</v>
      </c>
      <c r="AG64" s="67">
        <f t="shared" si="20"/>
        <v>130</v>
      </c>
      <c r="AH64" s="67">
        <f t="shared" si="20"/>
        <v>135</v>
      </c>
      <c r="AI64" s="67">
        <f t="shared" si="20"/>
        <v>140</v>
      </c>
      <c r="AJ64" s="67">
        <f t="shared" si="20"/>
        <v>145</v>
      </c>
      <c r="AK64" s="67">
        <f t="shared" si="20"/>
        <v>150</v>
      </c>
      <c r="AL64" s="67">
        <f t="shared" si="20"/>
        <v>155</v>
      </c>
      <c r="AM64" s="67">
        <f t="shared" si="20"/>
        <v>160</v>
      </c>
      <c r="AN64" s="67">
        <f t="shared" si="20"/>
        <v>165</v>
      </c>
      <c r="AO64" s="67">
        <f t="shared" si="20"/>
        <v>170</v>
      </c>
      <c r="AP64" s="67">
        <f t="shared" si="20"/>
        <v>175</v>
      </c>
      <c r="AQ64" s="67">
        <f t="shared" si="20"/>
        <v>180</v>
      </c>
      <c r="AR64" s="67">
        <f t="shared" si="20"/>
        <v>185</v>
      </c>
      <c r="AS64" s="67">
        <f t="shared" si="20"/>
        <v>190</v>
      </c>
      <c r="AT64" s="67">
        <f t="shared" si="20"/>
        <v>195</v>
      </c>
      <c r="AU64" s="67">
        <f t="shared" si="20"/>
        <v>200</v>
      </c>
      <c r="AV64" s="67">
        <f t="shared" si="20"/>
        <v>205</v>
      </c>
      <c r="AW64" s="67">
        <f t="shared" si="20"/>
        <v>210</v>
      </c>
      <c r="AX64" s="67">
        <f t="shared" si="20"/>
        <v>215</v>
      </c>
      <c r="AY64" s="67">
        <f t="shared" si="20"/>
        <v>220</v>
      </c>
      <c r="AZ64" s="67"/>
      <c r="BA64" s="67"/>
      <c r="BB64" s="67"/>
      <c r="BC64" s="67"/>
      <c r="BD64" s="67"/>
      <c r="BE64" s="67"/>
      <c r="BF64" s="67"/>
      <c r="BG64" s="67"/>
      <c r="BH64" s="67"/>
      <c r="BI64" s="67"/>
      <c r="BJ64" s="67"/>
      <c r="BK64" s="67"/>
      <c r="BL64" s="67"/>
      <c r="BM64" s="67"/>
      <c r="BN64" s="67"/>
      <c r="BO64" s="67"/>
      <c r="BP64" s="12"/>
    </row>
    <row r="65" spans="2:68" hidden="1" outlineLevel="1" x14ac:dyDescent="0.2">
      <c r="B65" s="103"/>
      <c r="C65" s="8" t="s">
        <v>72</v>
      </c>
      <c r="D65" s="9">
        <v>-1.1957274144593735</v>
      </c>
      <c r="E65" s="10" t="s">
        <v>17</v>
      </c>
      <c r="F65" s="77"/>
      <c r="G65" s="165"/>
      <c r="H65" s="166"/>
      <c r="I65" s="61"/>
      <c r="J65" s="62"/>
      <c r="K65" s="48" t="s">
        <v>62</v>
      </c>
      <c r="L65" s="63" t="s">
        <v>8</v>
      </c>
      <c r="M65" s="21" t="s">
        <v>7</v>
      </c>
      <c r="N65" s="12"/>
      <c r="O65" s="12"/>
      <c r="P65" s="12"/>
      <c r="Q65" s="104"/>
      <c r="T65" s="12"/>
      <c r="U65" s="67" t="s">
        <v>0</v>
      </c>
      <c r="V65" s="67">
        <f t="shared" ref="V65:AY65" si="21">-1*((V64/100)^2*$O60+(V64/100*$O61)+$O62)</f>
        <v>-0.62879739693596426</v>
      </c>
      <c r="W65" s="67">
        <f t="shared" si="21"/>
        <v>-0.66049431283286941</v>
      </c>
      <c r="X65" s="67">
        <f t="shared" si="21"/>
        <v>-0.69809337625363721</v>
      </c>
      <c r="Y65" s="67">
        <f t="shared" si="21"/>
        <v>-0.74159458719826798</v>
      </c>
      <c r="Z65" s="67">
        <f t="shared" si="21"/>
        <v>-0.79099794566676151</v>
      </c>
      <c r="AA65" s="67">
        <f t="shared" si="21"/>
        <v>-0.84630345165911791</v>
      </c>
      <c r="AB65" s="67">
        <f t="shared" si="21"/>
        <v>-0.90751110517533706</v>
      </c>
      <c r="AC65" s="67">
        <f t="shared" si="21"/>
        <v>-0.97462090621541919</v>
      </c>
      <c r="AD65" s="67">
        <f t="shared" si="21"/>
        <v>-1.0476328547793639</v>
      </c>
      <c r="AE65" s="67">
        <f t="shared" si="21"/>
        <v>-1.1265469508671715</v>
      </c>
      <c r="AF65" s="67">
        <f t="shared" si="21"/>
        <v>-1.2113631944788419</v>
      </c>
      <c r="AG65" s="67">
        <f t="shared" si="21"/>
        <v>-1.3020815856143755</v>
      </c>
      <c r="AH65" s="67">
        <f t="shared" si="21"/>
        <v>-1.3987021242737714</v>
      </c>
      <c r="AI65" s="67">
        <f t="shared" si="21"/>
        <v>-1.50122481045703</v>
      </c>
      <c r="AJ65" s="67">
        <f t="shared" si="21"/>
        <v>-1.6096496441641519</v>
      </c>
      <c r="AK65" s="67">
        <f t="shared" si="21"/>
        <v>-1.7239766253951365</v>
      </c>
      <c r="AL65" s="67">
        <f t="shared" si="21"/>
        <v>-1.8442057541499843</v>
      </c>
      <c r="AM65" s="67">
        <f t="shared" si="21"/>
        <v>-1.9703370304286945</v>
      </c>
      <c r="AN65" s="67">
        <f t="shared" si="21"/>
        <v>-2.1023704542312669</v>
      </c>
      <c r="AO65" s="67">
        <f t="shared" si="21"/>
        <v>-2.2403060255577025</v>
      </c>
      <c r="AP65" s="67">
        <f t="shared" si="21"/>
        <v>-2.3841437444080014</v>
      </c>
      <c r="AQ65" s="67">
        <f t="shared" si="21"/>
        <v>-2.533883610782163</v>
      </c>
      <c r="AR65" s="67">
        <f t="shared" si="21"/>
        <v>-2.6895256246801877</v>
      </c>
      <c r="AS65" s="67">
        <f t="shared" si="21"/>
        <v>-2.851069786102074</v>
      </c>
      <c r="AT65" s="67">
        <f t="shared" si="21"/>
        <v>-3.0185160950478238</v>
      </c>
      <c r="AU65" s="67">
        <f t="shared" si="21"/>
        <v>-3.1918645515174369</v>
      </c>
      <c r="AV65" s="67">
        <f t="shared" si="21"/>
        <v>-3.3711151555109127</v>
      </c>
      <c r="AW65" s="67">
        <f t="shared" si="21"/>
        <v>-3.5562679070282508</v>
      </c>
      <c r="AX65" s="67">
        <f t="shared" si="21"/>
        <v>-3.7473228060694512</v>
      </c>
      <c r="AY65" s="67">
        <f t="shared" si="21"/>
        <v>-3.9442798526345166</v>
      </c>
      <c r="AZ65" s="67"/>
      <c r="BA65" s="67"/>
      <c r="BB65" s="67"/>
      <c r="BC65" s="67"/>
      <c r="BD65" s="67"/>
      <c r="BE65" s="67"/>
      <c r="BF65" s="67"/>
      <c r="BG65" s="67"/>
      <c r="BH65" s="67"/>
      <c r="BI65" s="67"/>
      <c r="BJ65" s="67"/>
      <c r="BK65" s="67"/>
      <c r="BL65" s="67"/>
      <c r="BM65" s="67"/>
      <c r="BN65" s="67"/>
      <c r="BO65" s="67"/>
      <c r="BP65" s="12"/>
    </row>
    <row r="66" spans="2:68" hidden="1" outlineLevel="1" x14ac:dyDescent="0.2">
      <c r="B66" s="103"/>
      <c r="C66" s="14"/>
      <c r="D66" s="17">
        <v>0.9108748610245363</v>
      </c>
      <c r="E66" s="18" t="s">
        <v>18</v>
      </c>
      <c r="F66" s="12"/>
      <c r="G66" s="165"/>
      <c r="H66" s="166"/>
      <c r="I66" s="11"/>
      <c r="J66" s="12"/>
      <c r="K66" s="53" t="s">
        <v>61</v>
      </c>
      <c r="L66" s="54">
        <f>($AN$3/M66-$O61)/(2*$O60)*100</f>
        <v>85.434476016345585</v>
      </c>
      <c r="M66" s="64">
        <f>$AN$3/((4*$O60*$O62)^0.5+$O61)</f>
        <v>33.823361740437136</v>
      </c>
      <c r="N66" s="12"/>
      <c r="O66" s="12"/>
      <c r="P66" s="12"/>
      <c r="Q66" s="104"/>
      <c r="T66" s="12"/>
      <c r="U66" s="67" t="s">
        <v>7</v>
      </c>
      <c r="V66" s="77">
        <f>-V64/3.6/V65</f>
        <v>33.132028591166332</v>
      </c>
      <c r="W66" s="77">
        <f t="shared" ref="W66:AY66" si="22">-W64/3.6/W65</f>
        <v>33.644835073463078</v>
      </c>
      <c r="X66" s="77">
        <f t="shared" si="22"/>
        <v>33.822282110484487</v>
      </c>
      <c r="Y66" s="77">
        <f t="shared" si="22"/>
        <v>33.711141412789409</v>
      </c>
      <c r="Z66" s="77">
        <f t="shared" si="22"/>
        <v>33.361513811069024</v>
      </c>
      <c r="AA66" s="77">
        <f t="shared" si="22"/>
        <v>32.82247960033888</v>
      </c>
      <c r="AB66" s="77">
        <f t="shared" si="22"/>
        <v>32.139184303459814</v>
      </c>
      <c r="AC66" s="77">
        <f t="shared" si="22"/>
        <v>31.35122113705398</v>
      </c>
      <c r="AD66" s="77">
        <f t="shared" si="22"/>
        <v>30.492022370921237</v>
      </c>
      <c r="AE66" s="77">
        <f t="shared" si="22"/>
        <v>29.588942837823712</v>
      </c>
      <c r="AF66" s="77">
        <f t="shared" si="22"/>
        <v>28.663758631993581</v>
      </c>
      <c r="AG66" s="77">
        <f t="shared" si="22"/>
        <v>27.733370558398924</v>
      </c>
      <c r="AH66" s="77">
        <f t="shared" si="22"/>
        <v>26.810569133489093</v>
      </c>
      <c r="AI66" s="77">
        <f t="shared" si="22"/>
        <v>25.904773634169839</v>
      </c>
      <c r="AJ66" s="77">
        <f t="shared" si="22"/>
        <v>25.022698525611734</v>
      </c>
      <c r="AK66" s="77">
        <f t="shared" si="22"/>
        <v>24.168927845594563</v>
      </c>
      <c r="AL66" s="77">
        <f t="shared" si="22"/>
        <v>23.346394760274652</v>
      </c>
      <c r="AM66" s="77">
        <f t="shared" si="22"/>
        <v>22.556772652633178</v>
      </c>
      <c r="AN66" s="77">
        <f t="shared" si="22"/>
        <v>21.80078836300633</v>
      </c>
      <c r="AO66" s="77">
        <f t="shared" si="22"/>
        <v>21.078469496356732</v>
      </c>
      <c r="AP66" s="77">
        <f t="shared" si="22"/>
        <v>20.389337356494654</v>
      </c>
      <c r="AQ66" s="77">
        <f t="shared" si="22"/>
        <v>19.732555902425972</v>
      </c>
      <c r="AR66" s="77">
        <f t="shared" si="22"/>
        <v>19.107045650475836</v>
      </c>
      <c r="AS66" s="77">
        <f t="shared" si="22"/>
        <v>18.511569950006209</v>
      </c>
      <c r="AT66" s="77">
        <f t="shared" si="22"/>
        <v>17.94479968337173</v>
      </c>
      <c r="AU66" s="77">
        <f t="shared" si="22"/>
        <v>17.405361242269514</v>
      </c>
      <c r="AV66" s="77">
        <f t="shared" si="22"/>
        <v>16.891871626323656</v>
      </c>
      <c r="AW66" s="77">
        <f t="shared" si="22"/>
        <v>16.402963685061295</v>
      </c>
      <c r="AX66" s="77">
        <f t="shared" si="22"/>
        <v>15.93730386010288</v>
      </c>
      <c r="AY66" s="77">
        <f t="shared" si="22"/>
        <v>15.493604255867632</v>
      </c>
      <c r="AZ66" s="67"/>
      <c r="BA66" s="67"/>
      <c r="BB66" s="67"/>
      <c r="BC66" s="67"/>
      <c r="BD66" s="67"/>
      <c r="BE66" s="67"/>
      <c r="BF66" s="67"/>
      <c r="BG66" s="67"/>
      <c r="BH66" s="67"/>
      <c r="BI66" s="67"/>
      <c r="BJ66" s="67"/>
      <c r="BK66" s="67"/>
      <c r="BL66" s="67"/>
      <c r="BM66" s="67"/>
      <c r="BN66" s="67"/>
      <c r="BO66" s="67"/>
      <c r="BP66" s="12"/>
    </row>
    <row r="67" spans="2:68" hidden="1" outlineLevel="1" x14ac:dyDescent="0.2">
      <c r="B67" s="103"/>
      <c r="E67" s="4"/>
      <c r="F67" s="12"/>
      <c r="G67" s="165"/>
      <c r="H67" s="166"/>
      <c r="I67" s="11"/>
      <c r="J67" s="12"/>
      <c r="K67" s="53" t="s">
        <v>63</v>
      </c>
      <c r="L67" s="54">
        <f>BI58</f>
        <v>125.58082038803403</v>
      </c>
      <c r="M67" s="64">
        <f>BJ58</f>
        <v>15.702010233038729</v>
      </c>
      <c r="N67" s="12"/>
      <c r="O67" s="12"/>
      <c r="P67" s="12"/>
      <c r="Q67" s="104"/>
      <c r="T67" s="12"/>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12"/>
    </row>
    <row r="68" spans="2:68" hidden="1" outlineLevel="1" x14ac:dyDescent="0.2">
      <c r="B68" s="103"/>
      <c r="C68" s="12"/>
      <c r="D68" s="12"/>
      <c r="E68" s="12"/>
      <c r="F68" s="12"/>
      <c r="G68" s="167"/>
      <c r="H68" s="168"/>
      <c r="I68" s="14"/>
      <c r="J68" s="15"/>
      <c r="K68" s="58" t="s">
        <v>64</v>
      </c>
      <c r="L68" s="59">
        <f>BN58</f>
        <v>155.69853951298253</v>
      </c>
      <c r="M68" s="65">
        <f>BO58</f>
        <v>11.200285168086381</v>
      </c>
      <c r="N68" s="12"/>
      <c r="O68" s="12"/>
      <c r="P68" s="12"/>
      <c r="Q68" s="104"/>
    </row>
    <row r="69" spans="2:68" ht="7" hidden="1" customHeight="1" outlineLevel="1" thickBot="1" x14ac:dyDescent="0.25">
      <c r="B69" s="125"/>
      <c r="C69" s="126"/>
      <c r="D69" s="126"/>
      <c r="E69" s="126"/>
      <c r="F69" s="126"/>
      <c r="G69" s="126"/>
      <c r="H69" s="126"/>
      <c r="I69" s="126"/>
      <c r="J69" s="126"/>
      <c r="K69" s="126"/>
      <c r="L69" s="126"/>
      <c r="M69" s="126"/>
      <c r="N69" s="126"/>
      <c r="O69" s="126"/>
      <c r="P69" s="126"/>
      <c r="Q69" s="127"/>
    </row>
    <row r="70" spans="2:68" ht="16" collapsed="1" x14ac:dyDescent="0.2">
      <c r="C70" s="162" t="s">
        <v>128</v>
      </c>
      <c r="D70" s="162"/>
      <c r="E70" s="162"/>
    </row>
    <row r="71" spans="2:68" x14ac:dyDescent="0.2">
      <c r="E71" s="4"/>
    </row>
  </sheetData>
  <mergeCells count="38">
    <mergeCell ref="X57:Y57"/>
    <mergeCell ref="Z57:AC57"/>
    <mergeCell ref="AD57:AF57"/>
    <mergeCell ref="C70:E70"/>
    <mergeCell ref="U39:V39"/>
    <mergeCell ref="X39:Y39"/>
    <mergeCell ref="Z39:AC39"/>
    <mergeCell ref="AD39:AF39"/>
    <mergeCell ref="C52:E52"/>
    <mergeCell ref="C55:E55"/>
    <mergeCell ref="G55:M55"/>
    <mergeCell ref="O55:P59"/>
    <mergeCell ref="G56:H68"/>
    <mergeCell ref="U57:V57"/>
    <mergeCell ref="G32:H32"/>
    <mergeCell ref="C34:E34"/>
    <mergeCell ref="C37:E37"/>
    <mergeCell ref="G37:M37"/>
    <mergeCell ref="O37:P41"/>
    <mergeCell ref="G38:H50"/>
    <mergeCell ref="C29:C31"/>
    <mergeCell ref="G29:H29"/>
    <mergeCell ref="G30:H30"/>
    <mergeCell ref="G31:H31"/>
    <mergeCell ref="H1:K1"/>
    <mergeCell ref="G17:H17"/>
    <mergeCell ref="C19:E19"/>
    <mergeCell ref="C22:E22"/>
    <mergeCell ref="G22:H26"/>
    <mergeCell ref="C28:M28"/>
    <mergeCell ref="M1:P1"/>
    <mergeCell ref="C7:E7"/>
    <mergeCell ref="G7:H11"/>
    <mergeCell ref="C13:M13"/>
    <mergeCell ref="C14:C16"/>
    <mergeCell ref="G14:H14"/>
    <mergeCell ref="G15:H15"/>
    <mergeCell ref="G16:H16"/>
  </mergeCells>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Polar Analysis</vt:lpstr>
      <vt:lpstr>V2 18m</vt:lpstr>
      <vt:lpstr>V2 15m</vt:lpstr>
      <vt:lpstr>Taurus</vt:lpstr>
      <vt:lpstr>NOTE</vt:lpstr>
      <vt:lpstr>Esempi</vt:lpstr>
      <vt:lpstr>Taurus (2)</vt:lpstr>
    </vt:vector>
  </TitlesOfParts>
  <Company>Cumulus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Remde</dc:creator>
  <cp:lastModifiedBy>Sandro Etalle</cp:lastModifiedBy>
  <cp:lastPrinted>2017-02-13T04:34:58Z</cp:lastPrinted>
  <dcterms:created xsi:type="dcterms:W3CDTF">2005-08-04T21:56:18Z</dcterms:created>
  <dcterms:modified xsi:type="dcterms:W3CDTF">2021-05-02T19:17:07Z</dcterms:modified>
</cp:coreProperties>
</file>