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HE-Sale\Documents\IHE Delft\Module 14_Thesis\"/>
    </mc:Choice>
  </mc:AlternateContent>
  <xr:revisionPtr revIDLastSave="0" documentId="13_ncr:1_{7A41318A-ABB5-46DC-ABAD-10E855F248C6}" xr6:coauthVersionLast="47" xr6:coauthVersionMax="47" xr10:uidLastSave="{00000000-0000-0000-0000-000000000000}"/>
  <bookViews>
    <workbookView xWindow="-108" yWindow="-108" windowWidth="23256" windowHeight="12576" activeTab="1" xr2:uid="{22ED9621-7CE2-4DCF-A217-1130AD630E27}"/>
  </bookViews>
  <sheets>
    <sheet name="IWR" sheetId="11" r:id="rId1"/>
    <sheet name="Gate hour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51" i="11" l="1"/>
  <c r="AH4" i="11"/>
  <c r="AT4" i="11"/>
  <c r="AT7" i="11"/>
  <c r="AT10" i="11"/>
  <c r="AT13" i="11"/>
  <c r="AT16" i="11"/>
  <c r="AB4" i="11" s="1"/>
  <c r="AF4" i="11" s="1"/>
  <c r="AX4" i="11" l="1"/>
  <c r="AX5" i="11" s="1"/>
  <c r="AI4" i="11" s="1"/>
  <c r="AH5" i="11"/>
  <c r="AH6" i="11"/>
  <c r="AH7" i="11"/>
  <c r="AH8" i="11"/>
  <c r="AH9" i="11"/>
  <c r="AH10" i="11"/>
  <c r="AH11" i="11"/>
  <c r="AH15" i="11"/>
  <c r="AH16" i="11"/>
  <c r="AH17" i="11"/>
  <c r="AH18" i="11"/>
  <c r="AH19" i="11"/>
  <c r="AH20" i="11"/>
  <c r="AH21" i="11"/>
  <c r="AH22" i="11"/>
  <c r="AH23" i="11"/>
  <c r="AH24" i="11"/>
  <c r="AH25" i="11"/>
  <c r="AH26" i="11"/>
  <c r="AH27" i="11"/>
  <c r="AH28" i="11"/>
  <c r="AH29" i="11"/>
  <c r="AH30" i="11"/>
  <c r="AH31" i="11"/>
  <c r="AH32" i="11"/>
  <c r="AH33" i="11"/>
  <c r="AH34" i="11"/>
  <c r="AH35" i="11"/>
  <c r="AH36" i="11"/>
  <c r="AH37" i="11"/>
  <c r="AH38" i="11"/>
  <c r="AH39" i="11"/>
  <c r="AH40" i="11"/>
  <c r="AH41" i="11"/>
  <c r="AH42" i="11"/>
  <c r="AH43" i="11"/>
  <c r="AH44" i="11"/>
  <c r="AH45" i="11"/>
  <c r="AH46" i="11"/>
  <c r="AH47" i="11"/>
  <c r="AH48" i="11"/>
  <c r="AH49" i="11"/>
  <c r="AH50" i="11"/>
  <c r="AH51" i="11"/>
  <c r="AH52" i="11"/>
  <c r="AH53" i="11"/>
  <c r="AH54" i="11"/>
  <c r="AH55" i="11"/>
  <c r="AH56" i="11"/>
  <c r="AH57" i="11"/>
  <c r="AH58" i="11"/>
  <c r="AH59" i="11"/>
  <c r="AH60" i="11"/>
  <c r="AH61" i="11"/>
  <c r="S61" i="6" l="1"/>
  <c r="S60" i="6"/>
  <c r="S59" i="6"/>
  <c r="S58" i="6"/>
  <c r="S57" i="6"/>
  <c r="S56" i="6"/>
  <c r="S55" i="6"/>
  <c r="S54" i="6"/>
  <c r="S53"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S8" i="6"/>
  <c r="S7" i="6"/>
  <c r="S6" i="6"/>
  <c r="S5" i="6"/>
  <c r="S4" i="6"/>
  <c r="AE13" i="11"/>
  <c r="AE14" i="11"/>
  <c r="AE12" i="11"/>
  <c r="P61" i="6" l="1"/>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AC13" i="11"/>
  <c r="AC14" i="11"/>
  <c r="AC12" i="11"/>
  <c r="W13" i="11"/>
  <c r="W14" i="11"/>
  <c r="W12" i="11"/>
  <c r="Q13" i="11"/>
  <c r="Q14" i="11"/>
  <c r="Q12" i="11"/>
  <c r="K13" i="11"/>
  <c r="K14" i="11"/>
  <c r="K12" i="11"/>
  <c r="E13" i="11"/>
  <c r="E14" i="11"/>
  <c r="E12" i="11"/>
  <c r="Y13" i="11"/>
  <c r="Y14" i="11"/>
  <c r="Y12" i="11"/>
  <c r="S13" i="11"/>
  <c r="S14" i="11"/>
  <c r="S12" i="11"/>
  <c r="AH14" i="11" l="1"/>
  <c r="AH13" i="11"/>
  <c r="AH12" i="11"/>
  <c r="M13" i="11"/>
  <c r="M14" i="11"/>
  <c r="M12" i="11"/>
  <c r="G13" i="11"/>
  <c r="G14" i="11"/>
  <c r="G12" i="11"/>
  <c r="C62" i="11" l="1"/>
  <c r="AB59" i="11"/>
  <c r="AD59" i="11" s="1"/>
  <c r="V60" i="11"/>
  <c r="X60" i="11" s="1"/>
  <c r="J58" i="11"/>
  <c r="L58" i="11" s="1"/>
  <c r="D59" i="11" l="1"/>
  <c r="V11" i="11"/>
  <c r="X11" i="11" s="1"/>
  <c r="V61" i="11"/>
  <c r="J16" i="11"/>
  <c r="L16" i="11" s="1"/>
  <c r="AF59" i="11"/>
  <c r="Z60" i="11"/>
  <c r="J4" i="11"/>
  <c r="D28" i="11"/>
  <c r="J7" i="11"/>
  <c r="L7" i="11" s="1"/>
  <c r="V29" i="11"/>
  <c r="X29" i="11" s="1"/>
  <c r="N58" i="11"/>
  <c r="J43" i="11"/>
  <c r="L43" i="11" s="1"/>
  <c r="J59" i="11"/>
  <c r="L59" i="11" s="1"/>
  <c r="D12" i="11"/>
  <c r="D44" i="11"/>
  <c r="D5" i="11"/>
  <c r="J8" i="11"/>
  <c r="L8" i="11" s="1"/>
  <c r="J17" i="11"/>
  <c r="L17" i="11" s="1"/>
  <c r="J47" i="11"/>
  <c r="L47" i="11" s="1"/>
  <c r="J5" i="11"/>
  <c r="L5" i="11" s="1"/>
  <c r="D32" i="11"/>
  <c r="D14" i="11"/>
  <c r="J35" i="11"/>
  <c r="L35" i="11" s="1"/>
  <c r="J51" i="11"/>
  <c r="L51" i="11" s="1"/>
  <c r="AB8" i="11"/>
  <c r="AD8" i="11" s="1"/>
  <c r="J19" i="11"/>
  <c r="L19" i="11" s="1"/>
  <c r="V21" i="11"/>
  <c r="X21" i="11" s="1"/>
  <c r="V6" i="11"/>
  <c r="X6" i="11" s="1"/>
  <c r="J10" i="11"/>
  <c r="L10" i="11" s="1"/>
  <c r="J14" i="11"/>
  <c r="J23" i="11"/>
  <c r="L23" i="11" s="1"/>
  <c r="D36" i="11"/>
  <c r="V53" i="11"/>
  <c r="X53" i="11" s="1"/>
  <c r="D60" i="11"/>
  <c r="J13" i="11"/>
  <c r="J31" i="11"/>
  <c r="L31" i="11" s="1"/>
  <c r="D48" i="11"/>
  <c r="J6" i="11"/>
  <c r="L6" i="11" s="1"/>
  <c r="V10" i="11"/>
  <c r="X10" i="11" s="1"/>
  <c r="V14" i="11"/>
  <c r="D24" i="11"/>
  <c r="D40" i="11"/>
  <c r="J55" i="11"/>
  <c r="L55" i="11" s="1"/>
  <c r="J9" i="11"/>
  <c r="L9" i="11" s="1"/>
  <c r="AB6" i="11"/>
  <c r="AD6" i="11" s="1"/>
  <c r="P4" i="11"/>
  <c r="P8" i="11"/>
  <c r="R8" i="11" s="1"/>
  <c r="P12" i="11"/>
  <c r="P17" i="11"/>
  <c r="R17" i="11" s="1"/>
  <c r="P21" i="11"/>
  <c r="R21" i="11" s="1"/>
  <c r="P25" i="11"/>
  <c r="R25" i="11" s="1"/>
  <c r="P29" i="11"/>
  <c r="R29" i="11" s="1"/>
  <c r="P33" i="11"/>
  <c r="R33" i="11" s="1"/>
  <c r="P37" i="11"/>
  <c r="R37" i="11" s="1"/>
  <c r="P41" i="11"/>
  <c r="R41" i="11" s="1"/>
  <c r="P45" i="11"/>
  <c r="R45" i="11" s="1"/>
  <c r="P49" i="11"/>
  <c r="R49" i="11" s="1"/>
  <c r="P53" i="11"/>
  <c r="R53" i="11" s="1"/>
  <c r="P57" i="11"/>
  <c r="R57" i="11" s="1"/>
  <c r="P61" i="11"/>
  <c r="R61" i="11" s="1"/>
  <c r="P14" i="11"/>
  <c r="P6" i="11"/>
  <c r="R6" i="11" s="1"/>
  <c r="P10" i="11"/>
  <c r="R10" i="11" s="1"/>
  <c r="P15" i="11"/>
  <c r="R15" i="11" s="1"/>
  <c r="P19" i="11"/>
  <c r="R19" i="11" s="1"/>
  <c r="P23" i="11"/>
  <c r="R23" i="11" s="1"/>
  <c r="P27" i="11"/>
  <c r="R27" i="11" s="1"/>
  <c r="P31" i="11"/>
  <c r="R31" i="11" s="1"/>
  <c r="P35" i="11"/>
  <c r="R35" i="11" s="1"/>
  <c r="P39" i="11"/>
  <c r="R39" i="11" s="1"/>
  <c r="P43" i="11"/>
  <c r="R43" i="11" s="1"/>
  <c r="P47" i="11"/>
  <c r="R47" i="11" s="1"/>
  <c r="P51" i="11"/>
  <c r="R51" i="11" s="1"/>
  <c r="P55" i="11"/>
  <c r="R55" i="11" s="1"/>
  <c r="P59" i="11"/>
  <c r="R59" i="11" s="1"/>
  <c r="P11" i="11"/>
  <c r="R11" i="11" s="1"/>
  <c r="P20" i="11"/>
  <c r="R20" i="11" s="1"/>
  <c r="P28" i="11"/>
  <c r="R28" i="11" s="1"/>
  <c r="P32" i="11"/>
  <c r="R32" i="11" s="1"/>
  <c r="P40" i="11"/>
  <c r="R40" i="11" s="1"/>
  <c r="P48" i="11"/>
  <c r="R48" i="11" s="1"/>
  <c r="P52" i="11"/>
  <c r="R52" i="11" s="1"/>
  <c r="P5" i="11"/>
  <c r="R5" i="11" s="1"/>
  <c r="P9" i="11"/>
  <c r="R9" i="11" s="1"/>
  <c r="P13" i="11"/>
  <c r="P18" i="11"/>
  <c r="R18" i="11" s="1"/>
  <c r="P22" i="11"/>
  <c r="R22" i="11" s="1"/>
  <c r="P26" i="11"/>
  <c r="R26" i="11" s="1"/>
  <c r="P30" i="11"/>
  <c r="R30" i="11" s="1"/>
  <c r="P34" i="11"/>
  <c r="R34" i="11" s="1"/>
  <c r="P38" i="11"/>
  <c r="R38" i="11" s="1"/>
  <c r="P42" i="11"/>
  <c r="R42" i="11" s="1"/>
  <c r="P46" i="11"/>
  <c r="R46" i="11" s="1"/>
  <c r="P50" i="11"/>
  <c r="R50" i="11" s="1"/>
  <c r="P54" i="11"/>
  <c r="R54" i="11" s="1"/>
  <c r="P58" i="11"/>
  <c r="R58" i="11" s="1"/>
  <c r="P16" i="11"/>
  <c r="R16" i="11" s="1"/>
  <c r="P36" i="11"/>
  <c r="R36" i="11" s="1"/>
  <c r="P56" i="11"/>
  <c r="R56" i="11" s="1"/>
  <c r="P7" i="11"/>
  <c r="R7" i="11" s="1"/>
  <c r="P24" i="11"/>
  <c r="R24" i="11" s="1"/>
  <c r="P44" i="11"/>
  <c r="R44" i="11" s="1"/>
  <c r="P60" i="11"/>
  <c r="R60" i="11" s="1"/>
  <c r="J15" i="11"/>
  <c r="L15" i="11" s="1"/>
  <c r="J27" i="11"/>
  <c r="L27" i="11" s="1"/>
  <c r="V41" i="11"/>
  <c r="X41" i="11" s="1"/>
  <c r="D56" i="11"/>
  <c r="AB60" i="11"/>
  <c r="AD60" i="11" s="1"/>
  <c r="AB48" i="11"/>
  <c r="AD48" i="11" s="1"/>
  <c r="AB5" i="11"/>
  <c r="AD5" i="11" s="1"/>
  <c r="V17" i="11"/>
  <c r="X17" i="11" s="1"/>
  <c r="AB36" i="11"/>
  <c r="AD36" i="11" s="1"/>
  <c r="V49" i="11"/>
  <c r="X49" i="11" s="1"/>
  <c r="V4" i="11"/>
  <c r="AB10" i="11"/>
  <c r="AD10" i="11" s="1"/>
  <c r="AB12" i="11"/>
  <c r="AB24" i="11"/>
  <c r="AD24" i="11" s="1"/>
  <c r="V37" i="11"/>
  <c r="X37" i="11" s="1"/>
  <c r="AB56" i="11"/>
  <c r="AD56" i="11" s="1"/>
  <c r="AB7" i="11"/>
  <c r="AD7" i="11" s="1"/>
  <c r="V9" i="11"/>
  <c r="X9" i="11" s="1"/>
  <c r="V25" i="11"/>
  <c r="X25" i="11" s="1"/>
  <c r="AB44" i="11"/>
  <c r="AD44" i="11" s="1"/>
  <c r="V57" i="11"/>
  <c r="X57" i="11" s="1"/>
  <c r="J11" i="11"/>
  <c r="L11" i="11" s="1"/>
  <c r="V15" i="11"/>
  <c r="X15" i="11" s="1"/>
  <c r="D20" i="11"/>
  <c r="AB32" i="11"/>
  <c r="AD32" i="11" s="1"/>
  <c r="J39" i="11"/>
  <c r="L39" i="11" s="1"/>
  <c r="V45" i="11"/>
  <c r="X45" i="11" s="1"/>
  <c r="D52" i="11"/>
  <c r="AB28" i="11"/>
  <c r="AD28" i="11" s="1"/>
  <c r="AB9" i="11"/>
  <c r="AD9" i="11" s="1"/>
  <c r="AB20" i="11"/>
  <c r="AD20" i="11" s="1"/>
  <c r="V33" i="11"/>
  <c r="X33" i="11" s="1"/>
  <c r="AB52" i="11"/>
  <c r="AD52" i="11" s="1"/>
  <c r="AB40" i="11"/>
  <c r="AD40" i="11" s="1"/>
  <c r="D8" i="11"/>
  <c r="D16" i="11"/>
  <c r="AB16" i="11"/>
  <c r="AD16" i="11" s="1"/>
  <c r="D9" i="11"/>
  <c r="D6" i="11"/>
  <c r="V7" i="11"/>
  <c r="X7" i="11" s="1"/>
  <c r="J12" i="11"/>
  <c r="L12" i="11" s="1"/>
  <c r="D13" i="11"/>
  <c r="D17" i="11"/>
  <c r="AB17" i="11"/>
  <c r="AD17" i="11" s="1"/>
  <c r="V18" i="11"/>
  <c r="X18" i="11" s="1"/>
  <c r="J20" i="11"/>
  <c r="L20" i="11" s="1"/>
  <c r="D21" i="11"/>
  <c r="AB21" i="11"/>
  <c r="AD21" i="11" s="1"/>
  <c r="V22" i="11"/>
  <c r="X22" i="11" s="1"/>
  <c r="J24" i="11"/>
  <c r="L24" i="11" s="1"/>
  <c r="D25" i="11"/>
  <c r="AB25" i="11"/>
  <c r="AD25" i="11" s="1"/>
  <c r="V26" i="11"/>
  <c r="X26" i="11" s="1"/>
  <c r="J28" i="11"/>
  <c r="L28" i="11" s="1"/>
  <c r="D29" i="11"/>
  <c r="AB29" i="11"/>
  <c r="AD29" i="11" s="1"/>
  <c r="V30" i="11"/>
  <c r="X30" i="11" s="1"/>
  <c r="J32" i="11"/>
  <c r="L32" i="11" s="1"/>
  <c r="D33" i="11"/>
  <c r="AB33" i="11"/>
  <c r="AD33" i="11" s="1"/>
  <c r="V34" i="11"/>
  <c r="X34" i="11" s="1"/>
  <c r="J36" i="11"/>
  <c r="L36" i="11" s="1"/>
  <c r="D37" i="11"/>
  <c r="AB37" i="11"/>
  <c r="AD37" i="11" s="1"/>
  <c r="V38" i="11"/>
  <c r="X38" i="11" s="1"/>
  <c r="J40" i="11"/>
  <c r="L40" i="11" s="1"/>
  <c r="D41" i="11"/>
  <c r="AB41" i="11"/>
  <c r="AD41" i="11" s="1"/>
  <c r="V42" i="11"/>
  <c r="X42" i="11" s="1"/>
  <c r="J44" i="11"/>
  <c r="L44" i="11" s="1"/>
  <c r="D45" i="11"/>
  <c r="AB45" i="11"/>
  <c r="AD45" i="11" s="1"/>
  <c r="V46" i="11"/>
  <c r="X46" i="11" s="1"/>
  <c r="J48" i="11"/>
  <c r="L48" i="11" s="1"/>
  <c r="D49" i="11"/>
  <c r="AB49" i="11"/>
  <c r="AD49" i="11" s="1"/>
  <c r="V50" i="11"/>
  <c r="X50" i="11" s="1"/>
  <c r="J52" i="11"/>
  <c r="L52" i="11" s="1"/>
  <c r="D53" i="11"/>
  <c r="AB53" i="11"/>
  <c r="AD53" i="11" s="1"/>
  <c r="V54" i="11"/>
  <c r="X54" i="11" s="1"/>
  <c r="J56" i="11"/>
  <c r="L56" i="11" s="1"/>
  <c r="D57" i="11"/>
  <c r="AB57" i="11"/>
  <c r="AD57" i="11" s="1"/>
  <c r="V58" i="11"/>
  <c r="X58" i="11" s="1"/>
  <c r="J60" i="11"/>
  <c r="L60" i="11" s="1"/>
  <c r="D61" i="11"/>
  <c r="AB61" i="11"/>
  <c r="AD61" i="11" s="1"/>
  <c r="D10" i="11"/>
  <c r="AB14" i="11"/>
  <c r="D18" i="11"/>
  <c r="AB18" i="11"/>
  <c r="AD18" i="11" s="1"/>
  <c r="V19" i="11"/>
  <c r="X19" i="11" s="1"/>
  <c r="J21" i="11"/>
  <c r="L21" i="11" s="1"/>
  <c r="D22" i="11"/>
  <c r="AB22" i="11"/>
  <c r="AD22" i="11" s="1"/>
  <c r="V23" i="11"/>
  <c r="X23" i="11" s="1"/>
  <c r="J25" i="11"/>
  <c r="L25" i="11" s="1"/>
  <c r="D26" i="11"/>
  <c r="AB26" i="11"/>
  <c r="AD26" i="11" s="1"/>
  <c r="V27" i="11"/>
  <c r="X27" i="11" s="1"/>
  <c r="J29" i="11"/>
  <c r="L29" i="11" s="1"/>
  <c r="D30" i="11"/>
  <c r="AB30" i="11"/>
  <c r="AD30" i="11" s="1"/>
  <c r="V31" i="11"/>
  <c r="X31" i="11" s="1"/>
  <c r="J33" i="11"/>
  <c r="L33" i="11" s="1"/>
  <c r="D34" i="11"/>
  <c r="AB34" i="11"/>
  <c r="AD34" i="11" s="1"/>
  <c r="V35" i="11"/>
  <c r="X35" i="11" s="1"/>
  <c r="J37" i="11"/>
  <c r="L37" i="11" s="1"/>
  <c r="D38" i="11"/>
  <c r="AB38" i="11"/>
  <c r="AD38" i="11" s="1"/>
  <c r="V39" i="11"/>
  <c r="X39" i="11" s="1"/>
  <c r="J41" i="11"/>
  <c r="L41" i="11" s="1"/>
  <c r="D42" i="11"/>
  <c r="AB42" i="11"/>
  <c r="AD42" i="11" s="1"/>
  <c r="V43" i="11"/>
  <c r="X43" i="11" s="1"/>
  <c r="J45" i="11"/>
  <c r="L45" i="11" s="1"/>
  <c r="D46" i="11"/>
  <c r="AB46" i="11"/>
  <c r="AD46" i="11" s="1"/>
  <c r="V47" i="11"/>
  <c r="X47" i="11" s="1"/>
  <c r="J49" i="11"/>
  <c r="L49" i="11" s="1"/>
  <c r="D50" i="11"/>
  <c r="AB50" i="11"/>
  <c r="AD50" i="11" s="1"/>
  <c r="V51" i="11"/>
  <c r="X51" i="11" s="1"/>
  <c r="J53" i="11"/>
  <c r="L53" i="11" s="1"/>
  <c r="D54" i="11"/>
  <c r="AB54" i="11"/>
  <c r="AD54" i="11" s="1"/>
  <c r="V55" i="11"/>
  <c r="X55" i="11" s="1"/>
  <c r="J57" i="11"/>
  <c r="L57" i="11" s="1"/>
  <c r="D58" i="11"/>
  <c r="AB58" i="11"/>
  <c r="AD58" i="11" s="1"/>
  <c r="V59" i="11"/>
  <c r="X59" i="11" s="1"/>
  <c r="J61" i="11"/>
  <c r="L61" i="11" s="1"/>
  <c r="V8" i="11"/>
  <c r="X8" i="11" s="1"/>
  <c r="V13" i="11"/>
  <c r="D15" i="11"/>
  <c r="AB15" i="11"/>
  <c r="AD15" i="11" s="1"/>
  <c r="V16" i="11"/>
  <c r="X16" i="11" s="1"/>
  <c r="D7" i="11"/>
  <c r="D4" i="11"/>
  <c r="V5" i="11"/>
  <c r="X5" i="11" s="1"/>
  <c r="D11" i="11"/>
  <c r="AB11" i="11"/>
  <c r="AD11" i="11" s="1"/>
  <c r="V12" i="11"/>
  <c r="AB13" i="11"/>
  <c r="J18" i="11"/>
  <c r="L18" i="11" s="1"/>
  <c r="D19" i="11"/>
  <c r="AB19" i="11"/>
  <c r="AD19" i="11" s="1"/>
  <c r="V20" i="11"/>
  <c r="X20" i="11" s="1"/>
  <c r="J22" i="11"/>
  <c r="L22" i="11" s="1"/>
  <c r="D23" i="11"/>
  <c r="AB23" i="11"/>
  <c r="AD23" i="11" s="1"/>
  <c r="V24" i="11"/>
  <c r="X24" i="11" s="1"/>
  <c r="J26" i="11"/>
  <c r="L26" i="11" s="1"/>
  <c r="D27" i="11"/>
  <c r="AB27" i="11"/>
  <c r="AD27" i="11" s="1"/>
  <c r="V28" i="11"/>
  <c r="X28" i="11" s="1"/>
  <c r="J30" i="11"/>
  <c r="L30" i="11" s="1"/>
  <c r="D31" i="11"/>
  <c r="AB31" i="11"/>
  <c r="AD31" i="11" s="1"/>
  <c r="V32" i="11"/>
  <c r="X32" i="11" s="1"/>
  <c r="J34" i="11"/>
  <c r="L34" i="11" s="1"/>
  <c r="D35" i="11"/>
  <c r="AB35" i="11"/>
  <c r="AD35" i="11" s="1"/>
  <c r="V36" i="11"/>
  <c r="X36" i="11" s="1"/>
  <c r="J38" i="11"/>
  <c r="L38" i="11" s="1"/>
  <c r="D39" i="11"/>
  <c r="AB39" i="11"/>
  <c r="AD39" i="11" s="1"/>
  <c r="V40" i="11"/>
  <c r="X40" i="11" s="1"/>
  <c r="J42" i="11"/>
  <c r="L42" i="11" s="1"/>
  <c r="D43" i="11"/>
  <c r="AB43" i="11"/>
  <c r="AD43" i="11" s="1"/>
  <c r="V44" i="11"/>
  <c r="X44" i="11" s="1"/>
  <c r="J46" i="11"/>
  <c r="L46" i="11" s="1"/>
  <c r="D47" i="11"/>
  <c r="AB47" i="11"/>
  <c r="AD47" i="11" s="1"/>
  <c r="V48" i="11"/>
  <c r="X48" i="11" s="1"/>
  <c r="J50" i="11"/>
  <c r="L50" i="11" s="1"/>
  <c r="D51" i="11"/>
  <c r="AB51" i="11"/>
  <c r="AD51" i="11" s="1"/>
  <c r="V52" i="11"/>
  <c r="X52" i="11" s="1"/>
  <c r="J54" i="11"/>
  <c r="L54" i="11" s="1"/>
  <c r="D55" i="11"/>
  <c r="AB55" i="11"/>
  <c r="AD55" i="11" s="1"/>
  <c r="V56" i="11"/>
  <c r="X56" i="11" s="1"/>
  <c r="AD4" i="11" l="1"/>
  <c r="X4" i="11"/>
  <c r="L4" i="11"/>
  <c r="R4" i="11"/>
  <c r="AJ58" i="11"/>
  <c r="AK58" i="11" s="1"/>
  <c r="AL58" i="11" s="1"/>
  <c r="F58" i="11"/>
  <c r="AJ50" i="11"/>
  <c r="AK50" i="11" s="1"/>
  <c r="AL50" i="11" s="1"/>
  <c r="F50" i="11"/>
  <c r="AJ42" i="11"/>
  <c r="AK42" i="11" s="1"/>
  <c r="AL42" i="11" s="1"/>
  <c r="F42" i="11"/>
  <c r="AJ34" i="11"/>
  <c r="AK34" i="11" s="1"/>
  <c r="AL34" i="11" s="1"/>
  <c r="F34" i="11"/>
  <c r="AJ26" i="11"/>
  <c r="AK26" i="11" s="1"/>
  <c r="AL26" i="11" s="1"/>
  <c r="F26" i="11"/>
  <c r="AJ18" i="11"/>
  <c r="AK18" i="11" s="1"/>
  <c r="AL18" i="11" s="1"/>
  <c r="F18" i="11"/>
  <c r="F57" i="11"/>
  <c r="AJ57" i="11"/>
  <c r="AK57" i="11" s="1"/>
  <c r="AL57" i="11" s="1"/>
  <c r="AJ49" i="11"/>
  <c r="AK49" i="11" s="1"/>
  <c r="AL49" i="11" s="1"/>
  <c r="F49" i="11"/>
  <c r="F41" i="11"/>
  <c r="AJ41" i="11"/>
  <c r="AK41" i="11" s="1"/>
  <c r="AL41" i="11" s="1"/>
  <c r="F33" i="11"/>
  <c r="AJ33" i="11"/>
  <c r="AK33" i="11" s="1"/>
  <c r="AL33" i="11" s="1"/>
  <c r="F25" i="11"/>
  <c r="AJ25" i="11"/>
  <c r="AK25" i="11" s="1"/>
  <c r="AL25" i="11" s="1"/>
  <c r="AJ17" i="11"/>
  <c r="AK17" i="11" s="1"/>
  <c r="AL17" i="11" s="1"/>
  <c r="F17" i="11"/>
  <c r="AJ8" i="11"/>
  <c r="AK8" i="11" s="1"/>
  <c r="AL8" i="11" s="1"/>
  <c r="F8" i="11"/>
  <c r="AJ56" i="11"/>
  <c r="AK56" i="11" s="1"/>
  <c r="AL56" i="11" s="1"/>
  <c r="F56" i="11"/>
  <c r="N13" i="11"/>
  <c r="L13" i="11"/>
  <c r="AF14" i="11"/>
  <c r="AD14" i="11"/>
  <c r="AJ13" i="11"/>
  <c r="AK13" i="11" s="1"/>
  <c r="AL13" i="11" s="1"/>
  <c r="F13" i="11"/>
  <c r="AJ60" i="11"/>
  <c r="AK60" i="11" s="1"/>
  <c r="AL60" i="11" s="1"/>
  <c r="F60" i="11"/>
  <c r="N14" i="11"/>
  <c r="L14" i="11"/>
  <c r="AJ14" i="11"/>
  <c r="AK14" i="11" s="1"/>
  <c r="AL14" i="11" s="1"/>
  <c r="F14" i="11"/>
  <c r="AJ12" i="11"/>
  <c r="AK12" i="11" s="1"/>
  <c r="AL12" i="11" s="1"/>
  <c r="F12" i="11"/>
  <c r="Z12" i="11"/>
  <c r="X12" i="11"/>
  <c r="AJ4" i="11"/>
  <c r="AK4" i="11" s="1"/>
  <c r="AL4" i="11" s="1"/>
  <c r="F4" i="11"/>
  <c r="AJ15" i="11"/>
  <c r="AK15" i="11" s="1"/>
  <c r="AL15" i="11" s="1"/>
  <c r="F15" i="11"/>
  <c r="AJ10" i="11"/>
  <c r="AK10" i="11" s="1"/>
  <c r="AL10" i="11" s="1"/>
  <c r="F10" i="11"/>
  <c r="T13" i="11"/>
  <c r="R13" i="11"/>
  <c r="T14" i="11"/>
  <c r="R14" i="11"/>
  <c r="F24" i="11"/>
  <c r="AJ24" i="11"/>
  <c r="AK24" i="11" s="1"/>
  <c r="AL24" i="11" s="1"/>
  <c r="AJ48" i="11"/>
  <c r="AK48" i="11" s="1"/>
  <c r="AL48" i="11" s="1"/>
  <c r="F48" i="11"/>
  <c r="F32" i="11"/>
  <c r="AJ32" i="11"/>
  <c r="AK32" i="11" s="1"/>
  <c r="AL32" i="11" s="1"/>
  <c r="AI43" i="11"/>
  <c r="AI34" i="11"/>
  <c r="AI18" i="11"/>
  <c r="AI27" i="11"/>
  <c r="AI8" i="11"/>
  <c r="AI33" i="11"/>
  <c r="AI17" i="11"/>
  <c r="AI40" i="11"/>
  <c r="AI24" i="11"/>
  <c r="AI5" i="11"/>
  <c r="AI15" i="11"/>
  <c r="AI41" i="11"/>
  <c r="AI48" i="11"/>
  <c r="AI16" i="11"/>
  <c r="AI23" i="11"/>
  <c r="AI21" i="11"/>
  <c r="AI28" i="11"/>
  <c r="AI31" i="11"/>
  <c r="AI46" i="11"/>
  <c r="AI30" i="11"/>
  <c r="AI11" i="11"/>
  <c r="AI19" i="11"/>
  <c r="AI47" i="11"/>
  <c r="AI45" i="11"/>
  <c r="AI29" i="11"/>
  <c r="AI10" i="11"/>
  <c r="AI36" i="11"/>
  <c r="AI20" i="11"/>
  <c r="AI42" i="11"/>
  <c r="AI26" i="11"/>
  <c r="AI7" i="11"/>
  <c r="AI6" i="11"/>
  <c r="AI35" i="11"/>
  <c r="AI25" i="11"/>
  <c r="AI32" i="11"/>
  <c r="AI38" i="11"/>
  <c r="AI22" i="11"/>
  <c r="AI39" i="11"/>
  <c r="AI37" i="11"/>
  <c r="AI44" i="11"/>
  <c r="AI9" i="11"/>
  <c r="AI12" i="11"/>
  <c r="AI14" i="11"/>
  <c r="AI13" i="11"/>
  <c r="AJ11" i="11"/>
  <c r="AK11" i="11" s="1"/>
  <c r="AL11" i="11" s="1"/>
  <c r="F11" i="11"/>
  <c r="AJ54" i="11"/>
  <c r="AK54" i="11" s="1"/>
  <c r="AL54" i="11" s="1"/>
  <c r="F54" i="11"/>
  <c r="AJ46" i="11"/>
  <c r="AK46" i="11" s="1"/>
  <c r="AL46" i="11" s="1"/>
  <c r="F46" i="11"/>
  <c r="AJ38" i="11"/>
  <c r="AK38" i="11" s="1"/>
  <c r="AL38" i="11" s="1"/>
  <c r="F38" i="11"/>
  <c r="AJ30" i="11"/>
  <c r="AK30" i="11" s="1"/>
  <c r="AL30" i="11" s="1"/>
  <c r="F30" i="11"/>
  <c r="AJ22" i="11"/>
  <c r="AK22" i="11" s="1"/>
  <c r="AL22" i="11" s="1"/>
  <c r="F22" i="11"/>
  <c r="AJ61" i="11"/>
  <c r="AK61" i="11" s="1"/>
  <c r="AL61" i="11" s="1"/>
  <c r="F61" i="11"/>
  <c r="AJ53" i="11"/>
  <c r="AK53" i="11" s="1"/>
  <c r="AL53" i="11" s="1"/>
  <c r="F53" i="11"/>
  <c r="AJ45" i="11"/>
  <c r="AK45" i="11" s="1"/>
  <c r="AL45" i="11" s="1"/>
  <c r="F45" i="11"/>
  <c r="AJ37" i="11"/>
  <c r="AK37" i="11" s="1"/>
  <c r="AL37" i="11" s="1"/>
  <c r="F37" i="11"/>
  <c r="F29" i="11"/>
  <c r="AJ29" i="11"/>
  <c r="AK29" i="11" s="1"/>
  <c r="AL29" i="11" s="1"/>
  <c r="AJ21" i="11"/>
  <c r="AK21" i="11" s="1"/>
  <c r="AL21" i="11" s="1"/>
  <c r="F21" i="11"/>
  <c r="AJ6" i="11"/>
  <c r="AK6" i="11" s="1"/>
  <c r="AL6" i="11" s="1"/>
  <c r="F6" i="11"/>
  <c r="AJ44" i="11"/>
  <c r="AK44" i="11" s="1"/>
  <c r="AL44" i="11" s="1"/>
  <c r="F44" i="11"/>
  <c r="Z61" i="11"/>
  <c r="X61" i="11"/>
  <c r="AF13" i="11"/>
  <c r="AD13" i="11"/>
  <c r="F9" i="11"/>
  <c r="AJ9" i="11"/>
  <c r="AK9" i="11" s="1"/>
  <c r="AL9" i="11" s="1"/>
  <c r="F40" i="11"/>
  <c r="AJ40" i="11"/>
  <c r="AK40" i="11" s="1"/>
  <c r="AL40" i="11" s="1"/>
  <c r="AJ55" i="11"/>
  <c r="AK55" i="11" s="1"/>
  <c r="AL55" i="11" s="1"/>
  <c r="F55" i="11"/>
  <c r="AJ51" i="11"/>
  <c r="AK51" i="11" s="1"/>
  <c r="F51" i="11"/>
  <c r="AJ47" i="11"/>
  <c r="AK47" i="11" s="1"/>
  <c r="AL47" i="11" s="1"/>
  <c r="F47" i="11"/>
  <c r="AJ43" i="11"/>
  <c r="AK43" i="11" s="1"/>
  <c r="AL43" i="11" s="1"/>
  <c r="F43" i="11"/>
  <c r="AJ39" i="11"/>
  <c r="AK39" i="11" s="1"/>
  <c r="AL39" i="11" s="1"/>
  <c r="F39" i="11"/>
  <c r="F35" i="11"/>
  <c r="AJ35" i="11"/>
  <c r="AK35" i="11" s="1"/>
  <c r="AL35" i="11" s="1"/>
  <c r="F31" i="11"/>
  <c r="AJ31" i="11"/>
  <c r="AK31" i="11" s="1"/>
  <c r="AL31" i="11" s="1"/>
  <c r="F27" i="11"/>
  <c r="AJ27" i="11"/>
  <c r="AK27" i="11" s="1"/>
  <c r="AL27" i="11" s="1"/>
  <c r="F23" i="11"/>
  <c r="AJ23" i="11"/>
  <c r="AK23" i="11" s="1"/>
  <c r="AL23" i="11" s="1"/>
  <c r="AJ19" i="11"/>
  <c r="AK19" i="11" s="1"/>
  <c r="AL19" i="11" s="1"/>
  <c r="F19" i="11"/>
  <c r="AJ7" i="11"/>
  <c r="AK7" i="11" s="1"/>
  <c r="AL7" i="11" s="1"/>
  <c r="F7" i="11"/>
  <c r="Z13" i="11"/>
  <c r="X13" i="11"/>
  <c r="AJ16" i="11"/>
  <c r="AK16" i="11" s="1"/>
  <c r="AL16" i="11" s="1"/>
  <c r="F16" i="11"/>
  <c r="AJ52" i="11"/>
  <c r="AK52" i="11" s="1"/>
  <c r="AL52" i="11" s="1"/>
  <c r="F52" i="11"/>
  <c r="AJ20" i="11"/>
  <c r="AK20" i="11" s="1"/>
  <c r="AL20" i="11" s="1"/>
  <c r="F20" i="11"/>
  <c r="AF12" i="11"/>
  <c r="AD12" i="11"/>
  <c r="T12" i="11"/>
  <c r="R12" i="11"/>
  <c r="Z14" i="11"/>
  <c r="X14" i="11"/>
  <c r="F36" i="11"/>
  <c r="AJ36" i="11"/>
  <c r="AK36" i="11" s="1"/>
  <c r="AL36" i="11" s="1"/>
  <c r="F5" i="11"/>
  <c r="AJ5" i="11"/>
  <c r="AK5" i="11" s="1"/>
  <c r="AL5" i="11" s="1"/>
  <c r="F28" i="11"/>
  <c r="AJ28" i="11"/>
  <c r="AK28" i="11" s="1"/>
  <c r="AL28" i="11" s="1"/>
  <c r="AJ59" i="11"/>
  <c r="AK59" i="11" s="1"/>
  <c r="AL59" i="11" s="1"/>
  <c r="F59" i="11"/>
  <c r="H59" i="11"/>
  <c r="AI58" i="11"/>
  <c r="AM58" i="11"/>
  <c r="AN58" i="11" s="1"/>
  <c r="AO58" i="11" s="1"/>
  <c r="AI50" i="11"/>
  <c r="AM50" i="11"/>
  <c r="AN50" i="11" s="1"/>
  <c r="AO50" i="11" s="1"/>
  <c r="AM42" i="11"/>
  <c r="AN42" i="11" s="1"/>
  <c r="AO42" i="11" s="1"/>
  <c r="AM34" i="11"/>
  <c r="AN34" i="11" s="1"/>
  <c r="AO34" i="11" s="1"/>
  <c r="AM26" i="11"/>
  <c r="AN26" i="11" s="1"/>
  <c r="AO26" i="11" s="1"/>
  <c r="AM18" i="11"/>
  <c r="AN18" i="11" s="1"/>
  <c r="AO18" i="11" s="1"/>
  <c r="H14" i="11"/>
  <c r="AM14" i="11"/>
  <c r="H12" i="11"/>
  <c r="AM12" i="11"/>
  <c r="AN12" i="11" s="1"/>
  <c r="AO12" i="11" s="1"/>
  <c r="AM44" i="11"/>
  <c r="AN44" i="11" s="1"/>
  <c r="AO44" i="11" s="1"/>
  <c r="AM55" i="11"/>
  <c r="AN55" i="11" s="1"/>
  <c r="AO55" i="11" s="1"/>
  <c r="AI55" i="11"/>
  <c r="AM47" i="11"/>
  <c r="AN47" i="11" s="1"/>
  <c r="AO47" i="11" s="1"/>
  <c r="AM39" i="11"/>
  <c r="AN39" i="11" s="1"/>
  <c r="AO39" i="11" s="1"/>
  <c r="AM31" i="11"/>
  <c r="AN31" i="11" s="1"/>
  <c r="AO31" i="11" s="1"/>
  <c r="AM23" i="11"/>
  <c r="AN23" i="11" s="1"/>
  <c r="AO23" i="11" s="1"/>
  <c r="AM57" i="11"/>
  <c r="AN57" i="11" s="1"/>
  <c r="AO57" i="11" s="1"/>
  <c r="AI57" i="11"/>
  <c r="AM49" i="11"/>
  <c r="AN49" i="11" s="1"/>
  <c r="AO49" i="11" s="1"/>
  <c r="AI49" i="11"/>
  <c r="AM41" i="11"/>
  <c r="AN41" i="11" s="1"/>
  <c r="AO41" i="11" s="1"/>
  <c r="AM33" i="11"/>
  <c r="AN33" i="11" s="1"/>
  <c r="AO33" i="11" s="1"/>
  <c r="AM25" i="11"/>
  <c r="AN25" i="11" s="1"/>
  <c r="AO25" i="11" s="1"/>
  <c r="AM17" i="11"/>
  <c r="AN17" i="11" s="1"/>
  <c r="AO17" i="11" s="1"/>
  <c r="AM16" i="11"/>
  <c r="AN16" i="11" s="1"/>
  <c r="AO16" i="11" s="1"/>
  <c r="AI52" i="11"/>
  <c r="AM52" i="11"/>
  <c r="AN52" i="11" s="1"/>
  <c r="AO52" i="11" s="1"/>
  <c r="AM48" i="11"/>
  <c r="AN48" i="11" s="1"/>
  <c r="AO48" i="11" s="1"/>
  <c r="AM32" i="11"/>
  <c r="AN32" i="11" s="1"/>
  <c r="AO32" i="11" s="1"/>
  <c r="AM9" i="11"/>
  <c r="AN9" i="11" s="1"/>
  <c r="AO9" i="11" s="1"/>
  <c r="AM36" i="11"/>
  <c r="AN36" i="11" s="1"/>
  <c r="AO36" i="11" s="1"/>
  <c r="AM5" i="11"/>
  <c r="AN5" i="11" s="1"/>
  <c r="AO5" i="11" s="1"/>
  <c r="AM28" i="11"/>
  <c r="AN28" i="11" s="1"/>
  <c r="AO28" i="11" s="1"/>
  <c r="AM11" i="11"/>
  <c r="AN11" i="11" s="1"/>
  <c r="AO11" i="11" s="1"/>
  <c r="AM15" i="11"/>
  <c r="AN15" i="11" s="1"/>
  <c r="AO15" i="11" s="1"/>
  <c r="AM13" i="11"/>
  <c r="AM8" i="11"/>
  <c r="AN8" i="11" s="1"/>
  <c r="AO8" i="11" s="1"/>
  <c r="AM56" i="11"/>
  <c r="AN56" i="11" s="1"/>
  <c r="AO56" i="11" s="1"/>
  <c r="AI56" i="11"/>
  <c r="AM51" i="11"/>
  <c r="AN51" i="11" s="1"/>
  <c r="AO51" i="11" s="1"/>
  <c r="AI51" i="11"/>
  <c r="AM43" i="11"/>
  <c r="AN43" i="11" s="1"/>
  <c r="AO43" i="11" s="1"/>
  <c r="AM35" i="11"/>
  <c r="AN35" i="11" s="1"/>
  <c r="AO35" i="11" s="1"/>
  <c r="AM27" i="11"/>
  <c r="AN27" i="11" s="1"/>
  <c r="AO27" i="11" s="1"/>
  <c r="AM19" i="11"/>
  <c r="AN19" i="11" s="1"/>
  <c r="AO19" i="11" s="1"/>
  <c r="AM7" i="11"/>
  <c r="AN7" i="11" s="1"/>
  <c r="AO7" i="11" s="1"/>
  <c r="AI61" i="11"/>
  <c r="AM61" i="11"/>
  <c r="AI53" i="11"/>
  <c r="AM53" i="11"/>
  <c r="AN53" i="11" s="1"/>
  <c r="AO53" i="11" s="1"/>
  <c r="AM45" i="11"/>
  <c r="AN45" i="11" s="1"/>
  <c r="AO45" i="11" s="1"/>
  <c r="AM37" i="11"/>
  <c r="AN37" i="11" s="1"/>
  <c r="AO37" i="11" s="1"/>
  <c r="AM29" i="11"/>
  <c r="AN29" i="11" s="1"/>
  <c r="AO29" i="11" s="1"/>
  <c r="AM21" i="11"/>
  <c r="AN21" i="11" s="1"/>
  <c r="AO21" i="11" s="1"/>
  <c r="AM6" i="11"/>
  <c r="AN6" i="11" s="1"/>
  <c r="AO6" i="11" s="1"/>
  <c r="AM20" i="11"/>
  <c r="AN20" i="11" s="1"/>
  <c r="AO20" i="11" s="1"/>
  <c r="AM24" i="11"/>
  <c r="AN24" i="11" s="1"/>
  <c r="AO24" i="11" s="1"/>
  <c r="AM10" i="11"/>
  <c r="AN10" i="11" s="1"/>
  <c r="AO10" i="11" s="1"/>
  <c r="AM4" i="11"/>
  <c r="AN4" i="11" s="1"/>
  <c r="AI54" i="11"/>
  <c r="AM54" i="11"/>
  <c r="AN54" i="11" s="1"/>
  <c r="AO54" i="11" s="1"/>
  <c r="AM46" i="11"/>
  <c r="AN46" i="11" s="1"/>
  <c r="AO46" i="11" s="1"/>
  <c r="AM38" i="11"/>
  <c r="AN38" i="11" s="1"/>
  <c r="AO38" i="11" s="1"/>
  <c r="AM30" i="11"/>
  <c r="AN30" i="11" s="1"/>
  <c r="AO30" i="11" s="1"/>
  <c r="AM22" i="11"/>
  <c r="AN22" i="11" s="1"/>
  <c r="AO22" i="11" s="1"/>
  <c r="AM40" i="11"/>
  <c r="AN40" i="11" s="1"/>
  <c r="AO40" i="11" s="1"/>
  <c r="AI60" i="11"/>
  <c r="AM60" i="11"/>
  <c r="AI59" i="11"/>
  <c r="AM59" i="11"/>
  <c r="AN59" i="11" s="1"/>
  <c r="AO59" i="11" s="1"/>
  <c r="Z11" i="11"/>
  <c r="Z36" i="11"/>
  <c r="AF38" i="11"/>
  <c r="Z46" i="11"/>
  <c r="N12" i="11"/>
  <c r="Z4" i="11"/>
  <c r="T59" i="11"/>
  <c r="Z21" i="11"/>
  <c r="AF51" i="11"/>
  <c r="AF35" i="11"/>
  <c r="AF19" i="11"/>
  <c r="Z8" i="11"/>
  <c r="H46" i="11"/>
  <c r="H30" i="11"/>
  <c r="AF61" i="11"/>
  <c r="AF45" i="11"/>
  <c r="AF29" i="11"/>
  <c r="Z7" i="11"/>
  <c r="AF32" i="11"/>
  <c r="Z49" i="11"/>
  <c r="T16" i="11"/>
  <c r="T52" i="11"/>
  <c r="T23" i="11"/>
  <c r="T21" i="11"/>
  <c r="H60" i="11"/>
  <c r="N17" i="11"/>
  <c r="N4" i="11"/>
  <c r="H51" i="11"/>
  <c r="H43" i="11"/>
  <c r="H35" i="11"/>
  <c r="H27" i="11"/>
  <c r="H19" i="11"/>
  <c r="H7" i="11"/>
  <c r="N61" i="11"/>
  <c r="N53" i="11"/>
  <c r="N45" i="11"/>
  <c r="N37" i="11"/>
  <c r="N29" i="11"/>
  <c r="N21" i="11"/>
  <c r="H61" i="11"/>
  <c r="H53" i="11"/>
  <c r="H45" i="11"/>
  <c r="H37" i="11"/>
  <c r="H29" i="11"/>
  <c r="H21" i="11"/>
  <c r="H6" i="11"/>
  <c r="Z33" i="11"/>
  <c r="H20" i="11"/>
  <c r="AF36" i="11"/>
  <c r="N15" i="11"/>
  <c r="T30" i="11"/>
  <c r="T48" i="11"/>
  <c r="T51" i="11"/>
  <c r="T19" i="11"/>
  <c r="T49" i="11"/>
  <c r="T17" i="11"/>
  <c r="H24" i="11"/>
  <c r="Z53" i="11"/>
  <c r="AF8" i="11"/>
  <c r="N8" i="11"/>
  <c r="AF22" i="11"/>
  <c r="Z30" i="11"/>
  <c r="Z9" i="11"/>
  <c r="T5" i="11"/>
  <c r="N47" i="11"/>
  <c r="AF43" i="11"/>
  <c r="AF27" i="11"/>
  <c r="H4" i="11"/>
  <c r="H54" i="11"/>
  <c r="H38" i="11"/>
  <c r="H22" i="11"/>
  <c r="AF53" i="11"/>
  <c r="AF37" i="11"/>
  <c r="AF21" i="11"/>
  <c r="AF52" i="11"/>
  <c r="AF7" i="11"/>
  <c r="N27" i="11"/>
  <c r="T34" i="11"/>
  <c r="T55" i="11"/>
  <c r="T53" i="11"/>
  <c r="H40" i="11"/>
  <c r="N19" i="11"/>
  <c r="N43" i="11"/>
  <c r="N50" i="11"/>
  <c r="N42" i="11"/>
  <c r="N34" i="11"/>
  <c r="N26" i="11"/>
  <c r="N18" i="11"/>
  <c r="Z59" i="11"/>
  <c r="Z51" i="11"/>
  <c r="Z43" i="11"/>
  <c r="Z35" i="11"/>
  <c r="Z27" i="11"/>
  <c r="Z19" i="11"/>
  <c r="N60" i="11"/>
  <c r="N52" i="11"/>
  <c r="N44" i="11"/>
  <c r="N36" i="11"/>
  <c r="N28" i="11"/>
  <c r="N20" i="11"/>
  <c r="H9" i="11"/>
  <c r="AF20" i="11"/>
  <c r="Z15" i="11"/>
  <c r="AF56" i="11"/>
  <c r="Z17" i="11"/>
  <c r="T60" i="11"/>
  <c r="T58" i="11"/>
  <c r="T26" i="11"/>
  <c r="T40" i="11"/>
  <c r="T47" i="11"/>
  <c r="T15" i="11"/>
  <c r="T45" i="11"/>
  <c r="H36" i="11"/>
  <c r="N51" i="11"/>
  <c r="H5" i="11"/>
  <c r="Z5" i="11"/>
  <c r="Z40" i="11"/>
  <c r="Z28" i="11"/>
  <c r="H10" i="11"/>
  <c r="N39" i="11"/>
  <c r="Z48" i="11"/>
  <c r="AF58" i="11"/>
  <c r="AF18" i="11"/>
  <c r="Z26" i="11"/>
  <c r="Z37" i="11"/>
  <c r="T32" i="11"/>
  <c r="T41" i="11"/>
  <c r="N23" i="11"/>
  <c r="N35" i="11"/>
  <c r="AF55" i="11"/>
  <c r="AF47" i="11"/>
  <c r="AF39" i="11"/>
  <c r="AF31" i="11"/>
  <c r="AF23" i="11"/>
  <c r="Z16" i="11"/>
  <c r="H58" i="11"/>
  <c r="H50" i="11"/>
  <c r="H42" i="11"/>
  <c r="H34" i="11"/>
  <c r="H26" i="11"/>
  <c r="H18" i="11"/>
  <c r="AF57" i="11"/>
  <c r="AF49" i="11"/>
  <c r="AF41" i="11"/>
  <c r="AF33" i="11"/>
  <c r="AF25" i="11"/>
  <c r="AF17" i="11"/>
  <c r="AF16" i="11"/>
  <c r="AF28" i="11"/>
  <c r="Z57" i="11"/>
  <c r="AF24" i="11"/>
  <c r="AF48" i="11"/>
  <c r="T24" i="11"/>
  <c r="T50" i="11"/>
  <c r="T18" i="11"/>
  <c r="T28" i="11"/>
  <c r="T39" i="11"/>
  <c r="T6" i="11"/>
  <c r="T37" i="11"/>
  <c r="T4" i="11"/>
  <c r="N6" i="11"/>
  <c r="N7" i="11"/>
  <c r="Z44" i="11"/>
  <c r="AF54" i="11"/>
  <c r="Z54" i="11"/>
  <c r="AF40" i="11"/>
  <c r="T38" i="11"/>
  <c r="T25" i="11"/>
  <c r="Z32" i="11"/>
  <c r="AF42" i="11"/>
  <c r="AF26" i="11"/>
  <c r="Z50" i="11"/>
  <c r="Z34" i="11"/>
  <c r="N11" i="11"/>
  <c r="T44" i="11"/>
  <c r="T22" i="11"/>
  <c r="T10" i="11"/>
  <c r="Z10" i="11"/>
  <c r="H44" i="11"/>
  <c r="H55" i="11"/>
  <c r="H47" i="11"/>
  <c r="H39" i="11"/>
  <c r="H31" i="11"/>
  <c r="H23" i="11"/>
  <c r="AF11" i="11"/>
  <c r="AF15" i="11"/>
  <c r="N57" i="11"/>
  <c r="N49" i="11"/>
  <c r="N41" i="11"/>
  <c r="N33" i="11"/>
  <c r="N25" i="11"/>
  <c r="H57" i="11"/>
  <c r="H49" i="11"/>
  <c r="H41" i="11"/>
  <c r="H33" i="11"/>
  <c r="H25" i="11"/>
  <c r="H17" i="11"/>
  <c r="H16" i="11"/>
  <c r="H52" i="11"/>
  <c r="AF44" i="11"/>
  <c r="AF60" i="11"/>
  <c r="T7" i="11"/>
  <c r="T46" i="11"/>
  <c r="T20" i="11"/>
  <c r="T35" i="11"/>
  <c r="T33" i="11"/>
  <c r="AF6" i="11"/>
  <c r="H48" i="11"/>
  <c r="N10" i="11"/>
  <c r="H32" i="11"/>
  <c r="N59" i="11"/>
  <c r="H28" i="11"/>
  <c r="N16" i="11"/>
  <c r="Z20" i="11"/>
  <c r="AF30" i="11"/>
  <c r="Z22" i="11"/>
  <c r="T36" i="11"/>
  <c r="T57" i="11"/>
  <c r="Z56" i="11"/>
  <c r="Z24" i="11"/>
  <c r="AF50" i="11"/>
  <c r="AF34" i="11"/>
  <c r="Z58" i="11"/>
  <c r="Z42" i="11"/>
  <c r="Z18" i="11"/>
  <c r="AF9" i="11"/>
  <c r="AF5" i="11"/>
  <c r="T54" i="11"/>
  <c r="T43" i="11"/>
  <c r="T8" i="11"/>
  <c r="Z29" i="11"/>
  <c r="N54" i="11"/>
  <c r="N46" i="11"/>
  <c r="N38" i="11"/>
  <c r="N30" i="11"/>
  <c r="N22" i="11"/>
  <c r="H11" i="11"/>
  <c r="H15" i="11"/>
  <c r="Z55" i="11"/>
  <c r="Z47" i="11"/>
  <c r="Z39" i="11"/>
  <c r="Z31" i="11"/>
  <c r="Z23" i="11"/>
  <c r="N56" i="11"/>
  <c r="N48" i="11"/>
  <c r="N40" i="11"/>
  <c r="N32" i="11"/>
  <c r="N24" i="11"/>
  <c r="H13" i="11"/>
  <c r="H8" i="11"/>
  <c r="Z45" i="11"/>
  <c r="Z25" i="11"/>
  <c r="AF10" i="11"/>
  <c r="H56" i="11"/>
  <c r="T56" i="11"/>
  <c r="T42" i="11"/>
  <c r="T9" i="11"/>
  <c r="T11" i="11"/>
  <c r="T31" i="11"/>
  <c r="T61" i="11"/>
  <c r="T29" i="11"/>
  <c r="N9" i="11"/>
  <c r="N31" i="11"/>
  <c r="Z6" i="11"/>
  <c r="N5" i="11"/>
  <c r="Z52" i="11"/>
  <c r="AF46" i="11"/>
  <c r="Z38" i="11"/>
  <c r="Z41" i="11"/>
  <c r="T27" i="11"/>
  <c r="N55" i="11"/>
  <c r="AN14" i="11" l="1"/>
  <c r="AO14" i="11" s="1"/>
  <c r="AN60" i="11"/>
  <c r="AO60" i="11" s="1"/>
  <c r="AN61" i="11"/>
  <c r="AO61" i="11" s="1"/>
  <c r="AN13" i="11"/>
  <c r="AO13" i="11" s="1"/>
  <c r="AL62" i="11"/>
  <c r="AH62" i="11"/>
  <c r="AM62" i="11"/>
  <c r="AO4" i="11"/>
  <c r="AO62" i="11" l="1"/>
  <c r="AI62" i="11"/>
</calcChain>
</file>

<file path=xl/sharedStrings.xml><?xml version="1.0" encoding="utf-8"?>
<sst xmlns="http://schemas.openxmlformats.org/spreadsheetml/2006/main" count="287" uniqueCount="112">
  <si>
    <t>SAI</t>
  </si>
  <si>
    <t>Program area</t>
  </si>
  <si>
    <t>m3</t>
  </si>
  <si>
    <t>TURNOUT</t>
  </si>
  <si>
    <t>ZABIMOPA</t>
  </si>
  <si>
    <t>MC-Z</t>
  </si>
  <si>
    <t>MC-1</t>
  </si>
  <si>
    <t>MC-1A</t>
  </si>
  <si>
    <t>MC-2</t>
  </si>
  <si>
    <t>MC-2A</t>
  </si>
  <si>
    <t>MC-3</t>
  </si>
  <si>
    <t>MC-3A</t>
  </si>
  <si>
    <t>MC-3B</t>
  </si>
  <si>
    <t>LAT-A</t>
  </si>
  <si>
    <t>MC-4</t>
  </si>
  <si>
    <t>MC-5</t>
  </si>
  <si>
    <t>MC-5A</t>
  </si>
  <si>
    <t>MC-5B</t>
  </si>
  <si>
    <t>MC-6</t>
  </si>
  <si>
    <t>MC-6A</t>
  </si>
  <si>
    <t>MC-6B</t>
  </si>
  <si>
    <t>MC-7</t>
  </si>
  <si>
    <t>MC-8</t>
  </si>
  <si>
    <t>MC-9</t>
  </si>
  <si>
    <t>MC-10</t>
  </si>
  <si>
    <t>MC-10A</t>
  </si>
  <si>
    <t>MC-10B</t>
  </si>
  <si>
    <t>BUNLAYA</t>
  </si>
  <si>
    <t>LAT-A1-A EXTN</t>
  </si>
  <si>
    <t>PANAS SAN AGUSTIN</t>
  </si>
  <si>
    <t>BALFA RICE FARMERS INC.</t>
  </si>
  <si>
    <t>MC-10C</t>
  </si>
  <si>
    <t>MC-10D</t>
  </si>
  <si>
    <t>MC-10E</t>
  </si>
  <si>
    <t>MC-10F</t>
  </si>
  <si>
    <t>LAT-B</t>
  </si>
  <si>
    <t>MC-11</t>
  </si>
  <si>
    <t>MC-12</t>
  </si>
  <si>
    <t>MC-13</t>
  </si>
  <si>
    <t>MC-13A</t>
  </si>
  <si>
    <t>MC-13B</t>
  </si>
  <si>
    <t>MC-13C</t>
  </si>
  <si>
    <t>MC-14</t>
  </si>
  <si>
    <t>MC-14A</t>
  </si>
  <si>
    <t>MC-14B</t>
  </si>
  <si>
    <t>MC-14C</t>
  </si>
  <si>
    <t>MC-14D</t>
  </si>
  <si>
    <t>JOSSIDCO UNITED FARMERS INC.</t>
  </si>
  <si>
    <t>MC-14E</t>
  </si>
  <si>
    <t>MC-15</t>
  </si>
  <si>
    <t>LAT-C</t>
  </si>
  <si>
    <t>MC-15A</t>
  </si>
  <si>
    <t>MC-15B</t>
  </si>
  <si>
    <t>CEPLA FARMERS</t>
  </si>
  <si>
    <t>MC-16</t>
  </si>
  <si>
    <t>LAT-D</t>
  </si>
  <si>
    <t>ISIDHO</t>
  </si>
  <si>
    <t>LAT-E</t>
  </si>
  <si>
    <t>MC-17</t>
  </si>
  <si>
    <t>MC-17A</t>
  </si>
  <si>
    <t>MC-17B</t>
  </si>
  <si>
    <t>MC-18</t>
  </si>
  <si>
    <t>PANABANG</t>
  </si>
  <si>
    <t>MC-19</t>
  </si>
  <si>
    <t>MC-19A</t>
  </si>
  <si>
    <t>MC-19B</t>
  </si>
  <si>
    <t>LAT-F</t>
  </si>
  <si>
    <t>TAGIBON</t>
  </si>
  <si>
    <t>LAT-G</t>
  </si>
  <si>
    <t>TONGGO FATIMA FARMERS INC.</t>
  </si>
  <si>
    <t>LAT-H</t>
  </si>
  <si>
    <t>May</t>
  </si>
  <si>
    <t>Irrigators' Association</t>
  </si>
  <si>
    <t>ha</t>
  </si>
  <si>
    <t>Month</t>
  </si>
  <si>
    <t>July</t>
  </si>
  <si>
    <t>mm</t>
  </si>
  <si>
    <t>Decadal</t>
  </si>
  <si>
    <t>June</t>
  </si>
  <si>
    <t>August</t>
  </si>
  <si>
    <t>September</t>
  </si>
  <si>
    <t>Turnout</t>
  </si>
  <si>
    <t xml:space="preserve">Farm water requirement </t>
  </si>
  <si>
    <t>May IWR</t>
  </si>
  <si>
    <t>RWS</t>
  </si>
  <si>
    <t>June IWR</t>
  </si>
  <si>
    <t>July IWR</t>
  </si>
  <si>
    <t>August IWR</t>
  </si>
  <si>
    <t>September IWR</t>
  </si>
  <si>
    <t>Optimised RWS</t>
  </si>
  <si>
    <t>Irrigators' Association (IA)</t>
  </si>
  <si>
    <t>MAY</t>
  </si>
  <si>
    <t>JUNE</t>
  </si>
  <si>
    <t>JULY</t>
  </si>
  <si>
    <t>AUGUST</t>
  </si>
  <si>
    <t>SEPTEMBER</t>
  </si>
  <si>
    <t>Original Schedule</t>
  </si>
  <si>
    <t>Open</t>
  </si>
  <si>
    <t>Close</t>
  </si>
  <si>
    <t>Ops. Time</t>
  </si>
  <si>
    <t>Original</t>
  </si>
  <si>
    <t>Optimised</t>
  </si>
  <si>
    <t>Seasonal requirement per ha</t>
  </si>
  <si>
    <t>m3/ha</t>
  </si>
  <si>
    <t>Area irrigated</t>
  </si>
  <si>
    <t>Original supply</t>
  </si>
  <si>
    <t>Optimised supply</t>
  </si>
  <si>
    <t>Total original  supply</t>
  </si>
  <si>
    <t>water received</t>
  </si>
  <si>
    <t>irrig area</t>
  </si>
  <si>
    <t>adjusted irrig area*</t>
  </si>
  <si>
    <t>*Note: irrigated area is adjusted to show that the volume of supplied water is distributed in the service area. For example, if a 10ha has a 100m3 IWR but only 70m3 was delivered, this 70m3 water is distributed to the 10ha area, meaning it irrigates 10ha but with "less drop per crop". In the case where 120m3 is supplied, a maximum of 10ha can only be irrigated.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</si>
</sst>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5" x14ac:knownFonts="1">
    <font>
      <sz val="11"/>
      <color theme="1"/>
      <name val="Calibri"/>
      <family val="2"/>
      <scheme val="minor"/>
    </font>
    <font>
      <sz val="11"/>
      <name val="Calibri"/>
      <family val="2"/>
      <scheme val="minor"/>
    </font>
    <font>
      <b/>
      <sz val="11"/>
      <color theme="1"/>
      <name val="Calibri"/>
      <family val="2"/>
      <scheme val="minor"/>
    </font>
    <font>
      <sz val="11"/>
      <color theme="1"/>
      <name val="Calibri"/>
      <family val="2"/>
      <scheme val="minor"/>
    </font>
    <font>
      <sz val="12"/>
      <color theme="1"/>
      <name val="Times New Roman"/>
      <family val="1"/>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164" fontId="3" fillId="0" borderId="0" applyFont="0" applyFill="0" applyBorder="0" applyAlignment="0" applyProtection="0"/>
  </cellStyleXfs>
  <cellXfs count="46">
    <xf numFmtId="0" fontId="0" fillId="0" borderId="0" xfId="0"/>
    <xf numFmtId="0" fontId="1" fillId="0" borderId="0" xfId="0" applyFont="1"/>
    <xf numFmtId="0" fontId="2" fillId="0" borderId="0" xfId="0" applyFont="1"/>
    <xf numFmtId="1" fontId="0" fillId="0" borderId="0" xfId="0" applyNumberFormat="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2" borderId="0" xfId="0" applyFill="1" applyAlignment="1">
      <alignment horizontal="center" vertical="center" wrapText="1"/>
    </xf>
    <xf numFmtId="0" fontId="2" fillId="0" borderId="0" xfId="0" applyFont="1" applyAlignment="1">
      <alignment horizontal="center" vertical="center" wrapText="1"/>
    </xf>
    <xf numFmtId="0" fontId="0" fillId="12" borderId="0" xfId="0" applyFill="1" applyAlignment="1">
      <alignment vertical="center"/>
    </xf>
    <xf numFmtId="0" fontId="0" fillId="0" borderId="0" xfId="0" applyAlignment="1">
      <alignment horizontal="right" vertical="center"/>
    </xf>
    <xf numFmtId="0" fontId="0" fillId="0" borderId="0" xfId="0" applyAlignment="1">
      <alignment horizontal="right"/>
    </xf>
    <xf numFmtId="1" fontId="0" fillId="0" borderId="0" xfId="0" applyNumberFormat="1" applyAlignment="1">
      <alignment horizontal="right" vertical="center"/>
    </xf>
    <xf numFmtId="0" fontId="0" fillId="0" borderId="0" xfId="0" applyAlignment="1">
      <alignment vertical="center"/>
    </xf>
    <xf numFmtId="20" fontId="0" fillId="0" borderId="0" xfId="0" applyNumberFormat="1" applyAlignment="1">
      <alignment horizontal="center" vertical="center"/>
    </xf>
    <xf numFmtId="20" fontId="0" fillId="0" borderId="0" xfId="0" applyNumberFormat="1" applyAlignment="1">
      <alignment horizontal="right" vertical="center"/>
    </xf>
    <xf numFmtId="20" fontId="0" fillId="0" borderId="0" xfId="0" applyNumberFormat="1" applyAlignment="1">
      <alignment vertical="center"/>
    </xf>
    <xf numFmtId="20" fontId="0" fillId="0" borderId="0" xfId="0" applyNumberFormat="1"/>
    <xf numFmtId="0" fontId="2" fillId="2" borderId="0" xfId="0" applyFont="1" applyFill="1" applyAlignment="1">
      <alignment horizontal="center" vertical="center" wrapText="1"/>
    </xf>
    <xf numFmtId="1" fontId="0" fillId="2" borderId="0" xfId="0" applyNumberFormat="1" applyFill="1" applyAlignment="1">
      <alignment horizontal="right" vertical="center"/>
    </xf>
    <xf numFmtId="0" fontId="2" fillId="0" borderId="0" xfId="0" applyFont="1" applyAlignment="1">
      <alignment wrapText="1"/>
    </xf>
    <xf numFmtId="165" fontId="0" fillId="0" borderId="0" xfId="0" applyNumberFormat="1"/>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xf>
    <xf numFmtId="1" fontId="0" fillId="0" borderId="0" xfId="0" applyNumberFormat="1" applyFill="1" applyAlignment="1">
      <alignment horizontal="right" vertical="center"/>
    </xf>
    <xf numFmtId="165" fontId="0" fillId="4" borderId="0" xfId="0" applyNumberFormat="1" applyFill="1"/>
    <xf numFmtId="1" fontId="0" fillId="4" borderId="0" xfId="0" applyNumberFormat="1" applyFill="1"/>
    <xf numFmtId="0" fontId="0" fillId="0" borderId="0" xfId="0" applyBorder="1"/>
    <xf numFmtId="0" fontId="4" fillId="0" borderId="0" xfId="0" applyFont="1" applyBorder="1" applyAlignment="1">
      <alignment horizontal="center" vertical="center" wrapText="1"/>
    </xf>
    <xf numFmtId="4" fontId="4" fillId="0" borderId="0" xfId="0" applyNumberFormat="1" applyFont="1" applyBorder="1" applyAlignment="1">
      <alignment horizontal="right" vertical="center" wrapText="1"/>
    </xf>
    <xf numFmtId="0" fontId="4" fillId="0" borderId="0" xfId="0" applyFont="1" applyBorder="1" applyAlignment="1">
      <alignment horizontal="right" vertical="center" wrapText="1"/>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2" fillId="0" borderId="0" xfId="0" applyFont="1" applyBorder="1"/>
    <xf numFmtId="0" fontId="4" fillId="0" borderId="0" xfId="0" applyFont="1" applyBorder="1" applyAlignment="1">
      <alignment horizontal="justify" vertical="center" wrapText="1"/>
    </xf>
    <xf numFmtId="3" fontId="4" fillId="0" borderId="0" xfId="0" applyNumberFormat="1" applyFont="1" applyBorder="1" applyAlignment="1">
      <alignment horizontal="right" vertical="center" wrapText="1"/>
    </xf>
    <xf numFmtId="3" fontId="4" fillId="0" borderId="0" xfId="0" applyNumberFormat="1" applyFont="1" applyBorder="1" applyAlignment="1">
      <alignment horizontal="center" vertical="center" wrapText="1"/>
    </xf>
  </cellXfs>
  <cellStyles count="2">
    <cellStyle name="Comma 2" xfId="1" xr:uid="{3F5F9001-CB80-4209-943F-2E3E40E07EAF}"/>
    <cellStyle name="Normal" xfId="0" builtinId="0"/>
  </cellStyles>
  <dxfs count="3">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8BDEC-A3BF-4918-B444-F1EFEFB7D1BE}">
  <dimension ref="A1:BF64"/>
  <sheetViews>
    <sheetView zoomScaleNormal="100" workbookViewId="0">
      <pane xSplit="3" ySplit="2" topLeftCell="D3" activePane="bottomRight" state="frozen"/>
      <selection pane="topRight" activeCell="D1" sqref="D1"/>
      <selection pane="bottomLeft" activeCell="A2" sqref="A2"/>
      <selection pane="bottomRight" activeCell="R82" sqref="R82"/>
    </sheetView>
  </sheetViews>
  <sheetFormatPr defaultRowHeight="14.4" x14ac:dyDescent="0.3"/>
  <cols>
    <col min="1" max="1" width="29.33203125" bestFit="1" customWidth="1"/>
    <col min="2" max="2" width="13.88671875" bestFit="1" customWidth="1"/>
    <col min="4" max="4" width="11.77734375" style="19" bestFit="1" customWidth="1"/>
    <col min="5" max="5" width="9.5546875" customWidth="1"/>
    <col min="6" max="6" width="8.33203125" bestFit="1" customWidth="1"/>
    <col min="7" max="7" width="8.33203125" customWidth="1"/>
    <col min="8" max="8" width="8.33203125" style="4" customWidth="1"/>
    <col min="9" max="9" width="3.88671875" customWidth="1"/>
    <col min="10" max="10" width="11.77734375" style="19" bestFit="1" customWidth="1"/>
    <col min="11" max="11" width="9.5546875" customWidth="1"/>
    <col min="12" max="12" width="8.33203125" bestFit="1" customWidth="1"/>
    <col min="13" max="13" width="8.33203125" customWidth="1"/>
    <col min="14" max="14" width="8.33203125" style="4" customWidth="1"/>
    <col min="15" max="15" width="3.44140625" customWidth="1"/>
    <col min="16" max="16" width="11.77734375" style="19" bestFit="1" customWidth="1"/>
    <col min="17" max="17" width="9.5546875" customWidth="1"/>
    <col min="18" max="18" width="8.33203125" bestFit="1" customWidth="1"/>
    <col min="19" max="19" width="8.33203125" customWidth="1"/>
    <col min="20" max="20" width="8.33203125" style="4" customWidth="1"/>
    <col min="21" max="21" width="3.33203125" customWidth="1"/>
    <col min="22" max="22" width="11.77734375" style="19" bestFit="1" customWidth="1"/>
    <col min="23" max="23" width="9.5546875" customWidth="1"/>
    <col min="24" max="24" width="8.33203125" bestFit="1" customWidth="1"/>
    <col min="25" max="25" width="8.33203125" customWidth="1"/>
    <col min="26" max="26" width="8.33203125" style="4" customWidth="1"/>
    <col min="27" max="27" width="4.109375" customWidth="1"/>
    <col min="28" max="28" width="11.77734375" style="19" bestFit="1" customWidth="1"/>
    <col min="29" max="29" width="9.5546875" customWidth="1"/>
    <col min="30" max="30" width="8.33203125" bestFit="1" customWidth="1"/>
    <col min="31" max="31" width="8.33203125" customWidth="1"/>
    <col min="32" max="32" width="8.33203125" style="4" customWidth="1"/>
    <col min="34" max="41" width="10.77734375" customWidth="1"/>
    <col min="55" max="55" width="11.6640625" bestFit="1" customWidth="1"/>
  </cols>
  <sheetData>
    <row r="1" spans="1:58" x14ac:dyDescent="0.3">
      <c r="AJ1" s="32" t="s">
        <v>100</v>
      </c>
      <c r="AK1" s="32"/>
      <c r="AL1" s="32"/>
      <c r="AM1" s="32" t="s">
        <v>101</v>
      </c>
      <c r="AN1" s="32"/>
      <c r="AO1" s="32"/>
      <c r="BB1" s="36"/>
      <c r="BC1" s="36"/>
      <c r="BD1" s="36"/>
      <c r="BE1" s="36"/>
      <c r="BF1" s="36"/>
    </row>
    <row r="2" spans="1:58" s="2" customFormat="1" ht="33.6" customHeight="1" x14ac:dyDescent="0.3">
      <c r="A2" s="16" t="s">
        <v>72</v>
      </c>
      <c r="B2" s="16" t="s">
        <v>3</v>
      </c>
      <c r="C2" s="16" t="s">
        <v>1</v>
      </c>
      <c r="D2" s="16" t="s">
        <v>83</v>
      </c>
      <c r="E2" s="16" t="s">
        <v>105</v>
      </c>
      <c r="F2" s="16" t="s">
        <v>84</v>
      </c>
      <c r="G2" s="16" t="s">
        <v>106</v>
      </c>
      <c r="H2" s="26" t="s">
        <v>89</v>
      </c>
      <c r="J2" s="16" t="s">
        <v>85</v>
      </c>
      <c r="K2" s="16" t="s">
        <v>105</v>
      </c>
      <c r="L2" s="16" t="s">
        <v>84</v>
      </c>
      <c r="M2" s="16" t="s">
        <v>106</v>
      </c>
      <c r="N2" s="26" t="s">
        <v>89</v>
      </c>
      <c r="P2" s="16" t="s">
        <v>86</v>
      </c>
      <c r="Q2" s="16" t="s">
        <v>105</v>
      </c>
      <c r="R2" s="16" t="s">
        <v>84</v>
      </c>
      <c r="S2" s="16" t="s">
        <v>106</v>
      </c>
      <c r="T2" s="26" t="s">
        <v>89</v>
      </c>
      <c r="V2" s="16" t="s">
        <v>87</v>
      </c>
      <c r="W2" s="16" t="s">
        <v>105</v>
      </c>
      <c r="X2" s="16" t="s">
        <v>84</v>
      </c>
      <c r="Y2" s="16" t="s">
        <v>106</v>
      </c>
      <c r="Z2" s="26" t="s">
        <v>89</v>
      </c>
      <c r="AB2" s="16" t="s">
        <v>88</v>
      </c>
      <c r="AC2" s="16" t="s">
        <v>105</v>
      </c>
      <c r="AD2" s="16" t="s">
        <v>84</v>
      </c>
      <c r="AE2" s="16" t="s">
        <v>106</v>
      </c>
      <c r="AF2" s="26" t="s">
        <v>89</v>
      </c>
      <c r="AH2" s="28" t="s">
        <v>107</v>
      </c>
      <c r="AI2" s="28" t="s">
        <v>104</v>
      </c>
      <c r="AJ2" s="28" t="s">
        <v>108</v>
      </c>
      <c r="AK2" s="28" t="s">
        <v>109</v>
      </c>
      <c r="AL2" s="28" t="s">
        <v>110</v>
      </c>
      <c r="AM2" s="28" t="s">
        <v>108</v>
      </c>
      <c r="AN2" s="28" t="s">
        <v>109</v>
      </c>
      <c r="AO2" s="28" t="s">
        <v>110</v>
      </c>
      <c r="AP2" s="28"/>
      <c r="AS2" s="2" t="s">
        <v>82</v>
      </c>
      <c r="BB2" s="40"/>
      <c r="BC2" s="37"/>
      <c r="BD2" s="41"/>
      <c r="BE2" s="41"/>
      <c r="BF2" s="42"/>
    </row>
    <row r="3" spans="1:58" ht="15.6" x14ac:dyDescent="0.3">
      <c r="A3" s="5"/>
      <c r="B3" s="5"/>
      <c r="C3" s="5" t="s">
        <v>73</v>
      </c>
      <c r="D3" s="5" t="s">
        <v>2</v>
      </c>
      <c r="E3" s="5" t="s">
        <v>2</v>
      </c>
      <c r="F3" s="5"/>
      <c r="G3" s="5"/>
      <c r="H3" s="15"/>
      <c r="J3" s="5" t="s">
        <v>2</v>
      </c>
      <c r="K3" s="5" t="s">
        <v>2</v>
      </c>
      <c r="L3" s="5"/>
      <c r="M3" s="5"/>
      <c r="N3" s="15"/>
      <c r="P3" s="5" t="s">
        <v>2</v>
      </c>
      <c r="Q3" s="5" t="s">
        <v>2</v>
      </c>
      <c r="R3" s="5"/>
      <c r="S3" s="5"/>
      <c r="T3" s="15"/>
      <c r="V3" s="5" t="s">
        <v>2</v>
      </c>
      <c r="W3" s="5" t="s">
        <v>2</v>
      </c>
      <c r="X3" s="5"/>
      <c r="Y3" s="5"/>
      <c r="Z3" s="15"/>
      <c r="AB3" s="5" t="s">
        <v>2</v>
      </c>
      <c r="AC3" s="5" t="s">
        <v>2</v>
      </c>
      <c r="AD3" s="5"/>
      <c r="AE3" s="5"/>
      <c r="AF3" s="15"/>
      <c r="AH3" t="s">
        <v>2</v>
      </c>
      <c r="AI3" t="s">
        <v>73</v>
      </c>
      <c r="AJ3" t="s">
        <v>2</v>
      </c>
      <c r="AM3" t="s">
        <v>2</v>
      </c>
      <c r="AQ3" s="5" t="s">
        <v>74</v>
      </c>
      <c r="AR3" s="5" t="s">
        <v>77</v>
      </c>
      <c r="AS3" t="s">
        <v>76</v>
      </c>
      <c r="AX3" t="s">
        <v>102</v>
      </c>
      <c r="BB3" s="40"/>
      <c r="BC3" s="37"/>
      <c r="BD3" s="41"/>
      <c r="BE3" s="41"/>
      <c r="BF3" s="36"/>
    </row>
    <row r="4" spans="1:58" ht="15.6" x14ac:dyDescent="0.3">
      <c r="A4" s="30" t="s">
        <v>4</v>
      </c>
      <c r="B4" s="6" t="s">
        <v>5</v>
      </c>
      <c r="C4" s="18">
        <v>12</v>
      </c>
      <c r="D4" s="20">
        <f>($AT$4/$AU$4)*C4*10</f>
        <v>719.90400000000011</v>
      </c>
      <c r="E4" s="18">
        <v>2600</v>
      </c>
      <c r="F4" s="20">
        <f>(E4/D4)</f>
        <v>3.6115926567986838</v>
      </c>
      <c r="G4" s="20">
        <v>716</v>
      </c>
      <c r="H4" s="27">
        <f t="shared" ref="H4:H35" si="0">G4/D4</f>
        <v>0.99457705471840674</v>
      </c>
      <c r="J4" s="20">
        <f>($AT$7/$AU$7)*C4*10</f>
        <v>748.8</v>
      </c>
      <c r="K4">
        <v>2590</v>
      </c>
      <c r="L4" s="20">
        <f>(K4/J4)</f>
        <v>3.4588675213675217</v>
      </c>
      <c r="M4" s="18">
        <v>652</v>
      </c>
      <c r="N4" s="27">
        <f t="shared" ref="N4:N35" si="1">M4/J4</f>
        <v>0.87072649572649574</v>
      </c>
      <c r="P4" s="20">
        <f>($AT$10/$AU$10)*C4*10</f>
        <v>533.33333333333337</v>
      </c>
      <c r="Q4" s="18">
        <v>1475</v>
      </c>
      <c r="R4" s="20">
        <f>(Q4/P4)</f>
        <v>2.765625</v>
      </c>
      <c r="S4" s="18">
        <v>658</v>
      </c>
      <c r="T4" s="27">
        <f t="shared" ref="T4:T35" si="2">S4/P4</f>
        <v>1.2337499999999999</v>
      </c>
      <c r="V4" s="20">
        <f>($AT$13/$AU$13)*C4*10</f>
        <v>640.38461538461547</v>
      </c>
      <c r="W4" s="18">
        <v>2599</v>
      </c>
      <c r="X4" s="20">
        <f>(W4/V4)</f>
        <v>4.0584984984984978</v>
      </c>
      <c r="Y4" s="18">
        <v>864</v>
      </c>
      <c r="Z4" s="27">
        <f t="shared" ref="Z4:Z35" si="3">Y4/V4</f>
        <v>1.349189189189189</v>
      </c>
      <c r="AB4" s="20">
        <f>($AT$16/$AU$16)*C4*10</f>
        <v>87.839999999999989</v>
      </c>
      <c r="AC4" s="18">
        <v>2589</v>
      </c>
      <c r="AD4" s="20">
        <f>(AC4/AB4)</f>
        <v>29.474043715846999</v>
      </c>
      <c r="AE4" s="18">
        <v>1446</v>
      </c>
      <c r="AF4" s="27">
        <f>AE4/AB4</f>
        <v>16.461748633879782</v>
      </c>
      <c r="AH4" s="3">
        <f>SUM(E4*25,K4*26,Q4*27,W4*26,AC4*15)</f>
        <v>278574</v>
      </c>
      <c r="AI4" s="3">
        <f>AH4/$AX$5</f>
        <v>47.869060915886244</v>
      </c>
      <c r="AJ4" s="3">
        <f>SUM((IF(D4&lt;E4,D4,E4))*25,(IF(J4&lt;K4,J4,K4))*26,(IF(P4&lt;Q4,P4,Q4))*27,(IF(V4&lt;W4,V4,W4))*26,(IF(AB4&lt;AC4,AB4,AC4))*15)</f>
        <v>69834.000000000015</v>
      </c>
      <c r="AK4" s="29">
        <f>AJ4/$AX$5</f>
        <v>12.000000000000002</v>
      </c>
      <c r="AL4">
        <f>IF(OR(AK4=C4,AND(AK4&lt;C4,AK4&gt;0)),C4,0)</f>
        <v>12</v>
      </c>
      <c r="AM4" s="3">
        <f t="shared" ref="AM4:AM35" si="4">SUM((IF(D4&lt;G4,D4,G4))*25,(IF(J4&lt;M4,J4,M4))*26,(IF(P4&lt;S4,P4,S4))*27,(IF(V4&lt;Y4,V4,Y4))*26,(IF(AB4&lt;AE4,AB4,AE4))*15)</f>
        <v>67219.600000000006</v>
      </c>
      <c r="AN4" s="29">
        <f>AM4/$AX$5</f>
        <v>11.55075178279921</v>
      </c>
      <c r="AO4">
        <f>IF(OR(AN4=C4,AND(AN4&lt;C4,AN4&gt;0)),C4,0)</f>
        <v>12</v>
      </c>
      <c r="AQ4" t="s">
        <v>71</v>
      </c>
      <c r="AR4">
        <v>1</v>
      </c>
      <c r="AS4">
        <v>19.97</v>
      </c>
      <c r="AT4">
        <f>SUM(AS4:AS6)</f>
        <v>149.98000000000002</v>
      </c>
      <c r="AU4">
        <v>25</v>
      </c>
      <c r="AX4">
        <f>SUM(AT4:AT16)</f>
        <v>581.95000000000005</v>
      </c>
      <c r="AY4" t="s">
        <v>76</v>
      </c>
      <c r="BB4" s="43"/>
      <c r="BC4" s="44"/>
      <c r="BD4" s="45"/>
      <c r="BE4" s="45"/>
      <c r="BF4" s="36"/>
    </row>
    <row r="5" spans="1:58" ht="15.6" x14ac:dyDescent="0.3">
      <c r="A5" s="30"/>
      <c r="B5" s="6" t="s">
        <v>6</v>
      </c>
      <c r="C5" s="18">
        <v>10</v>
      </c>
      <c r="D5" s="20">
        <f>($AT$4/$AU$4)*C5*10</f>
        <v>599.92000000000007</v>
      </c>
      <c r="E5" s="18">
        <v>650</v>
      </c>
      <c r="F5" s="20">
        <f>(E5/D5)</f>
        <v>1.0834777970396052</v>
      </c>
      <c r="G5" s="20">
        <v>494</v>
      </c>
      <c r="H5" s="27">
        <f t="shared" si="0"/>
        <v>0.82344312575009992</v>
      </c>
      <c r="J5" s="20">
        <f>($AT$7/$AU$7)*C5*10</f>
        <v>624</v>
      </c>
      <c r="K5">
        <v>820</v>
      </c>
      <c r="L5" s="20">
        <f t="shared" ref="L5:L61" si="5">(K5/J5)</f>
        <v>1.3141025641025641</v>
      </c>
      <c r="M5" s="18">
        <v>436</v>
      </c>
      <c r="N5" s="27">
        <f t="shared" si="1"/>
        <v>0.69871794871794868</v>
      </c>
      <c r="P5" s="20">
        <f>($AT$10/$AU$10)*C5*10</f>
        <v>444.44444444444446</v>
      </c>
      <c r="Q5" s="18">
        <v>413</v>
      </c>
      <c r="R5" s="20">
        <f t="shared" ref="R5:R61" si="6">(Q5/P5)</f>
        <v>0.92925000000000002</v>
      </c>
      <c r="S5" s="18">
        <v>366</v>
      </c>
      <c r="T5" s="27">
        <f t="shared" si="2"/>
        <v>0.82350000000000001</v>
      </c>
      <c r="V5" s="20">
        <f>($AT$13/$AU$13)*C5*10</f>
        <v>533.65384615384619</v>
      </c>
      <c r="W5" s="18">
        <v>625</v>
      </c>
      <c r="X5" s="20">
        <f t="shared" ref="X5:X61" si="7">(W5/V5)</f>
        <v>1.1711711711711712</v>
      </c>
      <c r="Y5" s="18">
        <v>700</v>
      </c>
      <c r="Z5" s="27">
        <f t="shared" si="3"/>
        <v>1.3117117117117116</v>
      </c>
      <c r="AB5" s="20">
        <f>($AT$16/$AU$16)*C5*10</f>
        <v>73.2</v>
      </c>
      <c r="AC5" s="18">
        <v>654</v>
      </c>
      <c r="AD5" s="20">
        <f t="shared" ref="AD5:AD61" si="8">(AC5/AB5)</f>
        <v>8.9344262295081958</v>
      </c>
      <c r="AE5" s="18">
        <v>985</v>
      </c>
      <c r="AF5" s="27">
        <f t="shared" ref="AF5:AF35" si="9">AE5/AB5</f>
        <v>13.456284153005464</v>
      </c>
      <c r="AH5" s="3">
        <f t="shared" ref="AH5:AH35" si="10">SUM(E5*25,K5*26,Q5*27,W5*26,AC5*15)</f>
        <v>74781</v>
      </c>
      <c r="AI5" s="3">
        <f>AH5/$AX$5</f>
        <v>12.850073030329066</v>
      </c>
      <c r="AJ5" s="3">
        <f t="shared" ref="AJ5:AJ61" si="11">SUM((IF(D5&lt;E5,D5,E5))*25,(IF(J5&lt;K5,J5,K5))*26,(IF(P5&lt;Q5,P5,Q5))*27,(IF(V5&lt;W5,V5,W5))*26,(IF(AB5&lt;AC5,AB5,AC5))*15)</f>
        <v>57346</v>
      </c>
      <c r="AK5" s="29">
        <f>AJ5/$AX$5</f>
        <v>9.8541111779362485</v>
      </c>
      <c r="AL5">
        <f t="shared" ref="AL5:AL61" si="12">IF(OR(AK5=C5,AND(AK5&lt;C5,AK5&gt;0)),C5,0)</f>
        <v>10</v>
      </c>
      <c r="AM5" s="3">
        <f t="shared" si="4"/>
        <v>48541</v>
      </c>
      <c r="AN5" s="29">
        <f>AM5/$AX$5</f>
        <v>8.3410945957556493</v>
      </c>
      <c r="AO5">
        <f t="shared" ref="AO5:AO61" si="13">IF(OR(AN5=C5,AND(AN5&lt;C5,AN5&gt;0)),C5,0)</f>
        <v>10</v>
      </c>
      <c r="AR5">
        <v>2</v>
      </c>
      <c r="AS5">
        <v>54.36</v>
      </c>
      <c r="AX5">
        <f>AX4*10*1</f>
        <v>5819.5</v>
      </c>
      <c r="AY5" t="s">
        <v>103</v>
      </c>
      <c r="BB5" s="43"/>
      <c r="BC5" s="44"/>
      <c r="BD5" s="45"/>
      <c r="BE5" s="45"/>
      <c r="BF5" s="36"/>
    </row>
    <row r="6" spans="1:58" ht="15.6" x14ac:dyDescent="0.3">
      <c r="A6" s="30"/>
      <c r="B6" s="6" t="s">
        <v>7</v>
      </c>
      <c r="C6" s="18">
        <v>1</v>
      </c>
      <c r="D6" s="20">
        <f>($AT$4/$AU$4)*C6*10</f>
        <v>59.992000000000012</v>
      </c>
      <c r="E6" s="18">
        <v>3250</v>
      </c>
      <c r="F6" s="20">
        <f t="shared" ref="F6:F61" si="14">(E6/D6)</f>
        <v>54.173889851980256</v>
      </c>
      <c r="G6" s="20">
        <v>292</v>
      </c>
      <c r="H6" s="27">
        <f t="shared" si="0"/>
        <v>4.8673156420856101</v>
      </c>
      <c r="J6" s="20">
        <f>($AT$7/$AU$7)*C6*10</f>
        <v>62.400000000000006</v>
      </c>
      <c r="K6">
        <v>3191</v>
      </c>
      <c r="L6" s="20">
        <f t="shared" si="5"/>
        <v>51.137820512820511</v>
      </c>
      <c r="M6" s="18">
        <v>0</v>
      </c>
      <c r="N6" s="27">
        <f t="shared" si="1"/>
        <v>0</v>
      </c>
      <c r="P6" s="20">
        <f>($AT$10/$AU$10)*C6*10</f>
        <v>44.444444444444443</v>
      </c>
      <c r="Q6" s="18">
        <v>2082</v>
      </c>
      <c r="R6" s="20">
        <f t="shared" si="6"/>
        <v>46.844999999999999</v>
      </c>
      <c r="S6" s="18">
        <v>538</v>
      </c>
      <c r="T6" s="27">
        <f t="shared" si="2"/>
        <v>12.105</v>
      </c>
      <c r="V6" s="20">
        <f>($AT$13/$AU$13)*C6*10</f>
        <v>53.365384615384613</v>
      </c>
      <c r="W6" s="18">
        <v>3301</v>
      </c>
      <c r="X6" s="20">
        <f t="shared" si="7"/>
        <v>61.856576576576579</v>
      </c>
      <c r="Y6" s="18">
        <v>575</v>
      </c>
      <c r="Z6" s="27">
        <f t="shared" si="3"/>
        <v>10.774774774774775</v>
      </c>
      <c r="AB6" s="20">
        <f>($AT$16/$AU$16)*C6*10</f>
        <v>7.32</v>
      </c>
      <c r="AC6" s="18">
        <v>3252</v>
      </c>
      <c r="AD6" s="20">
        <f t="shared" si="8"/>
        <v>444.26229508196718</v>
      </c>
      <c r="AE6" s="18">
        <v>1892</v>
      </c>
      <c r="AF6" s="27">
        <f t="shared" si="9"/>
        <v>258.46994535519127</v>
      </c>
      <c r="AH6" s="3">
        <f t="shared" si="10"/>
        <v>355036</v>
      </c>
      <c r="AI6" s="3">
        <f>AH6/$AX$5</f>
        <v>61.007990377180171</v>
      </c>
      <c r="AJ6" s="3">
        <f t="shared" si="11"/>
        <v>5819.5000000000009</v>
      </c>
      <c r="AK6" s="29">
        <f>AJ6/$AX$5</f>
        <v>1.0000000000000002</v>
      </c>
      <c r="AL6">
        <f t="shared" si="12"/>
        <v>1</v>
      </c>
      <c r="AM6" s="3">
        <f t="shared" si="4"/>
        <v>4197.1000000000004</v>
      </c>
      <c r="AN6" s="29">
        <f>AM6/$AX$5</f>
        <v>0.72121316264283875</v>
      </c>
      <c r="AO6">
        <f t="shared" si="13"/>
        <v>1</v>
      </c>
      <c r="AR6">
        <v>3</v>
      </c>
      <c r="AS6">
        <v>75.650000000000006</v>
      </c>
      <c r="BB6" s="43"/>
      <c r="BC6" s="44"/>
      <c r="BD6" s="45"/>
      <c r="BE6" s="45"/>
      <c r="BF6" s="36"/>
    </row>
    <row r="7" spans="1:58" ht="15.6" x14ac:dyDescent="0.3">
      <c r="A7" s="30"/>
      <c r="B7" s="6" t="s">
        <v>8</v>
      </c>
      <c r="C7" s="18">
        <v>9</v>
      </c>
      <c r="D7" s="20">
        <f>($AT$4/$AU$4)*C7*10</f>
        <v>539.92800000000011</v>
      </c>
      <c r="E7" s="18">
        <v>1383</v>
      </c>
      <c r="F7" s="20">
        <f t="shared" si="14"/>
        <v>2.5614526381295279</v>
      </c>
      <c r="G7" s="20">
        <v>475</v>
      </c>
      <c r="H7" s="27">
        <f t="shared" si="0"/>
        <v>0.87974692922019215</v>
      </c>
      <c r="J7" s="20">
        <f>($AT$7/$AU$7)*C7*10</f>
        <v>561.6</v>
      </c>
      <c r="K7">
        <v>1389</v>
      </c>
      <c r="L7" s="20">
        <f t="shared" si="5"/>
        <v>2.4732905982905984</v>
      </c>
      <c r="M7" s="18">
        <v>619</v>
      </c>
      <c r="N7" s="27">
        <f t="shared" si="1"/>
        <v>1.1022079772079771</v>
      </c>
      <c r="P7" s="20">
        <f>($AT$10/$AU$10)*C7*10</f>
        <v>400</v>
      </c>
      <c r="Q7" s="18">
        <v>1370</v>
      </c>
      <c r="R7" s="20">
        <f t="shared" si="6"/>
        <v>3.4249999999999998</v>
      </c>
      <c r="S7" s="18">
        <v>446</v>
      </c>
      <c r="T7" s="27">
        <f t="shared" si="2"/>
        <v>1.115</v>
      </c>
      <c r="V7" s="20">
        <f>($AT$13/$AU$13)*C7*10</f>
        <v>480.28846153846155</v>
      </c>
      <c r="W7" s="18">
        <v>1385</v>
      </c>
      <c r="X7" s="20">
        <f t="shared" si="7"/>
        <v>2.8836836836836834</v>
      </c>
      <c r="Y7" s="18">
        <v>764</v>
      </c>
      <c r="Z7" s="27">
        <f t="shared" si="3"/>
        <v>1.5907107107107106</v>
      </c>
      <c r="AB7" s="20">
        <f>($AT$16/$AU$16)*C7*10</f>
        <v>65.88</v>
      </c>
      <c r="AC7" s="18">
        <v>1386</v>
      </c>
      <c r="AD7" s="20">
        <f t="shared" si="8"/>
        <v>21.038251366120221</v>
      </c>
      <c r="AE7" s="18">
        <v>764</v>
      </c>
      <c r="AF7" s="27">
        <f t="shared" si="9"/>
        <v>11.596842744383729</v>
      </c>
      <c r="AH7" s="3">
        <f t="shared" si="10"/>
        <v>164479</v>
      </c>
      <c r="AI7" s="3">
        <f>AH7/$AX$5</f>
        <v>28.263424692843028</v>
      </c>
      <c r="AJ7" s="3">
        <f t="shared" si="11"/>
        <v>52375.5</v>
      </c>
      <c r="AK7" s="29">
        <f>AJ7/$AX$5</f>
        <v>9</v>
      </c>
      <c r="AL7">
        <f t="shared" si="12"/>
        <v>9</v>
      </c>
      <c r="AM7" s="3">
        <f t="shared" si="4"/>
        <v>50752.299999999996</v>
      </c>
      <c r="AN7" s="29">
        <f>AM7/$AX$5</f>
        <v>8.7210756937881246</v>
      </c>
      <c r="AO7">
        <f t="shared" si="13"/>
        <v>9</v>
      </c>
      <c r="AQ7" t="s">
        <v>78</v>
      </c>
      <c r="AR7">
        <v>1</v>
      </c>
      <c r="AS7">
        <v>78.12</v>
      </c>
      <c r="AT7">
        <f>SUM(AS7:AS9)</f>
        <v>162.24</v>
      </c>
      <c r="AU7">
        <v>26</v>
      </c>
      <c r="BB7" s="43"/>
      <c r="BC7" s="44"/>
      <c r="BD7" s="45"/>
      <c r="BE7" s="45"/>
      <c r="BF7" s="36"/>
    </row>
    <row r="8" spans="1:58" ht="15.6" x14ac:dyDescent="0.3">
      <c r="A8" s="30"/>
      <c r="B8" s="6" t="s">
        <v>9</v>
      </c>
      <c r="C8" s="18">
        <v>0.1</v>
      </c>
      <c r="D8" s="20">
        <f>($AT$4/$AU$4)*C8*10</f>
        <v>5.999200000000001</v>
      </c>
      <c r="E8" s="18">
        <v>1676</v>
      </c>
      <c r="F8" s="20">
        <f t="shared" si="14"/>
        <v>279.37058274436589</v>
      </c>
      <c r="G8" s="20">
        <v>206</v>
      </c>
      <c r="H8" s="27">
        <f t="shared" si="0"/>
        <v>34.337911721562868</v>
      </c>
      <c r="J8" s="20">
        <f>($AT$7/$AU$7)*C8*10</f>
        <v>6.2400000000000011</v>
      </c>
      <c r="K8">
        <v>1673</v>
      </c>
      <c r="L8" s="20">
        <f t="shared" si="5"/>
        <v>268.10897435897431</v>
      </c>
      <c r="M8" s="18">
        <v>0</v>
      </c>
      <c r="N8" s="27">
        <f t="shared" si="1"/>
        <v>0</v>
      </c>
      <c r="P8" s="20">
        <f>($AT$10/$AU$10)*C8*10</f>
        <v>4.4444444444444446</v>
      </c>
      <c r="Q8" s="18">
        <v>934</v>
      </c>
      <c r="R8" s="20">
        <f t="shared" si="6"/>
        <v>210.14999999999998</v>
      </c>
      <c r="S8" s="18">
        <v>158</v>
      </c>
      <c r="T8" s="27">
        <f t="shared" si="2"/>
        <v>35.549999999999997</v>
      </c>
      <c r="V8" s="20">
        <f>($AT$13/$AU$13)*C8*10</f>
        <v>5.3365384615384617</v>
      </c>
      <c r="W8" s="18">
        <v>1675</v>
      </c>
      <c r="X8" s="20">
        <f t="shared" si="7"/>
        <v>313.87387387387389</v>
      </c>
      <c r="Y8" s="18">
        <v>768</v>
      </c>
      <c r="Z8" s="27">
        <f t="shared" si="3"/>
        <v>143.91351351351352</v>
      </c>
      <c r="AB8" s="20">
        <f>($AT$16/$AU$16)*C8*10</f>
        <v>0.73199999999999998</v>
      </c>
      <c r="AC8" s="18">
        <v>1671</v>
      </c>
      <c r="AD8" s="20">
        <f t="shared" si="8"/>
        <v>2282.7868852459019</v>
      </c>
      <c r="AE8" s="18">
        <v>2140</v>
      </c>
      <c r="AF8" s="27">
        <f t="shared" si="9"/>
        <v>2923.4972677595629</v>
      </c>
      <c r="AH8" s="3">
        <f t="shared" si="10"/>
        <v>179231</v>
      </c>
      <c r="AI8" s="3">
        <f>AH8/$AX$5</f>
        <v>30.79835037374345</v>
      </c>
      <c r="AJ8" s="3">
        <f t="shared" si="11"/>
        <v>581.95000000000005</v>
      </c>
      <c r="AK8" s="29">
        <f>AJ8/$AX$5</f>
        <v>0.1</v>
      </c>
      <c r="AL8">
        <f t="shared" si="12"/>
        <v>0.1</v>
      </c>
      <c r="AM8" s="3">
        <f t="shared" si="4"/>
        <v>419.71000000000004</v>
      </c>
      <c r="AN8" s="29">
        <f>AM8/$AX$5</f>
        <v>7.2121316264283877E-2</v>
      </c>
      <c r="AO8">
        <f t="shared" si="13"/>
        <v>0.1</v>
      </c>
      <c r="AR8">
        <v>2</v>
      </c>
      <c r="AS8">
        <v>50.65</v>
      </c>
      <c r="BB8" s="43"/>
      <c r="BC8" s="44"/>
      <c r="BD8" s="45"/>
      <c r="BE8" s="45"/>
      <c r="BF8" s="36"/>
    </row>
    <row r="9" spans="1:58" x14ac:dyDescent="0.3">
      <c r="A9" s="30"/>
      <c r="B9" s="6" t="s">
        <v>10</v>
      </c>
      <c r="C9" s="18">
        <v>10</v>
      </c>
      <c r="D9" s="20">
        <f>($AT$4/$AU$4)*C9*10</f>
        <v>599.92000000000007</v>
      </c>
      <c r="E9" s="18">
        <v>6256</v>
      </c>
      <c r="F9" s="20">
        <f t="shared" si="14"/>
        <v>10.42805707427657</v>
      </c>
      <c r="G9" s="20">
        <v>646</v>
      </c>
      <c r="H9" s="27">
        <f t="shared" si="0"/>
        <v>1.0768102413655152</v>
      </c>
      <c r="J9" s="20">
        <f>($AT$7/$AU$7)*C9*10</f>
        <v>624</v>
      </c>
      <c r="K9">
        <v>6214</v>
      </c>
      <c r="L9" s="20">
        <f t="shared" si="5"/>
        <v>9.9583333333333339</v>
      </c>
      <c r="M9" s="18">
        <v>634</v>
      </c>
      <c r="N9" s="27">
        <f t="shared" si="1"/>
        <v>1.016025641025641</v>
      </c>
      <c r="P9" s="20">
        <f>($AT$10/$AU$10)*C9*10</f>
        <v>444.44444444444446</v>
      </c>
      <c r="Q9" s="18">
        <v>5660</v>
      </c>
      <c r="R9" s="20">
        <f t="shared" si="6"/>
        <v>12.734999999999999</v>
      </c>
      <c r="S9" s="18">
        <v>558</v>
      </c>
      <c r="T9" s="27">
        <f t="shared" si="2"/>
        <v>1.2555000000000001</v>
      </c>
      <c r="V9" s="20">
        <f>($AT$13/$AU$13)*C9*10</f>
        <v>533.65384615384619</v>
      </c>
      <c r="W9" s="18">
        <v>6229</v>
      </c>
      <c r="X9" s="20">
        <f t="shared" si="7"/>
        <v>11.67236036036036</v>
      </c>
      <c r="Y9" s="18">
        <v>586</v>
      </c>
      <c r="Z9" s="27">
        <f t="shared" si="3"/>
        <v>1.0980900900900901</v>
      </c>
      <c r="AB9" s="20">
        <f>($AT$16/$AU$16)*C9*10</f>
        <v>73.2</v>
      </c>
      <c r="AC9" s="18">
        <v>6212</v>
      </c>
      <c r="AD9" s="20">
        <f t="shared" si="8"/>
        <v>84.863387978142072</v>
      </c>
      <c r="AE9" s="18">
        <v>4911</v>
      </c>
      <c r="AF9" s="27">
        <f t="shared" si="9"/>
        <v>67.090163934426229</v>
      </c>
      <c r="AH9" s="3">
        <f t="shared" si="10"/>
        <v>725918</v>
      </c>
      <c r="AI9" s="3">
        <f>AH9/$AX$5</f>
        <v>124.73889509408025</v>
      </c>
      <c r="AJ9" s="3">
        <f t="shared" si="11"/>
        <v>58195</v>
      </c>
      <c r="AK9" s="29">
        <f>AJ9/$AX$5</f>
        <v>10</v>
      </c>
      <c r="AL9">
        <f t="shared" si="12"/>
        <v>10</v>
      </c>
      <c r="AM9" s="3">
        <f t="shared" si="4"/>
        <v>58195</v>
      </c>
      <c r="AN9" s="29">
        <f>AM9/$AX$5</f>
        <v>10</v>
      </c>
      <c r="AO9">
        <f t="shared" si="13"/>
        <v>10</v>
      </c>
      <c r="AR9">
        <v>3</v>
      </c>
      <c r="AS9">
        <v>33.47</v>
      </c>
      <c r="BB9" s="36"/>
      <c r="BC9" s="36"/>
      <c r="BD9" s="36"/>
      <c r="BE9" s="36"/>
      <c r="BF9" s="36"/>
    </row>
    <row r="10" spans="1:58" x14ac:dyDescent="0.3">
      <c r="A10" s="30"/>
      <c r="B10" s="6" t="s">
        <v>11</v>
      </c>
      <c r="C10" s="18">
        <v>0.1</v>
      </c>
      <c r="D10" s="20">
        <f>($AT$4/$AU$4)*C10*10</f>
        <v>5.999200000000001</v>
      </c>
      <c r="E10" s="18">
        <v>685</v>
      </c>
      <c r="F10" s="20">
        <f t="shared" si="14"/>
        <v>114.18189091878915</v>
      </c>
      <c r="G10" s="20">
        <v>0</v>
      </c>
      <c r="H10" s="27">
        <f t="shared" si="0"/>
        <v>0</v>
      </c>
      <c r="J10" s="20">
        <f>($AT$7/$AU$7)*C10*10</f>
        <v>6.2400000000000011</v>
      </c>
      <c r="K10">
        <v>683</v>
      </c>
      <c r="L10" s="20">
        <f t="shared" si="5"/>
        <v>109.45512820512819</v>
      </c>
      <c r="M10" s="18">
        <v>117</v>
      </c>
      <c r="N10" s="27">
        <f t="shared" si="1"/>
        <v>18.749999999999996</v>
      </c>
      <c r="P10" s="20">
        <f>($AT$10/$AU$10)*C10*10</f>
        <v>4.4444444444444446</v>
      </c>
      <c r="Q10" s="18">
        <v>258</v>
      </c>
      <c r="R10" s="20">
        <f t="shared" si="6"/>
        <v>58.05</v>
      </c>
      <c r="S10" s="18">
        <v>8</v>
      </c>
      <c r="T10" s="27">
        <f t="shared" si="2"/>
        <v>1.7999999999999998</v>
      </c>
      <c r="V10" s="20">
        <f>($AT$13/$AU$13)*C10*10</f>
        <v>5.3365384615384617</v>
      </c>
      <c r="W10" s="18">
        <v>683</v>
      </c>
      <c r="X10" s="20">
        <f t="shared" si="7"/>
        <v>127.98558558558558</v>
      </c>
      <c r="Y10" s="18">
        <v>77</v>
      </c>
      <c r="Z10" s="27">
        <f t="shared" si="3"/>
        <v>14.428828828828829</v>
      </c>
      <c r="AB10" s="20">
        <f>($AT$16/$AU$16)*C10*10</f>
        <v>0.73199999999999998</v>
      </c>
      <c r="AC10" s="18">
        <v>682</v>
      </c>
      <c r="AD10" s="20">
        <f t="shared" si="8"/>
        <v>931.69398907103823</v>
      </c>
      <c r="AE10" s="18">
        <v>882</v>
      </c>
      <c r="AF10" s="27">
        <f t="shared" si="9"/>
        <v>1204.9180327868853</v>
      </c>
      <c r="AH10" s="3">
        <f t="shared" si="10"/>
        <v>69837</v>
      </c>
      <c r="AI10" s="3">
        <f>AH10/$AX$5</f>
        <v>12.000515508205172</v>
      </c>
      <c r="AJ10" s="3">
        <f t="shared" si="11"/>
        <v>581.95000000000005</v>
      </c>
      <c r="AK10" s="29">
        <f>AJ10/$AX$5</f>
        <v>0.1</v>
      </c>
      <c r="AL10">
        <f t="shared" si="12"/>
        <v>0.1</v>
      </c>
      <c r="AM10" s="3">
        <f t="shared" si="4"/>
        <v>431.97</v>
      </c>
      <c r="AN10" s="29">
        <f>AM10/$AX$5</f>
        <v>7.4228026462754532E-2</v>
      </c>
      <c r="AO10">
        <f t="shared" si="13"/>
        <v>0.1</v>
      </c>
      <c r="AQ10" t="s">
        <v>75</v>
      </c>
      <c r="AR10">
        <v>1</v>
      </c>
      <c r="AS10">
        <v>36.869999999999997</v>
      </c>
      <c r="AT10">
        <f>SUM(AS10:AS12)</f>
        <v>120</v>
      </c>
      <c r="AU10">
        <v>27</v>
      </c>
      <c r="BB10" s="36"/>
      <c r="BC10" s="36"/>
      <c r="BD10" s="36"/>
      <c r="BE10" s="36"/>
      <c r="BF10" s="36"/>
    </row>
    <row r="11" spans="1:58" x14ac:dyDescent="0.3">
      <c r="A11" s="30"/>
      <c r="B11" s="6" t="s">
        <v>12</v>
      </c>
      <c r="C11" s="18">
        <v>3</v>
      </c>
      <c r="D11" s="20">
        <f>($AT$4/$AU$4)*C11*10</f>
        <v>179.97600000000003</v>
      </c>
      <c r="E11" s="18">
        <v>670</v>
      </c>
      <c r="F11" s="20">
        <f t="shared" si="14"/>
        <v>3.7227185847001816</v>
      </c>
      <c r="G11" s="20">
        <v>266</v>
      </c>
      <c r="H11" s="27">
        <f t="shared" si="0"/>
        <v>1.4779748410899229</v>
      </c>
      <c r="J11" s="20">
        <f>($AT$7/$AU$7)*C11*10</f>
        <v>187.2</v>
      </c>
      <c r="K11">
        <v>668</v>
      </c>
      <c r="L11" s="20">
        <f t="shared" si="5"/>
        <v>3.5683760683760686</v>
      </c>
      <c r="M11" s="18">
        <v>257</v>
      </c>
      <c r="N11" s="27">
        <f t="shared" si="1"/>
        <v>1.3728632478632479</v>
      </c>
      <c r="P11" s="20">
        <f>($AT$10/$AU$10)*C11*10</f>
        <v>133.33333333333334</v>
      </c>
      <c r="Q11" s="18">
        <v>283</v>
      </c>
      <c r="R11" s="20">
        <f t="shared" si="6"/>
        <v>2.1225000000000001</v>
      </c>
      <c r="S11" s="18">
        <v>295</v>
      </c>
      <c r="T11" s="27">
        <f t="shared" si="2"/>
        <v>2.2124999999999999</v>
      </c>
      <c r="V11" s="20">
        <f>($AT$13/$AU$13)*C11*10</f>
        <v>160.09615384615387</v>
      </c>
      <c r="W11" s="18">
        <v>668</v>
      </c>
      <c r="X11" s="20">
        <f t="shared" si="7"/>
        <v>4.1724924924924922</v>
      </c>
      <c r="Y11" s="18">
        <v>188</v>
      </c>
      <c r="Z11" s="27">
        <f t="shared" si="3"/>
        <v>1.1742942942942942</v>
      </c>
      <c r="AB11" s="20">
        <f>($AT$16/$AU$16)*C11*10</f>
        <v>21.959999999999997</v>
      </c>
      <c r="AC11" s="18">
        <v>667</v>
      </c>
      <c r="AD11" s="20">
        <f t="shared" si="8"/>
        <v>30.373406193078328</v>
      </c>
      <c r="AE11" s="18">
        <v>753</v>
      </c>
      <c r="AF11" s="27">
        <f t="shared" si="9"/>
        <v>34.289617486338805</v>
      </c>
      <c r="AH11" s="3">
        <f t="shared" si="10"/>
        <v>69132</v>
      </c>
      <c r="AI11" s="3">
        <f>AH11/$AX$5</f>
        <v>11.87937107998969</v>
      </c>
      <c r="AJ11" s="3">
        <f t="shared" si="11"/>
        <v>17458.500000000004</v>
      </c>
      <c r="AK11" s="29">
        <f>AJ11/$AX$5</f>
        <v>3.0000000000000004</v>
      </c>
      <c r="AL11">
        <f t="shared" si="12"/>
        <v>3</v>
      </c>
      <c r="AM11" s="3">
        <f t="shared" si="4"/>
        <v>17458.500000000004</v>
      </c>
      <c r="AN11" s="29">
        <f>AM11/$AX$5</f>
        <v>3.0000000000000004</v>
      </c>
      <c r="AO11">
        <f t="shared" si="13"/>
        <v>3</v>
      </c>
      <c r="AR11">
        <v>2</v>
      </c>
      <c r="AS11">
        <v>33.020000000000003</v>
      </c>
      <c r="BB11" s="36"/>
      <c r="BC11" s="36"/>
      <c r="BD11" s="36"/>
      <c r="BE11" s="36"/>
      <c r="BF11" s="36"/>
    </row>
    <row r="12" spans="1:58" x14ac:dyDescent="0.3">
      <c r="A12" s="30"/>
      <c r="B12" s="6" t="s">
        <v>13</v>
      </c>
      <c r="C12" s="18">
        <v>64</v>
      </c>
      <c r="D12" s="20">
        <f>($AT$4/$AU$4)*C12*10</f>
        <v>3839.4880000000007</v>
      </c>
      <c r="E12" s="20">
        <f>9373*(C12/(SUM($C$12:$C$14)))</f>
        <v>2019.7710437710437</v>
      </c>
      <c r="F12" s="20">
        <f t="shared" si="14"/>
        <v>0.52605218293976785</v>
      </c>
      <c r="G12" s="20">
        <f>16381*(C12/(SUM($C$12:$C$14)))</f>
        <v>3529.9124579124577</v>
      </c>
      <c r="H12" s="27">
        <f t="shared" si="0"/>
        <v>0.9193706186638575</v>
      </c>
      <c r="I12" s="19"/>
      <c r="J12" s="20">
        <f>($AT$7/$AU$7)*C12*10</f>
        <v>3993.6000000000004</v>
      </c>
      <c r="K12" s="3">
        <f>9373*(C12/(SUM($C$12:$C$14)))</f>
        <v>2019.7710437710437</v>
      </c>
      <c r="L12" s="20">
        <f t="shared" si="5"/>
        <v>0.50575196408529732</v>
      </c>
      <c r="M12" s="20">
        <f>16454*($C12/(SUM($C$12:$C$14)))</f>
        <v>3545.6430976430975</v>
      </c>
      <c r="N12" s="27">
        <f t="shared" si="1"/>
        <v>0.88783130449797099</v>
      </c>
      <c r="O12" s="19"/>
      <c r="P12" s="20">
        <f>($AT$10/$AU$10)*C12*10</f>
        <v>2844.4444444444443</v>
      </c>
      <c r="Q12" s="20">
        <f>8165*(C12/(SUM($C$12:$C$14)))</f>
        <v>1759.4612794612794</v>
      </c>
      <c r="R12" s="20">
        <f t="shared" si="6"/>
        <v>0.61856060606060603</v>
      </c>
      <c r="S12" s="20">
        <f>13294*($C12/(SUM($C$12:$C$14)))</f>
        <v>2864.7003367003367</v>
      </c>
      <c r="T12" s="27">
        <f t="shared" si="2"/>
        <v>1.0071212121212121</v>
      </c>
      <c r="U12" s="19"/>
      <c r="V12" s="20">
        <f>($AT$13/$AU$13)*C12*10</f>
        <v>3415.3846153846152</v>
      </c>
      <c r="W12" s="20">
        <f>9369*(C12/(SUM($C$12:$C$14)))</f>
        <v>2018.9090909090908</v>
      </c>
      <c r="X12" s="20">
        <f t="shared" si="7"/>
        <v>0.5911220311220311</v>
      </c>
      <c r="Y12" s="20">
        <f>15924*($C12/(SUM($C$12:$C$14)))</f>
        <v>3431.4343434343432</v>
      </c>
      <c r="Z12" s="27">
        <f t="shared" si="3"/>
        <v>1.0046992446992447</v>
      </c>
      <c r="AA12" s="19"/>
      <c r="AB12" s="20">
        <f>($AT$16/$AU$16)*C12*10</f>
        <v>468.48</v>
      </c>
      <c r="AC12" s="20">
        <f>9366*(C12/(SUM($C$12:$C$14)))</f>
        <v>2018.2626262626261</v>
      </c>
      <c r="AD12" s="20">
        <f t="shared" si="8"/>
        <v>4.3081084064690618</v>
      </c>
      <c r="AE12" s="20">
        <f>8746*($C12/(SUM($C$12:$C$14)))</f>
        <v>1884.6599326599326</v>
      </c>
      <c r="AF12" s="27">
        <f t="shared" si="9"/>
        <v>4.0229250611764273</v>
      </c>
      <c r="AH12" s="3">
        <f t="shared" si="10"/>
        <v>233279.3535353535</v>
      </c>
      <c r="AI12" s="3">
        <f>AH12/$AX$5</f>
        <v>40.08580694825217</v>
      </c>
      <c r="AJ12" s="3">
        <f t="shared" si="11"/>
        <v>210032.61414141412</v>
      </c>
      <c r="AK12" s="29">
        <f>AJ12/$AX$5</f>
        <v>36.091178647893138</v>
      </c>
      <c r="AL12">
        <f t="shared" si="12"/>
        <v>64</v>
      </c>
      <c r="AM12" s="3">
        <f t="shared" si="4"/>
        <v>353061.73198653199</v>
      </c>
      <c r="AN12" s="29">
        <f>AM12/$AX$5</f>
        <v>60.668739923796203</v>
      </c>
      <c r="AO12">
        <f t="shared" si="13"/>
        <v>64</v>
      </c>
      <c r="AR12">
        <v>3</v>
      </c>
      <c r="AS12">
        <v>50.11</v>
      </c>
      <c r="BB12" s="36"/>
      <c r="BC12" s="36"/>
      <c r="BD12" s="36"/>
      <c r="BE12" s="36"/>
      <c r="BF12" s="36"/>
    </row>
    <row r="13" spans="1:58" ht="15.6" x14ac:dyDescent="0.3">
      <c r="A13" s="5" t="s">
        <v>27</v>
      </c>
      <c r="B13" s="7" t="s">
        <v>28</v>
      </c>
      <c r="C13" s="18">
        <v>108</v>
      </c>
      <c r="D13" s="20">
        <f>($AT$4/$AU$4)*C13*10</f>
        <v>6479.1360000000004</v>
      </c>
      <c r="E13" s="20">
        <f>9373*(C13/(SUM($C$12:$C$14)))</f>
        <v>3408.3636363636365</v>
      </c>
      <c r="F13" s="20">
        <f t="shared" si="14"/>
        <v>0.52605218293976796</v>
      </c>
      <c r="G13" s="20">
        <f>16381*(C13/(SUM($C$12:$C$14)))</f>
        <v>5956.727272727273</v>
      </c>
      <c r="H13" s="27">
        <f t="shared" si="0"/>
        <v>0.91937061866385772</v>
      </c>
      <c r="I13" s="19"/>
      <c r="J13" s="20">
        <f>($AT$7/$AU$7)*C13*10</f>
        <v>6739.2000000000007</v>
      </c>
      <c r="K13" s="3">
        <f>9373*(C13/(SUM($C$12:$C$14)))</f>
        <v>3408.3636363636365</v>
      </c>
      <c r="L13" s="20">
        <f t="shared" si="5"/>
        <v>0.50575196408529743</v>
      </c>
      <c r="M13" s="20">
        <f t="shared" ref="M13:M14" si="15">16454*($C13/(SUM($C$12:$C$14)))</f>
        <v>5983.272727272727</v>
      </c>
      <c r="N13" s="27">
        <f t="shared" si="1"/>
        <v>0.88783130449797099</v>
      </c>
      <c r="O13" s="19"/>
      <c r="P13" s="20">
        <f>($AT$10/$AU$10)*C13*10</f>
        <v>4800</v>
      </c>
      <c r="Q13" s="20">
        <f>8165*(C13/(SUM($C$12:$C$14)))</f>
        <v>2969.090909090909</v>
      </c>
      <c r="R13" s="20">
        <f t="shared" si="6"/>
        <v>0.61856060606060603</v>
      </c>
      <c r="S13" s="20">
        <f>13294*($C13/(SUM($C$12:$C$14)))</f>
        <v>4834.181818181818</v>
      </c>
      <c r="T13" s="27">
        <f t="shared" si="2"/>
        <v>1.0071212121212121</v>
      </c>
      <c r="U13" s="19"/>
      <c r="V13" s="20">
        <f>($AT$13/$AU$13)*C13*10</f>
        <v>5763.4615384615381</v>
      </c>
      <c r="W13" s="20">
        <f>9369*(C13/(SUM($C$12:$C$14)))</f>
        <v>3406.909090909091</v>
      </c>
      <c r="X13" s="20">
        <f t="shared" si="7"/>
        <v>0.59112203112203121</v>
      </c>
      <c r="Y13" s="20">
        <f t="shared" ref="Y13:Y14" si="16">15924*($C13/(SUM($C$12:$C$14)))</f>
        <v>5790.545454545455</v>
      </c>
      <c r="Z13" s="27">
        <f t="shared" si="3"/>
        <v>1.0046992446992449</v>
      </c>
      <c r="AA13" s="19"/>
      <c r="AB13" s="20">
        <f>($AT$16/$AU$16)*C13*10</f>
        <v>790.56</v>
      </c>
      <c r="AC13" s="20">
        <f>9366*(C13/(SUM($C$12:$C$14)))</f>
        <v>3405.818181818182</v>
      </c>
      <c r="AD13" s="20">
        <f t="shared" si="8"/>
        <v>4.3081084064690627</v>
      </c>
      <c r="AE13" s="20">
        <f t="shared" ref="AE13:AE14" si="17">8746*($C13/(SUM($C$12:$C$14)))</f>
        <v>3180.3636363636365</v>
      </c>
      <c r="AF13" s="27">
        <f t="shared" si="9"/>
        <v>4.0229250611764273</v>
      </c>
      <c r="AH13" s="3">
        <f t="shared" si="10"/>
        <v>393658.90909090906</v>
      </c>
      <c r="AI13" s="3">
        <f>AH13/$AX$5</f>
        <v>67.644799225175547</v>
      </c>
      <c r="AJ13" s="3">
        <f t="shared" si="11"/>
        <v>354430.03636363638</v>
      </c>
      <c r="AK13" s="29">
        <f>AJ13/$AX$5</f>
        <v>60.903863968319676</v>
      </c>
      <c r="AL13">
        <f t="shared" si="12"/>
        <v>108</v>
      </c>
      <c r="AM13" s="3">
        <f t="shared" si="4"/>
        <v>595791.67272727273</v>
      </c>
      <c r="AN13" s="29">
        <f>AM13/$AX$5</f>
        <v>102.3784986214061</v>
      </c>
      <c r="AO13">
        <f t="shared" si="13"/>
        <v>108</v>
      </c>
      <c r="AQ13" t="s">
        <v>79</v>
      </c>
      <c r="AR13">
        <v>1</v>
      </c>
      <c r="AS13">
        <v>50.39</v>
      </c>
      <c r="AT13">
        <f>SUM(AS13:AS15)</f>
        <v>138.75</v>
      </c>
      <c r="AU13">
        <v>26</v>
      </c>
      <c r="BB13" s="37"/>
      <c r="BC13" s="38"/>
      <c r="BD13" s="36"/>
      <c r="BE13" s="38"/>
      <c r="BF13" s="36"/>
    </row>
    <row r="14" spans="1:58" ht="15.6" x14ac:dyDescent="0.3">
      <c r="A14" s="5" t="s">
        <v>29</v>
      </c>
      <c r="B14" s="8" t="s">
        <v>0</v>
      </c>
      <c r="C14" s="18">
        <v>125</v>
      </c>
      <c r="D14" s="20">
        <f>($AT$4/$AU$4)*C14*10</f>
        <v>7499.0000000000009</v>
      </c>
      <c r="E14" s="20">
        <f>9373*(C14/(SUM($C$12:$C$14)))</f>
        <v>3944.8653198653201</v>
      </c>
      <c r="F14" s="20">
        <f t="shared" si="14"/>
        <v>0.52605218293976796</v>
      </c>
      <c r="G14" s="20">
        <f>16381*(C14/(SUM($C$12:$C$14)))</f>
        <v>6894.3602693602697</v>
      </c>
      <c r="H14" s="27">
        <f t="shared" si="0"/>
        <v>0.91937061866385772</v>
      </c>
      <c r="I14" s="19"/>
      <c r="J14" s="20">
        <f>($AT$7/$AU$7)*C14*10</f>
        <v>7800</v>
      </c>
      <c r="K14" s="3">
        <f>9373*(C14/(SUM($C$12:$C$14)))</f>
        <v>3944.8653198653201</v>
      </c>
      <c r="L14" s="20">
        <f t="shared" si="5"/>
        <v>0.50575196408529743</v>
      </c>
      <c r="M14" s="20">
        <f t="shared" si="15"/>
        <v>6925.0841750841755</v>
      </c>
      <c r="N14" s="27">
        <f t="shared" si="1"/>
        <v>0.88783130449797121</v>
      </c>
      <c r="O14" s="19"/>
      <c r="P14" s="20">
        <f>($AT$10/$AU$10)*C14*10</f>
        <v>5555.5555555555557</v>
      </c>
      <c r="Q14" s="20">
        <f>8165*(C14/(SUM($C$12:$C$14)))</f>
        <v>3436.4478114478115</v>
      </c>
      <c r="R14" s="20">
        <f t="shared" si="6"/>
        <v>0.61856060606060603</v>
      </c>
      <c r="S14" s="20">
        <f t="shared" ref="S14" si="18">13294*($C14/(SUM($C$12:$C$14)))</f>
        <v>5595.1178451178457</v>
      </c>
      <c r="T14" s="27">
        <f t="shared" si="2"/>
        <v>1.0071212121212123</v>
      </c>
      <c r="U14" s="19"/>
      <c r="V14" s="20">
        <f>($AT$13/$AU$13)*C14*10</f>
        <v>6670.6730769230771</v>
      </c>
      <c r="W14" s="20">
        <f>9369*(C14/(SUM($C$12:$C$14)))</f>
        <v>3943.1818181818185</v>
      </c>
      <c r="X14" s="20">
        <f t="shared" si="7"/>
        <v>0.5911220311220311</v>
      </c>
      <c r="Y14" s="20">
        <f t="shared" si="16"/>
        <v>6702.0202020202023</v>
      </c>
      <c r="Z14" s="27">
        <f t="shared" si="3"/>
        <v>1.0046992446992447</v>
      </c>
      <c r="AA14" s="19"/>
      <c r="AB14" s="20">
        <f>($AT$16/$AU$16)*C14*10</f>
        <v>915</v>
      </c>
      <c r="AC14" s="20">
        <f>9366*(C14/(SUM($C$12:$C$14)))</f>
        <v>3941.9191919191921</v>
      </c>
      <c r="AD14" s="20">
        <f t="shared" si="8"/>
        <v>4.3081084064690627</v>
      </c>
      <c r="AE14" s="20">
        <f t="shared" si="17"/>
        <v>3680.9764309764314</v>
      </c>
      <c r="AF14" s="27">
        <f t="shared" si="9"/>
        <v>4.0229250611764273</v>
      </c>
      <c r="AH14" s="3">
        <f t="shared" si="10"/>
        <v>455623.73737373744</v>
      </c>
      <c r="AI14" s="3">
        <f>AH14/$AX$5</f>
        <v>78.292591695805044</v>
      </c>
      <c r="AJ14" s="3">
        <f t="shared" si="11"/>
        <v>410219.94949494954</v>
      </c>
      <c r="AK14" s="29">
        <f>AJ14/$AX$5</f>
        <v>70.490583296666301</v>
      </c>
      <c r="AL14">
        <f t="shared" si="12"/>
        <v>125</v>
      </c>
      <c r="AM14" s="3">
        <f t="shared" si="4"/>
        <v>689573.69528619526</v>
      </c>
      <c r="AN14" s="29">
        <f>AM14/$AX$5</f>
        <v>118.49363266366444</v>
      </c>
      <c r="AO14">
        <f t="shared" si="13"/>
        <v>125</v>
      </c>
      <c r="AR14">
        <v>2</v>
      </c>
      <c r="AS14">
        <v>48.47</v>
      </c>
      <c r="BB14" s="37"/>
      <c r="BC14" s="38"/>
      <c r="BD14" s="36"/>
      <c r="BE14" s="38"/>
      <c r="BF14" s="36"/>
    </row>
    <row r="15" spans="1:58" ht="15.6" x14ac:dyDescent="0.3">
      <c r="A15" s="30" t="s">
        <v>4</v>
      </c>
      <c r="B15" s="6" t="s">
        <v>14</v>
      </c>
      <c r="C15" s="18">
        <v>1</v>
      </c>
      <c r="D15" s="20">
        <f>($AT$4/$AU$4)*C15*10</f>
        <v>59.992000000000012</v>
      </c>
      <c r="E15" s="18">
        <v>925</v>
      </c>
      <c r="F15" s="20">
        <f t="shared" si="14"/>
        <v>15.418722496332842</v>
      </c>
      <c r="G15" s="20">
        <v>460</v>
      </c>
      <c r="H15" s="27">
        <f t="shared" si="0"/>
        <v>7.6676890252033587</v>
      </c>
      <c r="J15" s="20">
        <f>($AT$7/$AU$7)*C15*10</f>
        <v>62.400000000000006</v>
      </c>
      <c r="K15">
        <v>778</v>
      </c>
      <c r="L15" s="20">
        <f t="shared" si="5"/>
        <v>12.467948717948717</v>
      </c>
      <c r="M15" s="18">
        <v>262</v>
      </c>
      <c r="N15" s="27">
        <f t="shared" si="1"/>
        <v>4.198717948717948</v>
      </c>
      <c r="P15" s="20">
        <f>($AT$10/$AU$10)*C15*10</f>
        <v>44.444444444444443</v>
      </c>
      <c r="Q15" s="18">
        <v>997</v>
      </c>
      <c r="R15" s="20">
        <f t="shared" si="6"/>
        <v>22.432500000000001</v>
      </c>
      <c r="S15" s="18">
        <v>574</v>
      </c>
      <c r="T15" s="27">
        <f t="shared" si="2"/>
        <v>12.915000000000001</v>
      </c>
      <c r="V15" s="20">
        <f>($AT$13/$AU$13)*C15*10</f>
        <v>53.365384615384613</v>
      </c>
      <c r="W15" s="18">
        <v>750</v>
      </c>
      <c r="X15" s="20">
        <f t="shared" si="7"/>
        <v>14.054054054054054</v>
      </c>
      <c r="Y15" s="18">
        <v>118</v>
      </c>
      <c r="Z15" s="27">
        <f t="shared" si="3"/>
        <v>2.2111711711711712</v>
      </c>
      <c r="AB15" s="20">
        <f>($AT$16/$AU$16)*C15*10</f>
        <v>7.32</v>
      </c>
      <c r="AC15" s="18">
        <v>717</v>
      </c>
      <c r="AD15" s="20">
        <f t="shared" si="8"/>
        <v>97.950819672131146</v>
      </c>
      <c r="AE15" s="18">
        <v>388</v>
      </c>
      <c r="AF15" s="27">
        <f t="shared" si="9"/>
        <v>53.005464480874316</v>
      </c>
      <c r="AH15" s="3">
        <f t="shared" si="10"/>
        <v>100527</v>
      </c>
      <c r="AI15" s="3">
        <f>AH15/$AX$5</f>
        <v>17.27416444711745</v>
      </c>
      <c r="AJ15" s="3">
        <f t="shared" si="11"/>
        <v>5819.5000000000009</v>
      </c>
      <c r="AK15" s="29">
        <f>AJ15/$AX$5</f>
        <v>1.0000000000000002</v>
      </c>
      <c r="AL15">
        <f t="shared" si="12"/>
        <v>1</v>
      </c>
      <c r="AM15" s="3">
        <f t="shared" si="4"/>
        <v>5819.5000000000009</v>
      </c>
      <c r="AN15" s="29">
        <f>AM15/$AX$5</f>
        <v>1.0000000000000002</v>
      </c>
      <c r="AO15">
        <f t="shared" si="13"/>
        <v>1</v>
      </c>
      <c r="AR15">
        <v>3</v>
      </c>
      <c r="AS15">
        <v>39.89</v>
      </c>
      <c r="BB15" s="37"/>
      <c r="BC15" s="38"/>
      <c r="BD15" s="36"/>
      <c r="BE15" s="39"/>
      <c r="BF15" s="36"/>
    </row>
    <row r="16" spans="1:58" ht="15.6" x14ac:dyDescent="0.3">
      <c r="A16" s="30"/>
      <c r="B16" s="6" t="s">
        <v>15</v>
      </c>
      <c r="C16" s="18">
        <v>4</v>
      </c>
      <c r="D16" s="20">
        <f>($AT$4/$AU$4)*C16*10</f>
        <v>239.96800000000005</v>
      </c>
      <c r="E16" s="18">
        <v>923</v>
      </c>
      <c r="F16" s="33">
        <f t="shared" si="14"/>
        <v>3.846346179490598</v>
      </c>
      <c r="G16" s="20">
        <v>603</v>
      </c>
      <c r="H16" s="27">
        <f t="shared" si="0"/>
        <v>2.5128350446726224</v>
      </c>
      <c r="J16" s="20">
        <f>($AT$7/$AU$7)*C16*10</f>
        <v>249.60000000000002</v>
      </c>
      <c r="K16">
        <v>836</v>
      </c>
      <c r="L16" s="20">
        <f t="shared" si="5"/>
        <v>3.349358974358974</v>
      </c>
      <c r="M16" s="18">
        <v>248</v>
      </c>
      <c r="N16" s="27">
        <f t="shared" si="1"/>
        <v>0.9935897435897435</v>
      </c>
      <c r="P16" s="20">
        <f>($AT$10/$AU$10)*C16*10</f>
        <v>177.77777777777777</v>
      </c>
      <c r="Q16" s="18">
        <v>786</v>
      </c>
      <c r="R16" s="20">
        <f t="shared" si="6"/>
        <v>4.4212500000000006</v>
      </c>
      <c r="S16" s="18">
        <v>509</v>
      </c>
      <c r="T16" s="27">
        <f t="shared" si="2"/>
        <v>2.8631250000000001</v>
      </c>
      <c r="V16" s="20">
        <f>($AT$13/$AU$13)*C16*10</f>
        <v>213.46153846153845</v>
      </c>
      <c r="W16" s="18">
        <v>913</v>
      </c>
      <c r="X16" s="20">
        <f t="shared" si="7"/>
        <v>4.2771171171171174</v>
      </c>
      <c r="Y16" s="18">
        <v>978</v>
      </c>
      <c r="Z16" s="27">
        <f t="shared" si="3"/>
        <v>4.5816216216216219</v>
      </c>
      <c r="AB16" s="20">
        <f>($AT$16/$AU$16)*C16*10</f>
        <v>29.28</v>
      </c>
      <c r="AC16" s="18">
        <v>873</v>
      </c>
      <c r="AD16" s="20">
        <f t="shared" si="8"/>
        <v>29.815573770491802</v>
      </c>
      <c r="AE16" s="18">
        <v>352</v>
      </c>
      <c r="AF16" s="27">
        <f t="shared" si="9"/>
        <v>12.021857923497267</v>
      </c>
      <c r="AH16" s="3">
        <f t="shared" si="10"/>
        <v>102866</v>
      </c>
      <c r="AI16" s="3">
        <f>AH16/$AX$5</f>
        <v>17.676089011083427</v>
      </c>
      <c r="AJ16" s="3">
        <f t="shared" si="11"/>
        <v>23278.000000000004</v>
      </c>
      <c r="AK16" s="29">
        <f>AJ16/$AX$5</f>
        <v>4.0000000000000009</v>
      </c>
      <c r="AL16">
        <f t="shared" si="12"/>
        <v>4</v>
      </c>
      <c r="AM16" s="3">
        <f t="shared" si="4"/>
        <v>23236.400000000001</v>
      </c>
      <c r="AN16" s="29">
        <f>AM16/$AX$5</f>
        <v>3.9928516195549451</v>
      </c>
      <c r="AO16">
        <f t="shared" si="13"/>
        <v>4</v>
      </c>
      <c r="AQ16" t="s">
        <v>80</v>
      </c>
      <c r="AR16">
        <v>1</v>
      </c>
      <c r="AS16">
        <v>10.98</v>
      </c>
      <c r="AT16">
        <f>SUM(AS16:AS18)</f>
        <v>10.98</v>
      </c>
      <c r="AU16">
        <v>15</v>
      </c>
      <c r="BB16" s="37"/>
      <c r="BC16" s="38"/>
      <c r="BD16" s="36"/>
      <c r="BE16" s="39"/>
      <c r="BF16" s="36"/>
    </row>
    <row r="17" spans="1:58" ht="15.6" x14ac:dyDescent="0.3">
      <c r="A17" s="30"/>
      <c r="B17" s="6" t="s">
        <v>16</v>
      </c>
      <c r="C17" s="18">
        <v>0.1</v>
      </c>
      <c r="D17" s="20">
        <f>($AT$4/$AU$4)*C17*10</f>
        <v>5.999200000000001</v>
      </c>
      <c r="E17" s="18">
        <v>0</v>
      </c>
      <c r="F17" s="33">
        <f t="shared" si="14"/>
        <v>0</v>
      </c>
      <c r="G17" s="20">
        <v>0</v>
      </c>
      <c r="H17" s="27">
        <f t="shared" si="0"/>
        <v>0</v>
      </c>
      <c r="J17" s="20">
        <f>($AT$7/$AU$7)*C17*10</f>
        <v>6.2400000000000011</v>
      </c>
      <c r="K17">
        <v>0</v>
      </c>
      <c r="L17" s="20">
        <f t="shared" si="5"/>
        <v>0</v>
      </c>
      <c r="M17" s="18">
        <v>0</v>
      </c>
      <c r="N17" s="27">
        <f t="shared" si="1"/>
        <v>0</v>
      </c>
      <c r="P17" s="20">
        <f>($AT$10/$AU$10)*C17*10</f>
        <v>4.4444444444444446</v>
      </c>
      <c r="Q17" s="18">
        <v>0</v>
      </c>
      <c r="R17" s="20">
        <f t="shared" si="6"/>
        <v>0</v>
      </c>
      <c r="S17" s="18">
        <v>0</v>
      </c>
      <c r="T17" s="27">
        <f t="shared" si="2"/>
        <v>0</v>
      </c>
      <c r="V17" s="20">
        <f>($AT$13/$AU$13)*C17*10</f>
        <v>5.3365384615384617</v>
      </c>
      <c r="W17" s="18">
        <v>0</v>
      </c>
      <c r="X17" s="20">
        <f t="shared" si="7"/>
        <v>0</v>
      </c>
      <c r="Y17" s="18">
        <v>0</v>
      </c>
      <c r="Z17" s="27">
        <f t="shared" si="3"/>
        <v>0</v>
      </c>
      <c r="AB17" s="20">
        <f>($AT$16/$AU$16)*C17*10</f>
        <v>0.73199999999999998</v>
      </c>
      <c r="AC17" s="18">
        <v>0</v>
      </c>
      <c r="AD17" s="20">
        <f t="shared" si="8"/>
        <v>0</v>
      </c>
      <c r="AE17" s="18">
        <v>4</v>
      </c>
      <c r="AF17" s="27">
        <f t="shared" si="9"/>
        <v>5.4644808743169397</v>
      </c>
      <c r="AH17" s="3">
        <f t="shared" si="10"/>
        <v>0</v>
      </c>
      <c r="AI17" s="3">
        <f>AH17/$AX$5</f>
        <v>0</v>
      </c>
      <c r="AJ17" s="3">
        <f t="shared" si="11"/>
        <v>0</v>
      </c>
      <c r="AK17" s="29">
        <f>AJ17/$AX$5</f>
        <v>0</v>
      </c>
      <c r="AL17">
        <f t="shared" si="12"/>
        <v>0</v>
      </c>
      <c r="AM17" s="3">
        <f t="shared" si="4"/>
        <v>10.98</v>
      </c>
      <c r="AN17" s="29">
        <f>AM17/$AX$5</f>
        <v>1.8867600309304925E-3</v>
      </c>
      <c r="AO17">
        <f t="shared" si="13"/>
        <v>0.1</v>
      </c>
      <c r="BB17" s="37"/>
      <c r="BC17" s="38"/>
      <c r="BD17" s="36"/>
      <c r="BE17" s="39"/>
      <c r="BF17" s="36"/>
    </row>
    <row r="18" spans="1:58" x14ac:dyDescent="0.3">
      <c r="A18" s="30"/>
      <c r="B18" s="6" t="s">
        <v>17</v>
      </c>
      <c r="C18" s="18">
        <v>0.1</v>
      </c>
      <c r="D18" s="20">
        <f>($AT$4/$AU$4)*C18*10</f>
        <v>5.999200000000001</v>
      </c>
      <c r="E18" s="18">
        <v>21</v>
      </c>
      <c r="F18" s="33">
        <f t="shared" si="14"/>
        <v>3.5004667288971856</v>
      </c>
      <c r="G18" s="20">
        <v>523</v>
      </c>
      <c r="H18" s="27">
        <f t="shared" si="0"/>
        <v>87.178290438725156</v>
      </c>
      <c r="J18" s="20">
        <f>($AT$7/$AU$7)*C18*10</f>
        <v>6.2400000000000011</v>
      </c>
      <c r="K18">
        <v>21</v>
      </c>
      <c r="L18" s="20">
        <f t="shared" si="5"/>
        <v>3.365384615384615</v>
      </c>
      <c r="M18" s="18">
        <v>6</v>
      </c>
      <c r="N18" s="27">
        <f t="shared" si="1"/>
        <v>0.96153846153846134</v>
      </c>
      <c r="P18" s="20">
        <f>($AT$10/$AU$10)*C18*10</f>
        <v>4.4444444444444446</v>
      </c>
      <c r="Q18" s="18">
        <v>5</v>
      </c>
      <c r="R18" s="20">
        <f t="shared" si="6"/>
        <v>1.125</v>
      </c>
      <c r="S18" s="18">
        <v>0</v>
      </c>
      <c r="T18" s="27">
        <f t="shared" si="2"/>
        <v>0</v>
      </c>
      <c r="V18" s="20">
        <f>($AT$13/$AU$13)*C18*10</f>
        <v>5.3365384615384617</v>
      </c>
      <c r="W18" s="18">
        <v>21</v>
      </c>
      <c r="X18" s="20">
        <f t="shared" si="7"/>
        <v>3.9351351351351349</v>
      </c>
      <c r="Y18" s="18">
        <v>2</v>
      </c>
      <c r="Z18" s="27">
        <f t="shared" si="3"/>
        <v>0.37477477477477478</v>
      </c>
      <c r="AB18" s="20">
        <f>($AT$16/$AU$16)*C18*10</f>
        <v>0.73199999999999998</v>
      </c>
      <c r="AC18" s="18">
        <v>21</v>
      </c>
      <c r="AD18" s="20">
        <f t="shared" si="8"/>
        <v>28.688524590163937</v>
      </c>
      <c r="AE18" s="18">
        <v>98</v>
      </c>
      <c r="AF18" s="27">
        <f t="shared" si="9"/>
        <v>133.87978142076503</v>
      </c>
      <c r="AH18" s="3">
        <f t="shared" si="10"/>
        <v>2067</v>
      </c>
      <c r="AI18" s="3">
        <f>AH18/$AX$5</f>
        <v>0.35518515336369105</v>
      </c>
      <c r="AJ18" s="3">
        <f t="shared" si="11"/>
        <v>581.95000000000005</v>
      </c>
      <c r="AK18" s="29">
        <f>AJ18/$AX$5</f>
        <v>0.1</v>
      </c>
      <c r="AL18">
        <f t="shared" si="12"/>
        <v>0.1</v>
      </c>
      <c r="AM18" s="3">
        <f t="shared" si="4"/>
        <v>368.96000000000004</v>
      </c>
      <c r="AN18" s="29">
        <f>AM18/$AX$5</f>
        <v>6.340063579345305E-2</v>
      </c>
      <c r="AO18">
        <f t="shared" si="13"/>
        <v>0.1</v>
      </c>
      <c r="BB18" s="36"/>
      <c r="BC18" s="36"/>
      <c r="BD18" s="36"/>
      <c r="BE18" s="36"/>
      <c r="BF18" s="36"/>
    </row>
    <row r="19" spans="1:58" x14ac:dyDescent="0.3">
      <c r="A19" s="30"/>
      <c r="B19" s="6" t="s">
        <v>18</v>
      </c>
      <c r="C19" s="18">
        <v>0.2</v>
      </c>
      <c r="D19" s="20">
        <f>($AT$4/$AU$4)*C19*10</f>
        <v>11.998400000000002</v>
      </c>
      <c r="E19" s="18">
        <v>733</v>
      </c>
      <c r="F19" s="33">
        <f t="shared" si="14"/>
        <v>61.091478863848501</v>
      </c>
      <c r="G19" s="20">
        <v>17</v>
      </c>
      <c r="H19" s="27">
        <f t="shared" si="0"/>
        <v>1.416855580744099</v>
      </c>
      <c r="J19" s="20">
        <f>($AT$7/$AU$7)*C19*10</f>
        <v>12.480000000000002</v>
      </c>
      <c r="K19">
        <v>732</v>
      </c>
      <c r="L19" s="20">
        <f t="shared" si="5"/>
        <v>58.653846153846146</v>
      </c>
      <c r="M19" s="18">
        <v>131</v>
      </c>
      <c r="N19" s="27">
        <f t="shared" si="1"/>
        <v>10.49679487179487</v>
      </c>
      <c r="P19" s="20">
        <f>($AT$10/$AU$10)*C19*10</f>
        <v>8.8888888888888893</v>
      </c>
      <c r="Q19" s="18">
        <v>730</v>
      </c>
      <c r="R19" s="20">
        <f t="shared" si="6"/>
        <v>82.125</v>
      </c>
      <c r="S19" s="18">
        <v>330</v>
      </c>
      <c r="T19" s="27">
        <f t="shared" si="2"/>
        <v>37.125</v>
      </c>
      <c r="V19" s="20">
        <f>($AT$13/$AU$13)*C19*10</f>
        <v>10.673076923076923</v>
      </c>
      <c r="W19" s="18">
        <v>729</v>
      </c>
      <c r="X19" s="20">
        <f t="shared" si="7"/>
        <v>68.302702702702703</v>
      </c>
      <c r="Y19" s="18">
        <v>124</v>
      </c>
      <c r="Z19" s="27">
        <f t="shared" si="3"/>
        <v>11.618018018018018</v>
      </c>
      <c r="AB19" s="20">
        <f>($AT$16/$AU$16)*C19*10</f>
        <v>1.464</v>
      </c>
      <c r="AC19" s="18">
        <v>732</v>
      </c>
      <c r="AD19" s="20">
        <f t="shared" si="8"/>
        <v>500</v>
      </c>
      <c r="AE19" s="18">
        <v>396</v>
      </c>
      <c r="AF19" s="27">
        <f t="shared" si="9"/>
        <v>270.49180327868851</v>
      </c>
      <c r="AH19" s="3">
        <f t="shared" si="10"/>
        <v>87001</v>
      </c>
      <c r="AI19" s="3">
        <f>AH19/$AX$5</f>
        <v>14.949909786064095</v>
      </c>
      <c r="AJ19" s="3">
        <f t="shared" si="11"/>
        <v>1163.9000000000001</v>
      </c>
      <c r="AK19" s="29">
        <f>AJ19/$AX$5</f>
        <v>0.2</v>
      </c>
      <c r="AL19">
        <f t="shared" si="12"/>
        <v>0.2</v>
      </c>
      <c r="AM19" s="3">
        <f t="shared" si="4"/>
        <v>1163.9000000000001</v>
      </c>
      <c r="AN19" s="29">
        <f>AM19/$AX$5</f>
        <v>0.2</v>
      </c>
      <c r="AO19">
        <f t="shared" si="13"/>
        <v>0.2</v>
      </c>
      <c r="BB19" s="36"/>
      <c r="BC19" s="36"/>
      <c r="BD19" s="36"/>
      <c r="BE19" s="36"/>
      <c r="BF19" s="36"/>
    </row>
    <row r="20" spans="1:58" x14ac:dyDescent="0.3">
      <c r="A20" s="30"/>
      <c r="B20" s="6" t="s">
        <v>19</v>
      </c>
      <c r="C20" s="18">
        <v>0.2</v>
      </c>
      <c r="D20" s="20">
        <f>($AT$4/$AU$4)*C20*10</f>
        <v>11.998400000000002</v>
      </c>
      <c r="E20" s="18">
        <v>47</v>
      </c>
      <c r="F20" s="33">
        <f t="shared" si="14"/>
        <v>3.9171889585278032</v>
      </c>
      <c r="G20" s="20">
        <v>0</v>
      </c>
      <c r="H20" s="27">
        <f t="shared" si="0"/>
        <v>0</v>
      </c>
      <c r="J20" s="20">
        <f>($AT$7/$AU$7)*C20*10</f>
        <v>12.480000000000002</v>
      </c>
      <c r="K20">
        <v>48</v>
      </c>
      <c r="L20" s="20">
        <f t="shared" si="5"/>
        <v>3.8461538461538454</v>
      </c>
      <c r="M20" s="18">
        <v>27</v>
      </c>
      <c r="N20" s="27">
        <f t="shared" si="1"/>
        <v>2.1634615384615379</v>
      </c>
      <c r="P20" s="20">
        <f>($AT$10/$AU$10)*C20*10</f>
        <v>8.8888888888888893</v>
      </c>
      <c r="Q20" s="18">
        <v>22</v>
      </c>
      <c r="R20" s="20">
        <f t="shared" si="6"/>
        <v>2.4750000000000001</v>
      </c>
      <c r="S20" s="18">
        <v>2</v>
      </c>
      <c r="T20" s="27">
        <f t="shared" si="2"/>
        <v>0.22499999999999998</v>
      </c>
      <c r="V20" s="20">
        <f>($AT$13/$AU$13)*C20*10</f>
        <v>10.673076923076923</v>
      </c>
      <c r="W20" s="18">
        <v>47</v>
      </c>
      <c r="X20" s="20">
        <f t="shared" si="7"/>
        <v>4.4036036036036039</v>
      </c>
      <c r="Y20" s="18">
        <v>11</v>
      </c>
      <c r="Z20" s="27">
        <f t="shared" si="3"/>
        <v>1.0306306306306305</v>
      </c>
      <c r="AB20" s="20">
        <f>($AT$16/$AU$16)*C20*10</f>
        <v>1.464</v>
      </c>
      <c r="AC20" s="18">
        <v>47</v>
      </c>
      <c r="AD20" s="20">
        <f t="shared" si="8"/>
        <v>32.103825136612024</v>
      </c>
      <c r="AE20" s="18">
        <v>167</v>
      </c>
      <c r="AF20" s="27">
        <f t="shared" si="9"/>
        <v>114.07103825136612</v>
      </c>
      <c r="AH20" s="3">
        <f t="shared" si="10"/>
        <v>4944</v>
      </c>
      <c r="AI20" s="3">
        <f>AH20/$AX$5</f>
        <v>0.84955752212389379</v>
      </c>
      <c r="AJ20" s="3">
        <f t="shared" si="11"/>
        <v>1163.9000000000001</v>
      </c>
      <c r="AK20" s="29">
        <f>AJ20/$AX$5</f>
        <v>0.2</v>
      </c>
      <c r="AL20">
        <f t="shared" si="12"/>
        <v>0.2</v>
      </c>
      <c r="AM20" s="3">
        <f t="shared" si="4"/>
        <v>677.94</v>
      </c>
      <c r="AN20" s="29">
        <f>AM20/$AX$5</f>
        <v>0.1164945442048286</v>
      </c>
      <c r="AO20">
        <f t="shared" si="13"/>
        <v>0.2</v>
      </c>
      <c r="BB20" s="36"/>
      <c r="BC20" s="36"/>
      <c r="BD20" s="36"/>
      <c r="BE20" s="36"/>
      <c r="BF20" s="36"/>
    </row>
    <row r="21" spans="1:58" x14ac:dyDescent="0.3">
      <c r="A21" s="30"/>
      <c r="B21" s="6" t="s">
        <v>20</v>
      </c>
      <c r="C21" s="18">
        <v>0.1</v>
      </c>
      <c r="D21" s="20">
        <f>($AT$4/$AU$4)*C21*10</f>
        <v>5.999200000000001</v>
      </c>
      <c r="E21" s="18">
        <v>0</v>
      </c>
      <c r="F21" s="33">
        <f t="shared" si="14"/>
        <v>0</v>
      </c>
      <c r="G21" s="20">
        <v>451</v>
      </c>
      <c r="H21" s="27">
        <f t="shared" si="0"/>
        <v>75.176690225363373</v>
      </c>
      <c r="J21" s="20">
        <f>($AT$7/$AU$7)*C21*10</f>
        <v>6.2400000000000011</v>
      </c>
      <c r="K21">
        <v>0</v>
      </c>
      <c r="L21" s="20">
        <f t="shared" si="5"/>
        <v>0</v>
      </c>
      <c r="M21" s="18">
        <v>0</v>
      </c>
      <c r="N21" s="27">
        <f t="shared" si="1"/>
        <v>0</v>
      </c>
      <c r="P21" s="20">
        <f>($AT$10/$AU$10)*C21*10</f>
        <v>4.4444444444444446</v>
      </c>
      <c r="Q21" s="18">
        <v>0</v>
      </c>
      <c r="R21" s="20">
        <f t="shared" si="6"/>
        <v>0</v>
      </c>
      <c r="S21" s="18">
        <v>0</v>
      </c>
      <c r="T21" s="27">
        <f t="shared" si="2"/>
        <v>0</v>
      </c>
      <c r="V21" s="20">
        <f>($AT$13/$AU$13)*C21*10</f>
        <v>5.3365384615384617</v>
      </c>
      <c r="W21" s="18">
        <v>0</v>
      </c>
      <c r="X21" s="20">
        <f t="shared" si="7"/>
        <v>0</v>
      </c>
      <c r="Y21" s="18">
        <v>0</v>
      </c>
      <c r="Z21" s="27">
        <f t="shared" si="3"/>
        <v>0</v>
      </c>
      <c r="AB21" s="20">
        <f>($AT$16/$AU$16)*C21*10</f>
        <v>0.73199999999999998</v>
      </c>
      <c r="AC21" s="18">
        <v>0</v>
      </c>
      <c r="AD21" s="20">
        <f t="shared" si="8"/>
        <v>0</v>
      </c>
      <c r="AE21" s="18">
        <v>6</v>
      </c>
      <c r="AF21" s="27">
        <f t="shared" si="9"/>
        <v>8.1967213114754092</v>
      </c>
      <c r="AH21" s="3">
        <f t="shared" si="10"/>
        <v>0</v>
      </c>
      <c r="AI21" s="3">
        <f>AH21/$AX$5</f>
        <v>0</v>
      </c>
      <c r="AJ21" s="3">
        <f t="shared" si="11"/>
        <v>0</v>
      </c>
      <c r="AK21" s="29">
        <f>AJ21/$AX$5</f>
        <v>0</v>
      </c>
      <c r="AL21">
        <f t="shared" si="12"/>
        <v>0</v>
      </c>
      <c r="AM21" s="3">
        <f t="shared" si="4"/>
        <v>160.96</v>
      </c>
      <c r="AN21" s="29">
        <f>AM21/$AX$5</f>
        <v>2.7658733568175962E-2</v>
      </c>
      <c r="AO21">
        <f t="shared" si="13"/>
        <v>0.1</v>
      </c>
      <c r="AR21" s="3"/>
      <c r="AT21" s="3"/>
      <c r="AU21" s="3"/>
      <c r="AV21" s="3"/>
      <c r="BB21" s="36"/>
      <c r="BC21" s="36"/>
      <c r="BD21" s="36"/>
      <c r="BE21" s="36"/>
      <c r="BF21" s="36"/>
    </row>
    <row r="22" spans="1:58" x14ac:dyDescent="0.3">
      <c r="A22" s="30"/>
      <c r="B22" s="6" t="s">
        <v>21</v>
      </c>
      <c r="C22" s="18">
        <v>4</v>
      </c>
      <c r="D22" s="20">
        <f>($AT$4/$AU$4)*C22*10</f>
        <v>239.96800000000005</v>
      </c>
      <c r="E22" s="18">
        <v>758</v>
      </c>
      <c r="F22" s="33">
        <f t="shared" si="14"/>
        <v>3.1587545006000792</v>
      </c>
      <c r="G22" s="20">
        <v>564</v>
      </c>
      <c r="H22" s="27">
        <f t="shared" si="0"/>
        <v>2.3503133751166816</v>
      </c>
      <c r="J22" s="20">
        <f>($AT$7/$AU$7)*C22*10</f>
        <v>249.60000000000002</v>
      </c>
      <c r="K22">
        <v>768</v>
      </c>
      <c r="L22" s="20">
        <f t="shared" si="5"/>
        <v>3.0769230769230766</v>
      </c>
      <c r="M22" s="18">
        <v>196</v>
      </c>
      <c r="N22" s="27">
        <f t="shared" si="1"/>
        <v>0.78525641025641013</v>
      </c>
      <c r="P22" s="20">
        <f>($AT$10/$AU$10)*C22*10</f>
        <v>177.77777777777777</v>
      </c>
      <c r="Q22" s="18">
        <v>942</v>
      </c>
      <c r="R22" s="20">
        <f t="shared" si="6"/>
        <v>5.2987500000000001</v>
      </c>
      <c r="S22" s="18">
        <v>445</v>
      </c>
      <c r="T22" s="27">
        <f t="shared" si="2"/>
        <v>2.5031250000000003</v>
      </c>
      <c r="V22" s="20">
        <f>($AT$13/$AU$13)*C22*10</f>
        <v>213.46153846153845</v>
      </c>
      <c r="W22" s="18">
        <v>524</v>
      </c>
      <c r="X22" s="20">
        <f t="shared" si="7"/>
        <v>2.454774774774775</v>
      </c>
      <c r="Y22" s="18">
        <v>208</v>
      </c>
      <c r="Z22" s="27">
        <f t="shared" si="3"/>
        <v>0.97441441441441445</v>
      </c>
      <c r="AB22" s="20">
        <f>($AT$16/$AU$16)*C22*10</f>
        <v>29.28</v>
      </c>
      <c r="AC22" s="18">
        <v>382</v>
      </c>
      <c r="AD22" s="20">
        <f t="shared" si="8"/>
        <v>13.046448087431694</v>
      </c>
      <c r="AE22" s="18">
        <v>235</v>
      </c>
      <c r="AF22" s="27">
        <f t="shared" si="9"/>
        <v>8.0259562841530059</v>
      </c>
      <c r="AH22" s="3">
        <f t="shared" si="10"/>
        <v>83706</v>
      </c>
      <c r="AI22" s="3">
        <f>AH22/$AX$5</f>
        <v>14.383709940716557</v>
      </c>
      <c r="AJ22" s="3">
        <f t="shared" si="11"/>
        <v>23278.000000000004</v>
      </c>
      <c r="AK22" s="29">
        <f>AJ22/$AX$5</f>
        <v>4.0000000000000009</v>
      </c>
      <c r="AL22">
        <f t="shared" si="12"/>
        <v>4</v>
      </c>
      <c r="AM22" s="3">
        <f t="shared" si="4"/>
        <v>21742.400000000001</v>
      </c>
      <c r="AN22" s="29">
        <f>AM22/$AX$5</f>
        <v>3.7361285333791567</v>
      </c>
      <c r="AO22">
        <f t="shared" si="13"/>
        <v>4</v>
      </c>
      <c r="AR22" s="3"/>
      <c r="AU22" s="3"/>
      <c r="AV22" s="3"/>
      <c r="BB22" s="36"/>
      <c r="BC22" s="36"/>
      <c r="BD22" s="36"/>
      <c r="BE22" s="36"/>
      <c r="BF22" s="36"/>
    </row>
    <row r="23" spans="1:58" x14ac:dyDescent="0.3">
      <c r="A23" s="30"/>
      <c r="B23" s="6" t="s">
        <v>22</v>
      </c>
      <c r="C23" s="18">
        <v>0.1</v>
      </c>
      <c r="D23" s="20">
        <f>($AT$4/$AU$4)*C23*10</f>
        <v>5.999200000000001</v>
      </c>
      <c r="E23" s="18">
        <v>823</v>
      </c>
      <c r="F23" s="33">
        <f t="shared" si="14"/>
        <v>137.18495799439924</v>
      </c>
      <c r="G23" s="20">
        <v>825</v>
      </c>
      <c r="H23" s="27">
        <f t="shared" si="0"/>
        <v>137.51833577810373</v>
      </c>
      <c r="J23" s="20">
        <f>($AT$7/$AU$7)*C23*10</f>
        <v>6.2400000000000011</v>
      </c>
      <c r="K23">
        <v>845</v>
      </c>
      <c r="L23" s="20">
        <f t="shared" si="5"/>
        <v>135.41666666666663</v>
      </c>
      <c r="M23" s="18">
        <v>124</v>
      </c>
      <c r="N23" s="27">
        <f t="shared" si="1"/>
        <v>19.871794871794869</v>
      </c>
      <c r="P23" s="20">
        <f>($AT$10/$AU$10)*C23*10</f>
        <v>4.4444444444444446</v>
      </c>
      <c r="Q23" s="18">
        <v>860</v>
      </c>
      <c r="R23" s="20">
        <f t="shared" si="6"/>
        <v>193.5</v>
      </c>
      <c r="S23" s="18">
        <v>129</v>
      </c>
      <c r="T23" s="27">
        <f t="shared" si="2"/>
        <v>29.024999999999999</v>
      </c>
      <c r="V23" s="20">
        <f>($AT$13/$AU$13)*C23*10</f>
        <v>5.3365384615384617</v>
      </c>
      <c r="W23" s="18">
        <v>845</v>
      </c>
      <c r="X23" s="20">
        <f t="shared" si="7"/>
        <v>158.34234234234233</v>
      </c>
      <c r="Y23" s="18">
        <v>69</v>
      </c>
      <c r="Z23" s="27">
        <f t="shared" si="3"/>
        <v>12.929729729729729</v>
      </c>
      <c r="AB23" s="20">
        <f>($AT$16/$AU$16)*C23*10</f>
        <v>0.73199999999999998</v>
      </c>
      <c r="AC23" s="18">
        <v>846</v>
      </c>
      <c r="AD23" s="20">
        <f t="shared" si="8"/>
        <v>1155.7377049180327</v>
      </c>
      <c r="AE23" s="18">
        <v>503</v>
      </c>
      <c r="AF23" s="27">
        <f t="shared" si="9"/>
        <v>687.15846994535525</v>
      </c>
      <c r="AH23" s="3">
        <f t="shared" si="10"/>
        <v>100425</v>
      </c>
      <c r="AI23" s="3">
        <f>AH23/$AX$5</f>
        <v>17.256637168141594</v>
      </c>
      <c r="AJ23" s="3">
        <f t="shared" si="11"/>
        <v>581.95000000000005</v>
      </c>
      <c r="AK23" s="29">
        <f>AJ23/$AX$5</f>
        <v>0.1</v>
      </c>
      <c r="AL23">
        <f t="shared" si="12"/>
        <v>0.1</v>
      </c>
      <c r="AM23" s="3">
        <f t="shared" si="4"/>
        <v>581.95000000000005</v>
      </c>
      <c r="AN23" s="29">
        <f>AM23/$AX$5</f>
        <v>0.1</v>
      </c>
      <c r="AO23">
        <f t="shared" si="13"/>
        <v>0.1</v>
      </c>
      <c r="AR23" s="3"/>
      <c r="AU23" s="3"/>
      <c r="AV23" s="3"/>
      <c r="BB23" s="36"/>
      <c r="BC23" s="36"/>
      <c r="BD23" s="36"/>
      <c r="BE23" s="36"/>
      <c r="BF23" s="36"/>
    </row>
    <row r="24" spans="1:58" x14ac:dyDescent="0.3">
      <c r="A24" s="30"/>
      <c r="B24" s="6" t="s">
        <v>23</v>
      </c>
      <c r="C24" s="18">
        <v>3.8</v>
      </c>
      <c r="D24" s="20">
        <f>($AT$4/$AU$4)*C24*10</f>
        <v>227.96960000000001</v>
      </c>
      <c r="E24" s="18">
        <v>1206</v>
      </c>
      <c r="F24" s="33">
        <f t="shared" si="14"/>
        <v>5.2901790414160486</v>
      </c>
      <c r="G24" s="20">
        <v>453</v>
      </c>
      <c r="H24" s="27">
        <f t="shared" si="0"/>
        <v>1.9871070528702071</v>
      </c>
      <c r="J24" s="20">
        <f>($AT$7/$AU$7)*C24*10</f>
        <v>237.12</v>
      </c>
      <c r="K24">
        <v>1240</v>
      </c>
      <c r="L24" s="20">
        <f t="shared" si="5"/>
        <v>5.2294197031039138</v>
      </c>
      <c r="M24" s="18">
        <v>277</v>
      </c>
      <c r="N24" s="27">
        <f t="shared" si="1"/>
        <v>1.1681848852901484</v>
      </c>
      <c r="P24" s="20">
        <f>($AT$10/$AU$10)*C24*10</f>
        <v>168.88888888888889</v>
      </c>
      <c r="Q24" s="18">
        <v>1718</v>
      </c>
      <c r="R24" s="20">
        <f t="shared" si="6"/>
        <v>10.172368421052632</v>
      </c>
      <c r="S24" s="18">
        <v>285</v>
      </c>
      <c r="T24" s="27">
        <f t="shared" si="2"/>
        <v>1.6875</v>
      </c>
      <c r="V24" s="20">
        <f>($AT$13/$AU$13)*C24*10</f>
        <v>202.78846153846155</v>
      </c>
      <c r="W24" s="18">
        <v>1723</v>
      </c>
      <c r="X24" s="20">
        <f t="shared" si="7"/>
        <v>8.4965386439070638</v>
      </c>
      <c r="Y24" s="18">
        <v>429</v>
      </c>
      <c r="Z24" s="27">
        <f t="shared" si="3"/>
        <v>2.1155049786628735</v>
      </c>
      <c r="AB24" s="20">
        <f>($AT$16/$AU$16)*C24*10</f>
        <v>27.815999999999995</v>
      </c>
      <c r="AC24" s="18">
        <v>1724</v>
      </c>
      <c r="AD24" s="20">
        <f t="shared" si="8"/>
        <v>61.978717285015826</v>
      </c>
      <c r="AE24" s="18">
        <v>575</v>
      </c>
      <c r="AF24" s="27">
        <f t="shared" si="9"/>
        <v>20.6715559390279</v>
      </c>
      <c r="AH24" s="3">
        <f t="shared" si="10"/>
        <v>179434</v>
      </c>
      <c r="AI24" s="3">
        <f>AH24/$AX$5</f>
        <v>30.83323309562677</v>
      </c>
      <c r="AJ24" s="3">
        <f t="shared" si="11"/>
        <v>22114.100000000002</v>
      </c>
      <c r="AK24" s="29">
        <f>AJ24/$AX$5</f>
        <v>3.8000000000000003</v>
      </c>
      <c r="AL24">
        <f t="shared" si="12"/>
        <v>3.8</v>
      </c>
      <c r="AM24" s="3">
        <f t="shared" si="4"/>
        <v>22114.100000000002</v>
      </c>
      <c r="AN24" s="29">
        <f>AM24/$AX$5</f>
        <v>3.8000000000000003</v>
      </c>
      <c r="AO24">
        <f t="shared" si="13"/>
        <v>3.8</v>
      </c>
      <c r="AR24" s="3"/>
      <c r="AU24" s="3"/>
      <c r="AV24" s="3"/>
      <c r="BB24" s="36"/>
      <c r="BC24" s="36"/>
      <c r="BD24" s="36"/>
      <c r="BE24" s="36"/>
      <c r="BF24" s="36"/>
    </row>
    <row r="25" spans="1:58" x14ac:dyDescent="0.3">
      <c r="A25" s="30"/>
      <c r="B25" s="6" t="s">
        <v>24</v>
      </c>
      <c r="C25" s="18">
        <v>0.1</v>
      </c>
      <c r="D25" s="20">
        <f>($AT$4/$AU$4)*C25*10</f>
        <v>5.999200000000001</v>
      </c>
      <c r="E25" s="18">
        <v>836</v>
      </c>
      <c r="F25" s="33">
        <f t="shared" si="14"/>
        <v>139.35191358847845</v>
      </c>
      <c r="G25" s="20">
        <v>0</v>
      </c>
      <c r="H25" s="27">
        <f t="shared" si="0"/>
        <v>0</v>
      </c>
      <c r="J25" s="20">
        <f>($AT$7/$AU$7)*C25*10</f>
        <v>6.2400000000000011</v>
      </c>
      <c r="K25">
        <v>834</v>
      </c>
      <c r="L25" s="20">
        <f t="shared" si="5"/>
        <v>133.65384615384613</v>
      </c>
      <c r="M25" s="18">
        <v>85</v>
      </c>
      <c r="N25" s="27">
        <f t="shared" si="1"/>
        <v>13.621794871794869</v>
      </c>
      <c r="P25" s="20">
        <f>($AT$10/$AU$10)*C25*10</f>
        <v>4.4444444444444446</v>
      </c>
      <c r="Q25" s="18">
        <v>841</v>
      </c>
      <c r="R25" s="20">
        <f t="shared" si="6"/>
        <v>189.22499999999999</v>
      </c>
      <c r="S25" s="18">
        <v>376</v>
      </c>
      <c r="T25" s="27">
        <f t="shared" si="2"/>
        <v>84.6</v>
      </c>
      <c r="V25" s="20">
        <f>($AT$13/$AU$13)*C25*10</f>
        <v>5.3365384615384617</v>
      </c>
      <c r="W25" s="18">
        <v>1184</v>
      </c>
      <c r="X25" s="20">
        <f t="shared" si="7"/>
        <v>221.86666666666667</v>
      </c>
      <c r="Y25" s="18">
        <v>102</v>
      </c>
      <c r="Z25" s="27">
        <f t="shared" si="3"/>
        <v>19.113513513513514</v>
      </c>
      <c r="AB25" s="20">
        <f>($AT$16/$AU$16)*C25*10</f>
        <v>0.73199999999999998</v>
      </c>
      <c r="AC25" s="18">
        <v>836</v>
      </c>
      <c r="AD25" s="20">
        <f t="shared" si="8"/>
        <v>1142.0765027322404</v>
      </c>
      <c r="AE25" s="18">
        <v>261</v>
      </c>
      <c r="AF25" s="27">
        <f t="shared" si="9"/>
        <v>356.55737704918033</v>
      </c>
      <c r="AH25" s="3">
        <f t="shared" si="10"/>
        <v>108615</v>
      </c>
      <c r="AI25" s="3">
        <f>AH25/$AX$5</f>
        <v>18.663974568261878</v>
      </c>
      <c r="AJ25" s="3">
        <f t="shared" si="11"/>
        <v>581.95000000000005</v>
      </c>
      <c r="AK25" s="29">
        <f>AJ25/$AX$5</f>
        <v>0.1</v>
      </c>
      <c r="AL25">
        <f t="shared" si="12"/>
        <v>0.1</v>
      </c>
      <c r="AM25" s="3">
        <f t="shared" si="4"/>
        <v>431.97</v>
      </c>
      <c r="AN25" s="29">
        <f>AM25/$AX$5</f>
        <v>7.4228026462754532E-2</v>
      </c>
      <c r="AO25">
        <f t="shared" si="13"/>
        <v>0.1</v>
      </c>
      <c r="AR25" s="3"/>
      <c r="AU25" s="3"/>
      <c r="AV25" s="3"/>
      <c r="BB25" s="36"/>
      <c r="BC25" s="36"/>
      <c r="BD25" s="36"/>
      <c r="BE25" s="36"/>
      <c r="BF25" s="36"/>
    </row>
    <row r="26" spans="1:58" x14ac:dyDescent="0.3">
      <c r="A26" s="30"/>
      <c r="B26" s="6" t="s">
        <v>25</v>
      </c>
      <c r="C26" s="18">
        <v>0.1</v>
      </c>
      <c r="D26" s="20">
        <f>($AT$4/$AU$4)*C26*10</f>
        <v>5.999200000000001</v>
      </c>
      <c r="E26" s="18">
        <v>2</v>
      </c>
      <c r="F26" s="33">
        <f t="shared" si="14"/>
        <v>0.33337778370449389</v>
      </c>
      <c r="G26" s="20">
        <v>66</v>
      </c>
      <c r="H26" s="27">
        <f t="shared" si="0"/>
        <v>11.001466862248298</v>
      </c>
      <c r="J26" s="20">
        <f>($AT$7/$AU$7)*C26*10</f>
        <v>6.2400000000000011</v>
      </c>
      <c r="K26">
        <v>3</v>
      </c>
      <c r="L26" s="20">
        <f t="shared" si="5"/>
        <v>0.48076923076923067</v>
      </c>
      <c r="M26" s="18">
        <v>4</v>
      </c>
      <c r="N26" s="27">
        <f t="shared" si="1"/>
        <v>0.64102564102564086</v>
      </c>
      <c r="P26" s="20">
        <f>($AT$10/$AU$10)*C26*10</f>
        <v>4.4444444444444446</v>
      </c>
      <c r="Q26" s="18">
        <v>0</v>
      </c>
      <c r="R26" s="20">
        <f t="shared" si="6"/>
        <v>0</v>
      </c>
      <c r="S26" s="18">
        <v>0</v>
      </c>
      <c r="T26" s="27">
        <f t="shared" si="2"/>
        <v>0</v>
      </c>
      <c r="V26" s="20">
        <f>($AT$13/$AU$13)*C26*10</f>
        <v>5.3365384615384617</v>
      </c>
      <c r="W26" s="18">
        <v>2</v>
      </c>
      <c r="X26" s="20">
        <f t="shared" si="7"/>
        <v>0.37477477477477478</v>
      </c>
      <c r="Y26" s="18">
        <v>1</v>
      </c>
      <c r="Z26" s="27">
        <f t="shared" si="3"/>
        <v>0.18738738738738739</v>
      </c>
      <c r="AB26" s="20">
        <f>($AT$16/$AU$16)*C26*10</f>
        <v>0.73199999999999998</v>
      </c>
      <c r="AC26" s="18">
        <v>2</v>
      </c>
      <c r="AD26" s="20">
        <f t="shared" si="8"/>
        <v>2.7322404371584699</v>
      </c>
      <c r="AE26" s="18">
        <v>47</v>
      </c>
      <c r="AF26" s="27">
        <f t="shared" si="9"/>
        <v>64.207650273224047</v>
      </c>
      <c r="AH26" s="3">
        <f t="shared" si="10"/>
        <v>210</v>
      </c>
      <c r="AI26" s="3">
        <f>AH26/$AX$5</f>
        <v>3.6085574362058594E-2</v>
      </c>
      <c r="AJ26" s="3">
        <f t="shared" si="11"/>
        <v>190.98</v>
      </c>
      <c r="AK26" s="29">
        <f>AJ26/$AX$5</f>
        <v>3.281725234126643E-2</v>
      </c>
      <c r="AL26">
        <f t="shared" si="12"/>
        <v>0.1</v>
      </c>
      <c r="AM26" s="3">
        <f t="shared" si="4"/>
        <v>290.96000000000004</v>
      </c>
      <c r="AN26" s="29">
        <f>AM26/$AX$5</f>
        <v>4.9997422458974143E-2</v>
      </c>
      <c r="AO26">
        <f t="shared" si="13"/>
        <v>0.1</v>
      </c>
      <c r="AR26" s="3"/>
      <c r="AS26" s="3"/>
      <c r="AT26" s="3"/>
      <c r="AU26" s="3"/>
      <c r="AV26" s="3"/>
    </row>
    <row r="27" spans="1:58" x14ac:dyDescent="0.3">
      <c r="A27" s="30"/>
      <c r="B27" s="6" t="s">
        <v>26</v>
      </c>
      <c r="C27" s="18">
        <v>3</v>
      </c>
      <c r="D27" s="20">
        <f>($AT$4/$AU$4)*C27*10</f>
        <v>179.97600000000003</v>
      </c>
      <c r="E27" s="18">
        <v>23</v>
      </c>
      <c r="F27" s="33">
        <f t="shared" si="14"/>
        <v>0.12779481708672266</v>
      </c>
      <c r="G27" s="20">
        <v>0</v>
      </c>
      <c r="H27" s="27">
        <f t="shared" si="0"/>
        <v>0</v>
      </c>
      <c r="J27" s="20">
        <f>($AT$7/$AU$7)*C27*10</f>
        <v>187.2</v>
      </c>
      <c r="K27">
        <v>23</v>
      </c>
      <c r="L27" s="20">
        <f t="shared" si="5"/>
        <v>0.12286324786324787</v>
      </c>
      <c r="M27" s="18">
        <v>94</v>
      </c>
      <c r="N27" s="27">
        <f t="shared" si="1"/>
        <v>0.50213675213675213</v>
      </c>
      <c r="P27" s="20">
        <f>($AT$10/$AU$10)*C27*10</f>
        <v>133.33333333333334</v>
      </c>
      <c r="Q27" s="18">
        <v>4</v>
      </c>
      <c r="R27" s="20">
        <f t="shared" si="6"/>
        <v>0.03</v>
      </c>
      <c r="S27" s="18">
        <v>0</v>
      </c>
      <c r="T27" s="27">
        <f t="shared" si="2"/>
        <v>0</v>
      </c>
      <c r="V27" s="20">
        <f>($AT$13/$AU$13)*C27*10</f>
        <v>160.09615384615387</v>
      </c>
      <c r="W27" s="18">
        <v>19</v>
      </c>
      <c r="X27" s="20">
        <f t="shared" si="7"/>
        <v>0.11867867867867866</v>
      </c>
      <c r="Y27" s="18">
        <v>69</v>
      </c>
      <c r="Z27" s="27">
        <f t="shared" si="3"/>
        <v>0.43099099099099092</v>
      </c>
      <c r="AB27" s="20">
        <f>($AT$16/$AU$16)*C27*10</f>
        <v>21.959999999999997</v>
      </c>
      <c r="AC27" s="18">
        <v>21</v>
      </c>
      <c r="AD27" s="20">
        <f t="shared" si="8"/>
        <v>0.95628415300546454</v>
      </c>
      <c r="AE27" s="18">
        <v>115</v>
      </c>
      <c r="AF27" s="27">
        <f t="shared" si="9"/>
        <v>5.2367941712204011</v>
      </c>
      <c r="AH27" s="3">
        <f t="shared" si="10"/>
        <v>2090</v>
      </c>
      <c r="AI27" s="3">
        <f>AH27/$AX$5</f>
        <v>0.35913738293667841</v>
      </c>
      <c r="AJ27" s="3">
        <f t="shared" si="11"/>
        <v>2090</v>
      </c>
      <c r="AK27" s="29">
        <f>AJ27/$AX$5</f>
        <v>0.35913738293667841</v>
      </c>
      <c r="AL27">
        <f t="shared" si="12"/>
        <v>3</v>
      </c>
      <c r="AM27" s="3">
        <f t="shared" si="4"/>
        <v>4567.3999999999996</v>
      </c>
      <c r="AN27" s="29">
        <f>AM27/$AX$5</f>
        <v>0.78484405876793528</v>
      </c>
      <c r="AO27">
        <f t="shared" si="13"/>
        <v>3</v>
      </c>
    </row>
    <row r="28" spans="1:58" x14ac:dyDescent="0.3">
      <c r="A28" s="30" t="s">
        <v>30</v>
      </c>
      <c r="B28" s="9" t="s">
        <v>31</v>
      </c>
      <c r="C28" s="18">
        <v>0.1</v>
      </c>
      <c r="D28" s="20">
        <f>($AT$4/$AU$4)*C28*10</f>
        <v>5.999200000000001</v>
      </c>
      <c r="E28" s="18">
        <v>0</v>
      </c>
      <c r="F28" s="33">
        <f t="shared" si="14"/>
        <v>0</v>
      </c>
      <c r="G28" s="20">
        <v>0</v>
      </c>
      <c r="H28" s="27">
        <f t="shared" si="0"/>
        <v>0</v>
      </c>
      <c r="J28" s="20">
        <f>($AT$7/$AU$7)*C28*10</f>
        <v>6.2400000000000011</v>
      </c>
      <c r="K28">
        <v>0</v>
      </c>
      <c r="L28" s="20">
        <f t="shared" si="5"/>
        <v>0</v>
      </c>
      <c r="M28" s="18">
        <v>0</v>
      </c>
      <c r="N28" s="27">
        <f t="shared" si="1"/>
        <v>0</v>
      </c>
      <c r="P28" s="20">
        <f>($AT$10/$AU$10)*C28*10</f>
        <v>4.4444444444444446</v>
      </c>
      <c r="Q28" s="18">
        <v>0</v>
      </c>
      <c r="R28" s="20">
        <f t="shared" si="6"/>
        <v>0</v>
      </c>
      <c r="S28" s="18">
        <v>0</v>
      </c>
      <c r="T28" s="27">
        <f t="shared" si="2"/>
        <v>0</v>
      </c>
      <c r="V28" s="20">
        <f>($AT$13/$AU$13)*C28*10</f>
        <v>5.3365384615384617</v>
      </c>
      <c r="W28" s="18">
        <v>0</v>
      </c>
      <c r="X28" s="20">
        <f t="shared" si="7"/>
        <v>0</v>
      </c>
      <c r="Y28" s="18">
        <v>0</v>
      </c>
      <c r="Z28" s="27">
        <f t="shared" si="3"/>
        <v>0</v>
      </c>
      <c r="AB28" s="20">
        <f>($AT$16/$AU$16)*C28*10</f>
        <v>0.73199999999999998</v>
      </c>
      <c r="AC28" s="18">
        <v>0</v>
      </c>
      <c r="AD28" s="20">
        <f t="shared" si="8"/>
        <v>0</v>
      </c>
      <c r="AE28" s="18">
        <v>0</v>
      </c>
      <c r="AF28" s="27">
        <f t="shared" si="9"/>
        <v>0</v>
      </c>
      <c r="AH28" s="3">
        <f t="shared" si="10"/>
        <v>0</v>
      </c>
      <c r="AI28" s="3">
        <f>AH28/$AX$5</f>
        <v>0</v>
      </c>
      <c r="AJ28" s="3">
        <f t="shared" si="11"/>
        <v>0</v>
      </c>
      <c r="AK28" s="29">
        <f>AJ28/$AX$5</f>
        <v>0</v>
      </c>
      <c r="AL28">
        <f t="shared" si="12"/>
        <v>0</v>
      </c>
      <c r="AM28" s="3">
        <f t="shared" si="4"/>
        <v>0</v>
      </c>
      <c r="AN28" s="29">
        <f>AM28/$AX$5</f>
        <v>0</v>
      </c>
      <c r="AO28">
        <f t="shared" si="13"/>
        <v>0</v>
      </c>
      <c r="BB28" s="36"/>
      <c r="BC28" s="36"/>
      <c r="BD28" s="36"/>
      <c r="BE28" s="36"/>
      <c r="BF28" s="36"/>
    </row>
    <row r="29" spans="1:58" x14ac:dyDescent="0.3">
      <c r="A29" s="30"/>
      <c r="B29" s="9" t="s">
        <v>32</v>
      </c>
      <c r="C29" s="18">
        <v>0.1</v>
      </c>
      <c r="D29" s="20">
        <f>($AT$4/$AU$4)*C29*10</f>
        <v>5.999200000000001</v>
      </c>
      <c r="E29" s="18">
        <v>0</v>
      </c>
      <c r="F29" s="33">
        <f t="shared" si="14"/>
        <v>0</v>
      </c>
      <c r="G29" s="20">
        <v>0</v>
      </c>
      <c r="H29" s="27">
        <f t="shared" si="0"/>
        <v>0</v>
      </c>
      <c r="J29" s="20">
        <f>($AT$7/$AU$7)*C29*10</f>
        <v>6.2400000000000011</v>
      </c>
      <c r="K29">
        <v>0</v>
      </c>
      <c r="L29" s="20">
        <f t="shared" si="5"/>
        <v>0</v>
      </c>
      <c r="M29" s="18">
        <v>0</v>
      </c>
      <c r="N29" s="27">
        <f t="shared" si="1"/>
        <v>0</v>
      </c>
      <c r="P29" s="20">
        <f>($AT$10/$AU$10)*C29*10</f>
        <v>4.4444444444444446</v>
      </c>
      <c r="Q29" s="18">
        <v>0</v>
      </c>
      <c r="R29" s="20">
        <f t="shared" si="6"/>
        <v>0</v>
      </c>
      <c r="S29" s="18">
        <v>0</v>
      </c>
      <c r="T29" s="27">
        <f t="shared" si="2"/>
        <v>0</v>
      </c>
      <c r="V29" s="20">
        <f>($AT$13/$AU$13)*C29*10</f>
        <v>5.3365384615384617</v>
      </c>
      <c r="W29" s="18">
        <v>0</v>
      </c>
      <c r="X29" s="20">
        <f t="shared" si="7"/>
        <v>0</v>
      </c>
      <c r="Y29" s="18">
        <v>0</v>
      </c>
      <c r="Z29" s="27">
        <f t="shared" si="3"/>
        <v>0</v>
      </c>
      <c r="AB29" s="20">
        <f>($AT$16/$AU$16)*C29*10</f>
        <v>0.73199999999999998</v>
      </c>
      <c r="AC29" s="18">
        <v>0</v>
      </c>
      <c r="AD29" s="20">
        <f t="shared" si="8"/>
        <v>0</v>
      </c>
      <c r="AE29" s="18">
        <v>1</v>
      </c>
      <c r="AF29" s="27">
        <f t="shared" si="9"/>
        <v>1.3661202185792349</v>
      </c>
      <c r="AH29" s="3">
        <f t="shared" si="10"/>
        <v>0</v>
      </c>
      <c r="AI29" s="3">
        <f>AH29/$AX$5</f>
        <v>0</v>
      </c>
      <c r="AJ29" s="3">
        <f t="shared" si="11"/>
        <v>0</v>
      </c>
      <c r="AK29" s="29">
        <f>AJ29/$AX$5</f>
        <v>0</v>
      </c>
      <c r="AL29">
        <f t="shared" si="12"/>
        <v>0</v>
      </c>
      <c r="AM29" s="3">
        <f t="shared" si="4"/>
        <v>10.98</v>
      </c>
      <c r="AN29" s="29">
        <f>AM29/$AX$5</f>
        <v>1.8867600309304925E-3</v>
      </c>
      <c r="AO29">
        <f t="shared" si="13"/>
        <v>0.1</v>
      </c>
      <c r="BB29" s="36"/>
      <c r="BC29" s="36"/>
      <c r="BD29" s="36"/>
      <c r="BE29" s="36"/>
      <c r="BF29" s="36"/>
    </row>
    <row r="30" spans="1:58" ht="15.6" x14ac:dyDescent="0.3">
      <c r="A30" s="30"/>
      <c r="B30" s="9" t="s">
        <v>33</v>
      </c>
      <c r="C30" s="18">
        <v>0.1</v>
      </c>
      <c r="D30" s="20">
        <f>($AT$4/$AU$4)*C30*10</f>
        <v>5.999200000000001</v>
      </c>
      <c r="E30" s="18">
        <v>0</v>
      </c>
      <c r="F30" s="33">
        <f t="shared" si="14"/>
        <v>0</v>
      </c>
      <c r="G30" s="20">
        <v>0</v>
      </c>
      <c r="H30" s="27">
        <f t="shared" si="0"/>
        <v>0</v>
      </c>
      <c r="J30" s="20">
        <f>($AT$7/$AU$7)*C30*10</f>
        <v>6.2400000000000011</v>
      </c>
      <c r="K30">
        <v>0</v>
      </c>
      <c r="L30" s="20">
        <f t="shared" si="5"/>
        <v>0</v>
      </c>
      <c r="M30" s="18">
        <v>0</v>
      </c>
      <c r="N30" s="27">
        <f t="shared" si="1"/>
        <v>0</v>
      </c>
      <c r="P30" s="20">
        <f>($AT$10/$AU$10)*C30*10</f>
        <v>4.4444444444444446</v>
      </c>
      <c r="Q30" s="18">
        <v>0</v>
      </c>
      <c r="R30" s="20">
        <f t="shared" si="6"/>
        <v>0</v>
      </c>
      <c r="S30" s="18">
        <v>0</v>
      </c>
      <c r="T30" s="27">
        <f t="shared" si="2"/>
        <v>0</v>
      </c>
      <c r="V30" s="20">
        <f>($AT$13/$AU$13)*C30*10</f>
        <v>5.3365384615384617</v>
      </c>
      <c r="W30" s="18">
        <v>0</v>
      </c>
      <c r="X30" s="20">
        <f t="shared" si="7"/>
        <v>0</v>
      </c>
      <c r="Y30" s="18">
        <v>0</v>
      </c>
      <c r="Z30" s="27">
        <f t="shared" si="3"/>
        <v>0</v>
      </c>
      <c r="AB30" s="20">
        <f>($AT$16/$AU$16)*C30*10</f>
        <v>0.73199999999999998</v>
      </c>
      <c r="AC30" s="18">
        <v>0</v>
      </c>
      <c r="AD30" s="20">
        <f t="shared" si="8"/>
        <v>0</v>
      </c>
      <c r="AE30" s="18">
        <v>1</v>
      </c>
      <c r="AF30" s="27">
        <f t="shared" si="9"/>
        <v>1.3661202185792349</v>
      </c>
      <c r="AH30" s="3">
        <f t="shared" si="10"/>
        <v>0</v>
      </c>
      <c r="AI30" s="3">
        <f>AH30/$AX$5</f>
        <v>0</v>
      </c>
      <c r="AJ30" s="3">
        <f t="shared" si="11"/>
        <v>0</v>
      </c>
      <c r="AK30" s="29">
        <f>AJ30/$AX$5</f>
        <v>0</v>
      </c>
      <c r="AL30">
        <f t="shared" si="12"/>
        <v>0</v>
      </c>
      <c r="AM30" s="3">
        <f t="shared" si="4"/>
        <v>10.98</v>
      </c>
      <c r="AN30" s="29">
        <f>AM30/$AX$5</f>
        <v>1.8867600309304925E-3</v>
      </c>
      <c r="AO30">
        <f t="shared" si="13"/>
        <v>0.1</v>
      </c>
      <c r="BB30" s="37"/>
      <c r="BC30" s="38"/>
      <c r="BD30" s="38"/>
      <c r="BE30" s="36"/>
      <c r="BF30" s="36"/>
    </row>
    <row r="31" spans="1:58" ht="15.6" x14ac:dyDescent="0.3">
      <c r="A31" s="30"/>
      <c r="B31" s="9" t="s">
        <v>34</v>
      </c>
      <c r="C31" s="18">
        <v>0.1</v>
      </c>
      <c r="D31" s="20">
        <f>($AT$4/$AU$4)*C31*10</f>
        <v>5.999200000000001</v>
      </c>
      <c r="E31" s="18">
        <v>67</v>
      </c>
      <c r="F31" s="33">
        <f t="shared" si="14"/>
        <v>11.168155754100544</v>
      </c>
      <c r="G31" s="20">
        <v>16</v>
      </c>
      <c r="H31" s="27">
        <f t="shared" si="0"/>
        <v>2.6670222696359511</v>
      </c>
      <c r="J31" s="20">
        <f>($AT$7/$AU$7)*C31*10</f>
        <v>6.2400000000000011</v>
      </c>
      <c r="K31">
        <v>67</v>
      </c>
      <c r="L31" s="20">
        <f t="shared" si="5"/>
        <v>10.737179487179485</v>
      </c>
      <c r="M31" s="18">
        <v>104</v>
      </c>
      <c r="N31" s="27">
        <f t="shared" si="1"/>
        <v>16.666666666666664</v>
      </c>
      <c r="P31" s="20">
        <f>($AT$10/$AU$10)*C31*10</f>
        <v>4.4444444444444446</v>
      </c>
      <c r="Q31" s="18">
        <v>25</v>
      </c>
      <c r="R31" s="20">
        <f t="shared" si="6"/>
        <v>5.625</v>
      </c>
      <c r="S31" s="18">
        <v>14</v>
      </c>
      <c r="T31" s="27">
        <f t="shared" si="2"/>
        <v>3.15</v>
      </c>
      <c r="V31" s="20">
        <f>($AT$13/$AU$13)*C31*10</f>
        <v>5.3365384615384617</v>
      </c>
      <c r="W31" s="18">
        <v>59</v>
      </c>
      <c r="X31" s="20">
        <f t="shared" si="7"/>
        <v>11.055855855855855</v>
      </c>
      <c r="Y31" s="18">
        <v>20</v>
      </c>
      <c r="Z31" s="27">
        <f t="shared" si="3"/>
        <v>3.7477477477477477</v>
      </c>
      <c r="AB31" s="20">
        <f>($AT$16/$AU$16)*C31*10</f>
        <v>0.73199999999999998</v>
      </c>
      <c r="AC31" s="18">
        <v>63</v>
      </c>
      <c r="AD31" s="20">
        <f t="shared" si="8"/>
        <v>86.06557377049181</v>
      </c>
      <c r="AE31" s="18">
        <v>123</v>
      </c>
      <c r="AF31" s="27">
        <f t="shared" si="9"/>
        <v>168.03278688524591</v>
      </c>
      <c r="AH31" s="3">
        <f t="shared" si="10"/>
        <v>6571</v>
      </c>
      <c r="AI31" s="3">
        <f>AH31/$AX$5</f>
        <v>1.1291348053956525</v>
      </c>
      <c r="AJ31" s="3">
        <f t="shared" si="11"/>
        <v>581.95000000000005</v>
      </c>
      <c r="AK31" s="29">
        <f>AJ31/$AX$5</f>
        <v>0.1</v>
      </c>
      <c r="AL31">
        <f t="shared" si="12"/>
        <v>0.1</v>
      </c>
      <c r="AM31" s="3">
        <f t="shared" si="4"/>
        <v>581.95000000000005</v>
      </c>
      <c r="AN31" s="29">
        <f>AM31/$AX$5</f>
        <v>0.1</v>
      </c>
      <c r="AO31">
        <f t="shared" si="13"/>
        <v>0.1</v>
      </c>
      <c r="AR31" s="3"/>
      <c r="AS31" s="3"/>
      <c r="AT31" s="3"/>
      <c r="BB31" s="37"/>
      <c r="BC31" s="38"/>
      <c r="BD31" s="38"/>
      <c r="BE31" s="36"/>
      <c r="BF31" s="36"/>
    </row>
    <row r="32" spans="1:58" ht="15.6" x14ac:dyDescent="0.3">
      <c r="A32" s="30"/>
      <c r="B32" s="9" t="s">
        <v>35</v>
      </c>
      <c r="C32" s="18">
        <v>23.1</v>
      </c>
      <c r="D32" s="20">
        <f>($AT$4/$AU$4)*C32*10</f>
        <v>1385.8152000000005</v>
      </c>
      <c r="E32" s="18">
        <v>3785</v>
      </c>
      <c r="F32" s="33">
        <f t="shared" si="14"/>
        <v>2.7312443967998035</v>
      </c>
      <c r="G32" s="20">
        <v>1894</v>
      </c>
      <c r="H32" s="27">
        <f t="shared" si="0"/>
        <v>1.3667045938015396</v>
      </c>
      <c r="J32" s="20">
        <f>($AT$7/$AU$7)*C32*10</f>
        <v>1441.44</v>
      </c>
      <c r="K32">
        <v>3986</v>
      </c>
      <c r="L32" s="20">
        <f t="shared" si="5"/>
        <v>2.7652902652902651</v>
      </c>
      <c r="M32" s="18">
        <v>1621</v>
      </c>
      <c r="N32" s="27">
        <f t="shared" si="1"/>
        <v>1.1245698745698745</v>
      </c>
      <c r="P32" s="20">
        <f>($AT$10/$AU$10)*C32*10</f>
        <v>1026.6666666666667</v>
      </c>
      <c r="Q32" s="18">
        <v>4838</v>
      </c>
      <c r="R32" s="20">
        <f t="shared" si="6"/>
        <v>4.7123376623376618</v>
      </c>
      <c r="S32" s="18">
        <v>1836</v>
      </c>
      <c r="T32" s="27">
        <f t="shared" si="2"/>
        <v>1.7883116883116881</v>
      </c>
      <c r="V32" s="20">
        <f>($AT$13/$AU$13)*C32*10</f>
        <v>1232.7403846153848</v>
      </c>
      <c r="W32" s="18">
        <v>4117</v>
      </c>
      <c r="X32" s="20">
        <f t="shared" si="7"/>
        <v>3.3397137397137393</v>
      </c>
      <c r="Y32" s="18">
        <v>1738</v>
      </c>
      <c r="Z32" s="27">
        <f t="shared" si="3"/>
        <v>1.4098670098670096</v>
      </c>
      <c r="AB32" s="20">
        <f>($AT$16/$AU$16)*C32*10</f>
        <v>169.09200000000001</v>
      </c>
      <c r="AC32" s="18">
        <v>3833</v>
      </c>
      <c r="AD32" s="20">
        <f t="shared" si="8"/>
        <v>22.668133323871029</v>
      </c>
      <c r="AE32" s="18">
        <v>2688</v>
      </c>
      <c r="AF32" s="27">
        <f t="shared" si="9"/>
        <v>15.896671634376551</v>
      </c>
      <c r="AH32" s="3">
        <f t="shared" si="10"/>
        <v>493424</v>
      </c>
      <c r="AI32" s="3">
        <f>AH32/$AX$5</f>
        <v>84.788040209640002</v>
      </c>
      <c r="AJ32" s="3">
        <f t="shared" si="11"/>
        <v>134430.45000000001</v>
      </c>
      <c r="AK32" s="29">
        <f>AJ32/$AX$5</f>
        <v>23.1</v>
      </c>
      <c r="AL32">
        <f t="shared" si="12"/>
        <v>23.1</v>
      </c>
      <c r="AM32" s="3">
        <f t="shared" si="4"/>
        <v>134430.45000000001</v>
      </c>
      <c r="AN32" s="29">
        <f>AM32/$AX$5</f>
        <v>23.1</v>
      </c>
      <c r="AO32">
        <f t="shared" si="13"/>
        <v>23.1</v>
      </c>
      <c r="AR32" s="3"/>
      <c r="AS32" s="3"/>
      <c r="AT32" s="3"/>
      <c r="BB32" s="37"/>
      <c r="BC32" s="38"/>
      <c r="BD32" s="39"/>
      <c r="BE32" s="36"/>
      <c r="BF32" s="36"/>
    </row>
    <row r="33" spans="1:58" ht="15.6" x14ac:dyDescent="0.3">
      <c r="A33" s="30"/>
      <c r="B33" s="9" t="s">
        <v>36</v>
      </c>
      <c r="C33" s="18">
        <v>3</v>
      </c>
      <c r="D33" s="20">
        <f>($AT$4/$AU$4)*C33*10</f>
        <v>179.97600000000003</v>
      </c>
      <c r="E33" s="18">
        <v>2738</v>
      </c>
      <c r="F33" s="33">
        <f t="shared" si="14"/>
        <v>15.21313952971507</v>
      </c>
      <c r="G33" s="20">
        <v>694</v>
      </c>
      <c r="H33" s="27">
        <f t="shared" si="0"/>
        <v>3.8560696981819791</v>
      </c>
      <c r="J33" s="20">
        <f>($AT$7/$AU$7)*C33*10</f>
        <v>187.2</v>
      </c>
      <c r="K33">
        <v>2773</v>
      </c>
      <c r="L33" s="20">
        <f t="shared" si="5"/>
        <v>14.813034188034189</v>
      </c>
      <c r="M33" s="18">
        <v>301</v>
      </c>
      <c r="N33" s="27">
        <f t="shared" si="1"/>
        <v>1.607905982905983</v>
      </c>
      <c r="P33" s="20">
        <f>($AT$10/$AU$10)*C33*10</f>
        <v>133.33333333333334</v>
      </c>
      <c r="Q33" s="18">
        <v>2015</v>
      </c>
      <c r="R33" s="20">
        <f t="shared" si="6"/>
        <v>15.112499999999999</v>
      </c>
      <c r="S33" s="18">
        <v>692</v>
      </c>
      <c r="T33" s="27">
        <f t="shared" si="2"/>
        <v>5.1899999999999995</v>
      </c>
      <c r="V33" s="20">
        <f>($AT$13/$AU$13)*C33*10</f>
        <v>160.09615384615387</v>
      </c>
      <c r="W33" s="18">
        <v>2549</v>
      </c>
      <c r="X33" s="20">
        <f t="shared" si="7"/>
        <v>15.92168168168168</v>
      </c>
      <c r="Y33" s="18">
        <v>1068</v>
      </c>
      <c r="Z33" s="27">
        <f t="shared" si="3"/>
        <v>6.6709909909909904</v>
      </c>
      <c r="AB33" s="20">
        <f>($AT$16/$AU$16)*C33*10</f>
        <v>21.959999999999997</v>
      </c>
      <c r="AC33" s="18">
        <v>2734</v>
      </c>
      <c r="AD33" s="20">
        <f t="shared" si="8"/>
        <v>124.49908925318763</v>
      </c>
      <c r="AE33" s="18">
        <v>1671</v>
      </c>
      <c r="AF33" s="27">
        <f t="shared" si="9"/>
        <v>76.092896174863398</v>
      </c>
      <c r="AH33" s="3">
        <f t="shared" si="10"/>
        <v>302237</v>
      </c>
      <c r="AI33" s="3">
        <f>AH33/$AX$5</f>
        <v>51.935217802216684</v>
      </c>
      <c r="AJ33" s="3">
        <f t="shared" si="11"/>
        <v>17458.500000000004</v>
      </c>
      <c r="AK33" s="29">
        <f>AJ33/$AX$5</f>
        <v>3.0000000000000004</v>
      </c>
      <c r="AL33">
        <f t="shared" si="12"/>
        <v>3</v>
      </c>
      <c r="AM33" s="3">
        <f t="shared" si="4"/>
        <v>17458.500000000004</v>
      </c>
      <c r="AN33" s="29">
        <f>AM33/$AX$5</f>
        <v>3.0000000000000004</v>
      </c>
      <c r="AO33">
        <f t="shared" si="13"/>
        <v>3</v>
      </c>
      <c r="AQ33" s="1"/>
      <c r="AR33" s="3"/>
      <c r="AS33" s="3"/>
      <c r="AT33" s="3"/>
      <c r="BB33" s="37"/>
      <c r="BC33" s="38"/>
      <c r="BD33" s="39"/>
      <c r="BE33" s="36"/>
      <c r="BF33" s="36"/>
    </row>
    <row r="34" spans="1:58" ht="15.6" x14ac:dyDescent="0.3">
      <c r="A34" s="30"/>
      <c r="B34" s="9" t="s">
        <v>37</v>
      </c>
      <c r="C34" s="18">
        <v>3.7</v>
      </c>
      <c r="D34" s="20">
        <f>($AT$4/$AU$4)*C34*10</f>
        <v>221.97040000000004</v>
      </c>
      <c r="E34" s="18">
        <v>1666</v>
      </c>
      <c r="F34" s="33">
        <f t="shared" si="14"/>
        <v>7.5055052385363084</v>
      </c>
      <c r="G34" s="20">
        <v>1199</v>
      </c>
      <c r="H34" s="27">
        <f t="shared" si="0"/>
        <v>5.4016211170498396</v>
      </c>
      <c r="J34" s="20">
        <f>($AT$7/$AU$7)*C34*10</f>
        <v>230.88</v>
      </c>
      <c r="K34">
        <v>1701</v>
      </c>
      <c r="L34" s="20">
        <f t="shared" si="5"/>
        <v>7.3674636174636179</v>
      </c>
      <c r="M34" s="18">
        <v>433</v>
      </c>
      <c r="N34" s="27">
        <f t="shared" si="1"/>
        <v>1.8754331254331256</v>
      </c>
      <c r="P34" s="20">
        <f>($AT$10/$AU$10)*C34*10</f>
        <v>164.44444444444446</v>
      </c>
      <c r="Q34" s="18">
        <v>1660</v>
      </c>
      <c r="R34" s="20">
        <f t="shared" si="6"/>
        <v>10.094594594594593</v>
      </c>
      <c r="S34" s="18">
        <v>557</v>
      </c>
      <c r="T34" s="27">
        <f t="shared" si="2"/>
        <v>3.3871621621621619</v>
      </c>
      <c r="V34" s="20">
        <f>($AT$13/$AU$13)*C34*10</f>
        <v>197.45192307692309</v>
      </c>
      <c r="W34" s="18">
        <v>2234</v>
      </c>
      <c r="X34" s="20">
        <f t="shared" si="7"/>
        <v>11.314146579011442</v>
      </c>
      <c r="Y34" s="18">
        <v>767</v>
      </c>
      <c r="Z34" s="27">
        <f t="shared" si="3"/>
        <v>3.8844898953007059</v>
      </c>
      <c r="AB34" s="20">
        <f>($AT$16/$AU$16)*C34*10</f>
        <v>27.084000000000003</v>
      </c>
      <c r="AC34" s="18">
        <v>1701</v>
      </c>
      <c r="AD34" s="20">
        <f t="shared" si="8"/>
        <v>62.804607886575091</v>
      </c>
      <c r="AE34" s="18">
        <v>1093</v>
      </c>
      <c r="AF34" s="27">
        <f t="shared" si="9"/>
        <v>40.355929700191993</v>
      </c>
      <c r="AH34" s="3">
        <f t="shared" si="10"/>
        <v>214295</v>
      </c>
      <c r="AI34" s="3">
        <f>AH34/$AX$5</f>
        <v>36.823610275796888</v>
      </c>
      <c r="AJ34" s="3">
        <f t="shared" si="11"/>
        <v>21532.149999999998</v>
      </c>
      <c r="AK34" s="29">
        <f>AJ34/$AX$5</f>
        <v>3.6999999999999997</v>
      </c>
      <c r="AL34">
        <f t="shared" si="12"/>
        <v>3.7</v>
      </c>
      <c r="AM34" s="3">
        <f t="shared" si="4"/>
        <v>21532.149999999998</v>
      </c>
      <c r="AN34" s="29">
        <f>AM34/$AX$5</f>
        <v>3.6999999999999997</v>
      </c>
      <c r="AO34">
        <f t="shared" si="13"/>
        <v>3.7</v>
      </c>
      <c r="AR34" s="3"/>
      <c r="AS34" s="3"/>
      <c r="AT34" s="3"/>
      <c r="BB34" s="37"/>
      <c r="BC34" s="38"/>
      <c r="BD34" s="39"/>
      <c r="BE34" s="36"/>
      <c r="BF34" s="36"/>
    </row>
    <row r="35" spans="1:58" x14ac:dyDescent="0.3">
      <c r="A35" s="30"/>
      <c r="B35" s="9" t="s">
        <v>38</v>
      </c>
      <c r="C35" s="18">
        <v>10</v>
      </c>
      <c r="D35" s="20">
        <f>($AT$4/$AU$4)*C35*10</f>
        <v>599.92000000000007</v>
      </c>
      <c r="E35" s="18">
        <v>1706</v>
      </c>
      <c r="F35" s="33">
        <f t="shared" si="14"/>
        <v>2.8437124949993331</v>
      </c>
      <c r="G35" s="20">
        <v>1102</v>
      </c>
      <c r="H35" s="27">
        <f t="shared" si="0"/>
        <v>1.8369115882117613</v>
      </c>
      <c r="J35" s="20">
        <f>($AT$7/$AU$7)*C35*10</f>
        <v>624</v>
      </c>
      <c r="K35">
        <v>1712</v>
      </c>
      <c r="L35" s="20">
        <f t="shared" si="5"/>
        <v>2.7435897435897436</v>
      </c>
      <c r="M35" s="18">
        <v>684</v>
      </c>
      <c r="N35" s="27">
        <f t="shared" si="1"/>
        <v>1.0961538461538463</v>
      </c>
      <c r="P35" s="20">
        <f>($AT$10/$AU$10)*C35*10</f>
        <v>444.44444444444446</v>
      </c>
      <c r="Q35" s="18">
        <v>1684</v>
      </c>
      <c r="R35" s="20">
        <f t="shared" si="6"/>
        <v>3.7889999999999997</v>
      </c>
      <c r="S35" s="18">
        <v>557</v>
      </c>
      <c r="T35" s="27">
        <f t="shared" si="2"/>
        <v>1.25325</v>
      </c>
      <c r="V35" s="20">
        <f>($AT$13/$AU$13)*C35*10</f>
        <v>533.65384615384619</v>
      </c>
      <c r="W35" s="18">
        <v>1711</v>
      </c>
      <c r="X35" s="20">
        <f t="shared" si="7"/>
        <v>3.206198198198198</v>
      </c>
      <c r="Y35" s="18">
        <v>555</v>
      </c>
      <c r="Z35" s="27">
        <f t="shared" si="3"/>
        <v>1.04</v>
      </c>
      <c r="AB35" s="20">
        <f>($AT$16/$AU$16)*C35*10</f>
        <v>73.2</v>
      </c>
      <c r="AC35" s="18">
        <v>1707</v>
      </c>
      <c r="AD35" s="20">
        <f t="shared" si="8"/>
        <v>23.319672131147541</v>
      </c>
      <c r="AE35" s="18">
        <v>556</v>
      </c>
      <c r="AF35" s="27">
        <f t="shared" si="9"/>
        <v>7.5956284153005464</v>
      </c>
      <c r="AH35" s="3">
        <f t="shared" si="10"/>
        <v>202721</v>
      </c>
      <c r="AI35" s="3">
        <f>AH35/$AX$5</f>
        <v>34.834779620242287</v>
      </c>
      <c r="AJ35" s="3">
        <f t="shared" si="11"/>
        <v>58195</v>
      </c>
      <c r="AK35" s="29">
        <f>AJ35/$AX$5</f>
        <v>10</v>
      </c>
      <c r="AL35">
        <f t="shared" si="12"/>
        <v>10</v>
      </c>
      <c r="AM35" s="3">
        <f t="shared" si="4"/>
        <v>58195</v>
      </c>
      <c r="AN35" s="29">
        <f>AM35/$AX$5</f>
        <v>10</v>
      </c>
      <c r="AO35">
        <f t="shared" si="13"/>
        <v>10</v>
      </c>
      <c r="AR35" s="3"/>
      <c r="AS35" s="3"/>
      <c r="AT35" s="3"/>
      <c r="BB35" s="36"/>
      <c r="BC35" s="36"/>
      <c r="BD35" s="36"/>
      <c r="BE35" s="36"/>
      <c r="BF35" s="36"/>
    </row>
    <row r="36" spans="1:58" x14ac:dyDescent="0.3">
      <c r="A36" s="30"/>
      <c r="B36" s="9" t="s">
        <v>39</v>
      </c>
      <c r="C36" s="18">
        <v>0.1</v>
      </c>
      <c r="D36" s="20">
        <f>($AT$4/$AU$4)*C36*10</f>
        <v>5.999200000000001</v>
      </c>
      <c r="E36" s="18">
        <v>0</v>
      </c>
      <c r="F36" s="33">
        <f t="shared" si="14"/>
        <v>0</v>
      </c>
      <c r="G36" s="20">
        <v>7</v>
      </c>
      <c r="H36" s="27">
        <f t="shared" ref="H36:H61" si="19">G36/D36</f>
        <v>1.1668222429657287</v>
      </c>
      <c r="J36" s="20">
        <f>($AT$7/$AU$7)*C36*10</f>
        <v>6.2400000000000011</v>
      </c>
      <c r="K36">
        <v>0</v>
      </c>
      <c r="L36" s="20">
        <f t="shared" si="5"/>
        <v>0</v>
      </c>
      <c r="M36" s="18">
        <v>5</v>
      </c>
      <c r="N36" s="27">
        <f t="shared" ref="N36:N61" si="20">M36/J36</f>
        <v>0.8012820512820511</v>
      </c>
      <c r="P36" s="20">
        <f>($AT$10/$AU$10)*C36*10</f>
        <v>4.4444444444444446</v>
      </c>
      <c r="Q36" s="18">
        <v>0</v>
      </c>
      <c r="R36" s="20">
        <f t="shared" si="6"/>
        <v>0</v>
      </c>
      <c r="S36" s="18">
        <v>0</v>
      </c>
      <c r="T36" s="27">
        <f t="shared" ref="T36:T61" si="21">S36/P36</f>
        <v>0</v>
      </c>
      <c r="V36" s="20">
        <f>($AT$13/$AU$13)*C36*10</f>
        <v>5.3365384615384617</v>
      </c>
      <c r="W36" s="18">
        <v>0</v>
      </c>
      <c r="X36" s="20">
        <f t="shared" si="7"/>
        <v>0</v>
      </c>
      <c r="Y36" s="18">
        <v>6</v>
      </c>
      <c r="Z36" s="27">
        <f t="shared" ref="Z36:Z61" si="22">Y36/V36</f>
        <v>1.1243243243243244</v>
      </c>
      <c r="AB36" s="20">
        <f>($AT$16/$AU$16)*C36*10</f>
        <v>0.73199999999999998</v>
      </c>
      <c r="AC36" s="18">
        <v>0</v>
      </c>
      <c r="AD36" s="20">
        <f t="shared" si="8"/>
        <v>0</v>
      </c>
      <c r="AE36" s="18">
        <v>68</v>
      </c>
      <c r="AF36" s="27">
        <f t="shared" ref="AF36:AF61" si="23">AE36/AB36</f>
        <v>92.896174863387984</v>
      </c>
      <c r="AH36" s="3">
        <f t="shared" ref="AH36:AH61" si="24">SUM(E36*25,K36*26,Q36*27,W36*26,AC36*15)</f>
        <v>0</v>
      </c>
      <c r="AI36" s="3">
        <f>AH36/$AX$5</f>
        <v>0</v>
      </c>
      <c r="AJ36" s="3">
        <f t="shared" si="11"/>
        <v>0</v>
      </c>
      <c r="AK36" s="29">
        <f>AJ36/$AX$5</f>
        <v>0</v>
      </c>
      <c r="AL36">
        <f t="shared" si="12"/>
        <v>0</v>
      </c>
      <c r="AM36" s="3">
        <f t="shared" ref="AM36:AM61" si="25">SUM((IF(D36&lt;G36,D36,G36))*25,(IF(J36&lt;M36,J36,M36))*26,(IF(P36&lt;S36,P36,S36))*27,(IF(V36&lt;Y36,V36,Y36))*26,(IF(AB36&lt;AE36,AB36,AE36))*15)</f>
        <v>429.71000000000004</v>
      </c>
      <c r="AN36" s="29">
        <f>AM36/$AX$5</f>
        <v>7.3839676948191435E-2</v>
      </c>
      <c r="AO36">
        <f t="shared" si="13"/>
        <v>0.1</v>
      </c>
      <c r="AR36" s="3"/>
      <c r="AS36" s="3"/>
      <c r="AT36" s="3"/>
      <c r="BB36" s="36"/>
      <c r="BC36" s="36"/>
      <c r="BD36" s="36"/>
      <c r="BE36" s="36"/>
      <c r="BF36" s="36"/>
    </row>
    <row r="37" spans="1:58" x14ac:dyDescent="0.3">
      <c r="A37" s="30"/>
      <c r="B37" s="9" t="s">
        <v>40</v>
      </c>
      <c r="C37" s="18">
        <v>0.1</v>
      </c>
      <c r="D37" s="20">
        <f>($AT$4/$AU$4)*C37*10</f>
        <v>5.999200000000001</v>
      </c>
      <c r="E37" s="18">
        <v>0</v>
      </c>
      <c r="F37" s="33">
        <f t="shared" si="14"/>
        <v>0</v>
      </c>
      <c r="G37" s="20">
        <v>36</v>
      </c>
      <c r="H37" s="27">
        <f t="shared" si="19"/>
        <v>6.0008001066808898</v>
      </c>
      <c r="J37" s="20">
        <f>($AT$7/$AU$7)*C37*10</f>
        <v>6.2400000000000011</v>
      </c>
      <c r="K37">
        <v>0</v>
      </c>
      <c r="L37" s="20">
        <f t="shared" si="5"/>
        <v>0</v>
      </c>
      <c r="M37" s="18">
        <v>6</v>
      </c>
      <c r="N37" s="27">
        <f t="shared" si="20"/>
        <v>0.96153846153846134</v>
      </c>
      <c r="P37" s="20">
        <f>($AT$10/$AU$10)*C37*10</f>
        <v>4.4444444444444446</v>
      </c>
      <c r="Q37" s="18">
        <v>0</v>
      </c>
      <c r="R37" s="20">
        <f t="shared" si="6"/>
        <v>0</v>
      </c>
      <c r="S37" s="18">
        <v>13</v>
      </c>
      <c r="T37" s="27">
        <f t="shared" si="21"/>
        <v>2.9249999999999998</v>
      </c>
      <c r="V37" s="20">
        <f>($AT$13/$AU$13)*C37*10</f>
        <v>5.3365384615384617</v>
      </c>
      <c r="W37" s="18">
        <v>0</v>
      </c>
      <c r="X37" s="20">
        <f t="shared" si="7"/>
        <v>0</v>
      </c>
      <c r="Y37" s="18">
        <v>3</v>
      </c>
      <c r="Z37" s="27">
        <f t="shared" si="22"/>
        <v>0.56216216216216219</v>
      </c>
      <c r="AB37" s="20">
        <f>($AT$16/$AU$16)*C37*10</f>
        <v>0.73199999999999998</v>
      </c>
      <c r="AC37" s="18">
        <v>0</v>
      </c>
      <c r="AD37" s="20">
        <f t="shared" si="8"/>
        <v>0</v>
      </c>
      <c r="AE37" s="18">
        <v>71</v>
      </c>
      <c r="AF37" s="27">
        <f t="shared" si="23"/>
        <v>96.994535519125691</v>
      </c>
      <c r="AH37" s="3">
        <f t="shared" si="24"/>
        <v>0</v>
      </c>
      <c r="AI37" s="3">
        <f>AH37/$AX$5</f>
        <v>0</v>
      </c>
      <c r="AJ37" s="3">
        <f t="shared" si="11"/>
        <v>0</v>
      </c>
      <c r="AK37" s="29">
        <f>AJ37/$AX$5</f>
        <v>0</v>
      </c>
      <c r="AL37">
        <f t="shared" si="12"/>
        <v>0</v>
      </c>
      <c r="AM37" s="3">
        <f t="shared" si="25"/>
        <v>514.96</v>
      </c>
      <c r="AN37" s="29">
        <f>AM37/$AX$5</f>
        <v>8.848870177850332E-2</v>
      </c>
      <c r="AO37">
        <f t="shared" si="13"/>
        <v>0.1</v>
      </c>
      <c r="AR37" s="3"/>
      <c r="AS37" s="3"/>
      <c r="AT37" s="3"/>
    </row>
    <row r="38" spans="1:58" x14ac:dyDescent="0.3">
      <c r="A38" s="30"/>
      <c r="B38" s="9" t="s">
        <v>41</v>
      </c>
      <c r="C38" s="18">
        <v>0.1</v>
      </c>
      <c r="D38" s="20">
        <f>($AT$4/$AU$4)*C38*10</f>
        <v>5.999200000000001</v>
      </c>
      <c r="E38" s="18">
        <v>0</v>
      </c>
      <c r="F38" s="33">
        <f t="shared" si="14"/>
        <v>0</v>
      </c>
      <c r="G38" s="20">
        <v>10</v>
      </c>
      <c r="H38" s="27">
        <f t="shared" si="19"/>
        <v>1.6668889185224693</v>
      </c>
      <c r="J38" s="20">
        <f>($AT$7/$AU$7)*C38*10</f>
        <v>6.2400000000000011</v>
      </c>
      <c r="K38">
        <v>0</v>
      </c>
      <c r="L38" s="20">
        <f t="shared" si="5"/>
        <v>0</v>
      </c>
      <c r="M38" s="18">
        <v>10</v>
      </c>
      <c r="N38" s="27">
        <f t="shared" si="20"/>
        <v>1.6025641025641022</v>
      </c>
      <c r="P38" s="20">
        <f>($AT$10/$AU$10)*C38*10</f>
        <v>4.4444444444444446</v>
      </c>
      <c r="Q38" s="18">
        <v>0</v>
      </c>
      <c r="R38" s="20">
        <f t="shared" si="6"/>
        <v>0</v>
      </c>
      <c r="S38" s="18">
        <v>0</v>
      </c>
      <c r="T38" s="27">
        <f t="shared" si="21"/>
        <v>0</v>
      </c>
      <c r="V38" s="20">
        <f>($AT$13/$AU$13)*C38*10</f>
        <v>5.3365384615384617</v>
      </c>
      <c r="W38" s="18">
        <v>0</v>
      </c>
      <c r="X38" s="20">
        <f t="shared" si="7"/>
        <v>0</v>
      </c>
      <c r="Y38" s="18">
        <v>13</v>
      </c>
      <c r="Z38" s="27">
        <f t="shared" si="22"/>
        <v>2.436036036036036</v>
      </c>
      <c r="AB38" s="20">
        <f>($AT$16/$AU$16)*C38*10</f>
        <v>0.73199999999999998</v>
      </c>
      <c r="AC38" s="18">
        <v>0</v>
      </c>
      <c r="AD38" s="20">
        <f t="shared" si="8"/>
        <v>0</v>
      </c>
      <c r="AE38" s="18">
        <v>16</v>
      </c>
      <c r="AF38" s="27">
        <f t="shared" si="23"/>
        <v>21.857923497267759</v>
      </c>
      <c r="AH38" s="3">
        <f t="shared" si="24"/>
        <v>0</v>
      </c>
      <c r="AI38" s="3">
        <f>AH38/$AX$5</f>
        <v>0</v>
      </c>
      <c r="AJ38" s="3">
        <f t="shared" si="11"/>
        <v>0</v>
      </c>
      <c r="AK38" s="29">
        <f>AJ38/$AX$5</f>
        <v>0</v>
      </c>
      <c r="AL38">
        <f t="shared" si="12"/>
        <v>0</v>
      </c>
      <c r="AM38" s="3">
        <f t="shared" si="25"/>
        <v>461.95000000000005</v>
      </c>
      <c r="AN38" s="29">
        <f>AM38/$AX$5</f>
        <v>7.9379671793109383E-2</v>
      </c>
      <c r="AO38">
        <f t="shared" si="13"/>
        <v>0.1</v>
      </c>
      <c r="AR38" s="3"/>
      <c r="AS38" s="3"/>
      <c r="AT38" s="3"/>
    </row>
    <row r="39" spans="1:58" x14ac:dyDescent="0.3">
      <c r="A39" s="30"/>
      <c r="B39" s="9" t="s">
        <v>42</v>
      </c>
      <c r="C39" s="18">
        <v>12.7</v>
      </c>
      <c r="D39" s="20">
        <f>($AT$4/$AU$4)*C39*10</f>
        <v>761.89840000000004</v>
      </c>
      <c r="E39" s="18">
        <v>2622</v>
      </c>
      <c r="F39" s="33">
        <f t="shared" si="14"/>
        <v>3.4414037357211931</v>
      </c>
      <c r="G39" s="20">
        <v>2104</v>
      </c>
      <c r="H39" s="27">
        <f t="shared" si="19"/>
        <v>2.7615230587175401</v>
      </c>
      <c r="J39" s="20">
        <f>($AT$7/$AU$7)*C39*10</f>
        <v>792.48</v>
      </c>
      <c r="K39">
        <v>2522</v>
      </c>
      <c r="L39" s="20">
        <f t="shared" si="5"/>
        <v>3.1824146981627295</v>
      </c>
      <c r="M39" s="18">
        <v>976</v>
      </c>
      <c r="N39" s="27">
        <f t="shared" si="20"/>
        <v>1.2315768221280032</v>
      </c>
      <c r="P39" s="20">
        <f>($AT$10/$AU$10)*C39*10</f>
        <v>564.44444444444446</v>
      </c>
      <c r="Q39" s="18">
        <v>2187</v>
      </c>
      <c r="R39" s="20">
        <f t="shared" si="6"/>
        <v>3.8746062992125982</v>
      </c>
      <c r="S39" s="18">
        <v>753</v>
      </c>
      <c r="T39" s="27">
        <f t="shared" si="21"/>
        <v>1.3340551181102362</v>
      </c>
      <c r="V39" s="20">
        <f>($AT$13/$AU$13)*C39*10</f>
        <v>677.74038461538453</v>
      </c>
      <c r="W39" s="18">
        <v>2701</v>
      </c>
      <c r="X39" s="20">
        <f t="shared" si="7"/>
        <v>3.9853018372703417</v>
      </c>
      <c r="Y39" s="18">
        <v>1266</v>
      </c>
      <c r="Z39" s="27">
        <f t="shared" si="22"/>
        <v>1.867971908916791</v>
      </c>
      <c r="AB39" s="20">
        <f>($AT$16/$AU$16)*C39*10</f>
        <v>92.963999999999984</v>
      </c>
      <c r="AC39" s="18">
        <v>2502</v>
      </c>
      <c r="AD39" s="20">
        <f t="shared" si="8"/>
        <v>26.913643991222415</v>
      </c>
      <c r="AE39" s="18">
        <v>591</v>
      </c>
      <c r="AF39" s="27">
        <f t="shared" si="23"/>
        <v>6.3572995998451027</v>
      </c>
      <c r="AH39" s="3">
        <f t="shared" si="24"/>
        <v>297927</v>
      </c>
      <c r="AI39" s="3">
        <f>AH39/$AX$5</f>
        <v>51.194604347452533</v>
      </c>
      <c r="AJ39" s="3">
        <f t="shared" si="11"/>
        <v>73907.650000000009</v>
      </c>
      <c r="AK39" s="29">
        <f>AJ39/$AX$5</f>
        <v>12.700000000000001</v>
      </c>
      <c r="AL39">
        <f t="shared" si="12"/>
        <v>12.7</v>
      </c>
      <c r="AM39" s="3">
        <f t="shared" si="25"/>
        <v>73907.650000000009</v>
      </c>
      <c r="AN39" s="29">
        <f>AM39/$AX$5</f>
        <v>12.700000000000001</v>
      </c>
      <c r="AO39">
        <f t="shared" si="13"/>
        <v>12.7</v>
      </c>
      <c r="AR39" s="3"/>
      <c r="AS39" s="3"/>
      <c r="AT39" s="3"/>
    </row>
    <row r="40" spans="1:58" x14ac:dyDescent="0.3">
      <c r="A40" s="30"/>
      <c r="B40" s="9" t="s">
        <v>43</v>
      </c>
      <c r="C40" s="18">
        <v>0.1</v>
      </c>
      <c r="D40" s="20">
        <f>($AT$4/$AU$4)*C40*10</f>
        <v>5.999200000000001</v>
      </c>
      <c r="E40" s="18">
        <v>0</v>
      </c>
      <c r="F40" s="33">
        <f t="shared" si="14"/>
        <v>0</v>
      </c>
      <c r="G40" s="20">
        <v>21</v>
      </c>
      <c r="H40" s="27">
        <f t="shared" si="19"/>
        <v>3.5004667288971856</v>
      </c>
      <c r="J40" s="20">
        <f>($AT$7/$AU$7)*C40*10</f>
        <v>6.2400000000000011</v>
      </c>
      <c r="K40">
        <v>0</v>
      </c>
      <c r="L40" s="20">
        <f t="shared" si="5"/>
        <v>0</v>
      </c>
      <c r="M40" s="18">
        <v>16</v>
      </c>
      <c r="N40" s="27">
        <f t="shared" si="20"/>
        <v>2.5641025641025634</v>
      </c>
      <c r="P40" s="20">
        <f>($AT$10/$AU$10)*C40*10</f>
        <v>4.4444444444444446</v>
      </c>
      <c r="Q40" s="18">
        <v>0</v>
      </c>
      <c r="R40" s="20">
        <f t="shared" si="6"/>
        <v>0</v>
      </c>
      <c r="S40" s="18">
        <v>2</v>
      </c>
      <c r="T40" s="27">
        <f t="shared" si="21"/>
        <v>0.44999999999999996</v>
      </c>
      <c r="V40" s="20">
        <f>($AT$13/$AU$13)*C40*10</f>
        <v>5.3365384615384617</v>
      </c>
      <c r="W40" s="18">
        <v>0</v>
      </c>
      <c r="X40" s="20">
        <f t="shared" si="7"/>
        <v>0</v>
      </c>
      <c r="Y40" s="18">
        <v>11</v>
      </c>
      <c r="Z40" s="27">
        <f t="shared" si="22"/>
        <v>2.0612612612612611</v>
      </c>
      <c r="AB40" s="20">
        <f>($AT$16/$AU$16)*C40*10</f>
        <v>0.73199999999999998</v>
      </c>
      <c r="AC40" s="18">
        <v>0</v>
      </c>
      <c r="AD40" s="20">
        <f t="shared" si="8"/>
        <v>0</v>
      </c>
      <c r="AE40" s="18">
        <v>36</v>
      </c>
      <c r="AF40" s="27">
        <f t="shared" si="23"/>
        <v>49.180327868852459</v>
      </c>
      <c r="AH40" s="3">
        <f t="shared" si="24"/>
        <v>0</v>
      </c>
      <c r="AI40" s="3">
        <f>AH40/$AX$5</f>
        <v>0</v>
      </c>
      <c r="AJ40" s="3">
        <f t="shared" si="11"/>
        <v>0</v>
      </c>
      <c r="AK40" s="29">
        <f>AJ40/$AX$5</f>
        <v>0</v>
      </c>
      <c r="AL40">
        <f t="shared" si="12"/>
        <v>0</v>
      </c>
      <c r="AM40" s="3">
        <f t="shared" si="25"/>
        <v>515.95000000000005</v>
      </c>
      <c r="AN40" s="29">
        <f>AM40/$AX$5</f>
        <v>8.8658819486210169E-2</v>
      </c>
      <c r="AO40">
        <f t="shared" si="13"/>
        <v>0.1</v>
      </c>
      <c r="AR40" s="3"/>
      <c r="AS40" s="3"/>
      <c r="AT40" s="3"/>
    </row>
    <row r="41" spans="1:58" x14ac:dyDescent="0.3">
      <c r="A41" s="30"/>
      <c r="B41" s="9" t="s">
        <v>44</v>
      </c>
      <c r="C41" s="18">
        <v>0.1</v>
      </c>
      <c r="D41" s="20">
        <f>($AT$4/$AU$4)*C41*10</f>
        <v>5.999200000000001</v>
      </c>
      <c r="E41" s="18">
        <v>0</v>
      </c>
      <c r="F41" s="33">
        <f t="shared" si="14"/>
        <v>0</v>
      </c>
      <c r="G41" s="20">
        <v>0</v>
      </c>
      <c r="H41" s="27">
        <f t="shared" si="19"/>
        <v>0</v>
      </c>
      <c r="J41" s="20">
        <f>($AT$7/$AU$7)*C41*10</f>
        <v>6.2400000000000011</v>
      </c>
      <c r="K41">
        <v>0</v>
      </c>
      <c r="L41" s="20">
        <f t="shared" si="5"/>
        <v>0</v>
      </c>
      <c r="M41" s="18">
        <v>0</v>
      </c>
      <c r="N41" s="27">
        <f t="shared" si="20"/>
        <v>0</v>
      </c>
      <c r="P41" s="20">
        <f>($AT$10/$AU$10)*C41*10</f>
        <v>4.4444444444444446</v>
      </c>
      <c r="Q41" s="18">
        <v>0</v>
      </c>
      <c r="R41" s="20">
        <f t="shared" si="6"/>
        <v>0</v>
      </c>
      <c r="S41" s="18">
        <v>0</v>
      </c>
      <c r="T41" s="27">
        <f t="shared" si="21"/>
        <v>0</v>
      </c>
      <c r="V41" s="20">
        <f>($AT$13/$AU$13)*C41*10</f>
        <v>5.3365384615384617</v>
      </c>
      <c r="W41" s="18">
        <v>0</v>
      </c>
      <c r="X41" s="20">
        <f t="shared" si="7"/>
        <v>0</v>
      </c>
      <c r="Y41" s="18">
        <v>0</v>
      </c>
      <c r="Z41" s="27">
        <f t="shared" si="22"/>
        <v>0</v>
      </c>
      <c r="AB41" s="20">
        <f>($AT$16/$AU$16)*C41*10</f>
        <v>0.73199999999999998</v>
      </c>
      <c r="AC41" s="18">
        <v>0</v>
      </c>
      <c r="AD41" s="20">
        <f t="shared" si="8"/>
        <v>0</v>
      </c>
      <c r="AE41" s="18">
        <v>1</v>
      </c>
      <c r="AF41" s="27">
        <f t="shared" si="23"/>
        <v>1.3661202185792349</v>
      </c>
      <c r="AH41" s="3">
        <f t="shared" si="24"/>
        <v>0</v>
      </c>
      <c r="AI41" s="3">
        <f>AH41/$AX$5</f>
        <v>0</v>
      </c>
      <c r="AJ41" s="3">
        <f t="shared" si="11"/>
        <v>0</v>
      </c>
      <c r="AK41" s="29">
        <f>AJ41/$AX$5</f>
        <v>0</v>
      </c>
      <c r="AL41">
        <f t="shared" si="12"/>
        <v>0</v>
      </c>
      <c r="AM41" s="3">
        <f t="shared" si="25"/>
        <v>10.98</v>
      </c>
      <c r="AN41" s="29">
        <f>AM41/$AX$5</f>
        <v>1.8867600309304925E-3</v>
      </c>
      <c r="AO41">
        <f t="shared" si="13"/>
        <v>0.1</v>
      </c>
      <c r="AR41" s="3"/>
      <c r="AS41" s="29"/>
      <c r="AT41" s="29"/>
    </row>
    <row r="42" spans="1:58" x14ac:dyDescent="0.3">
      <c r="A42" s="30"/>
      <c r="B42" s="9" t="s">
        <v>45</v>
      </c>
      <c r="C42" s="18">
        <v>0.1</v>
      </c>
      <c r="D42" s="20">
        <f>($AT$4/$AU$4)*C42*10</f>
        <v>5.999200000000001</v>
      </c>
      <c r="E42" s="18">
        <v>0</v>
      </c>
      <c r="F42" s="33">
        <f t="shared" si="14"/>
        <v>0</v>
      </c>
      <c r="G42" s="20">
        <v>18</v>
      </c>
      <c r="H42" s="27">
        <f t="shared" si="19"/>
        <v>3.0004000533404449</v>
      </c>
      <c r="J42" s="20">
        <f>($AT$7/$AU$7)*C42*10</f>
        <v>6.2400000000000011</v>
      </c>
      <c r="K42">
        <v>0</v>
      </c>
      <c r="L42" s="20">
        <f t="shared" si="5"/>
        <v>0</v>
      </c>
      <c r="M42" s="18">
        <v>27</v>
      </c>
      <c r="N42" s="27">
        <f t="shared" si="20"/>
        <v>4.3269230769230758</v>
      </c>
      <c r="P42" s="20">
        <f>($AT$10/$AU$10)*C42*10</f>
        <v>4.4444444444444446</v>
      </c>
      <c r="Q42" s="18">
        <v>0</v>
      </c>
      <c r="R42" s="20">
        <f t="shared" si="6"/>
        <v>0</v>
      </c>
      <c r="S42" s="18">
        <v>9</v>
      </c>
      <c r="T42" s="27">
        <f t="shared" si="21"/>
        <v>2.0249999999999999</v>
      </c>
      <c r="V42" s="20">
        <f>($AT$13/$AU$13)*C42*10</f>
        <v>5.3365384615384617</v>
      </c>
      <c r="W42" s="18">
        <v>0</v>
      </c>
      <c r="X42" s="20">
        <f t="shared" si="7"/>
        <v>0</v>
      </c>
      <c r="Y42" s="18">
        <v>33</v>
      </c>
      <c r="Z42" s="27">
        <f t="shared" si="22"/>
        <v>6.1837837837837837</v>
      </c>
      <c r="AB42" s="20">
        <f>($AT$16/$AU$16)*C42*10</f>
        <v>0.73199999999999998</v>
      </c>
      <c r="AC42" s="18">
        <v>0</v>
      </c>
      <c r="AD42" s="20">
        <f t="shared" si="8"/>
        <v>0</v>
      </c>
      <c r="AE42" s="18">
        <v>44</v>
      </c>
      <c r="AF42" s="27">
        <f t="shared" si="23"/>
        <v>60.10928961748634</v>
      </c>
      <c r="AH42" s="3">
        <f t="shared" si="24"/>
        <v>0</v>
      </c>
      <c r="AI42" s="3">
        <f>AH42/$AX$5</f>
        <v>0</v>
      </c>
      <c r="AJ42" s="3">
        <f t="shared" si="11"/>
        <v>0</v>
      </c>
      <c r="AK42" s="29">
        <f>AJ42/$AX$5</f>
        <v>0</v>
      </c>
      <c r="AL42">
        <f t="shared" si="12"/>
        <v>0</v>
      </c>
      <c r="AM42" s="3">
        <f t="shared" si="25"/>
        <v>581.95000000000005</v>
      </c>
      <c r="AN42" s="29">
        <f>AM42/$AX$5</f>
        <v>0.1</v>
      </c>
      <c r="AO42">
        <f t="shared" si="13"/>
        <v>0.1</v>
      </c>
    </row>
    <row r="43" spans="1:58" x14ac:dyDescent="0.3">
      <c r="A43" s="30"/>
      <c r="B43" s="9" t="s">
        <v>46</v>
      </c>
      <c r="C43" s="18">
        <v>1.5</v>
      </c>
      <c r="D43" s="20">
        <f>($AT$4/$AU$4)*C43*10</f>
        <v>89.988000000000014</v>
      </c>
      <c r="E43" s="18">
        <v>0</v>
      </c>
      <c r="F43" s="33">
        <f t="shared" si="14"/>
        <v>0</v>
      </c>
      <c r="G43" s="20">
        <v>54</v>
      </c>
      <c r="H43" s="27">
        <f t="shared" si="19"/>
        <v>0.60008001066808903</v>
      </c>
      <c r="J43" s="20">
        <f>($AT$7/$AU$7)*C43*10</f>
        <v>93.6</v>
      </c>
      <c r="K43">
        <v>0</v>
      </c>
      <c r="L43" s="20">
        <f t="shared" si="5"/>
        <v>0</v>
      </c>
      <c r="M43" s="18">
        <v>79</v>
      </c>
      <c r="N43" s="27">
        <f t="shared" si="20"/>
        <v>0.84401709401709402</v>
      </c>
      <c r="P43" s="20">
        <f>($AT$10/$AU$10)*C43*10</f>
        <v>66.666666666666671</v>
      </c>
      <c r="Q43" s="18">
        <v>0</v>
      </c>
      <c r="R43" s="20">
        <f t="shared" si="6"/>
        <v>0</v>
      </c>
      <c r="S43" s="18">
        <v>0</v>
      </c>
      <c r="T43" s="27">
        <f t="shared" si="21"/>
        <v>0</v>
      </c>
      <c r="V43" s="20">
        <f>($AT$13/$AU$13)*C43*10</f>
        <v>80.048076923076934</v>
      </c>
      <c r="W43" s="18">
        <v>0</v>
      </c>
      <c r="X43" s="20">
        <f t="shared" si="7"/>
        <v>0</v>
      </c>
      <c r="Y43" s="18">
        <v>73</v>
      </c>
      <c r="Z43" s="27">
        <f t="shared" si="22"/>
        <v>0.91195195195195178</v>
      </c>
      <c r="AB43" s="20">
        <f>($AT$16/$AU$16)*C43*10</f>
        <v>10.979999999999999</v>
      </c>
      <c r="AC43" s="18">
        <v>0</v>
      </c>
      <c r="AD43" s="20">
        <f t="shared" si="8"/>
        <v>0</v>
      </c>
      <c r="AE43" s="18">
        <v>120</v>
      </c>
      <c r="AF43" s="27">
        <f t="shared" si="23"/>
        <v>10.928961748633881</v>
      </c>
      <c r="AH43" s="3">
        <f t="shared" si="24"/>
        <v>0</v>
      </c>
      <c r="AI43" s="3">
        <f>AH43/$AX$5</f>
        <v>0</v>
      </c>
      <c r="AJ43" s="3">
        <f t="shared" si="11"/>
        <v>0</v>
      </c>
      <c r="AK43" s="29">
        <f>AJ43/$AX$5</f>
        <v>0</v>
      </c>
      <c r="AL43">
        <f t="shared" si="12"/>
        <v>0</v>
      </c>
      <c r="AM43" s="3">
        <f t="shared" si="25"/>
        <v>5466.7</v>
      </c>
      <c r="AN43" s="29">
        <f>AM43/$AX$5</f>
        <v>0.93937623507174151</v>
      </c>
      <c r="AO43">
        <f t="shared" si="13"/>
        <v>1.5</v>
      </c>
    </row>
    <row r="44" spans="1:58" x14ac:dyDescent="0.3">
      <c r="A44" s="30" t="s">
        <v>47</v>
      </c>
      <c r="B44" s="10" t="s">
        <v>48</v>
      </c>
      <c r="C44" s="18">
        <v>0.2</v>
      </c>
      <c r="D44" s="20">
        <f>($AT$4/$AU$4)*C44*10</f>
        <v>11.998400000000002</v>
      </c>
      <c r="E44" s="18">
        <v>0</v>
      </c>
      <c r="F44" s="33">
        <f t="shared" si="14"/>
        <v>0</v>
      </c>
      <c r="G44" s="20">
        <v>0</v>
      </c>
      <c r="H44" s="27">
        <f t="shared" si="19"/>
        <v>0</v>
      </c>
      <c r="J44" s="20">
        <f>($AT$7/$AU$7)*C44*10</f>
        <v>12.480000000000002</v>
      </c>
      <c r="K44">
        <v>0</v>
      </c>
      <c r="L44" s="20">
        <f t="shared" si="5"/>
        <v>0</v>
      </c>
      <c r="M44" s="18">
        <v>0</v>
      </c>
      <c r="N44" s="27">
        <f t="shared" si="20"/>
        <v>0</v>
      </c>
      <c r="P44" s="20">
        <f>($AT$10/$AU$10)*C44*10</f>
        <v>8.8888888888888893</v>
      </c>
      <c r="Q44" s="18">
        <v>0</v>
      </c>
      <c r="R44" s="20">
        <f t="shared" si="6"/>
        <v>0</v>
      </c>
      <c r="S44" s="18">
        <v>0</v>
      </c>
      <c r="T44" s="27">
        <f t="shared" si="21"/>
        <v>0</v>
      </c>
      <c r="V44" s="20">
        <f>($AT$13/$AU$13)*C44*10</f>
        <v>10.673076923076923</v>
      </c>
      <c r="W44" s="18">
        <v>0</v>
      </c>
      <c r="X44" s="20">
        <f t="shared" si="7"/>
        <v>0</v>
      </c>
      <c r="Y44" s="18">
        <v>0</v>
      </c>
      <c r="Z44" s="27">
        <f t="shared" si="22"/>
        <v>0</v>
      </c>
      <c r="AB44" s="20">
        <f>($AT$16/$AU$16)*C44*10</f>
        <v>1.464</v>
      </c>
      <c r="AC44" s="18">
        <v>0</v>
      </c>
      <c r="AD44" s="20">
        <f t="shared" si="8"/>
        <v>0</v>
      </c>
      <c r="AE44" s="18">
        <v>18</v>
      </c>
      <c r="AF44" s="27">
        <f t="shared" si="23"/>
        <v>12.295081967213115</v>
      </c>
      <c r="AH44" s="3">
        <f t="shared" si="24"/>
        <v>0</v>
      </c>
      <c r="AI44" s="3">
        <f>AH44/$AX$5</f>
        <v>0</v>
      </c>
      <c r="AJ44" s="3">
        <f t="shared" si="11"/>
        <v>0</v>
      </c>
      <c r="AK44" s="29">
        <f>AJ44/$AX$5</f>
        <v>0</v>
      </c>
      <c r="AL44">
        <f t="shared" si="12"/>
        <v>0</v>
      </c>
      <c r="AM44" s="3">
        <f t="shared" si="25"/>
        <v>21.96</v>
      </c>
      <c r="AN44" s="29">
        <f>AM44/$AX$5</f>
        <v>3.7735200618609849E-3</v>
      </c>
      <c r="AO44">
        <f t="shared" si="13"/>
        <v>0.2</v>
      </c>
    </row>
    <row r="45" spans="1:58" x14ac:dyDescent="0.3">
      <c r="A45" s="30"/>
      <c r="B45" s="10" t="s">
        <v>49</v>
      </c>
      <c r="C45" s="18">
        <v>3</v>
      </c>
      <c r="D45" s="20">
        <f>($AT$4/$AU$4)*C45*10</f>
        <v>179.97600000000003</v>
      </c>
      <c r="E45" s="18">
        <v>1497</v>
      </c>
      <c r="F45" s="33">
        <f t="shared" si="14"/>
        <v>8.317775703427122</v>
      </c>
      <c r="G45" s="20">
        <v>289</v>
      </c>
      <c r="H45" s="27">
        <f t="shared" si="19"/>
        <v>1.6057696581766456</v>
      </c>
      <c r="J45" s="20">
        <f>($AT$7/$AU$7)*C45*10</f>
        <v>187.2</v>
      </c>
      <c r="K45">
        <v>1495</v>
      </c>
      <c r="L45" s="20">
        <f t="shared" si="5"/>
        <v>7.9861111111111116</v>
      </c>
      <c r="M45" s="18">
        <v>267</v>
      </c>
      <c r="N45" s="27">
        <f t="shared" si="20"/>
        <v>1.4262820512820513</v>
      </c>
      <c r="P45" s="20">
        <f>($AT$10/$AU$10)*C45*10</f>
        <v>133.33333333333334</v>
      </c>
      <c r="Q45" s="18">
        <v>1160</v>
      </c>
      <c r="R45" s="20">
        <f t="shared" si="6"/>
        <v>8.6999999999999993</v>
      </c>
      <c r="S45" s="18">
        <v>665</v>
      </c>
      <c r="T45" s="27">
        <f t="shared" si="21"/>
        <v>4.9874999999999998</v>
      </c>
      <c r="V45" s="20">
        <f>($AT$13/$AU$13)*C45*10</f>
        <v>160.09615384615387</v>
      </c>
      <c r="W45" s="18">
        <v>1406</v>
      </c>
      <c r="X45" s="20">
        <f t="shared" si="7"/>
        <v>8.7822222222222202</v>
      </c>
      <c r="Y45" s="18">
        <v>266</v>
      </c>
      <c r="Z45" s="27">
        <f t="shared" si="22"/>
        <v>1.6615015015015013</v>
      </c>
      <c r="AB45" s="20">
        <f>($AT$16/$AU$16)*C45*10</f>
        <v>21.959999999999997</v>
      </c>
      <c r="AC45" s="18">
        <v>0</v>
      </c>
      <c r="AD45" s="20">
        <f t="shared" si="8"/>
        <v>0</v>
      </c>
      <c r="AE45" s="18">
        <v>1083</v>
      </c>
      <c r="AF45" s="27">
        <f t="shared" si="23"/>
        <v>49.316939890710387</v>
      </c>
      <c r="AH45" s="3">
        <f t="shared" si="24"/>
        <v>144171</v>
      </c>
      <c r="AI45" s="3">
        <f>AH45/$AX$5</f>
        <v>24.77377781596357</v>
      </c>
      <c r="AJ45" s="3">
        <f t="shared" si="11"/>
        <v>17129.100000000002</v>
      </c>
      <c r="AK45" s="29">
        <f>AJ45/$AX$5</f>
        <v>2.9433971990720855</v>
      </c>
      <c r="AL45">
        <f t="shared" si="12"/>
        <v>3</v>
      </c>
      <c r="AM45" s="3">
        <f t="shared" si="25"/>
        <v>17458.500000000004</v>
      </c>
      <c r="AN45" s="29">
        <f>AM45/$AX$5</f>
        <v>3.0000000000000004</v>
      </c>
      <c r="AO45">
        <f t="shared" si="13"/>
        <v>3</v>
      </c>
    </row>
    <row r="46" spans="1:58" x14ac:dyDescent="0.3">
      <c r="A46" s="30"/>
      <c r="B46" s="10" t="s">
        <v>50</v>
      </c>
      <c r="C46" s="18">
        <v>105</v>
      </c>
      <c r="D46" s="20">
        <f>($AT$4/$AU$4)*C46*10</f>
        <v>6299.1600000000008</v>
      </c>
      <c r="E46" s="18">
        <v>2864</v>
      </c>
      <c r="F46" s="33">
        <f t="shared" si="14"/>
        <v>0.45466379644270022</v>
      </c>
      <c r="G46" s="20">
        <v>6267</v>
      </c>
      <c r="H46" s="27">
        <f t="shared" si="19"/>
        <v>0.9948945573695539</v>
      </c>
      <c r="J46" s="20">
        <f>($AT$7/$AU$7)*C46*10</f>
        <v>6552</v>
      </c>
      <c r="K46">
        <v>2869</v>
      </c>
      <c r="L46" s="20">
        <f t="shared" si="5"/>
        <v>0.43788156288156288</v>
      </c>
      <c r="M46" s="18">
        <v>8411</v>
      </c>
      <c r="N46" s="27">
        <f t="shared" si="20"/>
        <v>1.2837301587301588</v>
      </c>
      <c r="P46" s="20">
        <f>($AT$10/$AU$10)*C46*10</f>
        <v>4666.666666666667</v>
      </c>
      <c r="Q46" s="18">
        <v>1677</v>
      </c>
      <c r="R46" s="20">
        <f t="shared" si="6"/>
        <v>0.35935714285714282</v>
      </c>
      <c r="S46" s="18">
        <v>4966</v>
      </c>
      <c r="T46" s="27">
        <f t="shared" si="21"/>
        <v>1.0641428571428571</v>
      </c>
      <c r="V46" s="20">
        <f>($AT$13/$AU$13)*C46*10</f>
        <v>5603.3653846153848</v>
      </c>
      <c r="W46" s="18">
        <v>2478</v>
      </c>
      <c r="X46" s="20">
        <f t="shared" si="7"/>
        <v>0.44223423423423425</v>
      </c>
      <c r="Y46" s="18">
        <v>6444</v>
      </c>
      <c r="Z46" s="27">
        <f t="shared" si="22"/>
        <v>1.1500231660231659</v>
      </c>
      <c r="AB46" s="20">
        <f>($AT$16/$AU$16)*C46*10</f>
        <v>768.6</v>
      </c>
      <c r="AC46" s="18">
        <v>0</v>
      </c>
      <c r="AD46" s="20">
        <f t="shared" si="8"/>
        <v>0</v>
      </c>
      <c r="AE46" s="18">
        <v>1235</v>
      </c>
      <c r="AF46" s="27">
        <f t="shared" si="23"/>
        <v>1.6068175904241477</v>
      </c>
      <c r="AH46" s="3">
        <f t="shared" si="24"/>
        <v>255901</v>
      </c>
      <c r="AI46" s="3">
        <f>AH46/$AX$5</f>
        <v>43.973021737262648</v>
      </c>
      <c r="AJ46" s="3">
        <f t="shared" si="11"/>
        <v>255901</v>
      </c>
      <c r="AK46" s="29">
        <f>AJ46/$AX$5</f>
        <v>43.973021737262648</v>
      </c>
      <c r="AL46">
        <f t="shared" si="12"/>
        <v>105</v>
      </c>
      <c r="AM46" s="3">
        <f t="shared" si="25"/>
        <v>610243.5</v>
      </c>
      <c r="AN46" s="29">
        <f>AM46/$AX$5</f>
        <v>104.86184380101383</v>
      </c>
      <c r="AO46">
        <f t="shared" si="13"/>
        <v>105</v>
      </c>
    </row>
    <row r="47" spans="1:58" x14ac:dyDescent="0.3">
      <c r="A47" s="30"/>
      <c r="B47" s="10" t="s">
        <v>51</v>
      </c>
      <c r="C47" s="18">
        <v>5.6</v>
      </c>
      <c r="D47" s="20">
        <f>($AT$4/$AU$4)*C47*10</f>
        <v>335.95519999999999</v>
      </c>
      <c r="E47" s="18">
        <v>0</v>
      </c>
      <c r="F47" s="33">
        <f t="shared" si="14"/>
        <v>0</v>
      </c>
      <c r="G47" s="20">
        <v>17</v>
      </c>
      <c r="H47" s="27">
        <f t="shared" si="19"/>
        <v>5.0601985026574973E-2</v>
      </c>
      <c r="J47" s="20">
        <f>($AT$7/$AU$7)*C47*10</f>
        <v>349.43999999999994</v>
      </c>
      <c r="K47">
        <v>0</v>
      </c>
      <c r="L47" s="20">
        <f t="shared" si="5"/>
        <v>0</v>
      </c>
      <c r="M47" s="18">
        <v>11</v>
      </c>
      <c r="N47" s="27">
        <f t="shared" si="20"/>
        <v>3.1478937728937735E-2</v>
      </c>
      <c r="P47" s="20">
        <f>($AT$10/$AU$10)*C47*10</f>
        <v>248.88888888888889</v>
      </c>
      <c r="Q47" s="18">
        <v>0</v>
      </c>
      <c r="R47" s="20">
        <f t="shared" si="6"/>
        <v>0</v>
      </c>
      <c r="S47" s="18">
        <v>0</v>
      </c>
      <c r="T47" s="27">
        <f t="shared" si="21"/>
        <v>0</v>
      </c>
      <c r="V47" s="20">
        <f>($AT$13/$AU$13)*C47*10</f>
        <v>298.84615384615381</v>
      </c>
      <c r="W47" s="18">
        <v>0</v>
      </c>
      <c r="X47" s="20">
        <f t="shared" si="7"/>
        <v>0</v>
      </c>
      <c r="Y47" s="18">
        <v>16</v>
      </c>
      <c r="Z47" s="27">
        <f t="shared" si="22"/>
        <v>5.3539253539253547E-2</v>
      </c>
      <c r="AB47" s="20">
        <f>($AT$16/$AU$16)*C47*10</f>
        <v>40.991999999999997</v>
      </c>
      <c r="AC47" s="18">
        <v>0</v>
      </c>
      <c r="AD47" s="20">
        <f t="shared" si="8"/>
        <v>0</v>
      </c>
      <c r="AE47" s="18">
        <v>95</v>
      </c>
      <c r="AF47" s="27">
        <f t="shared" si="23"/>
        <v>2.3175253708040593</v>
      </c>
      <c r="AH47" s="3">
        <f t="shared" si="24"/>
        <v>0</v>
      </c>
      <c r="AI47" s="3">
        <f>AH47/$AX$5</f>
        <v>0</v>
      </c>
      <c r="AJ47" s="3">
        <f t="shared" si="11"/>
        <v>0</v>
      </c>
      <c r="AK47" s="29">
        <f>AJ47/$AX$5</f>
        <v>0</v>
      </c>
      <c r="AL47">
        <f t="shared" si="12"/>
        <v>0</v>
      </c>
      <c r="AM47" s="3">
        <f t="shared" si="25"/>
        <v>1741.88</v>
      </c>
      <c r="AN47" s="29">
        <f>AM47/$AX$5</f>
        <v>0.29931781080848874</v>
      </c>
      <c r="AO47">
        <f t="shared" si="13"/>
        <v>5.6</v>
      </c>
    </row>
    <row r="48" spans="1:58" x14ac:dyDescent="0.3">
      <c r="A48" s="30"/>
      <c r="B48" s="10" t="s">
        <v>52</v>
      </c>
      <c r="C48" s="18">
        <v>0.2</v>
      </c>
      <c r="D48" s="20">
        <f>($AT$4/$AU$4)*C48*10</f>
        <v>11.998400000000002</v>
      </c>
      <c r="E48" s="18">
        <v>0</v>
      </c>
      <c r="F48" s="33">
        <f t="shared" si="14"/>
        <v>0</v>
      </c>
      <c r="G48" s="20">
        <v>28</v>
      </c>
      <c r="H48" s="27">
        <f t="shared" si="19"/>
        <v>2.3336444859314573</v>
      </c>
      <c r="J48" s="20">
        <f>($AT$7/$AU$7)*C48*10</f>
        <v>12.480000000000002</v>
      </c>
      <c r="K48">
        <v>0</v>
      </c>
      <c r="L48" s="20">
        <f t="shared" si="5"/>
        <v>0</v>
      </c>
      <c r="M48" s="18">
        <v>21</v>
      </c>
      <c r="N48" s="27">
        <f t="shared" si="20"/>
        <v>1.6826923076923075</v>
      </c>
      <c r="P48" s="20">
        <f>($AT$10/$AU$10)*C48*10</f>
        <v>8.8888888888888893</v>
      </c>
      <c r="Q48" s="18">
        <v>0</v>
      </c>
      <c r="R48" s="20">
        <f t="shared" si="6"/>
        <v>0</v>
      </c>
      <c r="S48" s="18">
        <v>3</v>
      </c>
      <c r="T48" s="27">
        <f t="shared" si="21"/>
        <v>0.33749999999999997</v>
      </c>
      <c r="V48" s="20">
        <f>($AT$13/$AU$13)*C48*10</f>
        <v>10.673076923076923</v>
      </c>
      <c r="W48" s="18">
        <v>0</v>
      </c>
      <c r="X48" s="20">
        <f t="shared" si="7"/>
        <v>0</v>
      </c>
      <c r="Y48" s="18">
        <v>12</v>
      </c>
      <c r="Z48" s="27">
        <f t="shared" si="22"/>
        <v>1.1243243243243244</v>
      </c>
      <c r="AB48" s="20">
        <f>($AT$16/$AU$16)*C48*10</f>
        <v>1.464</v>
      </c>
      <c r="AC48" s="18">
        <v>0</v>
      </c>
      <c r="AD48" s="20">
        <f t="shared" si="8"/>
        <v>0</v>
      </c>
      <c r="AE48" s="18">
        <v>126</v>
      </c>
      <c r="AF48" s="27">
        <f t="shared" si="23"/>
        <v>86.06557377049181</v>
      </c>
      <c r="AH48" s="3">
        <f t="shared" si="24"/>
        <v>0</v>
      </c>
      <c r="AI48" s="3">
        <f>AH48/$AX$5</f>
        <v>0</v>
      </c>
      <c r="AJ48" s="3">
        <f t="shared" si="11"/>
        <v>0</v>
      </c>
      <c r="AK48" s="29">
        <f>AJ48/$AX$5</f>
        <v>0</v>
      </c>
      <c r="AL48">
        <f t="shared" si="12"/>
        <v>0</v>
      </c>
      <c r="AM48" s="3">
        <f t="shared" si="25"/>
        <v>1004.9000000000001</v>
      </c>
      <c r="AN48" s="29">
        <f>AM48/$AX$5</f>
        <v>0.17267806512586995</v>
      </c>
      <c r="AO48">
        <f t="shared" si="13"/>
        <v>0.2</v>
      </c>
    </row>
    <row r="49" spans="1:42" x14ac:dyDescent="0.3">
      <c r="A49" s="30" t="s">
        <v>53</v>
      </c>
      <c r="B49" s="11" t="s">
        <v>54</v>
      </c>
      <c r="C49" s="18">
        <v>5</v>
      </c>
      <c r="D49" s="20">
        <f>($AT$4/$AU$4)*C49*10</f>
        <v>299.96000000000004</v>
      </c>
      <c r="E49" s="18">
        <v>570</v>
      </c>
      <c r="F49" s="33">
        <f t="shared" si="14"/>
        <v>1.9002533671156152</v>
      </c>
      <c r="G49" s="20">
        <v>683</v>
      </c>
      <c r="H49" s="27">
        <f t="shared" si="19"/>
        <v>2.2769702627016932</v>
      </c>
      <c r="J49" s="20">
        <f>($AT$7/$AU$7)*C49*10</f>
        <v>312</v>
      </c>
      <c r="K49">
        <v>558</v>
      </c>
      <c r="L49" s="20">
        <f t="shared" si="5"/>
        <v>1.7884615384615385</v>
      </c>
      <c r="M49" s="18">
        <v>570</v>
      </c>
      <c r="N49" s="27">
        <f t="shared" si="20"/>
        <v>1.8269230769230769</v>
      </c>
      <c r="P49" s="20">
        <f>($AT$10/$AU$10)*C49*10</f>
        <v>222.22222222222223</v>
      </c>
      <c r="Q49" s="18">
        <v>517</v>
      </c>
      <c r="R49" s="20">
        <f t="shared" si="6"/>
        <v>2.3264999999999998</v>
      </c>
      <c r="S49" s="18">
        <v>334</v>
      </c>
      <c r="T49" s="27">
        <f t="shared" si="21"/>
        <v>1.5029999999999999</v>
      </c>
      <c r="V49" s="20">
        <f>($AT$13/$AU$13)*C49*10</f>
        <v>266.82692307692309</v>
      </c>
      <c r="W49" s="18">
        <v>575</v>
      </c>
      <c r="X49" s="20">
        <f t="shared" si="7"/>
        <v>2.1549549549549547</v>
      </c>
      <c r="Y49" s="18">
        <v>215</v>
      </c>
      <c r="Z49" s="27">
        <f t="shared" si="22"/>
        <v>0.80576576576576575</v>
      </c>
      <c r="AB49" s="20">
        <f>($AT$16/$AU$16)*C49*10</f>
        <v>36.6</v>
      </c>
      <c r="AC49" s="18">
        <v>0</v>
      </c>
      <c r="AD49" s="20">
        <f t="shared" si="8"/>
        <v>0</v>
      </c>
      <c r="AE49" s="18">
        <v>490</v>
      </c>
      <c r="AF49" s="27">
        <f t="shared" si="23"/>
        <v>13.387978142076502</v>
      </c>
      <c r="AH49" s="3">
        <f t="shared" si="24"/>
        <v>57667</v>
      </c>
      <c r="AI49" s="3">
        <f>AH49/$AX$5</f>
        <v>9.9092705558896821</v>
      </c>
      <c r="AJ49" s="3">
        <f t="shared" si="11"/>
        <v>28548.5</v>
      </c>
      <c r="AK49" s="29">
        <f>AJ49/$AX$5</f>
        <v>4.9056619984534757</v>
      </c>
      <c r="AL49">
        <f t="shared" si="12"/>
        <v>5</v>
      </c>
      <c r="AM49" s="3">
        <f t="shared" si="25"/>
        <v>27750</v>
      </c>
      <c r="AN49" s="29">
        <f>AM49/$AX$5</f>
        <v>4.768450897843457</v>
      </c>
      <c r="AO49">
        <f t="shared" si="13"/>
        <v>5</v>
      </c>
    </row>
    <row r="50" spans="1:42" x14ac:dyDescent="0.3">
      <c r="A50" s="30"/>
      <c r="B50" s="11" t="s">
        <v>55</v>
      </c>
      <c r="C50" s="18">
        <v>17</v>
      </c>
      <c r="D50" s="20">
        <f>($AT$4/$AU$4)*C50*10</f>
        <v>1019.8640000000001</v>
      </c>
      <c r="E50" s="18">
        <v>1578</v>
      </c>
      <c r="F50" s="33">
        <f t="shared" si="14"/>
        <v>1.5472651255461509</v>
      </c>
      <c r="G50" s="20">
        <v>1394</v>
      </c>
      <c r="H50" s="27">
        <f t="shared" si="19"/>
        <v>1.3668489131884249</v>
      </c>
      <c r="J50" s="20">
        <f>($AT$7/$AU$7)*C50*10</f>
        <v>1060.8</v>
      </c>
      <c r="K50">
        <v>1578</v>
      </c>
      <c r="L50" s="20">
        <f t="shared" si="5"/>
        <v>1.4875565610859729</v>
      </c>
      <c r="M50" s="18">
        <v>1714</v>
      </c>
      <c r="N50" s="27">
        <f t="shared" si="20"/>
        <v>1.6157616892911011</v>
      </c>
      <c r="P50" s="20">
        <f>($AT$10/$AU$10)*C50*10</f>
        <v>755.55555555555554</v>
      </c>
      <c r="Q50" s="18">
        <v>965</v>
      </c>
      <c r="R50" s="20">
        <f t="shared" si="6"/>
        <v>1.2772058823529413</v>
      </c>
      <c r="S50" s="18">
        <v>1198</v>
      </c>
      <c r="T50" s="27">
        <f t="shared" si="21"/>
        <v>1.5855882352941177</v>
      </c>
      <c r="V50" s="20">
        <f>($AT$13/$AU$13)*C50*10</f>
        <v>907.21153846153857</v>
      </c>
      <c r="W50" s="18">
        <v>1344</v>
      </c>
      <c r="X50" s="20">
        <f t="shared" si="7"/>
        <v>1.4814626391096977</v>
      </c>
      <c r="Y50" s="18">
        <v>2185</v>
      </c>
      <c r="Z50" s="27">
        <f t="shared" si="22"/>
        <v>2.4084790673025966</v>
      </c>
      <c r="AB50" s="20">
        <f>($AT$16/$AU$16)*C50*10</f>
        <v>124.44</v>
      </c>
      <c r="AC50" s="18">
        <v>0</v>
      </c>
      <c r="AD50" s="20">
        <f t="shared" si="8"/>
        <v>0</v>
      </c>
      <c r="AE50" s="18">
        <v>497</v>
      </c>
      <c r="AF50" s="27">
        <f t="shared" si="23"/>
        <v>3.9938926390228224</v>
      </c>
      <c r="AH50" s="3">
        <f t="shared" si="24"/>
        <v>141477</v>
      </c>
      <c r="AI50" s="3">
        <f>AH50/$AX$5</f>
        <v>24.310851447718875</v>
      </c>
      <c r="AJ50" s="3">
        <f t="shared" si="11"/>
        <v>97064.9</v>
      </c>
      <c r="AK50" s="29">
        <f>AJ50/$AX$5</f>
        <v>16.679250794741815</v>
      </c>
      <c r="AL50">
        <f t="shared" si="12"/>
        <v>17</v>
      </c>
      <c r="AM50" s="3">
        <f t="shared" si="25"/>
        <v>98931.5</v>
      </c>
      <c r="AN50" s="29">
        <f>AM50/$AX$5</f>
        <v>17</v>
      </c>
      <c r="AO50">
        <f t="shared" si="13"/>
        <v>17</v>
      </c>
    </row>
    <row r="51" spans="1:42" x14ac:dyDescent="0.3">
      <c r="A51" s="30" t="s">
        <v>56</v>
      </c>
      <c r="B51" s="12" t="s">
        <v>57</v>
      </c>
      <c r="C51" s="18">
        <v>53.7</v>
      </c>
      <c r="D51" s="20">
        <f>($AT$4/$AU$4)*C51*10</f>
        <v>3221.5704000000005</v>
      </c>
      <c r="E51" s="18">
        <v>1378</v>
      </c>
      <c r="F51" s="33">
        <f t="shared" si="14"/>
        <v>0.42774170013481616</v>
      </c>
      <c r="G51" s="20">
        <v>3403</v>
      </c>
      <c r="H51" s="27">
        <f t="shared" si="19"/>
        <v>1.0563171303039038</v>
      </c>
      <c r="J51" s="20">
        <f>($AT$7/$AU$7)*C51*10</f>
        <v>3350.88</v>
      </c>
      <c r="K51">
        <v>1385</v>
      </c>
      <c r="L51" s="20">
        <f t="shared" si="5"/>
        <v>0.41332426108962422</v>
      </c>
      <c r="M51" s="18">
        <v>3270</v>
      </c>
      <c r="N51" s="27">
        <f t="shared" si="20"/>
        <v>0.97586305686864339</v>
      </c>
      <c r="P51" s="20">
        <f>($AT$10/$AU$10)*C51*10</f>
        <v>2386.666666666667</v>
      </c>
      <c r="Q51" s="18">
        <v>959</v>
      </c>
      <c r="R51" s="20">
        <f t="shared" si="6"/>
        <v>0.40181564245810053</v>
      </c>
      <c r="S51" s="18">
        <v>2149</v>
      </c>
      <c r="T51" s="27">
        <f t="shared" si="21"/>
        <v>0.90041899441340767</v>
      </c>
      <c r="V51" s="20">
        <f>($AT$13/$AU$13)*C51*10</f>
        <v>2865.7211538461543</v>
      </c>
      <c r="W51" s="18">
        <v>1269</v>
      </c>
      <c r="X51" s="20">
        <f t="shared" si="7"/>
        <v>0.44282047410539022</v>
      </c>
      <c r="Y51" s="18">
        <v>3201</v>
      </c>
      <c r="Z51" s="27">
        <f t="shared" si="22"/>
        <v>1.1169963259348732</v>
      </c>
      <c r="AB51" s="20">
        <f>($AT$16/$AU$16)*C51*10</f>
        <v>393.084</v>
      </c>
      <c r="AC51" s="18">
        <v>0</v>
      </c>
      <c r="AD51" s="20">
        <f t="shared" si="8"/>
        <v>0</v>
      </c>
      <c r="AE51" s="18">
        <v>535</v>
      </c>
      <c r="AF51" s="27">
        <f t="shared" si="23"/>
        <v>1.3610322475603178</v>
      </c>
      <c r="AH51" s="3">
        <f t="shared" si="24"/>
        <v>129347</v>
      </c>
      <c r="AI51" s="3">
        <f>AH51/$AX$5</f>
        <v>22.226479938139015</v>
      </c>
      <c r="AJ51" s="3">
        <f t="shared" si="11"/>
        <v>129347</v>
      </c>
      <c r="AK51" s="29">
        <f>AJ51/$AX$5</f>
        <v>22.226479938139015</v>
      </c>
      <c r="AL51">
        <f>IF(OR(AK51=C51,AND(AK51&lt;C51,AK51&gt;0)),C51,0)</f>
        <v>53.7</v>
      </c>
      <c r="AM51" s="3">
        <f t="shared" si="25"/>
        <v>303987.27</v>
      </c>
      <c r="AN51" s="29">
        <f>AM51/$AX$5</f>
        <v>52.235977317638977</v>
      </c>
      <c r="AO51">
        <f t="shared" si="13"/>
        <v>53.7</v>
      </c>
    </row>
    <row r="52" spans="1:42" x14ac:dyDescent="0.3">
      <c r="A52" s="30"/>
      <c r="B52" s="12" t="s">
        <v>58</v>
      </c>
      <c r="C52" s="18">
        <v>3</v>
      </c>
      <c r="D52" s="20">
        <f>($AT$4/$AU$4)*C52*10</f>
        <v>179.97600000000003</v>
      </c>
      <c r="E52" s="18">
        <v>492</v>
      </c>
      <c r="F52" s="33">
        <f t="shared" si="14"/>
        <v>2.7336978263768499</v>
      </c>
      <c r="G52" s="20">
        <v>233</v>
      </c>
      <c r="H52" s="27">
        <f t="shared" si="19"/>
        <v>1.2946170600524511</v>
      </c>
      <c r="J52" s="20">
        <f>($AT$7/$AU$7)*C52*10</f>
        <v>187.2</v>
      </c>
      <c r="K52">
        <v>488</v>
      </c>
      <c r="L52" s="20">
        <f t="shared" si="5"/>
        <v>2.6068376068376069</v>
      </c>
      <c r="M52" s="18">
        <v>877</v>
      </c>
      <c r="N52" s="27">
        <f t="shared" si="20"/>
        <v>4.6848290598290605</v>
      </c>
      <c r="P52" s="20">
        <f>($AT$10/$AU$10)*C52*10</f>
        <v>133.33333333333334</v>
      </c>
      <c r="Q52" s="18">
        <v>296</v>
      </c>
      <c r="R52" s="20">
        <f t="shared" si="6"/>
        <v>2.2199999999999998</v>
      </c>
      <c r="S52" s="18">
        <v>459</v>
      </c>
      <c r="T52" s="27">
        <f t="shared" si="21"/>
        <v>3.4424999999999999</v>
      </c>
      <c r="V52" s="20">
        <f>($AT$13/$AU$13)*C52*10</f>
        <v>160.09615384615387</v>
      </c>
      <c r="W52" s="18">
        <v>420</v>
      </c>
      <c r="X52" s="20">
        <f t="shared" si="7"/>
        <v>2.6234234234234233</v>
      </c>
      <c r="Y52" s="18">
        <v>387</v>
      </c>
      <c r="Z52" s="27">
        <f t="shared" si="22"/>
        <v>2.417297297297297</v>
      </c>
      <c r="AB52" s="20">
        <f>($AT$16/$AU$16)*C52*10</f>
        <v>21.959999999999997</v>
      </c>
      <c r="AC52" s="18">
        <v>0</v>
      </c>
      <c r="AD52" s="20">
        <f t="shared" si="8"/>
        <v>0</v>
      </c>
      <c r="AE52" s="18">
        <v>110</v>
      </c>
      <c r="AF52" s="27">
        <f t="shared" si="23"/>
        <v>5.0091074681238625</v>
      </c>
      <c r="AH52" s="3">
        <f t="shared" si="24"/>
        <v>43900</v>
      </c>
      <c r="AI52" s="3">
        <f>AH52/$AX$5</f>
        <v>7.5436034023541545</v>
      </c>
      <c r="AJ52" s="3">
        <f t="shared" si="11"/>
        <v>17129.100000000002</v>
      </c>
      <c r="AK52" s="29">
        <f>AJ52/$AX$5</f>
        <v>2.9433971990720855</v>
      </c>
      <c r="AL52">
        <f t="shared" si="12"/>
        <v>3</v>
      </c>
      <c r="AM52" s="3">
        <f t="shared" si="25"/>
        <v>17458.500000000004</v>
      </c>
      <c r="AN52" s="29">
        <f>AM52/$AX$5</f>
        <v>3.0000000000000004</v>
      </c>
      <c r="AO52">
        <f t="shared" si="13"/>
        <v>3</v>
      </c>
    </row>
    <row r="53" spans="1:42" x14ac:dyDescent="0.3">
      <c r="A53" s="30"/>
      <c r="B53" s="12" t="s">
        <v>59</v>
      </c>
      <c r="C53" s="18">
        <v>0.2</v>
      </c>
      <c r="D53" s="20">
        <f>($AT$4/$AU$4)*C53*10</f>
        <v>11.998400000000002</v>
      </c>
      <c r="E53" s="18">
        <v>0</v>
      </c>
      <c r="F53" s="33">
        <f t="shared" si="14"/>
        <v>0</v>
      </c>
      <c r="G53" s="20">
        <v>0</v>
      </c>
      <c r="H53" s="27">
        <f t="shared" si="19"/>
        <v>0</v>
      </c>
      <c r="J53" s="20">
        <f>($AT$7/$AU$7)*C53*10</f>
        <v>12.480000000000002</v>
      </c>
      <c r="K53">
        <v>0</v>
      </c>
      <c r="L53" s="20">
        <f t="shared" si="5"/>
        <v>0</v>
      </c>
      <c r="M53" s="18">
        <v>11</v>
      </c>
      <c r="N53" s="27">
        <f t="shared" si="20"/>
        <v>0.88141025641025628</v>
      </c>
      <c r="P53" s="20">
        <f>($AT$10/$AU$10)*C53*10</f>
        <v>8.8888888888888893</v>
      </c>
      <c r="Q53" s="18">
        <v>0</v>
      </c>
      <c r="R53" s="20">
        <f t="shared" si="6"/>
        <v>0</v>
      </c>
      <c r="S53" s="18">
        <v>0</v>
      </c>
      <c r="T53" s="27">
        <f t="shared" si="21"/>
        <v>0</v>
      </c>
      <c r="V53" s="20">
        <f>($AT$13/$AU$13)*C53*10</f>
        <v>10.673076923076923</v>
      </c>
      <c r="W53" s="18">
        <v>0</v>
      </c>
      <c r="X53" s="20">
        <f t="shared" si="7"/>
        <v>0</v>
      </c>
      <c r="Y53" s="18">
        <v>3</v>
      </c>
      <c r="Z53" s="27">
        <f t="shared" si="22"/>
        <v>0.2810810810810811</v>
      </c>
      <c r="AB53" s="20">
        <f>($AT$16/$AU$16)*C53*10</f>
        <v>1.464</v>
      </c>
      <c r="AC53" s="18">
        <v>0</v>
      </c>
      <c r="AD53" s="20">
        <f t="shared" si="8"/>
        <v>0</v>
      </c>
      <c r="AE53" s="18">
        <v>18</v>
      </c>
      <c r="AF53" s="27">
        <f t="shared" si="23"/>
        <v>12.295081967213115</v>
      </c>
      <c r="AH53" s="3">
        <f t="shared" si="24"/>
        <v>0</v>
      </c>
      <c r="AI53" s="3">
        <f>AH53/$AX$5</f>
        <v>0</v>
      </c>
      <c r="AJ53" s="3">
        <f t="shared" si="11"/>
        <v>0</v>
      </c>
      <c r="AK53" s="29">
        <f>AJ53/$AX$5</f>
        <v>0</v>
      </c>
      <c r="AL53">
        <f t="shared" si="12"/>
        <v>0</v>
      </c>
      <c r="AM53" s="3">
        <f t="shared" si="25"/>
        <v>385.96</v>
      </c>
      <c r="AN53" s="29">
        <f>AM53/$AX$5</f>
        <v>6.6321848956095886E-2</v>
      </c>
      <c r="AO53">
        <f t="shared" si="13"/>
        <v>0.2</v>
      </c>
    </row>
    <row r="54" spans="1:42" x14ac:dyDescent="0.3">
      <c r="A54" s="30"/>
      <c r="B54" s="12" t="s">
        <v>60</v>
      </c>
      <c r="C54" s="18">
        <v>0.2</v>
      </c>
      <c r="D54" s="20">
        <f>($AT$4/$AU$4)*C54*10</f>
        <v>11.998400000000002</v>
      </c>
      <c r="E54" s="18">
        <v>0</v>
      </c>
      <c r="F54" s="33">
        <f t="shared" si="14"/>
        <v>0</v>
      </c>
      <c r="G54" s="20">
        <v>0</v>
      </c>
      <c r="H54" s="27">
        <f t="shared" si="19"/>
        <v>0</v>
      </c>
      <c r="J54" s="20">
        <f>($AT$7/$AU$7)*C54*10</f>
        <v>12.480000000000002</v>
      </c>
      <c r="K54">
        <v>0</v>
      </c>
      <c r="L54" s="20">
        <f t="shared" si="5"/>
        <v>0</v>
      </c>
      <c r="M54" s="18">
        <v>16</v>
      </c>
      <c r="N54" s="27">
        <f t="shared" si="20"/>
        <v>1.2820512820512817</v>
      </c>
      <c r="P54" s="20">
        <f>($AT$10/$AU$10)*C54*10</f>
        <v>8.8888888888888893</v>
      </c>
      <c r="Q54" s="18">
        <v>0</v>
      </c>
      <c r="R54" s="20">
        <f t="shared" si="6"/>
        <v>0</v>
      </c>
      <c r="S54" s="18">
        <v>0</v>
      </c>
      <c r="T54" s="27">
        <f t="shared" si="21"/>
        <v>0</v>
      </c>
      <c r="V54" s="20">
        <f>($AT$13/$AU$13)*C54*10</f>
        <v>10.673076923076923</v>
      </c>
      <c r="W54" s="18">
        <v>0</v>
      </c>
      <c r="X54" s="20">
        <f t="shared" si="7"/>
        <v>0</v>
      </c>
      <c r="Y54" s="18">
        <v>16</v>
      </c>
      <c r="Z54" s="27">
        <f t="shared" si="22"/>
        <v>1.4990990990990991</v>
      </c>
      <c r="AB54" s="20">
        <f>($AT$16/$AU$16)*C54*10</f>
        <v>1.464</v>
      </c>
      <c r="AC54" s="18">
        <v>0</v>
      </c>
      <c r="AD54" s="20">
        <f t="shared" si="8"/>
        <v>0</v>
      </c>
      <c r="AE54" s="18">
        <v>28</v>
      </c>
      <c r="AF54" s="27">
        <f t="shared" si="23"/>
        <v>19.125683060109289</v>
      </c>
      <c r="AH54" s="3">
        <f t="shared" si="24"/>
        <v>0</v>
      </c>
      <c r="AI54" s="3">
        <f>AH54/$AX$5</f>
        <v>0</v>
      </c>
      <c r="AJ54" s="3">
        <f t="shared" si="11"/>
        <v>0</v>
      </c>
      <c r="AK54" s="29">
        <f>AJ54/$AX$5</f>
        <v>0</v>
      </c>
      <c r="AL54">
        <f t="shared" si="12"/>
        <v>0</v>
      </c>
      <c r="AM54" s="3">
        <f t="shared" si="25"/>
        <v>623.94000000000005</v>
      </c>
      <c r="AN54" s="29">
        <f>AM54/$AX$5</f>
        <v>0.10721539651172782</v>
      </c>
      <c r="AO54">
        <f t="shared" si="13"/>
        <v>0.2</v>
      </c>
    </row>
    <row r="55" spans="1:42" x14ac:dyDescent="0.3">
      <c r="A55" s="30"/>
      <c r="B55" s="12" t="s">
        <v>61</v>
      </c>
      <c r="C55" s="18">
        <v>10.9</v>
      </c>
      <c r="D55" s="20">
        <f>($AT$4/$AU$4)*C55*10</f>
        <v>653.91280000000006</v>
      </c>
      <c r="E55" s="18">
        <v>378</v>
      </c>
      <c r="F55" s="33">
        <f t="shared" si="14"/>
        <v>0.57805872587292983</v>
      </c>
      <c r="G55" s="20">
        <v>223</v>
      </c>
      <c r="H55" s="27">
        <f t="shared" si="19"/>
        <v>0.34102406314725753</v>
      </c>
      <c r="J55" s="20">
        <f>($AT$7/$AU$7)*C55*10</f>
        <v>680.16000000000008</v>
      </c>
      <c r="K55">
        <v>379</v>
      </c>
      <c r="L55" s="20">
        <f t="shared" si="5"/>
        <v>0.55722183015760995</v>
      </c>
      <c r="M55" s="18">
        <v>597</v>
      </c>
      <c r="N55" s="27">
        <f t="shared" si="20"/>
        <v>0.87773465067043033</v>
      </c>
      <c r="P55" s="20">
        <f>($AT$10/$AU$10)*C55*10</f>
        <v>484.44444444444451</v>
      </c>
      <c r="Q55" s="18">
        <v>275</v>
      </c>
      <c r="R55" s="20">
        <f t="shared" si="6"/>
        <v>0.56766055045871555</v>
      </c>
      <c r="S55" s="18">
        <v>402</v>
      </c>
      <c r="T55" s="27">
        <f t="shared" si="21"/>
        <v>0.82981651376146781</v>
      </c>
      <c r="V55" s="20">
        <f>($AT$13/$AU$13)*C55*10</f>
        <v>581.68269230769238</v>
      </c>
      <c r="W55" s="18">
        <v>350</v>
      </c>
      <c r="X55" s="20">
        <f t="shared" si="7"/>
        <v>0.60170262005124386</v>
      </c>
      <c r="Y55" s="18">
        <v>610</v>
      </c>
      <c r="Z55" s="27">
        <f t="shared" si="22"/>
        <v>1.0486817092321679</v>
      </c>
      <c r="AB55" s="20">
        <f>($AT$16/$AU$16)*C55*10</f>
        <v>79.787999999999997</v>
      </c>
      <c r="AC55" s="18">
        <v>0</v>
      </c>
      <c r="AD55" s="20">
        <f t="shared" si="8"/>
        <v>0</v>
      </c>
      <c r="AE55" s="18">
        <v>173</v>
      </c>
      <c r="AF55" s="27">
        <f t="shared" si="23"/>
        <v>2.1682458515064922</v>
      </c>
      <c r="AH55" s="3">
        <f t="shared" si="24"/>
        <v>35829</v>
      </c>
      <c r="AI55" s="3">
        <f>AH55/$AX$5</f>
        <v>6.1567144943723688</v>
      </c>
      <c r="AJ55" s="3">
        <f t="shared" si="11"/>
        <v>35829</v>
      </c>
      <c r="AK55" s="29">
        <f>AJ55/$AX$5</f>
        <v>6.1567144943723688</v>
      </c>
      <c r="AL55">
        <f t="shared" si="12"/>
        <v>10.9</v>
      </c>
      <c r="AM55" s="3">
        <f t="shared" si="25"/>
        <v>48271.57</v>
      </c>
      <c r="AN55" s="29">
        <f>AM55/$AX$5</f>
        <v>8.2947968038491275</v>
      </c>
      <c r="AO55">
        <f t="shared" si="13"/>
        <v>10.9</v>
      </c>
    </row>
    <row r="56" spans="1:42" x14ac:dyDescent="0.3">
      <c r="A56" s="30" t="s">
        <v>62</v>
      </c>
      <c r="B56" s="13" t="s">
        <v>63</v>
      </c>
      <c r="C56" s="18">
        <v>8</v>
      </c>
      <c r="D56" s="20">
        <f>($AT$4/$AU$4)*C56*10</f>
        <v>479.93600000000009</v>
      </c>
      <c r="E56" s="18">
        <v>653</v>
      </c>
      <c r="F56" s="33">
        <f t="shared" si="14"/>
        <v>1.3605980797439656</v>
      </c>
      <c r="G56" s="20">
        <v>2483</v>
      </c>
      <c r="H56" s="27">
        <f t="shared" si="19"/>
        <v>5.1736064808641142</v>
      </c>
      <c r="J56" s="20">
        <f>($AT$7/$AU$7)*C56*10</f>
        <v>499.20000000000005</v>
      </c>
      <c r="K56">
        <v>546</v>
      </c>
      <c r="L56" s="20">
        <f t="shared" si="5"/>
        <v>1.09375</v>
      </c>
      <c r="M56" s="18">
        <v>1329</v>
      </c>
      <c r="N56" s="27">
        <f t="shared" si="20"/>
        <v>2.662259615384615</v>
      </c>
      <c r="P56" s="20">
        <f>($AT$10/$AU$10)*C56*10</f>
        <v>355.55555555555554</v>
      </c>
      <c r="Q56" s="18">
        <v>458</v>
      </c>
      <c r="R56" s="20">
        <f t="shared" si="6"/>
        <v>1.288125</v>
      </c>
      <c r="S56" s="18">
        <v>1039</v>
      </c>
      <c r="T56" s="27">
        <f t="shared" si="21"/>
        <v>2.9221875000000002</v>
      </c>
      <c r="V56" s="20">
        <f>($AT$13/$AU$13)*C56*10</f>
        <v>426.92307692307691</v>
      </c>
      <c r="W56" s="18">
        <v>572</v>
      </c>
      <c r="X56" s="20">
        <f t="shared" si="7"/>
        <v>1.3398198198198199</v>
      </c>
      <c r="Y56" s="18">
        <v>1072</v>
      </c>
      <c r="Z56" s="27">
        <f t="shared" si="22"/>
        <v>2.5109909909909911</v>
      </c>
      <c r="AB56" s="20">
        <f>($AT$16/$AU$16)*C56*10</f>
        <v>58.56</v>
      </c>
      <c r="AC56" s="18">
        <v>0</v>
      </c>
      <c r="AD56" s="20">
        <f t="shared" si="8"/>
        <v>0</v>
      </c>
      <c r="AE56" s="18">
        <v>521</v>
      </c>
      <c r="AF56" s="27">
        <f t="shared" si="23"/>
        <v>8.8968579234972669</v>
      </c>
      <c r="AH56" s="3">
        <f t="shared" si="24"/>
        <v>57759</v>
      </c>
      <c r="AI56" s="3">
        <f>AH56/$AX$5</f>
        <v>9.9250794741816311</v>
      </c>
      <c r="AJ56" s="3">
        <f t="shared" si="11"/>
        <v>45677.600000000006</v>
      </c>
      <c r="AK56" s="29">
        <f>AJ56/$AX$5</f>
        <v>7.8490591975255617</v>
      </c>
      <c r="AL56">
        <f t="shared" si="12"/>
        <v>8</v>
      </c>
      <c r="AM56" s="3">
        <f t="shared" si="25"/>
        <v>46556.000000000007</v>
      </c>
      <c r="AN56" s="29">
        <f>AM56/$AX$5</f>
        <v>8.0000000000000018</v>
      </c>
      <c r="AO56">
        <f t="shared" si="13"/>
        <v>8</v>
      </c>
    </row>
    <row r="57" spans="1:42" x14ac:dyDescent="0.3">
      <c r="A57" s="30"/>
      <c r="B57" s="13" t="s">
        <v>64</v>
      </c>
      <c r="C57" s="18">
        <v>0.5</v>
      </c>
      <c r="D57" s="20">
        <f>($AT$4/$AU$4)*C57*10</f>
        <v>29.996000000000006</v>
      </c>
      <c r="E57" s="18">
        <v>0</v>
      </c>
      <c r="F57" s="33">
        <f t="shared" si="14"/>
        <v>0</v>
      </c>
      <c r="G57" s="20">
        <v>244</v>
      </c>
      <c r="H57" s="27">
        <f t="shared" si="19"/>
        <v>8.13441792238965</v>
      </c>
      <c r="J57" s="20">
        <f>($AT$7/$AU$7)*C57*10</f>
        <v>31.200000000000003</v>
      </c>
      <c r="K57">
        <v>88</v>
      </c>
      <c r="L57" s="20">
        <f t="shared" si="5"/>
        <v>2.8205128205128203</v>
      </c>
      <c r="M57" s="18">
        <v>86</v>
      </c>
      <c r="N57" s="27">
        <f t="shared" si="20"/>
        <v>2.7564102564102559</v>
      </c>
      <c r="P57" s="20">
        <f>($AT$10/$AU$10)*C57*10</f>
        <v>22.222222222222221</v>
      </c>
      <c r="Q57" s="18">
        <v>0</v>
      </c>
      <c r="R57" s="20">
        <f t="shared" si="6"/>
        <v>0</v>
      </c>
      <c r="S57" s="18">
        <v>70</v>
      </c>
      <c r="T57" s="27">
        <f t="shared" si="21"/>
        <v>3.15</v>
      </c>
      <c r="V57" s="20">
        <f>($AT$13/$AU$13)*C57*10</f>
        <v>26.682692307692307</v>
      </c>
      <c r="W57" s="18">
        <v>0</v>
      </c>
      <c r="X57" s="20">
        <f t="shared" si="7"/>
        <v>0</v>
      </c>
      <c r="Y57" s="18">
        <v>80</v>
      </c>
      <c r="Z57" s="27">
        <f t="shared" si="22"/>
        <v>2.9981981981981982</v>
      </c>
      <c r="AB57" s="20">
        <f>($AT$16/$AU$16)*C57*10</f>
        <v>3.66</v>
      </c>
      <c r="AC57" s="18">
        <v>2933</v>
      </c>
      <c r="AD57" s="20">
        <f t="shared" si="8"/>
        <v>801.36612021857923</v>
      </c>
      <c r="AE57" s="18">
        <v>151</v>
      </c>
      <c r="AF57" s="27">
        <f t="shared" si="23"/>
        <v>41.256830601092894</v>
      </c>
      <c r="AH57" s="3">
        <f t="shared" si="24"/>
        <v>46283</v>
      </c>
      <c r="AI57" s="3">
        <f>AH57/$AX$5</f>
        <v>7.9530887533293235</v>
      </c>
      <c r="AJ57" s="3">
        <f t="shared" si="11"/>
        <v>866.1</v>
      </c>
      <c r="AK57" s="29">
        <f>AJ57/$AX$5</f>
        <v>0.1488272188332331</v>
      </c>
      <c r="AL57">
        <f t="shared" si="12"/>
        <v>0.5</v>
      </c>
      <c r="AM57" s="3">
        <f t="shared" si="25"/>
        <v>2909.7500000000005</v>
      </c>
      <c r="AN57" s="29">
        <f>AM57/$AX$5</f>
        <v>0.50000000000000011</v>
      </c>
      <c r="AO57">
        <f t="shared" si="13"/>
        <v>0.5</v>
      </c>
    </row>
    <row r="58" spans="1:42" x14ac:dyDescent="0.3">
      <c r="A58" s="30"/>
      <c r="B58" s="13" t="s">
        <v>65</v>
      </c>
      <c r="C58" s="18">
        <v>0.5</v>
      </c>
      <c r="D58" s="20">
        <f>($AT$4/$AU$4)*C58*10</f>
        <v>29.996000000000006</v>
      </c>
      <c r="E58" s="18">
        <v>0</v>
      </c>
      <c r="F58" s="33">
        <f t="shared" si="14"/>
        <v>0</v>
      </c>
      <c r="G58" s="20">
        <v>0</v>
      </c>
      <c r="H58" s="27">
        <f t="shared" si="19"/>
        <v>0</v>
      </c>
      <c r="J58" s="20">
        <f>($AT$7/$AU$7)*C58*10</f>
        <v>31.200000000000003</v>
      </c>
      <c r="K58">
        <v>207</v>
      </c>
      <c r="L58" s="20">
        <f t="shared" si="5"/>
        <v>6.6346153846153841</v>
      </c>
      <c r="M58" s="18">
        <v>141</v>
      </c>
      <c r="N58" s="27">
        <f t="shared" si="20"/>
        <v>4.5192307692307692</v>
      </c>
      <c r="P58" s="20">
        <f>($AT$10/$AU$10)*C58*10</f>
        <v>22.222222222222221</v>
      </c>
      <c r="Q58" s="18">
        <v>0</v>
      </c>
      <c r="R58" s="20">
        <f t="shared" si="6"/>
        <v>0</v>
      </c>
      <c r="S58" s="18">
        <v>684</v>
      </c>
      <c r="T58" s="27">
        <f t="shared" si="21"/>
        <v>30.78</v>
      </c>
      <c r="V58" s="20">
        <f>($AT$13/$AU$13)*C58*10</f>
        <v>26.682692307692307</v>
      </c>
      <c r="W58" s="18">
        <v>0</v>
      </c>
      <c r="X58" s="20">
        <f t="shared" si="7"/>
        <v>0</v>
      </c>
      <c r="Y58" s="18">
        <v>76</v>
      </c>
      <c r="Z58" s="27">
        <f t="shared" si="22"/>
        <v>2.8482882882882885</v>
      </c>
      <c r="AB58" s="20">
        <f>($AT$16/$AU$16)*C58*10</f>
        <v>3.66</v>
      </c>
      <c r="AC58" s="18">
        <v>5623</v>
      </c>
      <c r="AD58" s="20">
        <f t="shared" si="8"/>
        <v>1536.3387978142075</v>
      </c>
      <c r="AE58" s="18">
        <v>181</v>
      </c>
      <c r="AF58" s="27">
        <f t="shared" si="23"/>
        <v>49.453551912568301</v>
      </c>
      <c r="AH58" s="3">
        <f t="shared" si="24"/>
        <v>89727</v>
      </c>
      <c r="AI58" s="3">
        <f>AH58/$AX$5</f>
        <v>15.418334908497293</v>
      </c>
      <c r="AJ58" s="3">
        <f t="shared" si="11"/>
        <v>866.1</v>
      </c>
      <c r="AK58" s="29">
        <f>AJ58/$AX$5</f>
        <v>0.1488272188332331</v>
      </c>
      <c r="AL58">
        <f t="shared" si="12"/>
        <v>0.5</v>
      </c>
      <c r="AM58" s="3">
        <f t="shared" si="25"/>
        <v>2159.85</v>
      </c>
      <c r="AN58" s="29">
        <f>AM58/$AX$5</f>
        <v>0.37114013231377263</v>
      </c>
      <c r="AO58">
        <f t="shared" si="13"/>
        <v>0.5</v>
      </c>
    </row>
    <row r="59" spans="1:42" x14ac:dyDescent="0.3">
      <c r="A59" s="30"/>
      <c r="B59" s="13" t="s">
        <v>66</v>
      </c>
      <c r="C59" s="18">
        <v>45</v>
      </c>
      <c r="D59" s="20">
        <f>($AT$4/$AU$4)*C59*10</f>
        <v>2699.6400000000003</v>
      </c>
      <c r="E59" s="18">
        <v>432</v>
      </c>
      <c r="F59" s="33">
        <f t="shared" si="14"/>
        <v>0.16002133617815706</v>
      </c>
      <c r="G59" s="20">
        <v>2072</v>
      </c>
      <c r="H59" s="27">
        <f t="shared" si="19"/>
        <v>0.76750974203967925</v>
      </c>
      <c r="J59" s="20">
        <f>($AT$7/$AU$7)*C59*10</f>
        <v>2808</v>
      </c>
      <c r="K59">
        <v>354</v>
      </c>
      <c r="L59" s="20">
        <f t="shared" si="5"/>
        <v>0.12606837606837606</v>
      </c>
      <c r="M59" s="18">
        <v>3497</v>
      </c>
      <c r="N59" s="27">
        <f t="shared" si="20"/>
        <v>1.2453703703703705</v>
      </c>
      <c r="P59" s="20">
        <f>($AT$10/$AU$10)*C59*10</f>
        <v>2000</v>
      </c>
      <c r="Q59" s="18">
        <v>336</v>
      </c>
      <c r="R59" s="20">
        <f t="shared" si="6"/>
        <v>0.16800000000000001</v>
      </c>
      <c r="S59" s="18">
        <v>4574</v>
      </c>
      <c r="T59" s="27">
        <f t="shared" si="21"/>
        <v>2.2869999999999999</v>
      </c>
      <c r="V59" s="20">
        <f>($AT$13/$AU$13)*C59*10</f>
        <v>2401.4423076923076</v>
      </c>
      <c r="W59" s="18">
        <v>389</v>
      </c>
      <c r="X59" s="20">
        <f t="shared" si="7"/>
        <v>0.16198598598598599</v>
      </c>
      <c r="Y59" s="18">
        <v>2926</v>
      </c>
      <c r="Z59" s="27">
        <f t="shared" si="22"/>
        <v>1.2184344344344344</v>
      </c>
      <c r="AB59" s="20">
        <f>($AT$16/$AU$16)*C59*10</f>
        <v>329.4</v>
      </c>
      <c r="AC59" s="18">
        <v>0</v>
      </c>
      <c r="AD59" s="20">
        <f t="shared" si="8"/>
        <v>0</v>
      </c>
      <c r="AE59" s="18">
        <v>8324</v>
      </c>
      <c r="AF59" s="27">
        <f t="shared" si="23"/>
        <v>25.270188221007896</v>
      </c>
      <c r="AH59" s="3">
        <f t="shared" si="24"/>
        <v>39190</v>
      </c>
      <c r="AI59" s="3">
        <f>AH59/$AX$5</f>
        <v>6.7342555202336971</v>
      </c>
      <c r="AJ59" s="3">
        <f t="shared" si="11"/>
        <v>39190</v>
      </c>
      <c r="AK59" s="29">
        <f>AJ59/$AX$5</f>
        <v>6.7342555202336971</v>
      </c>
      <c r="AL59">
        <f t="shared" si="12"/>
        <v>45</v>
      </c>
      <c r="AM59" s="3">
        <f t="shared" si="25"/>
        <v>246186.5</v>
      </c>
      <c r="AN59" s="29">
        <f>AM59/$AX$5</f>
        <v>42.303720250880659</v>
      </c>
      <c r="AO59">
        <f t="shared" si="13"/>
        <v>45</v>
      </c>
    </row>
    <row r="60" spans="1:42" x14ac:dyDescent="0.3">
      <c r="A60" s="5" t="s">
        <v>67</v>
      </c>
      <c r="B60" s="14" t="s">
        <v>68</v>
      </c>
      <c r="C60" s="18">
        <v>79</v>
      </c>
      <c r="D60" s="20">
        <f>($AT$4/$AU$4)*C60*10</f>
        <v>4739.3680000000004</v>
      </c>
      <c r="E60" s="18">
        <v>458</v>
      </c>
      <c r="F60" s="33">
        <f t="shared" si="14"/>
        <v>9.6637357554846967E-2</v>
      </c>
      <c r="G60" s="20">
        <v>3796</v>
      </c>
      <c r="H60" s="27">
        <f t="shared" si="19"/>
        <v>0.80095067527991071</v>
      </c>
      <c r="J60" s="20">
        <f>($AT$7/$AU$7)*C60*10</f>
        <v>4929.6000000000004</v>
      </c>
      <c r="K60">
        <v>381</v>
      </c>
      <c r="L60" s="20">
        <f t="shared" si="5"/>
        <v>7.7288218111002921E-2</v>
      </c>
      <c r="M60" s="18">
        <v>5361</v>
      </c>
      <c r="N60" s="27">
        <f t="shared" si="20"/>
        <v>1.0875121713729308</v>
      </c>
      <c r="P60" s="20">
        <f>($AT$10/$AU$10)*C60*10</f>
        <v>3511.1111111111113</v>
      </c>
      <c r="Q60" s="18">
        <v>357</v>
      </c>
      <c r="R60" s="20">
        <f t="shared" si="6"/>
        <v>0.10167721518987341</v>
      </c>
      <c r="S60" s="18">
        <v>4469</v>
      </c>
      <c r="T60" s="27">
        <f t="shared" si="21"/>
        <v>1.2728164556962025</v>
      </c>
      <c r="V60" s="20">
        <f>($AT$13/$AU$13)*C60*10</f>
        <v>4215.8653846153848</v>
      </c>
      <c r="W60" s="18">
        <v>413</v>
      </c>
      <c r="X60" s="20">
        <f t="shared" si="7"/>
        <v>9.7963279735431633E-2</v>
      </c>
      <c r="Y60" s="18">
        <v>12007</v>
      </c>
      <c r="Z60" s="27">
        <f t="shared" si="22"/>
        <v>2.8480510890637474</v>
      </c>
      <c r="AB60" s="20">
        <f>($AT$16/$AU$16)*C60*10</f>
        <v>578.28</v>
      </c>
      <c r="AC60" s="18">
        <v>0</v>
      </c>
      <c r="AD60" s="20">
        <f t="shared" si="8"/>
        <v>0</v>
      </c>
      <c r="AE60" s="18">
        <v>1312</v>
      </c>
      <c r="AF60" s="27">
        <f t="shared" si="23"/>
        <v>2.2687971225012107</v>
      </c>
      <c r="AH60" s="3">
        <f t="shared" si="24"/>
        <v>41733</v>
      </c>
      <c r="AI60" s="3">
        <f>AH60/$AX$5</f>
        <v>7.1712346421513873</v>
      </c>
      <c r="AJ60" s="3">
        <f t="shared" si="11"/>
        <v>41733</v>
      </c>
      <c r="AK60" s="29">
        <f>AJ60/$AX$5</f>
        <v>7.1712346421513873</v>
      </c>
      <c r="AL60">
        <f t="shared" si="12"/>
        <v>79</v>
      </c>
      <c r="AM60" s="3">
        <f t="shared" si="25"/>
        <v>436156.3</v>
      </c>
      <c r="AN60" s="29">
        <f>AM60/$AX$5</f>
        <v>74.947383795858755</v>
      </c>
      <c r="AO60">
        <f t="shared" si="13"/>
        <v>79</v>
      </c>
    </row>
    <row r="61" spans="1:42" x14ac:dyDescent="0.3">
      <c r="A61" s="5" t="s">
        <v>69</v>
      </c>
      <c r="B61" s="17" t="s">
        <v>70</v>
      </c>
      <c r="C61" s="18">
        <v>29</v>
      </c>
      <c r="D61" s="20">
        <f>($AT$4/$AU$4)*C61*10</f>
        <v>1739.7680000000003</v>
      </c>
      <c r="E61" s="18">
        <v>413</v>
      </c>
      <c r="F61" s="33">
        <f t="shared" si="14"/>
        <v>0.2373879735688896</v>
      </c>
      <c r="G61" s="20">
        <v>4381</v>
      </c>
      <c r="H61" s="27">
        <f t="shared" si="19"/>
        <v>2.5181518455334269</v>
      </c>
      <c r="J61" s="20">
        <f>($AT$7/$AU$7)*C61*10</f>
        <v>1809.6000000000001</v>
      </c>
      <c r="K61">
        <v>337</v>
      </c>
      <c r="L61" s="20">
        <f t="shared" si="5"/>
        <v>0.1862290008841733</v>
      </c>
      <c r="M61" s="18">
        <v>3905</v>
      </c>
      <c r="N61" s="27">
        <f t="shared" si="20"/>
        <v>2.1579354553492482</v>
      </c>
      <c r="P61" s="20">
        <f>($AT$10/$AU$10)*C61*10</f>
        <v>1288.8888888888889</v>
      </c>
      <c r="Q61" s="18">
        <v>321</v>
      </c>
      <c r="R61" s="20">
        <f t="shared" si="6"/>
        <v>0.24905172413793103</v>
      </c>
      <c r="S61" s="18">
        <v>3862</v>
      </c>
      <c r="T61" s="27">
        <f t="shared" si="21"/>
        <v>2.9963793103448277</v>
      </c>
      <c r="V61" s="20">
        <f>($AT$13/$AU$13)*C61*10</f>
        <v>1547.5961538461538</v>
      </c>
      <c r="W61" s="18">
        <v>371</v>
      </c>
      <c r="X61" s="20">
        <f t="shared" si="7"/>
        <v>0.23972662317489904</v>
      </c>
      <c r="Y61" s="18">
        <v>2357</v>
      </c>
      <c r="Z61" s="27">
        <f t="shared" si="22"/>
        <v>1.5230071450761107</v>
      </c>
      <c r="AB61" s="20">
        <f>($AT$16/$AU$16)*C61*10</f>
        <v>212.27999999999997</v>
      </c>
      <c r="AC61" s="18">
        <v>0</v>
      </c>
      <c r="AD61" s="20">
        <f t="shared" si="8"/>
        <v>0</v>
      </c>
      <c r="AE61" s="18">
        <v>8112</v>
      </c>
      <c r="AF61" s="27">
        <f t="shared" si="23"/>
        <v>38.213680045223292</v>
      </c>
      <c r="AH61" s="3">
        <f t="shared" si="24"/>
        <v>37400</v>
      </c>
      <c r="AI61" s="3">
        <f>AH61/$AX$5</f>
        <v>6.4266689578142451</v>
      </c>
      <c r="AJ61" s="3">
        <f t="shared" si="11"/>
        <v>37400</v>
      </c>
      <c r="AK61" s="29">
        <f>AJ61/$AX$5</f>
        <v>6.4266689578142451</v>
      </c>
      <c r="AL61">
        <f t="shared" si="12"/>
        <v>29</v>
      </c>
      <c r="AM61" s="3">
        <f t="shared" si="25"/>
        <v>168765.50000000003</v>
      </c>
      <c r="AN61" s="29">
        <f>AM61/$AX$5</f>
        <v>29.000000000000004</v>
      </c>
      <c r="AO61">
        <f t="shared" si="13"/>
        <v>29</v>
      </c>
    </row>
    <row r="62" spans="1:42" x14ac:dyDescent="0.3">
      <c r="A62" s="5"/>
      <c r="C62" s="19">
        <f>SUM(C4:C61)</f>
        <v>780.00000000000045</v>
      </c>
      <c r="D62" s="20"/>
      <c r="E62" s="18"/>
      <c r="F62" s="20"/>
      <c r="G62" s="20"/>
      <c r="H62" s="27"/>
      <c r="J62" s="20"/>
      <c r="K62" s="18"/>
      <c r="L62" s="20"/>
      <c r="M62" s="20"/>
      <c r="N62" s="27"/>
      <c r="P62" s="20"/>
      <c r="Q62" s="18"/>
      <c r="R62" s="20"/>
      <c r="S62" s="20"/>
      <c r="T62" s="27"/>
      <c r="V62" s="20"/>
      <c r="W62" s="18"/>
      <c r="X62" s="20"/>
      <c r="Y62" s="20"/>
      <c r="Z62" s="27"/>
      <c r="AB62" s="20"/>
      <c r="AC62" s="18"/>
      <c r="AD62" s="20"/>
      <c r="AE62" s="20"/>
      <c r="AF62" s="27"/>
      <c r="AH62" s="7">
        <f>SUM(AH4:AH61)</f>
        <v>6408994</v>
      </c>
      <c r="AI62" s="7">
        <f t="shared" ref="AI62:AM62" si="26">SUM(AI4:AI61)</f>
        <v>1101.2963312999395</v>
      </c>
      <c r="AJ62" s="7"/>
      <c r="AK62" s="34"/>
      <c r="AL62" s="7">
        <f>SUM(AL4:AL61)</f>
        <v>771.00000000000011</v>
      </c>
      <c r="AM62" s="35">
        <f t="shared" si="26"/>
        <v>4311532.9399999995</v>
      </c>
      <c r="AN62" s="34"/>
      <c r="AO62" s="7">
        <f>SUM(AO4:AO61)</f>
        <v>779.90000000000055</v>
      </c>
      <c r="AP62" s="7"/>
    </row>
    <row r="63" spans="1:42" x14ac:dyDescent="0.3">
      <c r="E63" s="18"/>
      <c r="G63" s="20"/>
      <c r="H63" s="27"/>
      <c r="M63" s="20"/>
      <c r="N63" s="27"/>
      <c r="S63" s="20"/>
      <c r="T63" s="27"/>
      <c r="Y63" s="20"/>
      <c r="Z63" s="27"/>
      <c r="AC63" s="18"/>
      <c r="AE63" s="20"/>
      <c r="AF63" s="27"/>
    </row>
    <row r="64" spans="1:42" x14ac:dyDescent="0.3">
      <c r="AH64" t="s">
        <v>111</v>
      </c>
    </row>
  </sheetData>
  <mergeCells count="12">
    <mergeCell ref="BE2:BE3"/>
    <mergeCell ref="BD2:BD3"/>
    <mergeCell ref="BB2:BB3"/>
    <mergeCell ref="AM1:AO1"/>
    <mergeCell ref="AJ1:AL1"/>
    <mergeCell ref="A56:A59"/>
    <mergeCell ref="A51:A55"/>
    <mergeCell ref="A44:A48"/>
    <mergeCell ref="A49:A50"/>
    <mergeCell ref="A28:A43"/>
    <mergeCell ref="A4:A12"/>
    <mergeCell ref="A15:A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5D87-ECC5-49EE-B7DC-8C55D7E1CA24}">
  <dimension ref="A1:S119"/>
  <sheetViews>
    <sheetView tabSelected="1" zoomScaleNormal="100" workbookViewId="0">
      <pane xSplit="1" ySplit="2" topLeftCell="B3" activePane="bottomRight" state="frozen"/>
      <selection pane="topRight" activeCell="C1" sqref="C1"/>
      <selection pane="bottomLeft" activeCell="A2" sqref="A2"/>
      <selection pane="bottomRight" activeCell="Y14" sqref="Y14"/>
    </sheetView>
  </sheetViews>
  <sheetFormatPr defaultRowHeight="14.4" x14ac:dyDescent="0.3"/>
  <cols>
    <col min="1" max="1" width="12.77734375" customWidth="1"/>
    <col min="2" max="2" width="10.77734375" customWidth="1"/>
    <col min="3" max="19" width="8.33203125" customWidth="1"/>
  </cols>
  <sheetData>
    <row r="1" spans="1:19" ht="14.4" customHeight="1" x14ac:dyDescent="0.3">
      <c r="A1" s="31" t="s">
        <v>90</v>
      </c>
      <c r="B1" s="31" t="s">
        <v>81</v>
      </c>
      <c r="C1" s="32" t="s">
        <v>96</v>
      </c>
      <c r="D1" s="32"/>
      <c r="E1" s="32" t="s">
        <v>91</v>
      </c>
      <c r="F1" s="32"/>
      <c r="G1" s="32"/>
      <c r="H1" s="32" t="s">
        <v>92</v>
      </c>
      <c r="I1" s="32"/>
      <c r="J1" s="32"/>
      <c r="K1" s="32" t="s">
        <v>93</v>
      </c>
      <c r="L1" s="32"/>
      <c r="M1" s="32"/>
      <c r="N1" s="32" t="s">
        <v>94</v>
      </c>
      <c r="O1" s="32"/>
      <c r="P1" s="32"/>
      <c r="Q1" s="32" t="s">
        <v>95</v>
      </c>
      <c r="R1" s="32"/>
      <c r="S1" s="32"/>
    </row>
    <row r="2" spans="1:19" s="2" customFormat="1" ht="33.6" customHeight="1" x14ac:dyDescent="0.3">
      <c r="A2" s="31"/>
      <c r="B2" s="31"/>
      <c r="C2" s="16" t="s">
        <v>97</v>
      </c>
      <c r="D2" s="16" t="s">
        <v>98</v>
      </c>
      <c r="E2" s="16" t="s">
        <v>97</v>
      </c>
      <c r="F2" s="16" t="s">
        <v>98</v>
      </c>
      <c r="G2" s="16" t="s">
        <v>99</v>
      </c>
      <c r="H2" s="16" t="s">
        <v>97</v>
      </c>
      <c r="I2" s="16" t="s">
        <v>98</v>
      </c>
      <c r="J2" s="16" t="s">
        <v>99</v>
      </c>
      <c r="K2" s="16" t="s">
        <v>97</v>
      </c>
      <c r="L2" s="16" t="s">
        <v>98</v>
      </c>
      <c r="M2" s="16" t="s">
        <v>99</v>
      </c>
      <c r="N2" s="16" t="s">
        <v>97</v>
      </c>
      <c r="O2" s="16" t="s">
        <v>98</v>
      </c>
      <c r="P2" s="16" t="s">
        <v>99</v>
      </c>
      <c r="Q2" s="16" t="s">
        <v>97</v>
      </c>
      <c r="R2" s="16" t="s">
        <v>98</v>
      </c>
      <c r="S2" s="16" t="s">
        <v>99</v>
      </c>
    </row>
    <row r="3" spans="1:19" x14ac:dyDescent="0.3">
      <c r="A3" s="5"/>
      <c r="B3" s="5"/>
      <c r="C3" s="5"/>
      <c r="D3" s="5"/>
      <c r="E3" s="5"/>
      <c r="F3" s="5"/>
      <c r="G3" s="5"/>
      <c r="H3" s="5"/>
      <c r="I3" s="5"/>
      <c r="J3" s="5"/>
      <c r="K3" s="5"/>
      <c r="L3" s="5"/>
      <c r="M3" s="5"/>
      <c r="N3" s="5"/>
      <c r="O3" s="5"/>
      <c r="P3" s="5"/>
      <c r="Q3" s="5"/>
      <c r="R3" s="5"/>
    </row>
    <row r="4" spans="1:19" x14ac:dyDescent="0.3">
      <c r="A4" s="30" t="s">
        <v>4</v>
      </c>
      <c r="B4" s="6" t="s">
        <v>5</v>
      </c>
      <c r="C4" s="22">
        <v>0.20833333333333334</v>
      </c>
      <c r="D4" s="22">
        <v>1</v>
      </c>
      <c r="E4" s="23">
        <v>0.41666666666666669</v>
      </c>
      <c r="F4" s="25">
        <v>0.56500000000000006</v>
      </c>
      <c r="G4" s="25">
        <v>0.14833333333333337</v>
      </c>
      <c r="H4" s="23">
        <v>0.33</v>
      </c>
      <c r="I4" s="25">
        <v>0.41666666666666669</v>
      </c>
      <c r="J4" s="23">
        <f t="shared" ref="J4:J61" si="0">I4-H4</f>
        <v>8.666666666666667E-2</v>
      </c>
      <c r="K4" s="23">
        <v>0.24708333333333332</v>
      </c>
      <c r="L4" s="25">
        <v>0.41666666666666669</v>
      </c>
      <c r="M4" s="23">
        <f t="shared" ref="M4:M61" si="1">L4-K4</f>
        <v>0.16958333333333336</v>
      </c>
      <c r="N4" s="23">
        <v>0.28875000000000001</v>
      </c>
      <c r="O4" s="25">
        <v>0.41666666666666669</v>
      </c>
      <c r="P4" s="23">
        <f t="shared" ref="P4:P61" si="2">O4-N4</f>
        <v>0.12791666666666668</v>
      </c>
      <c r="Q4" s="23">
        <v>0.20833333333333334</v>
      </c>
      <c r="R4" s="23">
        <v>0.55625000000000002</v>
      </c>
      <c r="S4" s="23">
        <f t="shared" ref="S4:S61" si="3">R4-Q4</f>
        <v>0.34791666666666665</v>
      </c>
    </row>
    <row r="5" spans="1:19" x14ac:dyDescent="0.3">
      <c r="A5" s="30"/>
      <c r="B5" s="6" t="s">
        <v>6</v>
      </c>
      <c r="C5" s="22">
        <v>0.34027777777777773</v>
      </c>
      <c r="D5" s="22">
        <v>1</v>
      </c>
      <c r="E5" s="23">
        <v>0.41333333333333333</v>
      </c>
      <c r="F5" s="25">
        <v>0.6333333333333333</v>
      </c>
      <c r="G5" s="25">
        <v>0.21999999999999997</v>
      </c>
      <c r="H5" s="23">
        <v>0.40500000000000003</v>
      </c>
      <c r="I5" s="25">
        <v>0.65374999999999994</v>
      </c>
      <c r="J5" s="23">
        <f t="shared" si="0"/>
        <v>0.24874999999999992</v>
      </c>
      <c r="K5" s="23">
        <v>0.20833333333333334</v>
      </c>
      <c r="L5" s="25">
        <v>0.45916666666666667</v>
      </c>
      <c r="M5" s="23">
        <f t="shared" si="1"/>
        <v>0.25083333333333335</v>
      </c>
      <c r="N5" s="23">
        <v>0.20833333333333334</v>
      </c>
      <c r="O5" s="25">
        <v>0.59833333333333327</v>
      </c>
      <c r="P5" s="23">
        <f t="shared" si="2"/>
        <v>0.3899999999999999</v>
      </c>
      <c r="Q5" s="23">
        <v>0.20833333333333334</v>
      </c>
      <c r="R5" s="23">
        <v>0.76708333333333334</v>
      </c>
      <c r="S5" s="23">
        <f t="shared" si="3"/>
        <v>0.55874999999999997</v>
      </c>
    </row>
    <row r="6" spans="1:19" x14ac:dyDescent="0.3">
      <c r="A6" s="30"/>
      <c r="B6" s="6" t="s">
        <v>7</v>
      </c>
      <c r="C6" s="22">
        <v>0.20833333333333334</v>
      </c>
      <c r="D6" s="22">
        <v>1</v>
      </c>
      <c r="E6" s="23">
        <v>0.4070833333333333</v>
      </c>
      <c r="F6" s="25">
        <v>0.41666666666666669</v>
      </c>
      <c r="G6" s="25">
        <v>9.5833333333333881E-3</v>
      </c>
      <c r="H6" s="23">
        <v>0.41666666666666669</v>
      </c>
      <c r="I6" s="25">
        <v>0.41666666666666669</v>
      </c>
      <c r="J6" s="23">
        <f t="shared" si="0"/>
        <v>0</v>
      </c>
      <c r="K6" s="23">
        <v>0.31041666666666667</v>
      </c>
      <c r="L6" s="25">
        <v>0.41666666666666669</v>
      </c>
      <c r="M6" s="23">
        <f t="shared" si="1"/>
        <v>0.10625000000000001</v>
      </c>
      <c r="N6" s="23">
        <v>0.3725</v>
      </c>
      <c r="O6" s="25">
        <v>0.41666666666666669</v>
      </c>
      <c r="P6" s="23">
        <f t="shared" si="2"/>
        <v>4.4166666666666687E-2</v>
      </c>
      <c r="Q6" s="23">
        <v>0.20833333333333334</v>
      </c>
      <c r="R6" s="23">
        <v>0.52416666666666667</v>
      </c>
      <c r="S6" s="23">
        <f t="shared" si="3"/>
        <v>0.3158333333333333</v>
      </c>
    </row>
    <row r="7" spans="1:19" x14ac:dyDescent="0.3">
      <c r="A7" s="30"/>
      <c r="B7" s="6" t="s">
        <v>8</v>
      </c>
      <c r="C7" s="22">
        <v>0.33333333333333331</v>
      </c>
      <c r="D7" s="22">
        <v>1</v>
      </c>
      <c r="E7" s="23">
        <v>0.41500000000000004</v>
      </c>
      <c r="F7" s="25">
        <v>0.48875000000000002</v>
      </c>
      <c r="G7" s="25">
        <v>7.3749999999999982E-2</v>
      </c>
      <c r="H7" s="23">
        <v>0.32791666666666669</v>
      </c>
      <c r="I7" s="25">
        <v>0.46708333333333335</v>
      </c>
      <c r="J7" s="23">
        <f t="shared" si="0"/>
        <v>0.13916666666666666</v>
      </c>
      <c r="K7" s="23">
        <v>0.32458333333333333</v>
      </c>
      <c r="L7" s="25">
        <v>0.41666666666666669</v>
      </c>
      <c r="M7" s="23">
        <f t="shared" si="1"/>
        <v>9.208333333333335E-2</v>
      </c>
      <c r="N7" s="23">
        <v>0.20833333333333334</v>
      </c>
      <c r="O7" s="25">
        <v>0.41666666666666669</v>
      </c>
      <c r="P7" s="23">
        <f t="shared" si="2"/>
        <v>0.20833333333333334</v>
      </c>
      <c r="Q7" s="23">
        <v>0.20833333333333334</v>
      </c>
      <c r="R7" s="23">
        <v>0.41666666666666669</v>
      </c>
      <c r="S7" s="23">
        <f t="shared" si="3"/>
        <v>0.20833333333333334</v>
      </c>
    </row>
    <row r="8" spans="1:19" x14ac:dyDescent="0.3">
      <c r="A8" s="30"/>
      <c r="B8" s="6" t="s">
        <v>9</v>
      </c>
      <c r="C8" s="22">
        <v>0.20833333333333334</v>
      </c>
      <c r="D8" s="22">
        <v>1</v>
      </c>
      <c r="E8" s="23">
        <v>0.40416666666666662</v>
      </c>
      <c r="F8" s="25">
        <v>0.42083333333333334</v>
      </c>
      <c r="G8" s="25">
        <v>1.6666666666666718E-2</v>
      </c>
      <c r="H8" s="23">
        <v>0.41666666666666669</v>
      </c>
      <c r="I8" s="25">
        <v>0.41749999999999998</v>
      </c>
      <c r="J8" s="23">
        <f t="shared" si="0"/>
        <v>8.3333333333329707E-4</v>
      </c>
      <c r="K8" s="23">
        <v>0.34208333333333335</v>
      </c>
      <c r="L8" s="25">
        <v>0.41666666666666669</v>
      </c>
      <c r="M8" s="23">
        <f t="shared" si="1"/>
        <v>7.4583333333333335E-2</v>
      </c>
      <c r="N8" s="23">
        <v>0.28333333333333333</v>
      </c>
      <c r="O8" s="25">
        <v>0.41666666666666669</v>
      </c>
      <c r="P8" s="23">
        <f t="shared" si="2"/>
        <v>0.13333333333333336</v>
      </c>
      <c r="Q8" s="23">
        <v>0.20833333333333334</v>
      </c>
      <c r="R8" s="23">
        <v>0.91666666666666663</v>
      </c>
      <c r="S8" s="23">
        <f t="shared" si="3"/>
        <v>0.70833333333333326</v>
      </c>
    </row>
    <row r="9" spans="1:19" x14ac:dyDescent="0.3">
      <c r="A9" s="30"/>
      <c r="B9" s="6" t="s">
        <v>10</v>
      </c>
      <c r="C9" s="22">
        <v>0.3263888888888889</v>
      </c>
      <c r="D9" s="22">
        <v>1</v>
      </c>
      <c r="E9" s="23">
        <v>0.41375000000000001</v>
      </c>
      <c r="F9" s="25">
        <v>0.42499999999999999</v>
      </c>
      <c r="G9" s="25">
        <v>1.1249999999999982E-2</v>
      </c>
      <c r="H9" s="23">
        <v>0.41375000000000001</v>
      </c>
      <c r="I9" s="25">
        <v>0.41666666666666669</v>
      </c>
      <c r="J9" s="23">
        <f t="shared" si="0"/>
        <v>2.9166666666666785E-3</v>
      </c>
      <c r="K9" s="23">
        <v>0.38583333333333331</v>
      </c>
      <c r="L9" s="25">
        <v>0.41666666666666669</v>
      </c>
      <c r="M9" s="23">
        <f t="shared" si="1"/>
        <v>3.0833333333333379E-2</v>
      </c>
      <c r="N9" s="23">
        <v>0.41333333333333333</v>
      </c>
      <c r="O9" s="25">
        <v>0.41666666666666669</v>
      </c>
      <c r="P9" s="23">
        <f t="shared" si="2"/>
        <v>3.3333333333333548E-3</v>
      </c>
      <c r="Q9" s="23">
        <v>0.23624999999999999</v>
      </c>
      <c r="R9" s="23">
        <v>0.56833333333333336</v>
      </c>
      <c r="S9" s="23">
        <f t="shared" si="3"/>
        <v>0.3320833333333334</v>
      </c>
    </row>
    <row r="10" spans="1:19" x14ac:dyDescent="0.3">
      <c r="A10" s="30"/>
      <c r="B10" s="6" t="s">
        <v>11</v>
      </c>
      <c r="C10" s="22">
        <v>0.20833333333333334</v>
      </c>
      <c r="D10" s="22">
        <v>1</v>
      </c>
      <c r="E10" s="23">
        <v>0.41666666666666669</v>
      </c>
      <c r="F10" s="25">
        <v>0.41708333333333331</v>
      </c>
      <c r="G10" s="25">
        <v>4.1666666666662078E-4</v>
      </c>
      <c r="H10" s="23">
        <v>0.37916666666666665</v>
      </c>
      <c r="I10" s="25">
        <v>0.41666666666666669</v>
      </c>
      <c r="J10" s="23">
        <f t="shared" si="0"/>
        <v>3.7500000000000033E-2</v>
      </c>
      <c r="K10" s="23">
        <v>0.40458333333333335</v>
      </c>
      <c r="L10" s="25">
        <v>0.41666666666666669</v>
      </c>
      <c r="M10" s="23">
        <f t="shared" si="1"/>
        <v>1.2083333333333335E-2</v>
      </c>
      <c r="N10" s="23">
        <v>0.4070833333333333</v>
      </c>
      <c r="O10" s="25">
        <v>0.41666666666666669</v>
      </c>
      <c r="P10" s="23">
        <f t="shared" si="2"/>
        <v>9.5833333333333881E-3</v>
      </c>
      <c r="Q10" s="23">
        <v>0.3741666666666667</v>
      </c>
      <c r="R10" s="23">
        <v>0.84333333333333327</v>
      </c>
      <c r="S10" s="23">
        <f t="shared" si="3"/>
        <v>0.46916666666666657</v>
      </c>
    </row>
    <row r="11" spans="1:19" x14ac:dyDescent="0.3">
      <c r="A11" s="30"/>
      <c r="B11" s="6" t="s">
        <v>12</v>
      </c>
      <c r="C11" s="22">
        <v>0.20833333333333334</v>
      </c>
      <c r="D11" s="22">
        <v>1</v>
      </c>
      <c r="E11" s="23">
        <v>0.41666666666666669</v>
      </c>
      <c r="F11" s="25">
        <v>0.51749999999999996</v>
      </c>
      <c r="G11" s="25">
        <v>0.10083333333333327</v>
      </c>
      <c r="H11" s="23">
        <v>0.37291666666666662</v>
      </c>
      <c r="I11" s="25">
        <v>0.44</v>
      </c>
      <c r="J11" s="23">
        <f t="shared" si="0"/>
        <v>6.7083333333333384E-2</v>
      </c>
      <c r="K11" s="23">
        <v>0.41666666666666669</v>
      </c>
      <c r="L11" s="25">
        <v>0.54375000000000007</v>
      </c>
      <c r="M11" s="23">
        <f t="shared" si="1"/>
        <v>0.12708333333333338</v>
      </c>
      <c r="N11" s="23">
        <v>0.35083333333333333</v>
      </c>
      <c r="O11" s="25">
        <v>0.41666666666666669</v>
      </c>
      <c r="P11" s="23">
        <f t="shared" si="2"/>
        <v>6.5833333333333355E-2</v>
      </c>
      <c r="Q11" s="23">
        <v>0.29125000000000001</v>
      </c>
      <c r="R11" s="23">
        <v>0.66666666666666663</v>
      </c>
      <c r="S11" s="23">
        <f t="shared" si="3"/>
        <v>0.37541666666666662</v>
      </c>
    </row>
    <row r="12" spans="1:19" x14ac:dyDescent="0.3">
      <c r="A12" s="30"/>
      <c r="B12" s="6" t="s">
        <v>13</v>
      </c>
      <c r="C12" s="22">
        <v>0.31944444444444448</v>
      </c>
      <c r="D12" s="22">
        <v>1</v>
      </c>
      <c r="E12" s="24">
        <v>0.24416666666666667</v>
      </c>
      <c r="F12" s="25">
        <v>0.91666666666666663</v>
      </c>
      <c r="G12" s="25">
        <v>0.67249999999999999</v>
      </c>
      <c r="H12" s="24">
        <v>0.20833333333333334</v>
      </c>
      <c r="I12" s="25">
        <v>0.91666666666666663</v>
      </c>
      <c r="J12" s="23">
        <f t="shared" si="0"/>
        <v>0.70833333333333326</v>
      </c>
      <c r="K12" s="24">
        <v>0.24708333333333332</v>
      </c>
      <c r="L12" s="25">
        <v>0.91666666666666663</v>
      </c>
      <c r="M12" s="23">
        <f t="shared" si="1"/>
        <v>0.66958333333333331</v>
      </c>
      <c r="N12" s="24">
        <v>0.20833333333333334</v>
      </c>
      <c r="O12" s="25">
        <v>0.79416666666666658</v>
      </c>
      <c r="P12" s="23">
        <f t="shared" si="2"/>
        <v>0.58583333333333321</v>
      </c>
      <c r="Q12" s="24">
        <v>0.20833333333333334</v>
      </c>
      <c r="R12" s="24">
        <v>0.60250000000000004</v>
      </c>
      <c r="S12" s="23">
        <f t="shared" si="3"/>
        <v>0.39416666666666667</v>
      </c>
    </row>
    <row r="13" spans="1:19" x14ac:dyDescent="0.3">
      <c r="A13" s="5" t="s">
        <v>27</v>
      </c>
      <c r="B13" s="7" t="s">
        <v>28</v>
      </c>
      <c r="C13" s="22">
        <v>0.31944444444444448</v>
      </c>
      <c r="D13" s="22">
        <v>1</v>
      </c>
      <c r="E13" s="24">
        <v>0.24416666666666667</v>
      </c>
      <c r="F13" s="25">
        <v>0.91666666666666663</v>
      </c>
      <c r="G13" s="25">
        <v>0.67249999999999999</v>
      </c>
      <c r="H13" s="24">
        <v>0.20833333333333334</v>
      </c>
      <c r="I13" s="25">
        <v>0.91666666666666663</v>
      </c>
      <c r="J13" s="23">
        <f t="shared" si="0"/>
        <v>0.70833333333333326</v>
      </c>
      <c r="K13" s="24">
        <v>0.24708333333333332</v>
      </c>
      <c r="L13" s="25">
        <v>0.91666666666666663</v>
      </c>
      <c r="M13" s="23">
        <f t="shared" si="1"/>
        <v>0.66958333333333331</v>
      </c>
      <c r="N13" s="24">
        <v>0.20833333333333334</v>
      </c>
      <c r="O13" s="25">
        <v>0.79416666666666658</v>
      </c>
      <c r="P13" s="23">
        <f t="shared" si="2"/>
        <v>0.58583333333333321</v>
      </c>
      <c r="Q13" s="24">
        <v>0.20833333333333334</v>
      </c>
      <c r="R13" s="24">
        <v>0.60250000000000004</v>
      </c>
      <c r="S13" s="23">
        <f t="shared" si="3"/>
        <v>0.39416666666666667</v>
      </c>
    </row>
    <row r="14" spans="1:19" ht="14.4" customHeight="1" x14ac:dyDescent="0.3">
      <c r="A14" s="5" t="s">
        <v>29</v>
      </c>
      <c r="B14" s="8" t="s">
        <v>0</v>
      </c>
      <c r="C14" s="22">
        <v>0.31944444444444448</v>
      </c>
      <c r="D14" s="22">
        <v>1</v>
      </c>
      <c r="E14" s="24">
        <v>0.24416666666666667</v>
      </c>
      <c r="F14" s="25">
        <v>0.91666666666666663</v>
      </c>
      <c r="G14" s="25">
        <v>0.67249999999999999</v>
      </c>
      <c r="H14" s="24">
        <v>0.20833333333333334</v>
      </c>
      <c r="I14" s="25">
        <v>0.91666666666666663</v>
      </c>
      <c r="J14" s="23">
        <f t="shared" si="0"/>
        <v>0.70833333333333326</v>
      </c>
      <c r="K14" s="24">
        <v>0.24708333333333332</v>
      </c>
      <c r="L14" s="25">
        <v>0.91666666666666663</v>
      </c>
      <c r="M14" s="23">
        <f t="shared" si="1"/>
        <v>0.66958333333333331</v>
      </c>
      <c r="N14" s="24">
        <v>0.20833333333333334</v>
      </c>
      <c r="O14" s="25">
        <v>0.79416666666666658</v>
      </c>
      <c r="P14" s="23">
        <f t="shared" si="2"/>
        <v>0.58583333333333321</v>
      </c>
      <c r="Q14" s="24">
        <v>0.20833333333333334</v>
      </c>
      <c r="R14" s="24">
        <v>0.60250000000000004</v>
      </c>
      <c r="S14" s="23">
        <f t="shared" si="3"/>
        <v>0.39416666666666667</v>
      </c>
    </row>
    <row r="15" spans="1:19" x14ac:dyDescent="0.3">
      <c r="A15" s="30" t="s">
        <v>4</v>
      </c>
      <c r="B15" s="6" t="s">
        <v>14</v>
      </c>
      <c r="C15" s="22">
        <v>0.3125</v>
      </c>
      <c r="D15" s="22">
        <v>1</v>
      </c>
      <c r="E15" s="23">
        <v>0.41166666666666668</v>
      </c>
      <c r="F15" s="25">
        <v>0.71875</v>
      </c>
      <c r="G15" s="25">
        <v>0.30708333333333332</v>
      </c>
      <c r="H15" s="23">
        <v>0.31458333333333333</v>
      </c>
      <c r="I15" s="25">
        <v>0.41666666666666669</v>
      </c>
      <c r="J15" s="23">
        <f t="shared" si="0"/>
        <v>0.10208333333333336</v>
      </c>
      <c r="K15" s="23">
        <v>0.215</v>
      </c>
      <c r="L15" s="25">
        <v>0.42333333333333334</v>
      </c>
      <c r="M15" s="23">
        <f t="shared" si="1"/>
        <v>0.20833333333333334</v>
      </c>
      <c r="N15" s="23">
        <v>0.35749999999999998</v>
      </c>
      <c r="O15" s="25">
        <v>0.41666666666666669</v>
      </c>
      <c r="P15" s="23">
        <f t="shared" si="2"/>
        <v>5.9166666666666701E-2</v>
      </c>
      <c r="Q15" s="23">
        <v>0.20833333333333334</v>
      </c>
      <c r="R15" s="23">
        <v>0.41666666666666669</v>
      </c>
      <c r="S15" s="23">
        <f t="shared" si="3"/>
        <v>0.20833333333333334</v>
      </c>
    </row>
    <row r="16" spans="1:19" x14ac:dyDescent="0.3">
      <c r="A16" s="30"/>
      <c r="B16" s="6" t="s">
        <v>15</v>
      </c>
      <c r="C16" s="22">
        <v>0.30555555555555552</v>
      </c>
      <c r="D16" s="22">
        <v>1</v>
      </c>
      <c r="E16" s="23">
        <v>0.41666666666666669</v>
      </c>
      <c r="F16" s="25">
        <v>0.80083333333333329</v>
      </c>
      <c r="G16" s="25">
        <v>0.3841666666666666</v>
      </c>
      <c r="H16" s="23">
        <v>0.41291666666666665</v>
      </c>
      <c r="I16" s="25">
        <v>0.52958333333333341</v>
      </c>
      <c r="J16" s="23">
        <f t="shared" si="0"/>
        <v>0.11666666666666675</v>
      </c>
      <c r="K16" s="23">
        <v>0.41666666666666669</v>
      </c>
      <c r="L16" s="25">
        <v>0.6841666666666667</v>
      </c>
      <c r="M16" s="23">
        <f t="shared" si="1"/>
        <v>0.26750000000000002</v>
      </c>
      <c r="N16" s="23">
        <v>0.20833333333333334</v>
      </c>
      <c r="O16" s="25">
        <v>0.80125000000000002</v>
      </c>
      <c r="P16" s="23">
        <f t="shared" si="2"/>
        <v>0.59291666666666665</v>
      </c>
      <c r="Q16" s="23">
        <v>0.39583333333333331</v>
      </c>
      <c r="R16" s="23">
        <v>0.66374999999999995</v>
      </c>
      <c r="S16" s="23">
        <f t="shared" si="3"/>
        <v>0.26791666666666664</v>
      </c>
    </row>
    <row r="17" spans="1:19" x14ac:dyDescent="0.3">
      <c r="A17" s="30"/>
      <c r="B17" s="6" t="s">
        <v>16</v>
      </c>
      <c r="C17" s="22">
        <v>0.20833333333333334</v>
      </c>
      <c r="D17" s="22">
        <v>1</v>
      </c>
      <c r="E17" s="23">
        <v>0.20833333333333334</v>
      </c>
      <c r="F17" s="25">
        <v>0.55833333333333335</v>
      </c>
      <c r="G17" s="25">
        <v>0.35</v>
      </c>
      <c r="H17" s="23">
        <v>0.26541666666666669</v>
      </c>
      <c r="I17" s="25">
        <v>0.91666666666666663</v>
      </c>
      <c r="J17" s="23">
        <f t="shared" si="0"/>
        <v>0.65124999999999988</v>
      </c>
      <c r="K17" s="23">
        <v>0.21</v>
      </c>
      <c r="L17" s="25">
        <v>0.78791666666666671</v>
      </c>
      <c r="M17" s="23">
        <f t="shared" si="1"/>
        <v>0.57791666666666675</v>
      </c>
      <c r="N17" s="23">
        <v>0.41666666666666669</v>
      </c>
      <c r="O17" s="25">
        <v>0.59666666666666668</v>
      </c>
      <c r="P17" s="23">
        <f t="shared" si="2"/>
        <v>0.18</v>
      </c>
      <c r="Q17" s="23">
        <v>0.34125</v>
      </c>
      <c r="R17" s="23">
        <v>0.78125</v>
      </c>
      <c r="S17" s="23">
        <f t="shared" si="3"/>
        <v>0.44</v>
      </c>
    </row>
    <row r="18" spans="1:19" x14ac:dyDescent="0.3">
      <c r="A18" s="30"/>
      <c r="B18" s="6" t="s">
        <v>17</v>
      </c>
      <c r="C18" s="22">
        <v>0.20833333333333334</v>
      </c>
      <c r="D18" s="22">
        <v>1</v>
      </c>
      <c r="E18" s="23">
        <v>0.34416666666666668</v>
      </c>
      <c r="F18" s="25">
        <v>0.7895833333333333</v>
      </c>
      <c r="G18" s="25">
        <v>0.44541666666666663</v>
      </c>
      <c r="H18" s="23">
        <v>0.27250000000000002</v>
      </c>
      <c r="I18" s="25">
        <v>0.43041666666666667</v>
      </c>
      <c r="J18" s="23">
        <f t="shared" si="0"/>
        <v>0.15791666666666665</v>
      </c>
      <c r="K18" s="23">
        <v>0.41541666666666671</v>
      </c>
      <c r="L18" s="25">
        <v>0.79625000000000001</v>
      </c>
      <c r="M18" s="23">
        <f t="shared" si="1"/>
        <v>0.3808333333333333</v>
      </c>
      <c r="N18" s="23">
        <v>0.40583333333333332</v>
      </c>
      <c r="O18" s="25">
        <v>0.55874999999999997</v>
      </c>
      <c r="P18" s="23">
        <f t="shared" si="2"/>
        <v>0.15291666666666665</v>
      </c>
      <c r="Q18" s="23">
        <v>0.38666666666666666</v>
      </c>
      <c r="R18" s="23">
        <v>0.91666666666666663</v>
      </c>
      <c r="S18" s="23">
        <f t="shared" si="3"/>
        <v>0.53</v>
      </c>
    </row>
    <row r="19" spans="1:19" x14ac:dyDescent="0.3">
      <c r="A19" s="30"/>
      <c r="B19" s="6" t="s">
        <v>18</v>
      </c>
      <c r="C19" s="22">
        <v>0.2986111111111111</v>
      </c>
      <c r="D19" s="22">
        <v>1</v>
      </c>
      <c r="E19" s="23">
        <v>0.41666666666666669</v>
      </c>
      <c r="F19" s="25">
        <v>0.77166666666666661</v>
      </c>
      <c r="G19" s="25">
        <v>0.35499999999999993</v>
      </c>
      <c r="H19" s="23">
        <v>0.34541666666666665</v>
      </c>
      <c r="I19" s="25">
        <v>0.41666666666666669</v>
      </c>
      <c r="J19" s="23">
        <f t="shared" si="0"/>
        <v>7.1250000000000036E-2</v>
      </c>
      <c r="K19" s="23">
        <v>0.23083333333333333</v>
      </c>
      <c r="L19" s="25">
        <v>0.42</v>
      </c>
      <c r="M19" s="23">
        <f t="shared" si="1"/>
        <v>0.18916666666666665</v>
      </c>
      <c r="N19" s="23">
        <v>0.35833333333333334</v>
      </c>
      <c r="O19" s="25">
        <v>0.41666666666666669</v>
      </c>
      <c r="P19" s="23">
        <f t="shared" si="2"/>
        <v>5.8333333333333348E-2</v>
      </c>
      <c r="Q19" s="23">
        <v>0.29916666666666664</v>
      </c>
      <c r="R19" s="23">
        <v>0.54791666666666672</v>
      </c>
      <c r="S19" s="23">
        <f t="shared" si="3"/>
        <v>0.24875000000000008</v>
      </c>
    </row>
    <row r="20" spans="1:19" x14ac:dyDescent="0.3">
      <c r="A20" s="30"/>
      <c r="B20" s="6" t="s">
        <v>19</v>
      </c>
      <c r="C20" s="22">
        <v>0.20833333333333334</v>
      </c>
      <c r="D20" s="22">
        <v>1</v>
      </c>
      <c r="E20" s="23">
        <v>0.41666666666666669</v>
      </c>
      <c r="F20" s="25">
        <v>0.6974999999999999</v>
      </c>
      <c r="G20" s="25">
        <v>0.28083333333333321</v>
      </c>
      <c r="H20" s="23">
        <v>0.32250000000000001</v>
      </c>
      <c r="I20" s="25">
        <v>0.47541666666666665</v>
      </c>
      <c r="J20" s="23">
        <f t="shared" si="0"/>
        <v>0.15291666666666665</v>
      </c>
      <c r="K20" s="23">
        <v>0.41666666666666669</v>
      </c>
      <c r="L20" s="25">
        <v>0.71875</v>
      </c>
      <c r="M20" s="23">
        <f t="shared" si="1"/>
        <v>0.30208333333333331</v>
      </c>
      <c r="N20" s="23">
        <v>0.37458333333333332</v>
      </c>
      <c r="O20" s="25">
        <v>0.46249999999999997</v>
      </c>
      <c r="P20" s="23">
        <f t="shared" si="2"/>
        <v>8.7916666666666643E-2</v>
      </c>
      <c r="Q20" s="23">
        <v>0.34958333333333336</v>
      </c>
      <c r="R20" s="23">
        <v>0.91666666666666663</v>
      </c>
      <c r="S20" s="23">
        <f t="shared" si="3"/>
        <v>0.56708333333333327</v>
      </c>
    </row>
    <row r="21" spans="1:19" x14ac:dyDescent="0.3">
      <c r="A21" s="30"/>
      <c r="B21" s="6" t="s">
        <v>20</v>
      </c>
      <c r="C21" s="22">
        <v>0.20833333333333334</v>
      </c>
      <c r="D21" s="22">
        <v>1</v>
      </c>
      <c r="E21" s="23">
        <v>0.20833333333333334</v>
      </c>
      <c r="F21" s="25">
        <v>0.41666666666666669</v>
      </c>
      <c r="G21" s="25">
        <v>0.20833333333333334</v>
      </c>
      <c r="H21" s="23">
        <v>0.25</v>
      </c>
      <c r="I21" s="25">
        <v>0.91666666666666663</v>
      </c>
      <c r="J21" s="23">
        <f t="shared" si="0"/>
        <v>0.66666666666666663</v>
      </c>
      <c r="K21" s="23">
        <v>0.22</v>
      </c>
      <c r="L21" s="25">
        <v>0.91666666666666663</v>
      </c>
      <c r="M21" s="23">
        <f t="shared" si="1"/>
        <v>0.69666666666666666</v>
      </c>
      <c r="N21" s="23">
        <v>0.39125000000000004</v>
      </c>
      <c r="O21" s="25">
        <v>0.54500000000000004</v>
      </c>
      <c r="P21" s="23">
        <f t="shared" si="2"/>
        <v>0.15375</v>
      </c>
      <c r="Q21" s="23">
        <v>0.20833333333333334</v>
      </c>
      <c r="R21" s="23">
        <v>0.84291666666666665</v>
      </c>
      <c r="S21" s="23">
        <f t="shared" si="3"/>
        <v>0.63458333333333328</v>
      </c>
    </row>
    <row r="22" spans="1:19" x14ac:dyDescent="0.3">
      <c r="A22" s="30"/>
      <c r="B22" s="6" t="s">
        <v>21</v>
      </c>
      <c r="C22" s="22">
        <v>0.29166666666666669</v>
      </c>
      <c r="D22" s="22">
        <v>1</v>
      </c>
      <c r="E22" s="23">
        <v>0.41666666666666669</v>
      </c>
      <c r="F22" s="25">
        <v>0.91666666666666663</v>
      </c>
      <c r="G22" s="25">
        <v>0.49999999999999994</v>
      </c>
      <c r="H22" s="23">
        <v>0.33041666666666664</v>
      </c>
      <c r="I22" s="25">
        <v>0.46916666666666668</v>
      </c>
      <c r="J22" s="23">
        <f t="shared" si="0"/>
        <v>0.13875000000000004</v>
      </c>
      <c r="K22" s="23">
        <v>0.33916666666666667</v>
      </c>
      <c r="L22" s="25">
        <v>0.56041666666666667</v>
      </c>
      <c r="M22" s="23">
        <f t="shared" si="1"/>
        <v>0.22125</v>
      </c>
      <c r="N22" s="23">
        <v>0.34208333333333335</v>
      </c>
      <c r="O22" s="25">
        <v>0.42625000000000002</v>
      </c>
      <c r="P22" s="23">
        <f t="shared" si="2"/>
        <v>8.4166666666666667E-2</v>
      </c>
      <c r="Q22" s="23">
        <v>0.27916666666666667</v>
      </c>
      <c r="R22" s="23">
        <v>0.57999999999999996</v>
      </c>
      <c r="S22" s="23">
        <f t="shared" si="3"/>
        <v>0.30083333333333329</v>
      </c>
    </row>
    <row r="23" spans="1:19" x14ac:dyDescent="0.3">
      <c r="A23" s="30"/>
      <c r="B23" s="6" t="s">
        <v>22</v>
      </c>
      <c r="C23" s="22">
        <v>0.28472222222222221</v>
      </c>
      <c r="D23" s="22">
        <v>1</v>
      </c>
      <c r="E23" s="23">
        <v>0.41666666666666669</v>
      </c>
      <c r="F23" s="25">
        <v>0.90375000000000005</v>
      </c>
      <c r="G23" s="25">
        <v>0.48708333333333337</v>
      </c>
      <c r="H23" s="23">
        <v>0.33958333333333335</v>
      </c>
      <c r="I23" s="25">
        <v>0.41666666666666669</v>
      </c>
      <c r="J23" s="23">
        <f t="shared" si="0"/>
        <v>7.7083333333333337E-2</v>
      </c>
      <c r="K23" s="23">
        <v>0.41666666666666669</v>
      </c>
      <c r="L23" s="25">
        <v>0.53208333333333335</v>
      </c>
      <c r="M23" s="23">
        <f t="shared" si="1"/>
        <v>0.11541666666666667</v>
      </c>
      <c r="N23" s="23">
        <v>0.39416666666666672</v>
      </c>
      <c r="O23" s="25">
        <v>0.41666666666666669</v>
      </c>
      <c r="P23" s="23">
        <f t="shared" si="2"/>
        <v>2.2499999999999964E-2</v>
      </c>
      <c r="Q23" s="23">
        <v>0.23041666666666669</v>
      </c>
      <c r="R23" s="23">
        <v>0.54166666666666663</v>
      </c>
      <c r="S23" s="23">
        <f t="shared" si="3"/>
        <v>0.31124999999999992</v>
      </c>
    </row>
    <row r="24" spans="1:19" x14ac:dyDescent="0.3">
      <c r="A24" s="30"/>
      <c r="B24" s="6" t="s">
        <v>23</v>
      </c>
      <c r="C24" s="22">
        <v>0.27777777777777779</v>
      </c>
      <c r="D24" s="22">
        <v>1</v>
      </c>
      <c r="E24" s="23">
        <v>0.41666666666666669</v>
      </c>
      <c r="F24" s="25">
        <v>0.81541666666666668</v>
      </c>
      <c r="G24" s="25">
        <v>0.39874999999999999</v>
      </c>
      <c r="H24" s="23">
        <v>0.41</v>
      </c>
      <c r="I24" s="25">
        <v>0.53333333333333333</v>
      </c>
      <c r="J24" s="23">
        <f t="shared" si="0"/>
        <v>0.12333333333333335</v>
      </c>
      <c r="K24" s="23">
        <v>0.34708333333333335</v>
      </c>
      <c r="L24" s="25">
        <v>0.42041666666666666</v>
      </c>
      <c r="M24" s="23">
        <f t="shared" si="1"/>
        <v>7.3333333333333306E-2</v>
      </c>
      <c r="N24" s="23">
        <v>0.31541666666666668</v>
      </c>
      <c r="O24" s="25">
        <v>0.41666666666666669</v>
      </c>
      <c r="P24" s="23">
        <f t="shared" si="2"/>
        <v>0.10125000000000001</v>
      </c>
      <c r="Q24" s="23">
        <v>0.22458333333333333</v>
      </c>
      <c r="R24" s="23">
        <v>0.4291666666666667</v>
      </c>
      <c r="S24" s="23">
        <f t="shared" si="3"/>
        <v>0.20458333333333337</v>
      </c>
    </row>
    <row r="25" spans="1:19" x14ac:dyDescent="0.3">
      <c r="A25" s="30"/>
      <c r="B25" s="6" t="s">
        <v>24</v>
      </c>
      <c r="C25" s="22">
        <v>0.27083333333333331</v>
      </c>
      <c r="D25" s="22">
        <v>1</v>
      </c>
      <c r="E25" s="23">
        <v>0.41666666666666669</v>
      </c>
      <c r="F25" s="25">
        <v>0.71125000000000005</v>
      </c>
      <c r="G25" s="25">
        <v>0.29458333333333336</v>
      </c>
      <c r="H25" s="23">
        <v>0.36708333333333337</v>
      </c>
      <c r="I25" s="25">
        <v>0.41666666666666669</v>
      </c>
      <c r="J25" s="23">
        <f t="shared" si="0"/>
        <v>4.9583333333333313E-2</v>
      </c>
      <c r="K25" s="23">
        <v>0.23375000000000001</v>
      </c>
      <c r="L25" s="25">
        <v>0.50666666666666671</v>
      </c>
      <c r="M25" s="23">
        <f t="shared" si="1"/>
        <v>0.2729166666666667</v>
      </c>
      <c r="N25" s="23">
        <v>0.37624999999999997</v>
      </c>
      <c r="O25" s="25">
        <v>0.41666666666666669</v>
      </c>
      <c r="P25" s="23">
        <f t="shared" si="2"/>
        <v>4.0416666666666712E-2</v>
      </c>
      <c r="Q25" s="23">
        <v>0.20833333333333334</v>
      </c>
      <c r="R25" s="23">
        <v>0.41666666666666669</v>
      </c>
      <c r="S25" s="23">
        <f t="shared" si="3"/>
        <v>0.20833333333333334</v>
      </c>
    </row>
    <row r="26" spans="1:19" x14ac:dyDescent="0.3">
      <c r="A26" s="30"/>
      <c r="B26" s="6" t="s">
        <v>25</v>
      </c>
      <c r="C26" s="22">
        <v>0.20833333333333334</v>
      </c>
      <c r="D26" s="22">
        <v>1</v>
      </c>
      <c r="E26" s="23">
        <v>0.41666666666666669</v>
      </c>
      <c r="F26" s="25">
        <v>0.41666666666666669</v>
      </c>
      <c r="G26" s="25">
        <v>0</v>
      </c>
      <c r="H26" s="23">
        <v>0.20833333333333334</v>
      </c>
      <c r="I26" s="25">
        <v>0.91666666666666663</v>
      </c>
      <c r="J26" s="23">
        <f t="shared" si="0"/>
        <v>0.70833333333333326</v>
      </c>
      <c r="K26" s="23">
        <v>0.40333333333333332</v>
      </c>
      <c r="L26" s="25">
        <v>0.69833333333333336</v>
      </c>
      <c r="M26" s="23">
        <f t="shared" si="1"/>
        <v>0.29500000000000004</v>
      </c>
      <c r="N26" s="23">
        <v>0.38958333333333334</v>
      </c>
      <c r="O26" s="25">
        <v>0.91666666666666663</v>
      </c>
      <c r="P26" s="23">
        <f t="shared" si="2"/>
        <v>0.52708333333333335</v>
      </c>
      <c r="Q26" s="23">
        <v>0.21916666666666665</v>
      </c>
      <c r="R26" s="23">
        <v>0.86416666666666664</v>
      </c>
      <c r="S26" s="23">
        <f t="shared" si="3"/>
        <v>0.64500000000000002</v>
      </c>
    </row>
    <row r="27" spans="1:19" x14ac:dyDescent="0.3">
      <c r="A27" s="30"/>
      <c r="B27" s="6" t="s">
        <v>26</v>
      </c>
      <c r="C27" s="22">
        <v>0.20833333333333334</v>
      </c>
      <c r="D27" s="22">
        <v>1</v>
      </c>
      <c r="E27" s="23">
        <v>0.20833333333333334</v>
      </c>
      <c r="F27" s="25">
        <v>0.41666666666666669</v>
      </c>
      <c r="G27" s="25">
        <v>0.20833333333333334</v>
      </c>
      <c r="H27" s="23">
        <v>0.24124999999999999</v>
      </c>
      <c r="I27" s="25">
        <v>0.91666666666666663</v>
      </c>
      <c r="J27" s="23">
        <f t="shared" si="0"/>
        <v>0.67541666666666667</v>
      </c>
      <c r="K27" s="23">
        <v>0.40749999999999997</v>
      </c>
      <c r="L27" s="25">
        <v>0.71791666666666665</v>
      </c>
      <c r="M27" s="23">
        <f t="shared" si="1"/>
        <v>0.31041666666666667</v>
      </c>
      <c r="N27" s="23">
        <v>0.20833333333333334</v>
      </c>
      <c r="O27" s="25">
        <v>0.77500000000000002</v>
      </c>
      <c r="P27" s="23">
        <f t="shared" si="2"/>
        <v>0.56666666666666665</v>
      </c>
      <c r="Q27" s="23">
        <v>0.22124999999999997</v>
      </c>
      <c r="R27" s="23">
        <v>0.85708333333333331</v>
      </c>
      <c r="S27" s="23">
        <f t="shared" si="3"/>
        <v>0.63583333333333336</v>
      </c>
    </row>
    <row r="28" spans="1:19" x14ac:dyDescent="0.3">
      <c r="A28" s="30" t="s">
        <v>30</v>
      </c>
      <c r="B28" s="9" t="s">
        <v>31</v>
      </c>
      <c r="C28" s="22">
        <v>0.20833333333333334</v>
      </c>
      <c r="D28" s="22">
        <v>1</v>
      </c>
      <c r="E28" s="23">
        <v>0.38958333333333334</v>
      </c>
      <c r="F28" s="25">
        <v>0.91666666666666663</v>
      </c>
      <c r="G28" s="25">
        <v>0.52708333333333335</v>
      </c>
      <c r="H28" s="23">
        <v>0.23499999999999999</v>
      </c>
      <c r="I28" s="25">
        <v>0.53500000000000003</v>
      </c>
      <c r="J28" s="23">
        <f t="shared" si="0"/>
        <v>0.30000000000000004</v>
      </c>
      <c r="K28" s="23">
        <v>0.28416666666666668</v>
      </c>
      <c r="L28" s="25">
        <v>0.77</v>
      </c>
      <c r="M28" s="23">
        <f t="shared" si="1"/>
        <v>0.48583333333333334</v>
      </c>
      <c r="N28" s="23">
        <v>0.33624999999999999</v>
      </c>
      <c r="O28" s="25">
        <v>0.59291666666666665</v>
      </c>
      <c r="P28" s="23">
        <f t="shared" si="2"/>
        <v>0.25666666666666665</v>
      </c>
      <c r="Q28" s="23">
        <v>0.29333333333333333</v>
      </c>
      <c r="R28" s="23">
        <v>0.41666666666666669</v>
      </c>
      <c r="S28" s="23">
        <f t="shared" si="3"/>
        <v>0.12333333333333335</v>
      </c>
    </row>
    <row r="29" spans="1:19" x14ac:dyDescent="0.3">
      <c r="A29" s="30"/>
      <c r="B29" s="9" t="s">
        <v>32</v>
      </c>
      <c r="C29" s="22">
        <v>0.20833333333333334</v>
      </c>
      <c r="D29" s="22">
        <v>1</v>
      </c>
      <c r="E29" s="23">
        <v>0.38708333333333328</v>
      </c>
      <c r="F29" s="25">
        <v>0.91666666666666663</v>
      </c>
      <c r="G29" s="25">
        <v>0.52958333333333329</v>
      </c>
      <c r="H29" s="23">
        <v>0.39041666666666663</v>
      </c>
      <c r="I29" s="25">
        <v>0.49708333333333332</v>
      </c>
      <c r="J29" s="23">
        <f t="shared" si="0"/>
        <v>0.10666666666666669</v>
      </c>
      <c r="K29" s="23">
        <v>0.29333333333333333</v>
      </c>
      <c r="L29" s="25">
        <v>0.65791666666666659</v>
      </c>
      <c r="M29" s="23">
        <f t="shared" si="1"/>
        <v>0.36458333333333326</v>
      </c>
      <c r="N29" s="23">
        <v>0.36249999999999999</v>
      </c>
      <c r="O29" s="25">
        <v>0.87749999999999995</v>
      </c>
      <c r="P29" s="23">
        <f t="shared" si="2"/>
        <v>0.5149999999999999</v>
      </c>
      <c r="Q29" s="23">
        <v>0.20833333333333334</v>
      </c>
      <c r="R29" s="23">
        <v>0.91666666666666663</v>
      </c>
      <c r="S29" s="23">
        <f t="shared" si="3"/>
        <v>0.70833333333333326</v>
      </c>
    </row>
    <row r="30" spans="1:19" x14ac:dyDescent="0.3">
      <c r="A30" s="30"/>
      <c r="B30" s="9" t="s">
        <v>33</v>
      </c>
      <c r="C30" s="22">
        <v>0.20833333333333334</v>
      </c>
      <c r="D30" s="22">
        <v>1</v>
      </c>
      <c r="E30" s="23">
        <v>0.28250000000000003</v>
      </c>
      <c r="F30" s="25">
        <v>0.49</v>
      </c>
      <c r="G30" s="25">
        <v>0.20749999999999996</v>
      </c>
      <c r="H30" s="23">
        <v>0.21375</v>
      </c>
      <c r="I30" s="25">
        <v>0.60499999999999998</v>
      </c>
      <c r="J30" s="23">
        <f t="shared" si="0"/>
        <v>0.39124999999999999</v>
      </c>
      <c r="K30" s="23">
        <v>0.36791666666666667</v>
      </c>
      <c r="L30" s="25">
        <v>0.91666666666666663</v>
      </c>
      <c r="M30" s="23">
        <f t="shared" si="1"/>
        <v>0.54874999999999996</v>
      </c>
      <c r="N30" s="23">
        <v>0.41666666666666669</v>
      </c>
      <c r="O30" s="25">
        <v>0.41666666666666669</v>
      </c>
      <c r="P30" s="23">
        <f t="shared" si="2"/>
        <v>0</v>
      </c>
      <c r="Q30" s="23">
        <v>0.29416666666666663</v>
      </c>
      <c r="R30" s="23">
        <v>0.91666666666666663</v>
      </c>
      <c r="S30" s="23">
        <f t="shared" si="3"/>
        <v>0.62250000000000005</v>
      </c>
    </row>
    <row r="31" spans="1:19" x14ac:dyDescent="0.3">
      <c r="A31" s="30"/>
      <c r="B31" s="9" t="s">
        <v>34</v>
      </c>
      <c r="C31" s="22">
        <v>0.20833333333333334</v>
      </c>
      <c r="D31" s="22">
        <v>1</v>
      </c>
      <c r="E31" s="23">
        <v>0.41666666666666669</v>
      </c>
      <c r="F31" s="25">
        <v>0.80874999999999997</v>
      </c>
      <c r="G31" s="25">
        <v>0.39208333333333328</v>
      </c>
      <c r="H31" s="23">
        <v>0.23416666666666666</v>
      </c>
      <c r="I31" s="25">
        <v>0.48583333333333334</v>
      </c>
      <c r="J31" s="23">
        <f t="shared" si="0"/>
        <v>0.25166666666666671</v>
      </c>
      <c r="K31" s="23">
        <v>0.22166666666666668</v>
      </c>
      <c r="L31" s="25">
        <v>0.59833333333333327</v>
      </c>
      <c r="M31" s="23">
        <f t="shared" si="1"/>
        <v>0.37666666666666659</v>
      </c>
      <c r="N31" s="23">
        <v>0.25916666666666666</v>
      </c>
      <c r="O31" s="25">
        <v>0.41666666666666669</v>
      </c>
      <c r="P31" s="23">
        <f t="shared" si="2"/>
        <v>0.15750000000000003</v>
      </c>
      <c r="Q31" s="23">
        <v>0.25916666666666666</v>
      </c>
      <c r="R31" s="23">
        <v>0.69625000000000004</v>
      </c>
      <c r="S31" s="23">
        <f t="shared" si="3"/>
        <v>0.43708333333333338</v>
      </c>
    </row>
    <row r="32" spans="1:19" x14ac:dyDescent="0.3">
      <c r="A32" s="30"/>
      <c r="B32" s="9" t="s">
        <v>35</v>
      </c>
      <c r="C32" s="22">
        <v>0.2638888888888889</v>
      </c>
      <c r="D32" s="22">
        <v>1</v>
      </c>
      <c r="E32" s="23">
        <v>0.41666666666666669</v>
      </c>
      <c r="F32" s="25">
        <v>0.70083333333333331</v>
      </c>
      <c r="G32" s="25">
        <v>0.28416666666666662</v>
      </c>
      <c r="H32" s="23">
        <v>0.37291666666666662</v>
      </c>
      <c r="I32" s="25">
        <v>0.52375000000000005</v>
      </c>
      <c r="J32" s="23">
        <f t="shared" si="0"/>
        <v>0.15083333333333343</v>
      </c>
      <c r="K32" s="23">
        <v>0.20833333333333334</v>
      </c>
      <c r="L32" s="25">
        <v>0.41666666666666669</v>
      </c>
      <c r="M32" s="23">
        <f t="shared" si="1"/>
        <v>0.20833333333333334</v>
      </c>
      <c r="N32" s="23">
        <v>0.2175</v>
      </c>
      <c r="O32" s="25">
        <v>0.42124999999999996</v>
      </c>
      <c r="P32" s="23">
        <f t="shared" si="2"/>
        <v>0.20374999999999996</v>
      </c>
      <c r="Q32" s="23">
        <v>0.21958333333333332</v>
      </c>
      <c r="R32" s="23">
        <v>0.59750000000000003</v>
      </c>
      <c r="S32" s="23">
        <f t="shared" si="3"/>
        <v>0.37791666666666668</v>
      </c>
    </row>
    <row r="33" spans="1:19" x14ac:dyDescent="0.3">
      <c r="A33" s="30"/>
      <c r="B33" s="9" t="s">
        <v>36</v>
      </c>
      <c r="C33" s="22">
        <v>0.25694444444444448</v>
      </c>
      <c r="D33" s="22">
        <v>1</v>
      </c>
      <c r="E33" s="23">
        <v>0.41666666666666669</v>
      </c>
      <c r="F33" s="25">
        <v>0.57208333333333339</v>
      </c>
      <c r="G33" s="25">
        <v>0.1554166666666667</v>
      </c>
      <c r="H33" s="23">
        <v>0.41583333333333333</v>
      </c>
      <c r="I33" s="25">
        <v>0.45833333333333331</v>
      </c>
      <c r="J33" s="23">
        <f t="shared" si="0"/>
        <v>4.2499999999999982E-2</v>
      </c>
      <c r="K33" s="23">
        <v>0.29625000000000001</v>
      </c>
      <c r="L33" s="25">
        <v>0.44666666666666671</v>
      </c>
      <c r="M33" s="23">
        <f t="shared" si="1"/>
        <v>0.1504166666666667</v>
      </c>
      <c r="N33" s="23">
        <v>0.26458333333333334</v>
      </c>
      <c r="O33" s="25">
        <v>0.41958333333333336</v>
      </c>
      <c r="P33" s="23">
        <f t="shared" si="2"/>
        <v>0.15500000000000003</v>
      </c>
      <c r="Q33" s="23">
        <v>0.20833333333333334</v>
      </c>
      <c r="R33" s="23">
        <v>0.58124999999999993</v>
      </c>
      <c r="S33" s="23">
        <f t="shared" si="3"/>
        <v>0.37291666666666656</v>
      </c>
    </row>
    <row r="34" spans="1:19" x14ac:dyDescent="0.3">
      <c r="A34" s="30"/>
      <c r="B34" s="9" t="s">
        <v>37</v>
      </c>
      <c r="C34" s="22">
        <v>0.25</v>
      </c>
      <c r="D34" s="22">
        <v>1</v>
      </c>
      <c r="E34" s="23">
        <v>0.41666666666666669</v>
      </c>
      <c r="F34" s="25">
        <v>0.79208333333333336</v>
      </c>
      <c r="G34" s="25">
        <v>0.37541666666666668</v>
      </c>
      <c r="H34" s="23">
        <v>0.39041666666666663</v>
      </c>
      <c r="I34" s="25">
        <v>0.50791666666666668</v>
      </c>
      <c r="J34" s="23">
        <f t="shared" si="0"/>
        <v>0.11750000000000005</v>
      </c>
      <c r="K34" s="23">
        <v>0.22999999999999998</v>
      </c>
      <c r="L34" s="25">
        <v>0.45083333333333336</v>
      </c>
      <c r="M34" s="23">
        <f t="shared" si="1"/>
        <v>0.22083333333333338</v>
      </c>
      <c r="N34" s="23">
        <v>0.21</v>
      </c>
      <c r="O34" s="25">
        <v>0.41666666666666669</v>
      </c>
      <c r="P34" s="23">
        <f t="shared" si="2"/>
        <v>0.20666666666666669</v>
      </c>
      <c r="Q34" s="23">
        <v>0.20833333333333334</v>
      </c>
      <c r="R34" s="23">
        <v>0.6054166666666666</v>
      </c>
      <c r="S34" s="23">
        <f t="shared" si="3"/>
        <v>0.39708333333333323</v>
      </c>
    </row>
    <row r="35" spans="1:19" x14ac:dyDescent="0.3">
      <c r="A35" s="30"/>
      <c r="B35" s="9" t="s">
        <v>38</v>
      </c>
      <c r="C35" s="22">
        <v>0.24305555555555555</v>
      </c>
      <c r="D35" s="22">
        <v>1</v>
      </c>
      <c r="E35" s="23">
        <v>0.41666666666666669</v>
      </c>
      <c r="F35" s="25">
        <v>0.76333333333333331</v>
      </c>
      <c r="G35" s="25">
        <v>0.34666666666666662</v>
      </c>
      <c r="H35" s="23">
        <v>0.33666666666666667</v>
      </c>
      <c r="I35" s="25">
        <v>0.54541666666666666</v>
      </c>
      <c r="J35" s="23">
        <f t="shared" si="0"/>
        <v>0.20874999999999999</v>
      </c>
      <c r="K35" s="23">
        <v>0.23875000000000002</v>
      </c>
      <c r="L35" s="25">
        <v>0.41666666666666669</v>
      </c>
      <c r="M35" s="23">
        <f t="shared" si="1"/>
        <v>0.17791666666666667</v>
      </c>
      <c r="N35" s="23">
        <v>0.20833333333333334</v>
      </c>
      <c r="O35" s="25">
        <v>0.41666666666666669</v>
      </c>
      <c r="P35" s="23">
        <f t="shared" si="2"/>
        <v>0.20833333333333334</v>
      </c>
      <c r="Q35" s="23">
        <v>0.20833333333333334</v>
      </c>
      <c r="R35" s="23">
        <v>0.41666666666666669</v>
      </c>
      <c r="S35" s="23">
        <f t="shared" si="3"/>
        <v>0.20833333333333334</v>
      </c>
    </row>
    <row r="36" spans="1:19" x14ac:dyDescent="0.3">
      <c r="A36" s="30"/>
      <c r="B36" s="9" t="s">
        <v>39</v>
      </c>
      <c r="C36" s="22">
        <v>0.20833333333333334</v>
      </c>
      <c r="D36" s="22">
        <v>1</v>
      </c>
      <c r="E36" s="23">
        <v>0.41124999999999995</v>
      </c>
      <c r="F36" s="25">
        <v>0.45541666666666664</v>
      </c>
      <c r="G36" s="25">
        <v>4.4166666666666687E-2</v>
      </c>
      <c r="H36" s="23">
        <v>0.27124999999999999</v>
      </c>
      <c r="I36" s="25">
        <v>0.42333333333333334</v>
      </c>
      <c r="J36" s="23">
        <f t="shared" si="0"/>
        <v>0.15208333333333335</v>
      </c>
      <c r="K36" s="23">
        <v>0.25125000000000003</v>
      </c>
      <c r="L36" s="25">
        <v>0.41666666666666669</v>
      </c>
      <c r="M36" s="23">
        <f t="shared" si="1"/>
        <v>0.16541666666666666</v>
      </c>
      <c r="N36" s="23">
        <v>0.41291666666666665</v>
      </c>
      <c r="O36" s="25">
        <v>0.57500000000000007</v>
      </c>
      <c r="P36" s="23">
        <f t="shared" si="2"/>
        <v>0.16208333333333341</v>
      </c>
      <c r="Q36" s="23">
        <v>0.20833333333333334</v>
      </c>
      <c r="R36" s="23">
        <v>0.86624999999999996</v>
      </c>
      <c r="S36" s="23">
        <f t="shared" si="3"/>
        <v>0.65791666666666659</v>
      </c>
    </row>
    <row r="37" spans="1:19" x14ac:dyDescent="0.3">
      <c r="A37" s="30"/>
      <c r="B37" s="9" t="s">
        <v>40</v>
      </c>
      <c r="C37" s="22">
        <v>0.20833333333333334</v>
      </c>
      <c r="D37" s="22">
        <v>1</v>
      </c>
      <c r="E37" s="23">
        <v>0.4145833333333333</v>
      </c>
      <c r="F37" s="25">
        <v>0.41666666666666669</v>
      </c>
      <c r="G37" s="25">
        <v>2.0833333333333814E-3</v>
      </c>
      <c r="H37" s="23">
        <v>0.33499999999999996</v>
      </c>
      <c r="I37" s="25">
        <v>0.41666666666666669</v>
      </c>
      <c r="J37" s="23">
        <f t="shared" si="0"/>
        <v>8.1666666666666721E-2</v>
      </c>
      <c r="K37" s="23">
        <v>0.3429166666666667</v>
      </c>
      <c r="L37" s="25">
        <v>0.64749999999999996</v>
      </c>
      <c r="M37" s="23">
        <f t="shared" si="1"/>
        <v>0.30458333333333326</v>
      </c>
      <c r="N37" s="23">
        <v>0.37624999999999997</v>
      </c>
      <c r="O37" s="25">
        <v>0.48</v>
      </c>
      <c r="P37" s="23">
        <f t="shared" si="2"/>
        <v>0.10375000000000001</v>
      </c>
      <c r="Q37" s="23">
        <v>0.20833333333333334</v>
      </c>
      <c r="R37" s="23">
        <v>0.69416666666666671</v>
      </c>
      <c r="S37" s="23">
        <f t="shared" si="3"/>
        <v>0.48583333333333334</v>
      </c>
    </row>
    <row r="38" spans="1:19" x14ac:dyDescent="0.3">
      <c r="A38" s="30"/>
      <c r="B38" s="9" t="s">
        <v>41</v>
      </c>
      <c r="C38" s="22">
        <v>0.20833333333333334</v>
      </c>
      <c r="D38" s="22">
        <v>1</v>
      </c>
      <c r="E38" s="23">
        <v>0.37000000000000005</v>
      </c>
      <c r="F38" s="25">
        <v>0.45500000000000002</v>
      </c>
      <c r="G38" s="25">
        <v>8.4999999999999964E-2</v>
      </c>
      <c r="H38" s="23">
        <v>0.20833333333333334</v>
      </c>
      <c r="I38" s="25">
        <v>0.63833333333333331</v>
      </c>
      <c r="J38" s="23">
        <f t="shared" si="0"/>
        <v>0.42999999999999994</v>
      </c>
      <c r="K38" s="23">
        <v>0.29249999999999998</v>
      </c>
      <c r="L38" s="25">
        <v>0.54458333333333331</v>
      </c>
      <c r="M38" s="23">
        <f t="shared" si="1"/>
        <v>0.25208333333333333</v>
      </c>
      <c r="N38" s="23">
        <v>0.32166666666666666</v>
      </c>
      <c r="O38" s="25">
        <v>0.89749999999999996</v>
      </c>
      <c r="P38" s="23">
        <f t="shared" si="2"/>
        <v>0.57583333333333331</v>
      </c>
      <c r="Q38" s="23">
        <v>0.26166666666666666</v>
      </c>
      <c r="R38" s="23">
        <v>0.70041666666666658</v>
      </c>
      <c r="S38" s="23">
        <f t="shared" si="3"/>
        <v>0.43874999999999992</v>
      </c>
    </row>
    <row r="39" spans="1:19" x14ac:dyDescent="0.3">
      <c r="A39" s="30"/>
      <c r="B39" s="9" t="s">
        <v>42</v>
      </c>
      <c r="C39" s="22">
        <v>0.23611111111111113</v>
      </c>
      <c r="D39" s="22">
        <v>1</v>
      </c>
      <c r="E39" s="23">
        <v>0.41666666666666669</v>
      </c>
      <c r="F39" s="25">
        <v>0.91666666666666663</v>
      </c>
      <c r="G39" s="25">
        <v>0.49999999999999994</v>
      </c>
      <c r="H39" s="23">
        <v>0.33875000000000005</v>
      </c>
      <c r="I39" s="25">
        <v>0.53833333333333333</v>
      </c>
      <c r="J39" s="23">
        <f t="shared" si="0"/>
        <v>0.19958333333333328</v>
      </c>
      <c r="K39" s="23">
        <v>0.30208333333333331</v>
      </c>
      <c r="L39" s="25">
        <v>0.41666666666666669</v>
      </c>
      <c r="M39" s="23">
        <f t="shared" si="1"/>
        <v>0.11458333333333337</v>
      </c>
      <c r="N39" s="23">
        <v>0.23416666666666666</v>
      </c>
      <c r="O39" s="25">
        <v>0.41666666666666669</v>
      </c>
      <c r="P39" s="23">
        <f t="shared" si="2"/>
        <v>0.18250000000000002</v>
      </c>
      <c r="Q39" s="23">
        <v>0.41666666666666669</v>
      </c>
      <c r="R39" s="23">
        <v>0.53333333333333333</v>
      </c>
      <c r="S39" s="23">
        <f t="shared" si="3"/>
        <v>0.11666666666666664</v>
      </c>
    </row>
    <row r="40" spans="1:19" x14ac:dyDescent="0.3">
      <c r="A40" s="30"/>
      <c r="B40" s="9" t="s">
        <v>43</v>
      </c>
      <c r="C40" s="22">
        <v>0.20833333333333334</v>
      </c>
      <c r="D40" s="22">
        <v>1</v>
      </c>
      <c r="E40" s="23">
        <v>0.41250000000000003</v>
      </c>
      <c r="F40" s="25">
        <v>0.41666666666666669</v>
      </c>
      <c r="G40" s="25">
        <v>4.1666666666666519E-3</v>
      </c>
      <c r="H40" s="23">
        <v>0.41</v>
      </c>
      <c r="I40" s="25">
        <v>0.58250000000000002</v>
      </c>
      <c r="J40" s="23">
        <f t="shared" si="0"/>
        <v>0.17250000000000004</v>
      </c>
      <c r="K40" s="23">
        <v>0.31666666666666665</v>
      </c>
      <c r="L40" s="25">
        <v>0.755</v>
      </c>
      <c r="M40" s="23">
        <f t="shared" si="1"/>
        <v>0.43833333333333335</v>
      </c>
      <c r="N40" s="23">
        <v>0.32291666666666669</v>
      </c>
      <c r="O40" s="25">
        <v>0.50208333333333333</v>
      </c>
      <c r="P40" s="23">
        <f t="shared" si="2"/>
        <v>0.17916666666666664</v>
      </c>
      <c r="Q40" s="23">
        <v>0.34125</v>
      </c>
      <c r="R40" s="23">
        <v>0.69333333333333336</v>
      </c>
      <c r="S40" s="23">
        <f t="shared" si="3"/>
        <v>0.35208333333333336</v>
      </c>
    </row>
    <row r="41" spans="1:19" x14ac:dyDescent="0.3">
      <c r="A41" s="30"/>
      <c r="B41" s="9" t="s">
        <v>44</v>
      </c>
      <c r="C41" s="22">
        <v>0.20833333333333334</v>
      </c>
      <c r="D41" s="22">
        <v>1</v>
      </c>
      <c r="E41" s="23">
        <v>0.41666666666666669</v>
      </c>
      <c r="F41" s="25">
        <v>0.41666666666666669</v>
      </c>
      <c r="G41" s="25">
        <v>0</v>
      </c>
      <c r="H41" s="23">
        <v>0.29083333333333333</v>
      </c>
      <c r="I41" s="25">
        <v>0.84541666666666659</v>
      </c>
      <c r="J41" s="23">
        <f t="shared" si="0"/>
        <v>0.55458333333333321</v>
      </c>
      <c r="K41" s="23">
        <v>0.30375000000000002</v>
      </c>
      <c r="L41" s="25">
        <v>0.58374999999999999</v>
      </c>
      <c r="M41" s="23">
        <f t="shared" si="1"/>
        <v>0.27999999999999997</v>
      </c>
      <c r="N41" s="23">
        <v>0.22208333333333333</v>
      </c>
      <c r="O41" s="25">
        <v>0.91083333333333327</v>
      </c>
      <c r="P41" s="23">
        <f t="shared" si="2"/>
        <v>0.68874999999999997</v>
      </c>
      <c r="Q41" s="23">
        <v>0.30416666666666664</v>
      </c>
      <c r="R41" s="23">
        <v>0.74375000000000002</v>
      </c>
      <c r="S41" s="23">
        <f t="shared" si="3"/>
        <v>0.43958333333333338</v>
      </c>
    </row>
    <row r="42" spans="1:19" x14ac:dyDescent="0.3">
      <c r="A42" s="30"/>
      <c r="B42" s="9" t="s">
        <v>45</v>
      </c>
      <c r="C42" s="22">
        <v>0.20833333333333334</v>
      </c>
      <c r="D42" s="22">
        <v>1</v>
      </c>
      <c r="E42" s="23">
        <v>0.4145833333333333</v>
      </c>
      <c r="F42" s="25">
        <v>0.86833333333333329</v>
      </c>
      <c r="G42" s="25">
        <v>0.45374999999999999</v>
      </c>
      <c r="H42" s="23">
        <v>0.20833333333333334</v>
      </c>
      <c r="I42" s="25">
        <v>0.41666666666666669</v>
      </c>
      <c r="J42" s="23">
        <f t="shared" si="0"/>
        <v>0.20833333333333334</v>
      </c>
      <c r="K42" s="23">
        <v>0.20833333333333334</v>
      </c>
      <c r="L42" s="25">
        <v>0.90499999999999992</v>
      </c>
      <c r="M42" s="23">
        <f t="shared" si="1"/>
        <v>0.69666666666666655</v>
      </c>
      <c r="N42" s="23">
        <v>0.26124999999999998</v>
      </c>
      <c r="O42" s="25">
        <v>0.54999999999999993</v>
      </c>
      <c r="P42" s="23">
        <f t="shared" si="2"/>
        <v>0.28874999999999995</v>
      </c>
      <c r="Q42" s="23">
        <v>0.34250000000000003</v>
      </c>
      <c r="R42" s="23">
        <v>0.6958333333333333</v>
      </c>
      <c r="S42" s="23">
        <f t="shared" si="3"/>
        <v>0.35333333333333328</v>
      </c>
    </row>
    <row r="43" spans="1:19" x14ac:dyDescent="0.3">
      <c r="A43" s="30"/>
      <c r="B43" s="9" t="s">
        <v>46</v>
      </c>
      <c r="C43" s="22">
        <v>0.20833333333333334</v>
      </c>
      <c r="D43" s="22">
        <v>1</v>
      </c>
      <c r="E43" s="23">
        <v>0.28583333333333333</v>
      </c>
      <c r="F43" s="25">
        <v>0.61750000000000005</v>
      </c>
      <c r="G43" s="25">
        <v>0.33166666666666672</v>
      </c>
      <c r="H43" s="23">
        <v>0.20833333333333334</v>
      </c>
      <c r="I43" s="25">
        <v>0.79749999999999999</v>
      </c>
      <c r="J43" s="23">
        <f t="shared" si="0"/>
        <v>0.58916666666666662</v>
      </c>
      <c r="K43" s="23">
        <v>0.25166666666666665</v>
      </c>
      <c r="L43" s="25">
        <v>0.89541666666666664</v>
      </c>
      <c r="M43" s="23">
        <f t="shared" si="1"/>
        <v>0.64375000000000004</v>
      </c>
      <c r="N43" s="23">
        <v>0.38874999999999998</v>
      </c>
      <c r="O43" s="25">
        <v>0.77999999999999992</v>
      </c>
      <c r="P43" s="23">
        <f t="shared" si="2"/>
        <v>0.39124999999999993</v>
      </c>
      <c r="Q43" s="23">
        <v>0.35625000000000001</v>
      </c>
      <c r="R43" s="23">
        <v>0.85708333333333331</v>
      </c>
      <c r="S43" s="23">
        <f t="shared" si="3"/>
        <v>0.50083333333333324</v>
      </c>
    </row>
    <row r="44" spans="1:19" x14ac:dyDescent="0.3">
      <c r="A44" s="30" t="s">
        <v>47</v>
      </c>
      <c r="B44" s="10" t="s">
        <v>48</v>
      </c>
      <c r="C44" s="22">
        <v>0.20833333333333334</v>
      </c>
      <c r="D44" s="22">
        <v>1</v>
      </c>
      <c r="E44" s="23">
        <v>0.39500000000000002</v>
      </c>
      <c r="F44" s="25">
        <v>0.91666666666666663</v>
      </c>
      <c r="G44" s="25">
        <v>0.52166666666666661</v>
      </c>
      <c r="H44" s="23">
        <v>0.21958333333333332</v>
      </c>
      <c r="I44" s="25">
        <v>0.91666666666666663</v>
      </c>
      <c r="J44" s="23">
        <f t="shared" si="0"/>
        <v>0.69708333333333328</v>
      </c>
      <c r="K44" s="23">
        <v>0.26291666666666663</v>
      </c>
      <c r="L44" s="25">
        <v>0.91666666666666663</v>
      </c>
      <c r="M44" s="23">
        <f t="shared" si="1"/>
        <v>0.65375000000000005</v>
      </c>
      <c r="N44" s="23">
        <v>0.20833333333333334</v>
      </c>
      <c r="O44" s="25">
        <v>0.67708333333333337</v>
      </c>
      <c r="P44" s="23">
        <f t="shared" si="2"/>
        <v>0.46875</v>
      </c>
      <c r="Q44" s="23">
        <v>0.20833333333333334</v>
      </c>
      <c r="R44" s="23">
        <v>0.91666666666666663</v>
      </c>
      <c r="S44" s="23">
        <f t="shared" si="3"/>
        <v>0.70833333333333326</v>
      </c>
    </row>
    <row r="45" spans="1:19" x14ac:dyDescent="0.3">
      <c r="A45" s="30"/>
      <c r="B45" s="10" t="s">
        <v>49</v>
      </c>
      <c r="C45" s="22">
        <v>0.22916666666666666</v>
      </c>
      <c r="D45" s="22">
        <v>1</v>
      </c>
      <c r="E45" s="23">
        <v>0.34375</v>
      </c>
      <c r="F45" s="25">
        <v>0.41666666666666669</v>
      </c>
      <c r="G45" s="25">
        <v>7.2916666666666685E-2</v>
      </c>
      <c r="H45" s="23">
        <v>0.34916666666666668</v>
      </c>
      <c r="I45" s="25">
        <v>0.41666666666666669</v>
      </c>
      <c r="J45" s="23">
        <f t="shared" si="0"/>
        <v>6.7500000000000004E-2</v>
      </c>
      <c r="K45" s="23">
        <v>0.35458333333333331</v>
      </c>
      <c r="L45" s="25">
        <v>0.57291666666666663</v>
      </c>
      <c r="M45" s="23">
        <f t="shared" si="1"/>
        <v>0.21833333333333332</v>
      </c>
      <c r="N45" s="23">
        <v>0.38166666666666665</v>
      </c>
      <c r="O45" s="25">
        <v>0.49124999999999996</v>
      </c>
      <c r="P45" s="23">
        <f t="shared" si="2"/>
        <v>0.10958333333333331</v>
      </c>
      <c r="Q45" s="23">
        <v>0.22750000000000001</v>
      </c>
      <c r="R45" s="23">
        <v>0.63583333333333336</v>
      </c>
      <c r="S45" s="23">
        <f t="shared" si="3"/>
        <v>0.40833333333333333</v>
      </c>
    </row>
    <row r="46" spans="1:19" x14ac:dyDescent="0.3">
      <c r="A46" s="30"/>
      <c r="B46" s="10" t="s">
        <v>50</v>
      </c>
      <c r="C46" s="22">
        <v>0.27083333333333331</v>
      </c>
      <c r="D46" s="22">
        <v>1</v>
      </c>
      <c r="E46" s="23">
        <v>0.36249999999999999</v>
      </c>
      <c r="F46" s="25">
        <v>0.91666666666666663</v>
      </c>
      <c r="G46" s="25">
        <v>0.5541666666666667</v>
      </c>
      <c r="H46" s="23">
        <v>0.35000000000000003</v>
      </c>
      <c r="I46" s="25">
        <v>0.91666666666666663</v>
      </c>
      <c r="J46" s="23">
        <f t="shared" si="0"/>
        <v>0.56666666666666665</v>
      </c>
      <c r="K46" s="23">
        <v>0.20833333333333334</v>
      </c>
      <c r="L46" s="25">
        <v>0.68125000000000002</v>
      </c>
      <c r="M46" s="23">
        <f t="shared" si="1"/>
        <v>0.47291666666666665</v>
      </c>
      <c r="N46" s="23">
        <v>0.29583333333333334</v>
      </c>
      <c r="O46" s="25">
        <v>0.69291666666666663</v>
      </c>
      <c r="P46" s="23">
        <f t="shared" si="2"/>
        <v>0.39708333333333329</v>
      </c>
      <c r="Q46" s="23">
        <v>0.20833333333333334</v>
      </c>
      <c r="R46" s="23">
        <v>0.51749999999999996</v>
      </c>
      <c r="S46" s="23">
        <f t="shared" si="3"/>
        <v>0.30916666666666659</v>
      </c>
    </row>
    <row r="47" spans="1:19" x14ac:dyDescent="0.3">
      <c r="A47" s="30"/>
      <c r="B47" s="10" t="s">
        <v>51</v>
      </c>
      <c r="C47" s="22">
        <v>0.20833333333333334</v>
      </c>
      <c r="D47" s="22">
        <v>1</v>
      </c>
      <c r="E47" s="23">
        <v>0.32708333333333334</v>
      </c>
      <c r="F47" s="25">
        <v>0.41666666666666669</v>
      </c>
      <c r="G47" s="25">
        <v>8.9583333333333348E-2</v>
      </c>
      <c r="H47" s="23">
        <v>0.31208333333333332</v>
      </c>
      <c r="I47" s="25">
        <v>0.63500000000000001</v>
      </c>
      <c r="J47" s="23">
        <f t="shared" si="0"/>
        <v>0.32291666666666669</v>
      </c>
      <c r="K47" s="23">
        <v>0.32874999999999999</v>
      </c>
      <c r="L47" s="25">
        <v>0.75083333333333335</v>
      </c>
      <c r="M47" s="23">
        <f t="shared" si="1"/>
        <v>0.42208333333333337</v>
      </c>
      <c r="N47" s="23">
        <v>0.30916666666666665</v>
      </c>
      <c r="O47" s="25">
        <v>0.91666666666666663</v>
      </c>
      <c r="P47" s="23">
        <f t="shared" si="2"/>
        <v>0.60749999999999993</v>
      </c>
      <c r="Q47" s="23">
        <v>0.20833333333333334</v>
      </c>
      <c r="R47" s="23">
        <v>0.91666666666666663</v>
      </c>
      <c r="S47" s="23">
        <f t="shared" si="3"/>
        <v>0.70833333333333326</v>
      </c>
    </row>
    <row r="48" spans="1:19" x14ac:dyDescent="0.3">
      <c r="A48" s="30"/>
      <c r="B48" s="10" t="s">
        <v>52</v>
      </c>
      <c r="C48" s="22">
        <v>0.20833333333333334</v>
      </c>
      <c r="D48" s="22">
        <v>1</v>
      </c>
      <c r="E48" s="23">
        <v>0.32874999999999999</v>
      </c>
      <c r="F48" s="25">
        <v>0.4383333333333333</v>
      </c>
      <c r="G48" s="25">
        <v>0.10958333333333331</v>
      </c>
      <c r="H48" s="23">
        <v>0.20833333333333334</v>
      </c>
      <c r="I48" s="25">
        <v>0.41666666666666669</v>
      </c>
      <c r="J48" s="23">
        <f t="shared" si="0"/>
        <v>0.20833333333333334</v>
      </c>
      <c r="K48" s="23">
        <v>0.41666666666666669</v>
      </c>
      <c r="L48" s="25">
        <v>0.91666666666666663</v>
      </c>
      <c r="M48" s="23">
        <f t="shared" si="1"/>
        <v>0.49999999999999994</v>
      </c>
      <c r="N48" s="23">
        <v>0.24541666666666664</v>
      </c>
      <c r="O48" s="25">
        <v>0.71875</v>
      </c>
      <c r="P48" s="23">
        <f t="shared" si="2"/>
        <v>0.47333333333333338</v>
      </c>
      <c r="Q48" s="23">
        <v>0.20833333333333334</v>
      </c>
      <c r="R48" s="23">
        <v>0.91666666666666663</v>
      </c>
      <c r="S48" s="23">
        <f t="shared" si="3"/>
        <v>0.70833333333333326</v>
      </c>
    </row>
    <row r="49" spans="1:19" x14ac:dyDescent="0.3">
      <c r="A49" s="30" t="s">
        <v>53</v>
      </c>
      <c r="B49" s="11" t="s">
        <v>54</v>
      </c>
      <c r="C49" s="22">
        <v>0.2638888888888889</v>
      </c>
      <c r="D49" s="22">
        <v>1</v>
      </c>
      <c r="E49" s="23">
        <v>0.35499999999999998</v>
      </c>
      <c r="F49" s="25">
        <v>0.91666666666666663</v>
      </c>
      <c r="G49" s="25">
        <v>0.56166666666666665</v>
      </c>
      <c r="H49" s="23">
        <v>0.40416666666666662</v>
      </c>
      <c r="I49" s="25">
        <v>0.88166666666666671</v>
      </c>
      <c r="J49" s="23">
        <f t="shared" si="0"/>
        <v>0.47750000000000009</v>
      </c>
      <c r="K49" s="23">
        <v>0.21083333333333332</v>
      </c>
      <c r="L49" s="25">
        <v>0.59</v>
      </c>
      <c r="M49" s="23">
        <f t="shared" si="1"/>
        <v>0.37916666666666665</v>
      </c>
      <c r="N49" s="23">
        <v>0.36958333333333332</v>
      </c>
      <c r="O49" s="25">
        <v>0.54041666666666666</v>
      </c>
      <c r="P49" s="23">
        <f t="shared" si="2"/>
        <v>0.17083333333333334</v>
      </c>
      <c r="Q49" s="23">
        <v>0.20833333333333334</v>
      </c>
      <c r="R49" s="23">
        <v>0.73249999999999993</v>
      </c>
      <c r="S49" s="23">
        <f t="shared" si="3"/>
        <v>0.52416666666666656</v>
      </c>
    </row>
    <row r="50" spans="1:19" x14ac:dyDescent="0.3">
      <c r="A50" s="30"/>
      <c r="B50" s="11" t="s">
        <v>55</v>
      </c>
      <c r="C50" s="22">
        <v>0.25694444444444448</v>
      </c>
      <c r="D50" s="22">
        <v>1</v>
      </c>
      <c r="E50" s="23">
        <v>0.34874999999999995</v>
      </c>
      <c r="F50" s="25">
        <v>0.41666666666666669</v>
      </c>
      <c r="G50" s="25">
        <v>6.7916666666666736E-2</v>
      </c>
      <c r="H50" s="23">
        <v>0.41666666666666669</v>
      </c>
      <c r="I50" s="25">
        <v>0.59833333333333327</v>
      </c>
      <c r="J50" s="23">
        <f t="shared" si="0"/>
        <v>0.18166666666666659</v>
      </c>
      <c r="K50" s="23">
        <v>0.33166666666666667</v>
      </c>
      <c r="L50" s="25">
        <v>0.5195833333333334</v>
      </c>
      <c r="M50" s="23">
        <f t="shared" si="1"/>
        <v>0.18791666666666673</v>
      </c>
      <c r="N50" s="23">
        <v>0.41666666666666669</v>
      </c>
      <c r="O50" s="25">
        <v>0.61499999999999999</v>
      </c>
      <c r="P50" s="23">
        <f t="shared" si="2"/>
        <v>0.19833333333333331</v>
      </c>
      <c r="Q50" s="23">
        <v>0.20833333333333334</v>
      </c>
      <c r="R50" s="23">
        <v>0.41666666666666669</v>
      </c>
      <c r="S50" s="23">
        <f t="shared" si="3"/>
        <v>0.20833333333333334</v>
      </c>
    </row>
    <row r="51" spans="1:19" x14ac:dyDescent="0.3">
      <c r="A51" s="30" t="s">
        <v>56</v>
      </c>
      <c r="B51" s="12" t="s">
        <v>57</v>
      </c>
      <c r="C51" s="22">
        <v>0.25</v>
      </c>
      <c r="D51" s="22">
        <v>1</v>
      </c>
      <c r="E51" s="23">
        <v>0.37458333333333332</v>
      </c>
      <c r="F51" s="25">
        <v>0.91666666666666663</v>
      </c>
      <c r="G51" s="25">
        <v>0.54208333333333325</v>
      </c>
      <c r="H51" s="23">
        <v>0.36166666666666664</v>
      </c>
      <c r="I51" s="25">
        <v>0.69458333333333344</v>
      </c>
      <c r="J51" s="23">
        <f t="shared" si="0"/>
        <v>0.33291666666666681</v>
      </c>
      <c r="K51" s="23">
        <v>0.41666666666666669</v>
      </c>
      <c r="L51" s="25">
        <v>0.67333333333333334</v>
      </c>
      <c r="M51" s="23">
        <f t="shared" si="1"/>
        <v>0.25666666666666665</v>
      </c>
      <c r="N51" s="23">
        <v>0.32500000000000001</v>
      </c>
      <c r="O51" s="25">
        <v>0.64333333333333331</v>
      </c>
      <c r="P51" s="23">
        <f t="shared" si="2"/>
        <v>0.3183333333333333</v>
      </c>
      <c r="Q51" s="23">
        <v>0.20833333333333334</v>
      </c>
      <c r="R51" s="23">
        <v>0.41666666666666669</v>
      </c>
      <c r="S51" s="23">
        <f t="shared" si="3"/>
        <v>0.20833333333333334</v>
      </c>
    </row>
    <row r="52" spans="1:19" x14ac:dyDescent="0.3">
      <c r="A52" s="30"/>
      <c r="B52" s="12" t="s">
        <v>58</v>
      </c>
      <c r="C52" s="22">
        <v>0.24305555555555555</v>
      </c>
      <c r="D52" s="22">
        <v>1</v>
      </c>
      <c r="E52" s="23">
        <v>0.3741666666666667</v>
      </c>
      <c r="F52" s="25">
        <v>0.41666666666666669</v>
      </c>
      <c r="G52" s="25">
        <v>4.2499999999999982E-2</v>
      </c>
      <c r="H52" s="23">
        <v>0.41666666666666669</v>
      </c>
      <c r="I52" s="25">
        <v>0.7779166666666667</v>
      </c>
      <c r="J52" s="23">
        <f t="shared" si="0"/>
        <v>0.36125000000000002</v>
      </c>
      <c r="K52" s="23">
        <v>0.29291666666666666</v>
      </c>
      <c r="L52" s="25">
        <v>0.5083333333333333</v>
      </c>
      <c r="M52" s="23">
        <f t="shared" si="1"/>
        <v>0.21541666666666665</v>
      </c>
      <c r="N52" s="23">
        <v>0.25458333333333333</v>
      </c>
      <c r="O52" s="25">
        <v>0.41666666666666669</v>
      </c>
      <c r="P52" s="23">
        <f t="shared" si="2"/>
        <v>0.16208333333333336</v>
      </c>
      <c r="Q52" s="23">
        <v>0.31791666666666668</v>
      </c>
      <c r="R52" s="23">
        <v>0.45583333333333331</v>
      </c>
      <c r="S52" s="23">
        <f t="shared" si="3"/>
        <v>0.13791666666666663</v>
      </c>
    </row>
    <row r="53" spans="1:19" x14ac:dyDescent="0.3">
      <c r="A53" s="30"/>
      <c r="B53" s="12" t="s">
        <v>59</v>
      </c>
      <c r="C53" s="22">
        <v>0.20833333333333334</v>
      </c>
      <c r="D53" s="22">
        <v>1</v>
      </c>
      <c r="E53" s="23">
        <v>0.33333333333333331</v>
      </c>
      <c r="F53" s="25">
        <v>0.63083333333333336</v>
      </c>
      <c r="G53" s="25">
        <v>0.29750000000000004</v>
      </c>
      <c r="H53" s="23">
        <v>0.23791666666666667</v>
      </c>
      <c r="I53" s="25">
        <v>0.59</v>
      </c>
      <c r="J53" s="23">
        <f t="shared" si="0"/>
        <v>0.3520833333333333</v>
      </c>
      <c r="K53" s="23">
        <v>0.20833333333333334</v>
      </c>
      <c r="L53" s="25">
        <v>0.90791666666666659</v>
      </c>
      <c r="M53" s="23">
        <f t="shared" si="1"/>
        <v>0.69958333333333322</v>
      </c>
      <c r="N53" s="23">
        <v>0.38999999999999996</v>
      </c>
      <c r="O53" s="25">
        <v>0.89041666666666675</v>
      </c>
      <c r="P53" s="23">
        <f t="shared" si="2"/>
        <v>0.50041666666666673</v>
      </c>
      <c r="Q53" s="23">
        <v>0.39500000000000002</v>
      </c>
      <c r="R53" s="23">
        <v>0.82</v>
      </c>
      <c r="S53" s="23">
        <f t="shared" si="3"/>
        <v>0.42499999999999993</v>
      </c>
    </row>
    <row r="54" spans="1:19" x14ac:dyDescent="0.3">
      <c r="A54" s="30"/>
      <c r="B54" s="12" t="s">
        <v>60</v>
      </c>
      <c r="C54" s="22">
        <v>0.20833333333333334</v>
      </c>
      <c r="D54" s="22">
        <v>1</v>
      </c>
      <c r="E54" s="23">
        <v>0.39916666666666667</v>
      </c>
      <c r="F54" s="25">
        <v>0.54916666666666669</v>
      </c>
      <c r="G54" s="25">
        <v>0.15000000000000002</v>
      </c>
      <c r="H54" s="23">
        <v>0.33166666666666667</v>
      </c>
      <c r="I54" s="25">
        <v>0.57208333333333339</v>
      </c>
      <c r="J54" s="23">
        <f t="shared" si="0"/>
        <v>0.24041666666666672</v>
      </c>
      <c r="K54" s="23">
        <v>0.41666666666666669</v>
      </c>
      <c r="L54" s="25">
        <v>0.41666666666666669</v>
      </c>
      <c r="M54" s="23">
        <f t="shared" si="1"/>
        <v>0</v>
      </c>
      <c r="N54" s="23">
        <v>0.41666666666666669</v>
      </c>
      <c r="O54" s="25">
        <v>0.91666666666666663</v>
      </c>
      <c r="P54" s="23">
        <f t="shared" si="2"/>
        <v>0.49999999999999994</v>
      </c>
      <c r="Q54" s="23">
        <v>0.41666666666666669</v>
      </c>
      <c r="R54" s="23">
        <v>0.91666666666666663</v>
      </c>
      <c r="S54" s="23">
        <f t="shared" si="3"/>
        <v>0.49999999999999994</v>
      </c>
    </row>
    <row r="55" spans="1:19" x14ac:dyDescent="0.3">
      <c r="A55" s="30"/>
      <c r="B55" s="12" t="s">
        <v>61</v>
      </c>
      <c r="C55" s="22">
        <v>0.23611111111111113</v>
      </c>
      <c r="D55" s="22">
        <v>1</v>
      </c>
      <c r="E55" s="23">
        <v>0.3775</v>
      </c>
      <c r="F55" s="25">
        <v>0.60875000000000001</v>
      </c>
      <c r="G55" s="25">
        <v>0.23125000000000001</v>
      </c>
      <c r="H55" s="23">
        <v>0.34041666666666665</v>
      </c>
      <c r="I55" s="25">
        <v>0.91666666666666663</v>
      </c>
      <c r="J55" s="23">
        <f t="shared" si="0"/>
        <v>0.57624999999999993</v>
      </c>
      <c r="K55" s="23">
        <v>0.29875000000000002</v>
      </c>
      <c r="L55" s="25">
        <v>0.68875000000000008</v>
      </c>
      <c r="M55" s="23">
        <f t="shared" si="1"/>
        <v>0.39000000000000007</v>
      </c>
      <c r="N55" s="23">
        <v>0.25374999999999998</v>
      </c>
      <c r="O55" s="25">
        <v>0.75624999999999998</v>
      </c>
      <c r="P55" s="23">
        <f t="shared" si="2"/>
        <v>0.50249999999999995</v>
      </c>
      <c r="Q55" s="23">
        <v>0.41</v>
      </c>
      <c r="R55" s="23">
        <v>0.55041666666666667</v>
      </c>
      <c r="S55" s="23">
        <f t="shared" si="3"/>
        <v>0.14041666666666669</v>
      </c>
    </row>
    <row r="56" spans="1:19" x14ac:dyDescent="0.3">
      <c r="A56" s="30" t="s">
        <v>62</v>
      </c>
      <c r="B56" s="13" t="s">
        <v>63</v>
      </c>
      <c r="C56" s="22">
        <v>0.22916666666666666</v>
      </c>
      <c r="D56" s="22">
        <v>1</v>
      </c>
      <c r="E56" s="23">
        <v>0.36708333333333337</v>
      </c>
      <c r="F56" s="25">
        <v>0.87749999999999995</v>
      </c>
      <c r="G56" s="25">
        <v>0.51041666666666652</v>
      </c>
      <c r="H56" s="23">
        <v>0.40125000000000005</v>
      </c>
      <c r="I56" s="25">
        <v>0.70333333333333325</v>
      </c>
      <c r="J56" s="23">
        <f t="shared" si="0"/>
        <v>0.3020833333333332</v>
      </c>
      <c r="K56" s="23">
        <v>0.20833333333333334</v>
      </c>
      <c r="L56" s="25">
        <v>0.48333333333333334</v>
      </c>
      <c r="M56" s="23">
        <f t="shared" si="1"/>
        <v>0.27500000000000002</v>
      </c>
      <c r="N56" s="23">
        <v>0.20833333333333334</v>
      </c>
      <c r="O56" s="25">
        <v>0.50208333333333333</v>
      </c>
      <c r="P56" s="23">
        <f t="shared" si="2"/>
        <v>0.29374999999999996</v>
      </c>
      <c r="Q56" s="23">
        <v>0.25916666666666666</v>
      </c>
      <c r="R56" s="23">
        <v>0.50624999999999998</v>
      </c>
      <c r="S56" s="23">
        <f t="shared" si="3"/>
        <v>0.24708333333333332</v>
      </c>
    </row>
    <row r="57" spans="1:19" x14ac:dyDescent="0.3">
      <c r="A57" s="30"/>
      <c r="B57" s="13" t="s">
        <v>64</v>
      </c>
      <c r="C57" s="22">
        <v>0.20833333333333334</v>
      </c>
      <c r="D57" s="22">
        <v>1</v>
      </c>
      <c r="E57" s="23">
        <v>0.33083333333333337</v>
      </c>
      <c r="F57" s="25">
        <v>0.74541666666666673</v>
      </c>
      <c r="G57" s="25">
        <v>0.41458333333333336</v>
      </c>
      <c r="H57" s="23">
        <v>0.33499999999999996</v>
      </c>
      <c r="I57" s="25">
        <v>0.49500000000000005</v>
      </c>
      <c r="J57" s="23">
        <f t="shared" si="0"/>
        <v>0.16000000000000009</v>
      </c>
      <c r="K57" s="23">
        <v>0.29458333333333336</v>
      </c>
      <c r="L57" s="25">
        <v>0.45</v>
      </c>
      <c r="M57" s="23">
        <f t="shared" si="1"/>
        <v>0.15541666666666665</v>
      </c>
      <c r="N57" s="23">
        <v>0.22541666666666668</v>
      </c>
      <c r="O57" s="25">
        <v>0.67791666666666661</v>
      </c>
      <c r="P57" s="23">
        <f t="shared" si="2"/>
        <v>0.4524999999999999</v>
      </c>
      <c r="Q57" s="23">
        <v>0.20833333333333334</v>
      </c>
      <c r="R57" s="23">
        <v>0.44083333333333335</v>
      </c>
      <c r="S57" s="23">
        <f t="shared" si="3"/>
        <v>0.23250000000000001</v>
      </c>
    </row>
    <row r="58" spans="1:19" x14ac:dyDescent="0.3">
      <c r="A58" s="30"/>
      <c r="B58" s="13" t="s">
        <v>65</v>
      </c>
      <c r="C58" s="22">
        <v>0.20833333333333334</v>
      </c>
      <c r="D58" s="22">
        <v>1</v>
      </c>
      <c r="E58" s="23">
        <v>0.41666666666666669</v>
      </c>
      <c r="F58" s="25">
        <v>0.41666666666666669</v>
      </c>
      <c r="G58" s="25">
        <v>0</v>
      </c>
      <c r="H58" s="23">
        <v>0.33583333333333337</v>
      </c>
      <c r="I58" s="25">
        <v>0.42499999999999999</v>
      </c>
      <c r="J58" s="23">
        <f t="shared" si="0"/>
        <v>8.9166666666666616E-2</v>
      </c>
      <c r="K58" s="23">
        <v>0.20833333333333334</v>
      </c>
      <c r="L58" s="25">
        <v>0.62875000000000003</v>
      </c>
      <c r="M58" s="23">
        <f t="shared" si="1"/>
        <v>0.42041666666666666</v>
      </c>
      <c r="N58" s="23">
        <v>0.41666666666666669</v>
      </c>
      <c r="O58" s="25">
        <v>0.70958333333333334</v>
      </c>
      <c r="P58" s="23">
        <f t="shared" si="2"/>
        <v>0.29291666666666666</v>
      </c>
      <c r="Q58" s="23">
        <v>0.38583333333333331</v>
      </c>
      <c r="R58" s="23">
        <v>0.91666666666666663</v>
      </c>
      <c r="S58" s="23">
        <f t="shared" si="3"/>
        <v>0.53083333333333327</v>
      </c>
    </row>
    <row r="59" spans="1:19" x14ac:dyDescent="0.3">
      <c r="A59" s="30"/>
      <c r="B59" s="13" t="s">
        <v>66</v>
      </c>
      <c r="C59" s="22">
        <v>0.22222222222222221</v>
      </c>
      <c r="D59" s="22">
        <v>1</v>
      </c>
      <c r="E59" s="23">
        <v>0.41666666666666669</v>
      </c>
      <c r="F59" s="25">
        <v>0.89833333333333332</v>
      </c>
      <c r="G59" s="25">
        <v>0.48166666666666663</v>
      </c>
      <c r="H59" s="23">
        <v>0.38624999999999998</v>
      </c>
      <c r="I59" s="25">
        <v>0.91666666666666663</v>
      </c>
      <c r="J59" s="23">
        <f t="shared" si="0"/>
        <v>0.53041666666666665</v>
      </c>
      <c r="K59" s="23">
        <v>0.3775</v>
      </c>
      <c r="L59" s="25">
        <v>0.91666666666666663</v>
      </c>
      <c r="M59" s="23">
        <f t="shared" si="1"/>
        <v>0.53916666666666657</v>
      </c>
      <c r="N59" s="23">
        <v>0.27750000000000002</v>
      </c>
      <c r="O59" s="25">
        <v>0.67958333333333332</v>
      </c>
      <c r="P59" s="23">
        <f t="shared" si="2"/>
        <v>0.40208333333333329</v>
      </c>
      <c r="Q59" s="23">
        <v>0.41666666666666669</v>
      </c>
      <c r="R59" s="23">
        <v>0.91666666666666663</v>
      </c>
      <c r="S59" s="23">
        <f t="shared" si="3"/>
        <v>0.49999999999999994</v>
      </c>
    </row>
    <row r="60" spans="1:19" x14ac:dyDescent="0.3">
      <c r="A60" s="5" t="s">
        <v>67</v>
      </c>
      <c r="B60" s="14" t="s">
        <v>68</v>
      </c>
      <c r="C60" s="22">
        <v>0.21527777777777779</v>
      </c>
      <c r="D60" s="22">
        <v>1</v>
      </c>
      <c r="E60" s="23">
        <v>0.35291666666666671</v>
      </c>
      <c r="F60" s="25">
        <v>0.81958333333333344</v>
      </c>
      <c r="G60" s="25">
        <v>0.46666666666666673</v>
      </c>
      <c r="H60" s="23">
        <v>0.35958333333333337</v>
      </c>
      <c r="I60" s="25">
        <v>0.91666666666666663</v>
      </c>
      <c r="J60" s="23">
        <f t="shared" si="0"/>
        <v>0.55708333333333326</v>
      </c>
      <c r="K60" s="23">
        <v>0.40208333333333335</v>
      </c>
      <c r="L60" s="25">
        <v>0.89708333333333334</v>
      </c>
      <c r="M60" s="23">
        <f t="shared" si="1"/>
        <v>0.495</v>
      </c>
      <c r="N60" s="23">
        <v>0.41666666666666669</v>
      </c>
      <c r="O60" s="25">
        <v>0.91666666666666663</v>
      </c>
      <c r="P60" s="23">
        <f t="shared" si="2"/>
        <v>0.49999999999999994</v>
      </c>
      <c r="Q60" s="23">
        <v>0.25291666666666668</v>
      </c>
      <c r="R60" s="23">
        <v>0.58583333333333332</v>
      </c>
      <c r="S60" s="23">
        <f t="shared" si="3"/>
        <v>0.33291666666666664</v>
      </c>
    </row>
    <row r="61" spans="1:19" ht="14.4" customHeight="1" x14ac:dyDescent="0.3">
      <c r="A61" s="5" t="s">
        <v>69</v>
      </c>
      <c r="B61" s="17" t="s">
        <v>70</v>
      </c>
      <c r="C61" s="22">
        <v>0.20833333333333334</v>
      </c>
      <c r="D61" s="22">
        <v>1</v>
      </c>
      <c r="E61" s="23">
        <v>0.32416666666666666</v>
      </c>
      <c r="F61" s="25">
        <v>0.6133333333333334</v>
      </c>
      <c r="G61" s="25">
        <v>0.28916666666666674</v>
      </c>
      <c r="H61" s="23">
        <v>0.36708333333333337</v>
      </c>
      <c r="I61" s="25">
        <v>0.77749999999999997</v>
      </c>
      <c r="J61" s="23">
        <f t="shared" si="0"/>
        <v>0.4104166666666666</v>
      </c>
      <c r="K61" s="23">
        <v>0.41666666666666669</v>
      </c>
      <c r="L61" s="25">
        <v>0.87291666666666667</v>
      </c>
      <c r="M61" s="23">
        <f t="shared" si="1"/>
        <v>0.45624999999999999</v>
      </c>
      <c r="N61" s="23">
        <v>0.23791666666666667</v>
      </c>
      <c r="O61" s="25">
        <v>0.41666666666666669</v>
      </c>
      <c r="P61" s="23">
        <f t="shared" si="2"/>
        <v>0.17875000000000002</v>
      </c>
      <c r="Q61" s="23">
        <v>0.41666666666666669</v>
      </c>
      <c r="R61" s="23">
        <v>0.91666666666666663</v>
      </c>
      <c r="S61" s="23">
        <f t="shared" si="3"/>
        <v>0.49999999999999994</v>
      </c>
    </row>
    <row r="62" spans="1:19" x14ac:dyDescent="0.3">
      <c r="A62" s="5"/>
      <c r="B62" t="s">
        <v>5</v>
      </c>
      <c r="C62" s="19"/>
      <c r="D62" s="19"/>
      <c r="E62" s="20"/>
      <c r="F62" s="18"/>
      <c r="G62" s="18"/>
      <c r="H62" s="20"/>
      <c r="I62" s="18"/>
      <c r="J62" s="18"/>
      <c r="K62" s="20"/>
      <c r="L62" s="18"/>
      <c r="M62" s="18"/>
      <c r="N62" s="20"/>
      <c r="O62" s="18"/>
      <c r="P62" s="18"/>
      <c r="Q62" s="20"/>
      <c r="R62" s="18"/>
    </row>
    <row r="63" spans="1:19" x14ac:dyDescent="0.3">
      <c r="B63" t="s">
        <v>6</v>
      </c>
    </row>
    <row r="64" spans="1:19" x14ac:dyDescent="0.3">
      <c r="B64" t="s">
        <v>7</v>
      </c>
    </row>
    <row r="65" spans="2:2" x14ac:dyDescent="0.3">
      <c r="B65" t="s">
        <v>8</v>
      </c>
    </row>
    <row r="66" spans="2:2" x14ac:dyDescent="0.3">
      <c r="B66" t="s">
        <v>9</v>
      </c>
    </row>
    <row r="67" spans="2:2" x14ac:dyDescent="0.3">
      <c r="B67" t="s">
        <v>10</v>
      </c>
    </row>
    <row r="68" spans="2:2" x14ac:dyDescent="0.3">
      <c r="B68" t="s">
        <v>11</v>
      </c>
    </row>
    <row r="69" spans="2:2" x14ac:dyDescent="0.3">
      <c r="B69" t="s">
        <v>12</v>
      </c>
    </row>
    <row r="70" spans="2:2" x14ac:dyDescent="0.3">
      <c r="B70" t="s">
        <v>13</v>
      </c>
    </row>
    <row r="71" spans="2:2" x14ac:dyDescent="0.3">
      <c r="B71" t="s">
        <v>28</v>
      </c>
    </row>
    <row r="72" spans="2:2" x14ac:dyDescent="0.3">
      <c r="B72" t="s">
        <v>0</v>
      </c>
    </row>
    <row r="73" spans="2:2" x14ac:dyDescent="0.3">
      <c r="B73" t="s">
        <v>14</v>
      </c>
    </row>
    <row r="74" spans="2:2" x14ac:dyDescent="0.3">
      <c r="B74" t="s">
        <v>15</v>
      </c>
    </row>
    <row r="75" spans="2:2" x14ac:dyDescent="0.3">
      <c r="B75" t="s">
        <v>16</v>
      </c>
    </row>
    <row r="76" spans="2:2" x14ac:dyDescent="0.3">
      <c r="B76" t="s">
        <v>17</v>
      </c>
    </row>
    <row r="77" spans="2:2" x14ac:dyDescent="0.3">
      <c r="B77" t="s">
        <v>18</v>
      </c>
    </row>
    <row r="78" spans="2:2" x14ac:dyDescent="0.3">
      <c r="B78" t="s">
        <v>19</v>
      </c>
    </row>
    <row r="79" spans="2:2" x14ac:dyDescent="0.3">
      <c r="B79" t="s">
        <v>20</v>
      </c>
    </row>
    <row r="80" spans="2:2" x14ac:dyDescent="0.3">
      <c r="B80" t="s">
        <v>21</v>
      </c>
    </row>
    <row r="81" spans="2:2" x14ac:dyDescent="0.3">
      <c r="B81" t="s">
        <v>22</v>
      </c>
    </row>
    <row r="82" spans="2:2" x14ac:dyDescent="0.3">
      <c r="B82" t="s">
        <v>23</v>
      </c>
    </row>
    <row r="83" spans="2:2" x14ac:dyDescent="0.3">
      <c r="B83" t="s">
        <v>24</v>
      </c>
    </row>
    <row r="84" spans="2:2" x14ac:dyDescent="0.3">
      <c r="B84" t="s">
        <v>25</v>
      </c>
    </row>
    <row r="85" spans="2:2" x14ac:dyDescent="0.3">
      <c r="B85" t="s">
        <v>26</v>
      </c>
    </row>
    <row r="86" spans="2:2" x14ac:dyDescent="0.3">
      <c r="B86" t="s">
        <v>31</v>
      </c>
    </row>
    <row r="87" spans="2:2" x14ac:dyDescent="0.3">
      <c r="B87" t="s">
        <v>32</v>
      </c>
    </row>
    <row r="88" spans="2:2" x14ac:dyDescent="0.3">
      <c r="B88" t="s">
        <v>33</v>
      </c>
    </row>
    <row r="89" spans="2:2" x14ac:dyDescent="0.3">
      <c r="B89" t="s">
        <v>34</v>
      </c>
    </row>
    <row r="90" spans="2:2" x14ac:dyDescent="0.3">
      <c r="B90" t="s">
        <v>35</v>
      </c>
    </row>
    <row r="91" spans="2:2" x14ac:dyDescent="0.3">
      <c r="B91" t="s">
        <v>36</v>
      </c>
    </row>
    <row r="92" spans="2:2" x14ac:dyDescent="0.3">
      <c r="B92" t="s">
        <v>37</v>
      </c>
    </row>
    <row r="93" spans="2:2" x14ac:dyDescent="0.3">
      <c r="B93" t="s">
        <v>38</v>
      </c>
    </row>
    <row r="94" spans="2:2" x14ac:dyDescent="0.3">
      <c r="B94" t="s">
        <v>39</v>
      </c>
    </row>
    <row r="95" spans="2:2" x14ac:dyDescent="0.3">
      <c r="B95" t="s">
        <v>40</v>
      </c>
    </row>
    <row r="96" spans="2:2" x14ac:dyDescent="0.3">
      <c r="B96" t="s">
        <v>41</v>
      </c>
    </row>
    <row r="97" spans="2:2" x14ac:dyDescent="0.3">
      <c r="B97" t="s">
        <v>42</v>
      </c>
    </row>
    <row r="98" spans="2:2" x14ac:dyDescent="0.3">
      <c r="B98" t="s">
        <v>43</v>
      </c>
    </row>
    <row r="99" spans="2:2" x14ac:dyDescent="0.3">
      <c r="B99" t="s">
        <v>44</v>
      </c>
    </row>
    <row r="100" spans="2:2" x14ac:dyDescent="0.3">
      <c r="B100" t="s">
        <v>45</v>
      </c>
    </row>
    <row r="101" spans="2:2" x14ac:dyDescent="0.3">
      <c r="B101" t="s">
        <v>46</v>
      </c>
    </row>
    <row r="102" spans="2:2" x14ac:dyDescent="0.3">
      <c r="B102" t="s">
        <v>48</v>
      </c>
    </row>
    <row r="103" spans="2:2" x14ac:dyDescent="0.3">
      <c r="B103" t="s">
        <v>49</v>
      </c>
    </row>
    <row r="104" spans="2:2" x14ac:dyDescent="0.3">
      <c r="B104" t="s">
        <v>50</v>
      </c>
    </row>
    <row r="105" spans="2:2" x14ac:dyDescent="0.3">
      <c r="B105" t="s">
        <v>51</v>
      </c>
    </row>
    <row r="106" spans="2:2" x14ac:dyDescent="0.3">
      <c r="B106" t="s">
        <v>52</v>
      </c>
    </row>
    <row r="107" spans="2:2" x14ac:dyDescent="0.3">
      <c r="B107" t="s">
        <v>54</v>
      </c>
    </row>
    <row r="108" spans="2:2" x14ac:dyDescent="0.3">
      <c r="B108" t="s">
        <v>55</v>
      </c>
    </row>
    <row r="109" spans="2:2" x14ac:dyDescent="0.3">
      <c r="B109" t="s">
        <v>57</v>
      </c>
    </row>
    <row r="110" spans="2:2" x14ac:dyDescent="0.3">
      <c r="B110" t="s">
        <v>58</v>
      </c>
    </row>
    <row r="111" spans="2:2" x14ac:dyDescent="0.3">
      <c r="B111" t="s">
        <v>59</v>
      </c>
    </row>
    <row r="112" spans="2:2" x14ac:dyDescent="0.3">
      <c r="B112" t="s">
        <v>60</v>
      </c>
    </row>
    <row r="113" spans="2:2" x14ac:dyDescent="0.3">
      <c r="B113" t="s">
        <v>61</v>
      </c>
    </row>
    <row r="114" spans="2:2" x14ac:dyDescent="0.3">
      <c r="B114" t="s">
        <v>63</v>
      </c>
    </row>
    <row r="115" spans="2:2" x14ac:dyDescent="0.3">
      <c r="B115" t="s">
        <v>64</v>
      </c>
    </row>
    <row r="116" spans="2:2" x14ac:dyDescent="0.3">
      <c r="B116" t="s">
        <v>65</v>
      </c>
    </row>
    <row r="117" spans="2:2" x14ac:dyDescent="0.3">
      <c r="B117" t="s">
        <v>66</v>
      </c>
    </row>
    <row r="118" spans="2:2" x14ac:dyDescent="0.3">
      <c r="B118" t="s">
        <v>68</v>
      </c>
    </row>
    <row r="119" spans="2:2" x14ac:dyDescent="0.3">
      <c r="B119" s="21" t="s">
        <v>70</v>
      </c>
    </row>
  </sheetData>
  <mergeCells count="15">
    <mergeCell ref="A28:A43"/>
    <mergeCell ref="A44:A48"/>
    <mergeCell ref="A49:A50"/>
    <mergeCell ref="A51:A55"/>
    <mergeCell ref="A56:A59"/>
    <mergeCell ref="A4:A12"/>
    <mergeCell ref="A15:A27"/>
    <mergeCell ref="C1:D1"/>
    <mergeCell ref="E1:G1"/>
    <mergeCell ref="H1:J1"/>
    <mergeCell ref="K1:M1"/>
    <mergeCell ref="N1:P1"/>
    <mergeCell ref="Q1:S1"/>
    <mergeCell ref="A1:A2"/>
    <mergeCell ref="B1: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IWR</vt:lpstr>
      <vt:lpstr>Gate hours</vt:lpstr>
    </vt:vector>
  </TitlesOfParts>
  <Company>IHE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Linga</dc:creator>
  <cp:lastModifiedBy>Seth Nathaniel Linga</cp:lastModifiedBy>
  <dcterms:created xsi:type="dcterms:W3CDTF">2022-12-07T03:31:13Z</dcterms:created>
  <dcterms:modified xsi:type="dcterms:W3CDTF">2024-05-19T01:02:53Z</dcterms:modified>
</cp:coreProperties>
</file>