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GE Works\GEWTRAFO\BIS\"/>
    </mc:Choice>
  </mc:AlternateContent>
  <xr:revisionPtr revIDLastSave="0" documentId="13_ncr:1_{C6398D9C-4C71-4202-A08F-490CC28924A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00 KVA" sheetId="1" r:id="rId1"/>
    <sheet name="Sheet2" sheetId="2" r:id="rId2"/>
    <sheet name="Sheet3" sheetId="3" r:id="rId3"/>
  </sheets>
  <definedNames>
    <definedName name="_xlnm.Print_Area" localSheetId="0">'100 KVA'!$A$1:$D$131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D73" i="1" l="1"/>
  <c r="D74" i="1"/>
  <c r="D70" i="1" l="1"/>
  <c r="D69" i="1"/>
  <c r="B8" i="1"/>
  <c r="D50" i="1"/>
  <c r="D49" i="1"/>
  <c r="D19" i="1"/>
  <c r="D18" i="1"/>
  <c r="B124" i="1" l="1"/>
  <c r="B66" i="1" l="1"/>
  <c r="D100" i="1"/>
  <c r="D99" i="1"/>
  <c r="D98" i="1"/>
  <c r="D95" i="1"/>
  <c r="D94" i="1"/>
  <c r="D93" i="1"/>
  <c r="D87" i="1"/>
  <c r="D43" i="1"/>
  <c r="G20" i="1" l="1"/>
  <c r="G19" i="1"/>
  <c r="H4" i="1"/>
  <c r="H3" i="1"/>
  <c r="G29" i="1" l="1"/>
  <c r="D77" i="1" s="1"/>
  <c r="G21" i="1"/>
  <c r="G30" i="1"/>
  <c r="D78" i="1" s="1"/>
  <c r="G31" i="1"/>
  <c r="D79" i="1" s="1"/>
  <c r="G25" i="1" l="1"/>
  <c r="D82" i="1" s="1"/>
  <c r="D45" i="1"/>
  <c r="G23" i="1"/>
  <c r="G26" i="1"/>
  <c r="D83" i="1" s="1"/>
  <c r="D101" i="1"/>
  <c r="B92" i="1"/>
  <c r="B97" i="1" s="1"/>
  <c r="B101" i="1" s="1"/>
  <c r="D16" i="1"/>
  <c r="D15" i="1"/>
  <c r="D96" i="1" l="1"/>
</calcChain>
</file>

<file path=xl/sharedStrings.xml><?xml version="1.0" encoding="utf-8"?>
<sst xmlns="http://schemas.openxmlformats.org/spreadsheetml/2006/main" count="127" uniqueCount="115">
  <si>
    <t>Sl.NO.</t>
  </si>
  <si>
    <t>DESCRIPTION</t>
  </si>
  <si>
    <t>NAME  OF THE  MANUFACTURER</t>
  </si>
  <si>
    <t>SERVICE</t>
  </si>
  <si>
    <t>RATED FREQUENCY</t>
  </si>
  <si>
    <t>50 Hz</t>
  </si>
  <si>
    <t>DELTA</t>
  </si>
  <si>
    <t>STAR</t>
  </si>
  <si>
    <t>NO.  OF PHASES</t>
  </si>
  <si>
    <t>CONNECTION  SYMBOL</t>
  </si>
  <si>
    <t>Dyn11</t>
  </si>
  <si>
    <t>TAPPINGS          -   TYPE</t>
  </si>
  <si>
    <t>RANGE</t>
  </si>
  <si>
    <t>NO. OF  STEPS / TAPS</t>
  </si>
  <si>
    <t>VARIATION ON</t>
  </si>
  <si>
    <t>HV WINDING</t>
  </si>
  <si>
    <t>MAX REF.  AMBIENT TEMP. IN  DEG  C</t>
  </si>
  <si>
    <t>50 °C</t>
  </si>
  <si>
    <t>TYPE OF  COOLING</t>
  </si>
  <si>
    <t>ONAN</t>
  </si>
  <si>
    <t>WINDING</t>
  </si>
  <si>
    <t>% IMPEDANCE @ NORMAL  TAP</t>
  </si>
  <si>
    <t>REACTANCE @ RATED VOLTAGE</t>
  </si>
  <si>
    <t>NO LOAD CURRENT @ RATED VOLTAGE</t>
  </si>
  <si>
    <t>INSULATION  LEVEL</t>
  </si>
  <si>
    <t>INDUCED OVER VOLTAGE  IN kV</t>
  </si>
  <si>
    <t>HV</t>
  </si>
  <si>
    <t>LV</t>
  </si>
  <si>
    <t>IMPULSE WITHSTAND  IN kV PEAK</t>
  </si>
  <si>
    <t>EFFICIENCY:  @ UPF -- %</t>
  </si>
  <si>
    <t>@ FULL LOAD:</t>
  </si>
  <si>
    <t>@ 0.75 FULL LOAD:</t>
  </si>
  <si>
    <t>@ 0.50 FULL LOAD:</t>
  </si>
  <si>
    <t>REGULATION @ FULL LOAD</t>
  </si>
  <si>
    <t>@ UPF ---  %</t>
  </si>
  <si>
    <t>@ 0.8 P F Lag</t>
  </si>
  <si>
    <t>RADIATORS/ FINS MOUNTED ON TANK</t>
  </si>
  <si>
    <t>YES</t>
  </si>
  <si>
    <t>TERMINAL ARRANGEMENT</t>
  </si>
  <si>
    <t>APPROXIMATE MASS IN kg</t>
  </si>
  <si>
    <t>CORE &amp; WINDING</t>
  </si>
  <si>
    <t>TANK FITTINGS &amp; ACC.</t>
  </si>
  <si>
    <t>OIL</t>
  </si>
  <si>
    <t>TOTAL</t>
  </si>
  <si>
    <t>LENGTH                    mm</t>
  </si>
  <si>
    <t>BREADTH                  mm</t>
  </si>
  <si>
    <t>HEIGHT                     mm</t>
  </si>
  <si>
    <t>UNTANKING  HEIGHT :</t>
  </si>
  <si>
    <t>REFERENCE  STANDARDS :</t>
  </si>
  <si>
    <t>a) TRANSFORMERS :</t>
  </si>
  <si>
    <t>b)  OIL :</t>
  </si>
  <si>
    <t>IS – 335</t>
  </si>
  <si>
    <t>c)  BUSHING :</t>
  </si>
  <si>
    <t>IS – 2099 / 3347  / 8603</t>
  </si>
  <si>
    <t>d)  LOADING :</t>
  </si>
  <si>
    <t>IS – 6600</t>
  </si>
  <si>
    <t>FULL  WAVE          HV</t>
  </si>
  <si>
    <t>KVA</t>
  </si>
  <si>
    <t>NLL</t>
  </si>
  <si>
    <t>LL</t>
  </si>
  <si>
    <t>Z</t>
  </si>
  <si>
    <t>R</t>
  </si>
  <si>
    <t>X</t>
  </si>
  <si>
    <t>Impedance</t>
  </si>
  <si>
    <t>X/R</t>
  </si>
  <si>
    <t>Regulation at Unity Power factor</t>
  </si>
  <si>
    <t>Regulation at 0.8 Unity Power factor</t>
  </si>
  <si>
    <t>Load</t>
  </si>
  <si>
    <t>PF</t>
  </si>
  <si>
    <t>%Eff</t>
  </si>
  <si>
    <t>Radiator</t>
  </si>
  <si>
    <t>Tank</t>
  </si>
  <si>
    <t>L</t>
  </si>
  <si>
    <t>W</t>
  </si>
  <si>
    <t>H</t>
  </si>
  <si>
    <t>Weight</t>
  </si>
  <si>
    <t>CCA</t>
  </si>
  <si>
    <t>Tank Fitt and Acc</t>
  </si>
  <si>
    <t>Oil</t>
  </si>
  <si>
    <t>APPROXIMATE TANK DIMENSIONS :</t>
  </si>
  <si>
    <t>KVA  RATING</t>
  </si>
  <si>
    <t>RATED  VOLTAGE</t>
  </si>
  <si>
    <t>CONNECTIONS</t>
  </si>
  <si>
    <t>TOP OIL</t>
  </si>
  <si>
    <t>TEMPERATURE RISE</t>
  </si>
  <si>
    <t>P.F.  TEST  VOLTAGE – HV</t>
  </si>
  <si>
    <t>P.F.  TEST  VOLTAGE – LV</t>
  </si>
  <si>
    <t>Buchholz Relay</t>
  </si>
  <si>
    <t>Explosion Vent</t>
  </si>
  <si>
    <t>Shut-off Valve</t>
  </si>
  <si>
    <t>Oil Level Guage</t>
  </si>
  <si>
    <t>Bi-directional Rollers</t>
  </si>
  <si>
    <t>Paint Shade</t>
  </si>
  <si>
    <t>Radiators with shut-off valve</t>
  </si>
  <si>
    <t>ACCESSORIES</t>
  </si>
  <si>
    <r>
      <t xml:space="preserve">NO. OF RADIATORS
</t>
    </r>
    <r>
      <rPr>
        <sz val="8"/>
        <color theme="1"/>
        <rFont val="Verdana"/>
        <family val="2"/>
      </rPr>
      <t>(subject to change)</t>
    </r>
  </si>
  <si>
    <t>FULL  WAVE          LV</t>
  </si>
  <si>
    <t>MOG</t>
  </si>
  <si>
    <t>Cable Box</t>
  </si>
  <si>
    <t>OTI and WTI in Marshalling Box</t>
  </si>
  <si>
    <t>No Load Loss</t>
  </si>
  <si>
    <t>Full Load Loss</t>
  </si>
  <si>
    <t>TOTAL LOSSES IN WATTS (IS Tol Applicable)</t>
  </si>
  <si>
    <t>55 °C</t>
  </si>
  <si>
    <t>IS – 2026</t>
  </si>
  <si>
    <t>≤3%</t>
  </si>
  <si>
    <t>Flange for Bus Duct (Bus Bar extensions not included)</t>
  </si>
  <si>
    <t>RAL 631 / 7035 OR Please Specify</t>
  </si>
  <si>
    <t>OUTDOOR CONVERTER DUTY</t>
  </si>
  <si>
    <t>General Engineering Works 
(GEW)</t>
  </si>
  <si>
    <t>1000 X 520 X 17 - 4 Nos</t>
  </si>
  <si>
    <t>On Load Tap Changer</t>
  </si>
  <si>
    <t>+5% To -15% @ 1.25%</t>
  </si>
  <si>
    <t>17/18</t>
  </si>
  <si>
    <t>OSR and PRV for OLTC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</si>
</sst>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49" fontId="3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9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tabSelected="1" view="pageBreakPreview" topLeftCell="A109" zoomScaleNormal="100" zoomScaleSheetLayoutView="100" workbookViewId="0">
      <selection activeCell="A119" sqref="A119:XFD120"/>
    </sheetView>
  </sheetViews>
  <sheetFormatPr defaultRowHeight="14.5" x14ac:dyDescent="0.35"/>
  <cols>
    <col min="2" max="2" width="8.54296875" customWidth="1"/>
    <col min="3" max="3" width="37.453125" customWidth="1"/>
    <col min="4" max="4" width="42.7265625" customWidth="1"/>
    <col min="5" max="5" width="11.1796875" customWidth="1"/>
    <col min="6" max="6" width="10.1796875" customWidth="1"/>
    <col min="7" max="7" width="21.1796875" customWidth="1"/>
  </cols>
  <sheetData>
    <row r="1" spans="2:11" x14ac:dyDescent="0.35">
      <c r="F1" t="s">
        <v>26</v>
      </c>
      <c r="G1">
        <v>11000</v>
      </c>
      <c r="H1" s="23">
        <v>1</v>
      </c>
      <c r="I1">
        <v>9200</v>
      </c>
    </row>
    <row r="2" spans="2:11" x14ac:dyDescent="0.35">
      <c r="F2" t="s">
        <v>27</v>
      </c>
      <c r="G2">
        <v>433</v>
      </c>
      <c r="H2" s="23">
        <v>0.5</v>
      </c>
      <c r="I2">
        <v>3300</v>
      </c>
    </row>
    <row r="3" spans="2:11" x14ac:dyDescent="0.35">
      <c r="F3" t="s">
        <v>59</v>
      </c>
      <c r="G3" s="4">
        <v>15000</v>
      </c>
      <c r="H3">
        <f>G3/1000</f>
        <v>15</v>
      </c>
      <c r="I3" t="s">
        <v>63</v>
      </c>
      <c r="J3" s="4">
        <v>5</v>
      </c>
      <c r="K3" s="4">
        <v>6.25</v>
      </c>
    </row>
    <row r="4" spans="2:11" x14ac:dyDescent="0.35">
      <c r="F4" t="s">
        <v>58</v>
      </c>
      <c r="G4" s="4">
        <v>1600</v>
      </c>
      <c r="H4">
        <f>G4/1000</f>
        <v>1.6</v>
      </c>
    </row>
    <row r="5" spans="2:11" x14ac:dyDescent="0.35">
      <c r="F5" t="s">
        <v>57</v>
      </c>
      <c r="G5" s="4">
        <v>1000</v>
      </c>
    </row>
    <row r="7" spans="2:11" x14ac:dyDescent="0.35">
      <c r="F7" t="s">
        <v>70</v>
      </c>
      <c r="G7" s="4" t="s">
        <v>110</v>
      </c>
    </row>
    <row r="8" spans="2:11" x14ac:dyDescent="0.35">
      <c r="B8" s="32" t="str">
        <f>CONCATENATE("GTP of ",$G$5," KVA ",G1,"/",G2,"V transformer")</f>
        <v>GTP of 1000 KVA 11000/433V transformer</v>
      </c>
      <c r="C8" s="33"/>
      <c r="D8" s="34"/>
      <c r="E8" s="3"/>
      <c r="F8" t="s">
        <v>71</v>
      </c>
      <c r="G8" s="4"/>
    </row>
    <row r="9" spans="2:11" x14ac:dyDescent="0.35">
      <c r="B9" s="3"/>
      <c r="C9" s="3"/>
      <c r="D9" s="3"/>
      <c r="E9" s="3"/>
      <c r="F9" t="s">
        <v>72</v>
      </c>
      <c r="G9" s="4">
        <v>1100</v>
      </c>
    </row>
    <row r="10" spans="2:11" x14ac:dyDescent="0.35">
      <c r="B10" s="16" t="s">
        <v>0</v>
      </c>
      <c r="C10" s="16" t="s">
        <v>1</v>
      </c>
      <c r="D10" s="16"/>
      <c r="E10" s="7"/>
      <c r="F10" t="s">
        <v>73</v>
      </c>
      <c r="G10" s="4">
        <v>435</v>
      </c>
    </row>
    <row r="11" spans="2:11" x14ac:dyDescent="0.35">
      <c r="B11" s="31">
        <v>1</v>
      </c>
      <c r="C11" s="35" t="s">
        <v>2</v>
      </c>
      <c r="D11" s="37" t="s">
        <v>109</v>
      </c>
      <c r="E11" s="11"/>
      <c r="F11" t="s">
        <v>74</v>
      </c>
      <c r="G11" s="4">
        <v>1050</v>
      </c>
    </row>
    <row r="12" spans="2:11" x14ac:dyDescent="0.35">
      <c r="B12" s="31"/>
      <c r="C12" s="35"/>
      <c r="D12" s="37"/>
      <c r="E12" s="11"/>
      <c r="F12" t="s">
        <v>75</v>
      </c>
      <c r="G12" s="4"/>
    </row>
    <row r="13" spans="2:11" x14ac:dyDescent="0.35">
      <c r="B13" s="16">
        <v>2</v>
      </c>
      <c r="C13" s="13" t="s">
        <v>3</v>
      </c>
      <c r="D13" s="16" t="s">
        <v>108</v>
      </c>
      <c r="E13" s="7"/>
      <c r="F13" t="s">
        <v>76</v>
      </c>
      <c r="G13" s="4">
        <v>1250</v>
      </c>
    </row>
    <row r="14" spans="2:11" x14ac:dyDescent="0.35">
      <c r="B14" s="31">
        <v>3</v>
      </c>
      <c r="C14" s="13" t="s">
        <v>80</v>
      </c>
      <c r="D14" s="17"/>
      <c r="F14" t="s">
        <v>77</v>
      </c>
      <c r="G14" s="4">
        <v>1950</v>
      </c>
    </row>
    <row r="15" spans="2:11" x14ac:dyDescent="0.35">
      <c r="B15" s="31"/>
      <c r="C15" s="13" t="s">
        <v>26</v>
      </c>
      <c r="D15" s="16" t="str">
        <f>CONCATENATE(H8," COPPER")</f>
        <v xml:space="preserve"> COPPER</v>
      </c>
      <c r="E15" s="7"/>
      <c r="G15" s="4"/>
    </row>
    <row r="16" spans="2:11" x14ac:dyDescent="0.35">
      <c r="B16" s="31"/>
      <c r="C16" s="13" t="s">
        <v>27</v>
      </c>
      <c r="D16" s="16" t="str">
        <f>CONCATENATE(H8," COPPER")</f>
        <v xml:space="preserve"> COPPER</v>
      </c>
      <c r="E16" s="7"/>
      <c r="F16" t="s">
        <v>78</v>
      </c>
      <c r="G16" s="4">
        <v>650</v>
      </c>
    </row>
    <row r="17" spans="2:11" x14ac:dyDescent="0.35">
      <c r="B17" s="31">
        <v>4</v>
      </c>
      <c r="C17" s="13" t="s">
        <v>81</v>
      </c>
      <c r="D17" s="17"/>
    </row>
    <row r="18" spans="2:11" x14ac:dyDescent="0.35">
      <c r="B18" s="31"/>
      <c r="C18" s="13" t="s">
        <v>26</v>
      </c>
      <c r="D18" s="16" t="str">
        <f>CONCATENATE(G1," V")</f>
        <v>11000 V</v>
      </c>
      <c r="E18" s="7"/>
    </row>
    <row r="19" spans="2:11" x14ac:dyDescent="0.35">
      <c r="B19" s="31"/>
      <c r="C19" s="13" t="s">
        <v>27</v>
      </c>
      <c r="D19" s="16" t="str">
        <f>CONCATENATE(G2," V")</f>
        <v>433 V</v>
      </c>
      <c r="E19" s="7"/>
      <c r="F19" t="s">
        <v>61</v>
      </c>
      <c r="G19">
        <f>G3/(G5*10)</f>
        <v>1.5</v>
      </c>
    </row>
    <row r="20" spans="2:11" x14ac:dyDescent="0.35">
      <c r="B20" s="31">
        <v>5</v>
      </c>
      <c r="C20" s="35" t="s">
        <v>4</v>
      </c>
      <c r="D20" s="31" t="s">
        <v>5</v>
      </c>
      <c r="E20" s="7"/>
      <c r="F20" t="s">
        <v>60</v>
      </c>
      <c r="G20">
        <f>J3</f>
        <v>5</v>
      </c>
    </row>
    <row r="21" spans="2:11" x14ac:dyDescent="0.35">
      <c r="B21" s="31"/>
      <c r="C21" s="35"/>
      <c r="D21" s="31"/>
      <c r="E21" s="7"/>
      <c r="F21" t="s">
        <v>62</v>
      </c>
      <c r="G21">
        <f>ROUND(SQRT(G20^2 - G19^2),2)</f>
        <v>4.7699999999999996</v>
      </c>
    </row>
    <row r="22" spans="2:11" x14ac:dyDescent="0.35">
      <c r="B22" s="31">
        <v>6</v>
      </c>
      <c r="C22" s="13" t="s">
        <v>82</v>
      </c>
      <c r="D22" s="16"/>
      <c r="E22" s="7"/>
    </row>
    <row r="23" spans="2:11" x14ac:dyDescent="0.35">
      <c r="B23" s="31"/>
      <c r="C23" s="13" t="s">
        <v>26</v>
      </c>
      <c r="D23" s="16" t="s">
        <v>6</v>
      </c>
      <c r="E23" s="7"/>
      <c r="F23" t="s">
        <v>64</v>
      </c>
      <c r="G23">
        <f>G21/G19</f>
        <v>3.1799999999999997</v>
      </c>
    </row>
    <row r="24" spans="2:11" x14ac:dyDescent="0.35">
      <c r="B24" s="31"/>
      <c r="C24" s="13" t="s">
        <v>27</v>
      </c>
      <c r="D24" s="18" t="s">
        <v>7</v>
      </c>
      <c r="E24" s="8"/>
    </row>
    <row r="25" spans="2:11" x14ac:dyDescent="0.35">
      <c r="B25" s="31">
        <v>7</v>
      </c>
      <c r="C25" s="35" t="s">
        <v>8</v>
      </c>
      <c r="D25" s="31">
        <v>3</v>
      </c>
      <c r="E25" s="7"/>
      <c r="F25" t="s">
        <v>65</v>
      </c>
      <c r="G25">
        <f>ROUND(G21^2/200 +G19,2)</f>
        <v>1.61</v>
      </c>
    </row>
    <row r="26" spans="2:11" x14ac:dyDescent="0.35">
      <c r="B26" s="31"/>
      <c r="C26" s="35"/>
      <c r="D26" s="31"/>
      <c r="E26" s="7"/>
      <c r="F26" t="s">
        <v>66</v>
      </c>
      <c r="G26">
        <f>ROUND(G19*0.8 + G21*0.6 + (G21*0.8 - G19*0.6)^2/200,2)</f>
        <v>4.0999999999999996</v>
      </c>
    </row>
    <row r="27" spans="2:11" x14ac:dyDescent="0.35">
      <c r="B27" s="31">
        <v>8</v>
      </c>
      <c r="C27" s="35" t="s">
        <v>9</v>
      </c>
      <c r="D27" s="31" t="s">
        <v>10</v>
      </c>
      <c r="E27" s="7"/>
    </row>
    <row r="28" spans="2:11" x14ac:dyDescent="0.35">
      <c r="B28" s="31"/>
      <c r="C28" s="35"/>
      <c r="D28" s="31"/>
      <c r="E28" s="7"/>
      <c r="I28" t="s">
        <v>67</v>
      </c>
      <c r="J28" t="s">
        <v>68</v>
      </c>
      <c r="K28" t="s">
        <v>68</v>
      </c>
    </row>
    <row r="29" spans="2:11" x14ac:dyDescent="0.35">
      <c r="B29" s="31">
        <v>9</v>
      </c>
      <c r="C29" s="13" t="s">
        <v>11</v>
      </c>
      <c r="D29" s="16" t="s">
        <v>111</v>
      </c>
      <c r="E29" s="7"/>
      <c r="F29" t="s">
        <v>69</v>
      </c>
      <c r="G29">
        <f>ROUND((1 -((I29^2*$H$3) + $H$4)/(I29*J29*$G$5 + I29^2*$H$3 + $H$4))*100,2)</f>
        <v>98.37</v>
      </c>
      <c r="I29">
        <v>1</v>
      </c>
      <c r="J29">
        <v>1</v>
      </c>
      <c r="K29">
        <v>1</v>
      </c>
    </row>
    <row r="30" spans="2:11" x14ac:dyDescent="0.35">
      <c r="B30" s="31"/>
      <c r="C30" s="13" t="s">
        <v>12</v>
      </c>
      <c r="D30" s="19" t="s">
        <v>112</v>
      </c>
      <c r="E30" s="9"/>
      <c r="G30">
        <f>ROUND((1 -((I30^2*$H$3) + $H$4)/(I30*J30*$G$5 + I30^2*$H$3 + $H$4))*100,2)</f>
        <v>98.68</v>
      </c>
      <c r="I30">
        <v>0.75</v>
      </c>
      <c r="J30">
        <v>1</v>
      </c>
      <c r="K30">
        <v>1</v>
      </c>
    </row>
    <row r="31" spans="2:11" x14ac:dyDescent="0.35">
      <c r="B31" s="31"/>
      <c r="C31" s="13" t="s">
        <v>13</v>
      </c>
      <c r="D31" s="19" t="s">
        <v>113</v>
      </c>
      <c r="E31" s="9"/>
      <c r="G31">
        <f>ROUND((1 -((I31^2*$H$3) + $H$4)/(I31*J31*$G$5 + I31^2*$H$3 + $H$4))*100,2)</f>
        <v>98.94</v>
      </c>
      <c r="I31">
        <v>0.5</v>
      </c>
      <c r="J31">
        <v>1</v>
      </c>
      <c r="K31">
        <v>1</v>
      </c>
    </row>
    <row r="32" spans="2:11" x14ac:dyDescent="0.35">
      <c r="B32" s="31"/>
      <c r="C32" s="13" t="s">
        <v>14</v>
      </c>
      <c r="D32" s="16" t="s">
        <v>15</v>
      </c>
      <c r="E32" s="7"/>
    </row>
    <row r="33" spans="2:5" x14ac:dyDescent="0.35">
      <c r="B33" s="31">
        <v>10</v>
      </c>
      <c r="C33" s="35" t="s">
        <v>16</v>
      </c>
      <c r="D33" s="31" t="s">
        <v>17</v>
      </c>
      <c r="E33" s="7"/>
    </row>
    <row r="34" spans="2:5" x14ac:dyDescent="0.35">
      <c r="B34" s="31"/>
      <c r="C34" s="35"/>
      <c r="D34" s="31"/>
      <c r="E34" s="7"/>
    </row>
    <row r="35" spans="2:5" x14ac:dyDescent="0.35">
      <c r="B35" s="31">
        <v>11</v>
      </c>
      <c r="C35" s="35" t="s">
        <v>18</v>
      </c>
      <c r="D35" s="31" t="s">
        <v>19</v>
      </c>
      <c r="E35" s="7"/>
    </row>
    <row r="36" spans="2:5" x14ac:dyDescent="0.35">
      <c r="B36" s="31"/>
      <c r="C36" s="35"/>
      <c r="D36" s="31"/>
      <c r="E36" s="7"/>
    </row>
    <row r="37" spans="2:5" x14ac:dyDescent="0.35">
      <c r="B37" s="31">
        <v>12</v>
      </c>
      <c r="C37" s="13" t="s">
        <v>84</v>
      </c>
      <c r="D37" s="17"/>
    </row>
    <row r="38" spans="2:5" x14ac:dyDescent="0.35">
      <c r="B38" s="31"/>
      <c r="C38" s="13" t="s">
        <v>83</v>
      </c>
      <c r="D38" s="20" t="s">
        <v>17</v>
      </c>
      <c r="E38" s="10"/>
    </row>
    <row r="39" spans="2:5" x14ac:dyDescent="0.35">
      <c r="B39" s="31"/>
      <c r="C39" s="13" t="s">
        <v>20</v>
      </c>
      <c r="D39" s="20" t="s">
        <v>103</v>
      </c>
      <c r="E39" s="10"/>
    </row>
    <row r="40" spans="2:5" ht="27" x14ac:dyDescent="0.35">
      <c r="B40" s="31">
        <v>14</v>
      </c>
      <c r="C40" s="13" t="s">
        <v>102</v>
      </c>
      <c r="D40" s="20"/>
      <c r="E40" s="10"/>
    </row>
    <row r="41" spans="2:5" x14ac:dyDescent="0.35">
      <c r="B41" s="31"/>
      <c r="C41" s="13" t="s">
        <v>100</v>
      </c>
      <c r="D41" s="20">
        <f>G4</f>
        <v>1600</v>
      </c>
      <c r="E41" s="10"/>
    </row>
    <row r="42" spans="2:5" x14ac:dyDescent="0.35">
      <c r="B42" s="31"/>
      <c r="C42" s="13" t="s">
        <v>101</v>
      </c>
      <c r="D42" s="20">
        <f>G3</f>
        <v>15000</v>
      </c>
      <c r="E42" s="10"/>
    </row>
    <row r="43" spans="2:5" x14ac:dyDescent="0.35">
      <c r="B43" s="31">
        <v>15</v>
      </c>
      <c r="C43" s="35" t="s">
        <v>21</v>
      </c>
      <c r="D43" s="20" t="str">
        <f>CONCATENATE(J3," %")</f>
        <v>5 %</v>
      </c>
      <c r="E43" s="10"/>
    </row>
    <row r="44" spans="2:5" x14ac:dyDescent="0.35">
      <c r="B44" s="31"/>
      <c r="C44" s="35"/>
      <c r="D44" s="20"/>
      <c r="E44" s="10"/>
    </row>
    <row r="45" spans="2:5" x14ac:dyDescent="0.35">
      <c r="B45" s="31">
        <v>16</v>
      </c>
      <c r="C45" s="35" t="s">
        <v>22</v>
      </c>
      <c r="D45" s="20" t="str">
        <f>CONCATENATE(G21," %")</f>
        <v>4.77 %</v>
      </c>
      <c r="E45" s="10"/>
    </row>
    <row r="46" spans="2:5" x14ac:dyDescent="0.35">
      <c r="B46" s="31"/>
      <c r="C46" s="35"/>
      <c r="D46" s="20"/>
      <c r="E46" s="10"/>
    </row>
    <row r="47" spans="2:5" ht="15" customHeight="1" x14ac:dyDescent="0.35">
      <c r="B47" s="16">
        <v>17</v>
      </c>
      <c r="C47" s="13" t="s">
        <v>23</v>
      </c>
      <c r="D47" s="20" t="s">
        <v>105</v>
      </c>
      <c r="E47" s="10"/>
    </row>
    <row r="48" spans="2:5" x14ac:dyDescent="0.35">
      <c r="B48" s="31">
        <v>18</v>
      </c>
      <c r="C48" s="13" t="s">
        <v>24</v>
      </c>
      <c r="D48" s="16"/>
      <c r="E48" s="7"/>
    </row>
    <row r="49" spans="2:5" x14ac:dyDescent="0.35">
      <c r="B49" s="31"/>
      <c r="C49" s="5" t="s">
        <v>85</v>
      </c>
      <c r="D49" s="16" t="str">
        <f>IF(G1=33000,"70 KV","28 KV")</f>
        <v>28 KV</v>
      </c>
      <c r="E49" s="7"/>
    </row>
    <row r="50" spans="2:5" x14ac:dyDescent="0.35">
      <c r="B50" s="31"/>
      <c r="C50" s="5" t="s">
        <v>86</v>
      </c>
      <c r="D50" s="16" t="str">
        <f>IF(G3=11000,"28 KV","3 KV")</f>
        <v>3 KV</v>
      </c>
      <c r="E50" s="7"/>
    </row>
    <row r="51" spans="2:5" x14ac:dyDescent="0.35">
      <c r="B51" s="7"/>
      <c r="C51" s="6"/>
      <c r="D51" s="7"/>
      <c r="E51" s="7"/>
    </row>
    <row r="52" spans="2:5" x14ac:dyDescent="0.35">
      <c r="B52" s="7"/>
      <c r="C52" s="6"/>
      <c r="D52" s="7"/>
      <c r="E52" s="7"/>
    </row>
    <row r="53" spans="2:5" x14ac:dyDescent="0.35">
      <c r="B53" s="7"/>
      <c r="C53" s="6"/>
      <c r="D53" s="7"/>
      <c r="E53" s="7"/>
    </row>
    <row r="54" spans="2:5" x14ac:dyDescent="0.35">
      <c r="B54" s="7"/>
      <c r="C54" s="6"/>
      <c r="D54" s="7"/>
      <c r="E54" s="7"/>
    </row>
    <row r="55" spans="2:5" x14ac:dyDescent="0.35">
      <c r="B55" s="7"/>
      <c r="C55" s="6"/>
      <c r="D55" s="7"/>
      <c r="E55" s="7"/>
    </row>
    <row r="56" spans="2:5" x14ac:dyDescent="0.35">
      <c r="B56" s="7"/>
      <c r="C56" s="6"/>
      <c r="D56" s="7"/>
      <c r="E56" s="7"/>
    </row>
    <row r="57" spans="2:5" x14ac:dyDescent="0.35">
      <c r="B57" s="7"/>
      <c r="C57" s="6"/>
      <c r="D57" s="7"/>
      <c r="E57" s="7"/>
    </row>
    <row r="58" spans="2:5" x14ac:dyDescent="0.35">
      <c r="B58" s="7"/>
      <c r="C58" s="6"/>
      <c r="D58" s="7"/>
      <c r="E58" s="7"/>
    </row>
    <row r="59" spans="2:5" x14ac:dyDescent="0.35">
      <c r="B59" s="7"/>
      <c r="C59" s="6"/>
      <c r="D59" s="7"/>
      <c r="E59" s="7"/>
    </row>
    <row r="60" spans="2:5" x14ac:dyDescent="0.35">
      <c r="B60" s="7"/>
      <c r="C60" s="6"/>
      <c r="D60" s="7"/>
      <c r="E60" s="7"/>
    </row>
    <row r="61" spans="2:5" x14ac:dyDescent="0.35">
      <c r="B61" s="7"/>
      <c r="C61" s="6"/>
      <c r="D61" s="7"/>
      <c r="E61" s="7"/>
    </row>
    <row r="62" spans="2:5" x14ac:dyDescent="0.35">
      <c r="B62" s="7"/>
      <c r="C62" s="6"/>
      <c r="D62" s="7"/>
      <c r="E62" s="7"/>
    </row>
    <row r="63" spans="2:5" x14ac:dyDescent="0.35">
      <c r="B63" s="7"/>
      <c r="C63" s="6"/>
      <c r="D63" s="7"/>
      <c r="E63" s="7"/>
    </row>
    <row r="64" spans="2:5" x14ac:dyDescent="0.35">
      <c r="B64" s="7"/>
      <c r="C64" s="6"/>
      <c r="D64" s="7"/>
      <c r="E64" s="7"/>
    </row>
    <row r="65" spans="2:8" x14ac:dyDescent="0.35">
      <c r="B65" s="7"/>
      <c r="C65" s="6"/>
      <c r="D65" s="7"/>
      <c r="E65" s="7"/>
    </row>
    <row r="66" spans="2:8" x14ac:dyDescent="0.35">
      <c r="B66" s="28" t="str">
        <f>B8</f>
        <v>GTP of 1000 KVA 11000/433V transformer</v>
      </c>
      <c r="C66" s="29"/>
      <c r="D66" s="30"/>
      <c r="E66" s="3"/>
      <c r="H66" s="4"/>
    </row>
    <row r="67" spans="2:8" x14ac:dyDescent="0.35">
      <c r="B67" s="3"/>
      <c r="C67" s="3"/>
      <c r="D67" s="3"/>
      <c r="E67" s="3"/>
    </row>
    <row r="68" spans="2:8" x14ac:dyDescent="0.35">
      <c r="B68" s="31">
        <v>19</v>
      </c>
      <c r="C68" s="13" t="s">
        <v>25</v>
      </c>
      <c r="D68" s="16"/>
      <c r="E68" s="7"/>
    </row>
    <row r="69" spans="2:8" x14ac:dyDescent="0.35">
      <c r="B69" s="31"/>
      <c r="C69" s="13" t="s">
        <v>26</v>
      </c>
      <c r="D69" s="16" t="str">
        <f>CONCATENATE(G1*2/1000," KV")</f>
        <v>22 KV</v>
      </c>
      <c r="E69" s="7"/>
    </row>
    <row r="70" spans="2:8" x14ac:dyDescent="0.35">
      <c r="B70" s="31"/>
      <c r="C70" s="13" t="s">
        <v>27</v>
      </c>
      <c r="D70" s="16" t="str">
        <f>CONCATENATE(G2*2/1000," KV")</f>
        <v>0.866 KV</v>
      </c>
      <c r="E70" s="7"/>
    </row>
    <row r="71" spans="2:8" x14ac:dyDescent="0.35">
      <c r="B71" s="31"/>
      <c r="C71" s="13"/>
      <c r="D71" s="18"/>
      <c r="E71" s="8"/>
    </row>
    <row r="72" spans="2:8" x14ac:dyDescent="0.35">
      <c r="B72" s="31">
        <v>20</v>
      </c>
      <c r="C72" s="13" t="s">
        <v>28</v>
      </c>
      <c r="D72" s="16"/>
      <c r="E72" s="7"/>
    </row>
    <row r="73" spans="2:8" x14ac:dyDescent="0.35">
      <c r="B73" s="31"/>
      <c r="C73" s="13" t="s">
        <v>56</v>
      </c>
      <c r="D73" s="16" t="str">
        <f>IF(G1=33000,"170","75")</f>
        <v>75</v>
      </c>
      <c r="E73" s="7"/>
    </row>
    <row r="74" spans="2:8" x14ac:dyDescent="0.35">
      <c r="B74" s="31"/>
      <c r="C74" s="13" t="s">
        <v>96</v>
      </c>
      <c r="D74" s="16" t="str">
        <f>IF(G2=11000,"75","-")</f>
        <v>-</v>
      </c>
      <c r="E74" s="7"/>
    </row>
    <row r="75" spans="2:8" x14ac:dyDescent="0.35">
      <c r="B75" s="31"/>
      <c r="C75" s="13"/>
      <c r="D75" s="21"/>
      <c r="E75" s="12"/>
    </row>
    <row r="76" spans="2:8" x14ac:dyDescent="0.35">
      <c r="B76" s="31">
        <v>21</v>
      </c>
      <c r="C76" s="13" t="s">
        <v>29</v>
      </c>
      <c r="D76" s="20"/>
      <c r="E76" s="10"/>
    </row>
    <row r="77" spans="2:8" x14ac:dyDescent="0.35">
      <c r="B77" s="31"/>
      <c r="C77" s="13" t="s">
        <v>30</v>
      </c>
      <c r="D77" s="20">
        <f>G29</f>
        <v>98.37</v>
      </c>
      <c r="E77" s="10"/>
    </row>
    <row r="78" spans="2:8" x14ac:dyDescent="0.35">
      <c r="B78" s="31"/>
      <c r="C78" s="13" t="s">
        <v>31</v>
      </c>
      <c r="D78" s="20">
        <f>G30</f>
        <v>98.68</v>
      </c>
      <c r="E78" s="10"/>
    </row>
    <row r="79" spans="2:8" x14ac:dyDescent="0.35">
      <c r="B79" s="31"/>
      <c r="C79" s="13" t="s">
        <v>32</v>
      </c>
      <c r="D79" s="20">
        <f>G31</f>
        <v>98.94</v>
      </c>
      <c r="E79" s="10"/>
    </row>
    <row r="80" spans="2:8" x14ac:dyDescent="0.35">
      <c r="B80" s="31"/>
      <c r="C80" s="13"/>
      <c r="D80" s="21"/>
      <c r="E80" s="12"/>
    </row>
    <row r="81" spans="2:5" x14ac:dyDescent="0.35">
      <c r="B81" s="31">
        <v>22</v>
      </c>
      <c r="C81" s="13" t="s">
        <v>33</v>
      </c>
      <c r="D81" s="20"/>
      <c r="E81" s="10"/>
    </row>
    <row r="82" spans="2:5" x14ac:dyDescent="0.35">
      <c r="B82" s="31"/>
      <c r="C82" s="13" t="s">
        <v>34</v>
      </c>
      <c r="D82" s="20">
        <f>G25</f>
        <v>1.61</v>
      </c>
      <c r="E82" s="10"/>
    </row>
    <row r="83" spans="2:5" x14ac:dyDescent="0.35">
      <c r="B83" s="31"/>
      <c r="C83" s="13" t="s">
        <v>35</v>
      </c>
      <c r="D83" s="20">
        <f>G26</f>
        <v>4.0999999999999996</v>
      </c>
      <c r="E83" s="10"/>
    </row>
    <row r="84" spans="2:5" x14ac:dyDescent="0.35">
      <c r="B84" s="31"/>
      <c r="C84" s="13"/>
      <c r="D84" s="21"/>
      <c r="E84" s="12"/>
    </row>
    <row r="85" spans="2:5" x14ac:dyDescent="0.35">
      <c r="B85" s="31">
        <v>23</v>
      </c>
      <c r="C85" s="35" t="s">
        <v>36</v>
      </c>
      <c r="D85" s="36" t="s">
        <v>37</v>
      </c>
      <c r="E85" s="10"/>
    </row>
    <row r="86" spans="2:5" x14ac:dyDescent="0.35">
      <c r="B86" s="31"/>
      <c r="C86" s="35"/>
      <c r="D86" s="36"/>
      <c r="E86" s="10"/>
    </row>
    <row r="87" spans="2:5" x14ac:dyDescent="0.35">
      <c r="B87" s="31">
        <v>24</v>
      </c>
      <c r="C87" s="35" t="s">
        <v>95</v>
      </c>
      <c r="D87" s="36" t="str">
        <f>G7</f>
        <v>1000 X 520 X 17 - 4 Nos</v>
      </c>
      <c r="E87" s="10"/>
    </row>
    <row r="88" spans="2:5" x14ac:dyDescent="0.35">
      <c r="B88" s="31"/>
      <c r="C88" s="35"/>
      <c r="D88" s="36"/>
      <c r="E88" s="10"/>
    </row>
    <row r="89" spans="2:5" x14ac:dyDescent="0.35">
      <c r="B89" s="31">
        <v>25</v>
      </c>
      <c r="C89" s="13" t="s">
        <v>38</v>
      </c>
      <c r="D89" s="20"/>
      <c r="E89" s="10"/>
    </row>
    <row r="90" spans="2:5" x14ac:dyDescent="0.35">
      <c r="B90" s="31"/>
      <c r="C90" s="13" t="s">
        <v>26</v>
      </c>
      <c r="D90" s="20" t="s">
        <v>98</v>
      </c>
      <c r="E90" s="10"/>
    </row>
    <row r="91" spans="2:5" ht="27" x14ac:dyDescent="0.35">
      <c r="B91" s="31"/>
      <c r="C91" s="13" t="s">
        <v>27</v>
      </c>
      <c r="D91" s="20" t="s">
        <v>106</v>
      </c>
      <c r="E91" s="10"/>
    </row>
    <row r="92" spans="2:5" x14ac:dyDescent="0.35">
      <c r="B92" s="31">
        <f>B89+1</f>
        <v>26</v>
      </c>
      <c r="C92" s="13" t="s">
        <v>39</v>
      </c>
      <c r="D92" s="20"/>
      <c r="E92" s="10"/>
    </row>
    <row r="93" spans="2:5" x14ac:dyDescent="0.35">
      <c r="B93" s="31"/>
      <c r="C93" s="13" t="s">
        <v>40</v>
      </c>
      <c r="D93" s="20">
        <f>G13</f>
        <v>1250</v>
      </c>
      <c r="E93" s="10"/>
    </row>
    <row r="94" spans="2:5" x14ac:dyDescent="0.35">
      <c r="B94" s="31"/>
      <c r="C94" s="13" t="s">
        <v>41</v>
      </c>
      <c r="D94" s="20">
        <f>G14</f>
        <v>1950</v>
      </c>
      <c r="E94" s="10"/>
    </row>
    <row r="95" spans="2:5" x14ac:dyDescent="0.35">
      <c r="B95" s="31"/>
      <c r="C95" s="13" t="s">
        <v>42</v>
      </c>
      <c r="D95" s="20">
        <f>G16</f>
        <v>650</v>
      </c>
      <c r="E95" s="10"/>
    </row>
    <row r="96" spans="2:5" x14ac:dyDescent="0.35">
      <c r="B96" s="31"/>
      <c r="C96" s="13" t="s">
        <v>43</v>
      </c>
      <c r="D96" s="20">
        <f>D95+D94+D93</f>
        <v>3850</v>
      </c>
      <c r="E96" s="10"/>
    </row>
    <row r="97" spans="1:7" x14ac:dyDescent="0.35">
      <c r="B97" s="31">
        <f>B92+1</f>
        <v>27</v>
      </c>
      <c r="C97" s="13" t="s">
        <v>79</v>
      </c>
      <c r="D97" s="20"/>
      <c r="E97" s="10"/>
    </row>
    <row r="98" spans="1:7" x14ac:dyDescent="0.35">
      <c r="B98" s="31"/>
      <c r="C98" s="13" t="s">
        <v>44</v>
      </c>
      <c r="D98" s="20">
        <f>G9</f>
        <v>1100</v>
      </c>
      <c r="E98" s="10"/>
    </row>
    <row r="99" spans="1:7" x14ac:dyDescent="0.35">
      <c r="B99" s="31"/>
      <c r="C99" s="13" t="s">
        <v>45</v>
      </c>
      <c r="D99" s="20">
        <f>G10</f>
        <v>435</v>
      </c>
      <c r="E99" s="10"/>
    </row>
    <row r="100" spans="1:7" x14ac:dyDescent="0.35">
      <c r="B100" s="31"/>
      <c r="C100" s="13" t="s">
        <v>46</v>
      </c>
      <c r="D100" s="20">
        <f>G11</f>
        <v>1050</v>
      </c>
      <c r="E100" s="10"/>
    </row>
    <row r="101" spans="1:7" x14ac:dyDescent="0.35">
      <c r="B101" s="16">
        <f>B97+1</f>
        <v>28</v>
      </c>
      <c r="C101" s="13" t="s">
        <v>47</v>
      </c>
      <c r="D101" s="20">
        <f>D100*2</f>
        <v>2100</v>
      </c>
      <c r="E101" s="10"/>
    </row>
    <row r="102" spans="1:7" x14ac:dyDescent="0.35">
      <c r="A102" s="38"/>
      <c r="B102" s="39">
        <v>29</v>
      </c>
      <c r="C102" s="42" t="s">
        <v>94</v>
      </c>
      <c r="D102" s="16" t="s">
        <v>87</v>
      </c>
    </row>
    <row r="103" spans="1:7" x14ac:dyDescent="0.35">
      <c r="A103" s="38"/>
      <c r="B103" s="40"/>
      <c r="C103" s="43"/>
      <c r="D103" s="16" t="s">
        <v>93</v>
      </c>
    </row>
    <row r="104" spans="1:7" x14ac:dyDescent="0.35">
      <c r="A104" s="38"/>
      <c r="B104" s="40"/>
      <c r="C104" s="43"/>
      <c r="D104" s="16" t="s">
        <v>88</v>
      </c>
    </row>
    <row r="105" spans="1:7" x14ac:dyDescent="0.35">
      <c r="A105" s="38"/>
      <c r="B105" s="40"/>
      <c r="C105" s="43"/>
      <c r="D105" s="16" t="s">
        <v>89</v>
      </c>
    </row>
    <row r="106" spans="1:7" x14ac:dyDescent="0.35">
      <c r="A106" s="38"/>
      <c r="B106" s="40"/>
      <c r="C106" s="43"/>
      <c r="D106" s="16" t="s">
        <v>90</v>
      </c>
    </row>
    <row r="107" spans="1:7" x14ac:dyDescent="0.35">
      <c r="A107" s="38"/>
      <c r="B107" s="40"/>
      <c r="C107" s="43"/>
      <c r="D107" s="16" t="s">
        <v>91</v>
      </c>
    </row>
    <row r="108" spans="1:7" x14ac:dyDescent="0.35">
      <c r="A108" s="38"/>
      <c r="B108" s="40"/>
      <c r="C108" s="43"/>
      <c r="D108" s="24" t="s">
        <v>99</v>
      </c>
    </row>
    <row r="109" spans="1:7" x14ac:dyDescent="0.35">
      <c r="A109" s="38"/>
      <c r="B109" s="40"/>
      <c r="C109" s="43"/>
      <c r="D109" s="16" t="s">
        <v>97</v>
      </c>
    </row>
    <row r="110" spans="1:7" x14ac:dyDescent="0.35">
      <c r="A110" s="38"/>
      <c r="B110" s="41"/>
      <c r="C110" s="44"/>
      <c r="D110" s="16" t="s">
        <v>114</v>
      </c>
      <c r="G110" s="16"/>
    </row>
    <row r="111" spans="1:7" x14ac:dyDescent="0.35">
      <c r="A111" s="14"/>
      <c r="B111" s="14"/>
      <c r="C111" s="15"/>
      <c r="D111" s="7"/>
    </row>
    <row r="112" spans="1:7" x14ac:dyDescent="0.35">
      <c r="A112" s="14"/>
      <c r="B112" s="14"/>
      <c r="C112" s="15"/>
      <c r="D112" s="7"/>
    </row>
    <row r="113" spans="1:8" x14ac:dyDescent="0.35">
      <c r="A113" s="14"/>
      <c r="B113" s="14"/>
      <c r="C113" s="15"/>
      <c r="D113" s="7"/>
    </row>
    <row r="114" spans="1:8" x14ac:dyDescent="0.35">
      <c r="A114" s="14"/>
      <c r="B114" s="14"/>
      <c r="C114" s="15"/>
      <c r="D114" s="7"/>
    </row>
    <row r="115" spans="1:8" x14ac:dyDescent="0.35">
      <c r="A115" s="14"/>
      <c r="B115" s="14"/>
      <c r="C115" s="15"/>
      <c r="D115" s="7"/>
    </row>
    <row r="116" spans="1:8" x14ac:dyDescent="0.35">
      <c r="A116" s="14"/>
      <c r="B116" s="14"/>
      <c r="C116" s="15"/>
      <c r="D116" s="7"/>
    </row>
    <row r="117" spans="1:8" x14ac:dyDescent="0.35">
      <c r="A117" s="14"/>
      <c r="B117" s="14"/>
      <c r="C117" s="15"/>
      <c r="D117" s="7"/>
    </row>
    <row r="118" spans="1:8" x14ac:dyDescent="0.35">
      <c r="A118" s="14"/>
      <c r="B118" s="14"/>
      <c r="C118" s="15"/>
      <c r="D118" s="7"/>
    </row>
    <row r="119" spans="1:8" x14ac:dyDescent="0.35">
      <c r="A119" s="14"/>
      <c r="B119" s="14"/>
      <c r="C119" s="15"/>
      <c r="D119" s="7"/>
    </row>
    <row r="120" spans="1:8" x14ac:dyDescent="0.35">
      <c r="A120" s="14"/>
      <c r="B120" s="14"/>
      <c r="C120" s="15"/>
      <c r="D120" s="7"/>
    </row>
    <row r="121" spans="1:8" x14ac:dyDescent="0.35">
      <c r="A121" s="14"/>
      <c r="B121" s="14"/>
      <c r="C121" s="15"/>
      <c r="D121" s="7"/>
    </row>
    <row r="122" spans="1:8" x14ac:dyDescent="0.35">
      <c r="A122" s="14"/>
      <c r="B122" s="14"/>
      <c r="C122" s="15"/>
      <c r="D122" s="7"/>
    </row>
    <row r="123" spans="1:8" x14ac:dyDescent="0.35">
      <c r="A123" s="14"/>
      <c r="B123" s="14"/>
      <c r="C123" s="15"/>
      <c r="D123" s="7"/>
    </row>
    <row r="124" spans="1:8" x14ac:dyDescent="0.35">
      <c r="B124" s="28" t="str">
        <f>B8</f>
        <v>GTP of 1000 KVA 11000/433V transformer</v>
      </c>
      <c r="C124" s="29"/>
      <c r="D124" s="30"/>
      <c r="E124" s="3"/>
      <c r="H124" s="4"/>
    </row>
    <row r="125" spans="1:8" x14ac:dyDescent="0.35">
      <c r="B125" s="3"/>
      <c r="C125" s="3"/>
      <c r="D125" s="3"/>
      <c r="E125" s="3"/>
    </row>
    <row r="126" spans="1:8" x14ac:dyDescent="0.35">
      <c r="A126" s="14"/>
      <c r="B126" s="22">
        <v>30</v>
      </c>
      <c r="C126" s="13" t="s">
        <v>92</v>
      </c>
      <c r="D126" s="16" t="s">
        <v>107</v>
      </c>
    </row>
    <row r="127" spans="1:8" x14ac:dyDescent="0.35">
      <c r="B127" s="25">
        <v>31</v>
      </c>
      <c r="C127" s="13" t="s">
        <v>48</v>
      </c>
      <c r="D127" s="20"/>
      <c r="E127" s="10"/>
    </row>
    <row r="128" spans="1:8" x14ac:dyDescent="0.35">
      <c r="B128" s="26"/>
      <c r="C128" s="13" t="s">
        <v>49</v>
      </c>
      <c r="D128" s="16" t="s">
        <v>104</v>
      </c>
      <c r="E128" s="7"/>
    </row>
    <row r="129" spans="2:5" x14ac:dyDescent="0.35">
      <c r="B129" s="26"/>
      <c r="C129" s="13" t="s">
        <v>50</v>
      </c>
      <c r="D129" s="16" t="s">
        <v>51</v>
      </c>
      <c r="E129" s="7"/>
    </row>
    <row r="130" spans="2:5" x14ac:dyDescent="0.35">
      <c r="B130" s="26"/>
      <c r="C130" s="13" t="s">
        <v>52</v>
      </c>
      <c r="D130" s="16" t="s">
        <v>53</v>
      </c>
      <c r="E130" s="7"/>
    </row>
    <row r="131" spans="2:5" x14ac:dyDescent="0.35">
      <c r="B131" s="27"/>
      <c r="C131" s="13" t="s">
        <v>54</v>
      </c>
      <c r="D131" s="16" t="s">
        <v>55</v>
      </c>
      <c r="E131" s="7"/>
    </row>
    <row r="132" spans="2:5" x14ac:dyDescent="0.35">
      <c r="B132" s="2"/>
    </row>
    <row r="133" spans="2:5" x14ac:dyDescent="0.35">
      <c r="B133" s="2"/>
    </row>
    <row r="134" spans="2:5" x14ac:dyDescent="0.35">
      <c r="B134" s="2"/>
    </row>
    <row r="135" spans="2:5" x14ac:dyDescent="0.35">
      <c r="B135" s="2"/>
    </row>
    <row r="136" spans="2:5" x14ac:dyDescent="0.35">
      <c r="B136" s="2"/>
    </row>
    <row r="137" spans="2:5" x14ac:dyDescent="0.35">
      <c r="B137" s="2"/>
    </row>
    <row r="139" spans="2:5" x14ac:dyDescent="0.35">
      <c r="B139" s="2"/>
    </row>
    <row r="140" spans="2:5" x14ac:dyDescent="0.35">
      <c r="B140" s="1"/>
    </row>
  </sheetData>
  <mergeCells count="49">
    <mergeCell ref="A102:A110"/>
    <mergeCell ref="B102:B110"/>
    <mergeCell ref="B124:D124"/>
    <mergeCell ref="C102:C110"/>
    <mergeCell ref="B20:B21"/>
    <mergeCell ref="C20:C21"/>
    <mergeCell ref="D20:D21"/>
    <mergeCell ref="D33:D34"/>
    <mergeCell ref="B35:B36"/>
    <mergeCell ref="C35:C36"/>
    <mergeCell ref="D35:D36"/>
    <mergeCell ref="B22:B24"/>
    <mergeCell ref="B25:B26"/>
    <mergeCell ref="C25:C26"/>
    <mergeCell ref="D25:D26"/>
    <mergeCell ref="B27:B28"/>
    <mergeCell ref="B11:B12"/>
    <mergeCell ref="C11:C12"/>
    <mergeCell ref="D11:D12"/>
    <mergeCell ref="B14:B16"/>
    <mergeCell ref="B17:B19"/>
    <mergeCell ref="C27:C28"/>
    <mergeCell ref="D27:D28"/>
    <mergeCell ref="B43:B44"/>
    <mergeCell ref="C43:C44"/>
    <mergeCell ref="B29:B32"/>
    <mergeCell ref="B33:B34"/>
    <mergeCell ref="C33:C34"/>
    <mergeCell ref="B8:D8"/>
    <mergeCell ref="C85:C86"/>
    <mergeCell ref="D85:D86"/>
    <mergeCell ref="B87:B88"/>
    <mergeCell ref="C87:C88"/>
    <mergeCell ref="D87:D88"/>
    <mergeCell ref="B48:B50"/>
    <mergeCell ref="B68:B71"/>
    <mergeCell ref="B72:B75"/>
    <mergeCell ref="B76:B80"/>
    <mergeCell ref="B81:B84"/>
    <mergeCell ref="B85:B86"/>
    <mergeCell ref="B45:B46"/>
    <mergeCell ref="C45:C46"/>
    <mergeCell ref="B37:B39"/>
    <mergeCell ref="B40:B42"/>
    <mergeCell ref="B127:B131"/>
    <mergeCell ref="B66:D66"/>
    <mergeCell ref="B89:B91"/>
    <mergeCell ref="B92:B96"/>
    <mergeCell ref="B97:B100"/>
  </mergeCells>
  <pageMargins left="0" right="0" top="0" bottom="0" header="0" footer="0"/>
  <pageSetup paperSize="9" scale="98" orientation="portrait" r:id="rId1"/>
  <headerFooter>
    <oddHeader>&amp;L&amp;G</oddHeader>
    <oddFooter>&amp;L&amp;G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100 KVA</vt:lpstr>
      <vt:lpstr>Sheet2</vt:lpstr>
      <vt:lpstr>Sheet3</vt:lpstr>
      <vt:lpstr>'100 KVA'!Print_Area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Seth</dc:creator>
  <cp:lastModifiedBy>Mayank Seth</cp:lastModifiedBy>
  <cp:lastPrinted>2025-07-03T08:00:10Z</cp:lastPrinted>
  <dcterms:created xsi:type="dcterms:W3CDTF">2015-05-09T12:53:30Z</dcterms:created>
  <dcterms:modified xsi:type="dcterms:W3CDTF">2025-07-03T08:00:25Z</dcterms:modified>
</cp:coreProperties>
</file>